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drawings/drawing2.xml" ContentType="application/vnd.openxmlformats-officedocument.drawing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drawings/drawing3.xml" ContentType="application/vnd.openxmlformats-officedocument.drawing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drawings/drawing4.xml" ContentType="application/vnd.openxmlformats-officedocument.drawing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drawings/drawing5.xml" ContentType="application/vnd.openxmlformats-officedocument.drawing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drawings/drawing6.xml" ContentType="application/vnd.openxmlformats-officedocument.drawing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drawings/drawing7.xml" ContentType="application/vnd.openxmlformats-officedocument.drawing+xml"/>
  <Override PartName="/xl/ctrlProps/ctrlProp109.xml" ContentType="application/vnd.ms-excel.controlproperties+xml"/>
  <Override PartName="/xl/ctrlProps/ctrlProp110.xml" ContentType="application/vnd.ms-excel.controlproperties+xml"/>
  <Override PartName="/xl/drawings/drawing8.xml" ContentType="application/vnd.openxmlformats-officedocument.drawing+xml"/>
  <Override PartName="/xl/ctrlProps/ctrlProp111.xml" ContentType="application/vnd.ms-excel.controlproperties+xml"/>
  <Override PartName="/xl/ctrlProps/ctrlProp1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eal\Desktop\Tempfilesfolder\"/>
    </mc:Choice>
  </mc:AlternateContent>
  <bookViews>
    <workbookView xWindow="0" yWindow="0" windowWidth="23040" windowHeight="10848" firstSheet="3" activeTab="1"/>
  </bookViews>
  <sheets>
    <sheet name="2017 RR&amp;DistR-DONOTPRINT" sheetId="9" state="hidden" r:id="rId1"/>
    <sheet name="RESIDENTIAL" sheetId="1" r:id="rId2"/>
    <sheet name="CSMUR" sheetId="2" r:id="rId3"/>
    <sheet name="GS&lt;50 kW" sheetId="3" r:id="rId4"/>
    <sheet name="GS 50-999 kW" sheetId="4" r:id="rId5"/>
    <sheet name="GS 1,000-4,999 kW" sheetId="5" r:id="rId6"/>
    <sheet name="LARGE USE SERVICE" sheetId="6" r:id="rId7"/>
    <sheet name="STREET LIGHTING SERVICE" sheetId="7" r:id="rId8"/>
    <sheet name="USL" sheetId="8" r:id="rId9"/>
  </sheets>
  <externalReferences>
    <externalReference r:id="rId10"/>
  </externalReferences>
  <definedNames>
    <definedName name="EBNUMBER">'[1]LDC Info'!$E$16</definedName>
    <definedName name="_xlnm.Print_Area" localSheetId="0">'2017 RR&amp;DistR-DONOTPRINT'!$A$2:$I$13</definedName>
    <definedName name="_xlnm.Print_Area" localSheetId="2">CSMUR!$A$10:$Q$304</definedName>
    <definedName name="_xlnm.Print_Area" localSheetId="5">'GS 1,000-4,999 kW'!$A$10:$Q$83</definedName>
    <definedName name="_xlnm.Print_Area" localSheetId="4">'GS 50-999 kW'!$A$10:$Q$91</definedName>
    <definedName name="_xlnm.Print_Area" localSheetId="3">'GS&lt;50 kW'!$A$10:$Q$166</definedName>
    <definedName name="_xlnm.Print_Area" localSheetId="6">'LARGE USE SERVICE'!$A$10:$Q$158</definedName>
    <definedName name="_xlnm.Print_Area" localSheetId="1">RESIDENTIAL!$A$10:$Q$312</definedName>
    <definedName name="_xlnm.Print_Area" localSheetId="7">'STREET LIGHTING SERVICE'!$A$10:$Q$82</definedName>
    <definedName name="_xlnm.Print_Area" localSheetId="8">USL!$A$10:$Q$83</definedName>
    <definedName name="Shirley">#REF!</definedName>
    <definedName name="Units">#REF!</definedName>
    <definedName name="UOM">#REF!</definedName>
  </definedNames>
  <calcPr calcId="152511"/>
</workbook>
</file>

<file path=xl/calcChain.xml><?xml version="1.0" encoding="utf-8"?>
<calcChain xmlns="http://schemas.openxmlformats.org/spreadsheetml/2006/main">
  <c r="J24" i="8" l="1"/>
  <c r="J28" i="4"/>
  <c r="J26" i="5"/>
  <c r="J29" i="8"/>
  <c r="J26" i="7"/>
  <c r="J23" i="7"/>
  <c r="J23" i="8"/>
  <c r="J23" i="5"/>
  <c r="J23" i="4"/>
  <c r="J102" i="3" l="1"/>
  <c r="J23" i="3"/>
  <c r="J101" i="6"/>
  <c r="J26" i="6"/>
  <c r="J249" i="2"/>
  <c r="J175" i="2"/>
  <c r="J27" i="2"/>
  <c r="J101" i="2"/>
  <c r="J257" i="1"/>
  <c r="J181" i="1"/>
  <c r="J29" i="1"/>
  <c r="J105" i="1"/>
  <c r="J251" i="1"/>
  <c r="J99" i="1"/>
  <c r="J175" i="1"/>
  <c r="J23" i="1"/>
  <c r="J245" i="2"/>
  <c r="J97" i="2"/>
  <c r="J171" i="2"/>
  <c r="J23" i="2"/>
  <c r="J98" i="6"/>
  <c r="J23" i="6"/>
  <c r="J108" i="3"/>
  <c r="J29" i="3"/>
  <c r="K44" i="7"/>
  <c r="K43" i="7"/>
  <c r="K119" i="6"/>
  <c r="K45" i="6"/>
  <c r="K44" i="6"/>
  <c r="K45" i="5"/>
  <c r="K44" i="5"/>
  <c r="K47" i="4"/>
  <c r="K46" i="4"/>
  <c r="F18" i="7" l="1"/>
  <c r="H147" i="3" l="1"/>
  <c r="H217" i="1"/>
  <c r="J121" i="6" l="1"/>
  <c r="J120" i="6"/>
  <c r="J119" i="6"/>
  <c r="J118" i="6"/>
  <c r="J117" i="6"/>
  <c r="J116" i="6"/>
  <c r="K29" i="3" l="1"/>
  <c r="G27" i="2"/>
  <c r="K41" i="2" s="1"/>
  <c r="G101" i="2"/>
  <c r="K117" i="2" s="1"/>
  <c r="G203" i="1"/>
  <c r="K197" i="1"/>
  <c r="G127" i="1"/>
  <c r="K28" i="2" l="1"/>
  <c r="G33" i="2"/>
  <c r="K118" i="2"/>
  <c r="G39" i="2"/>
  <c r="K102" i="2"/>
  <c r="K27" i="2"/>
  <c r="K42" i="2"/>
  <c r="K113" i="2"/>
  <c r="K107" i="2"/>
  <c r="K115" i="2"/>
  <c r="K119" i="2"/>
  <c r="G107" i="2"/>
  <c r="K116" i="2"/>
  <c r="K33" i="2"/>
  <c r="K43" i="2"/>
  <c r="K101" i="2"/>
  <c r="G113" i="2"/>
  <c r="K39" i="2"/>
  <c r="J48" i="7" l="1"/>
  <c r="J47" i="7"/>
  <c r="J51" i="8"/>
  <c r="J50" i="8"/>
  <c r="J49" i="5"/>
  <c r="J48" i="5"/>
  <c r="J271" i="2" l="1"/>
  <c r="J123" i="2"/>
  <c r="J49" i="2"/>
  <c r="J197" i="2"/>
  <c r="J49" i="6"/>
  <c r="J124" i="6"/>
  <c r="J53" i="3"/>
  <c r="J132" i="3"/>
  <c r="J48" i="6"/>
  <c r="J123" i="6"/>
  <c r="J270" i="2"/>
  <c r="J122" i="2"/>
  <c r="J196" i="2"/>
  <c r="J48" i="2"/>
  <c r="J50" i="4"/>
  <c r="J52" i="3"/>
  <c r="J131" i="3"/>
  <c r="J51" i="4"/>
  <c r="J50" i="1" l="1"/>
  <c r="J278" i="1"/>
  <c r="J126" i="1"/>
  <c r="J202" i="1"/>
  <c r="J279" i="1"/>
  <c r="J127" i="1"/>
  <c r="J203" i="1"/>
  <c r="J51" i="1"/>
  <c r="K290" i="1"/>
  <c r="G290" i="1"/>
  <c r="K288" i="1"/>
  <c r="K283" i="1"/>
  <c r="K282" i="1"/>
  <c r="K281" i="1"/>
  <c r="G283" i="1"/>
  <c r="G282" i="1"/>
  <c r="G281" i="1"/>
  <c r="G279" i="1"/>
  <c r="K279" i="1"/>
  <c r="K278" i="1"/>
  <c r="K275" i="1"/>
  <c r="K274" i="1"/>
  <c r="K273" i="1"/>
  <c r="K272" i="1"/>
  <c r="K271" i="1"/>
  <c r="K269" i="1"/>
  <c r="G269" i="1"/>
  <c r="G263" i="1"/>
  <c r="K263" i="1"/>
  <c r="K258" i="1"/>
  <c r="K212" i="1"/>
  <c r="K207" i="1"/>
  <c r="K206" i="1"/>
  <c r="K205" i="1"/>
  <c r="G207" i="1"/>
  <c r="G206" i="1"/>
  <c r="G205" i="1"/>
  <c r="K203" i="1"/>
  <c r="K202" i="1"/>
  <c r="G131" i="1"/>
  <c r="G130" i="1"/>
  <c r="G129" i="1"/>
  <c r="K131" i="1"/>
  <c r="K130" i="1"/>
  <c r="K129" i="1"/>
  <c r="K60" i="1"/>
  <c r="G55" i="1"/>
  <c r="G54" i="1"/>
  <c r="G53" i="1"/>
  <c r="K55" i="1"/>
  <c r="K54" i="1"/>
  <c r="K53" i="1"/>
  <c r="K45" i="1"/>
  <c r="K44" i="1"/>
  <c r="K43" i="1"/>
  <c r="K41" i="1"/>
  <c r="G41" i="1"/>
  <c r="G35" i="1"/>
  <c r="K35" i="1"/>
  <c r="K30" i="1"/>
  <c r="K29" i="1"/>
  <c r="K138" i="1"/>
  <c r="G138" i="1"/>
  <c r="K127" i="1"/>
  <c r="K126" i="1"/>
  <c r="K123" i="1"/>
  <c r="K122" i="1"/>
  <c r="K121" i="1"/>
  <c r="K120" i="1"/>
  <c r="K119" i="1"/>
  <c r="K117" i="1"/>
  <c r="G117" i="1"/>
  <c r="K111" i="1"/>
  <c r="G111" i="1"/>
  <c r="K106" i="1"/>
  <c r="K105" i="1"/>
  <c r="K51" i="1"/>
  <c r="K50" i="1"/>
  <c r="K257" i="1" l="1"/>
  <c r="J291" i="1"/>
  <c r="L290" i="1"/>
  <c r="J290" i="1"/>
  <c r="H290" i="1"/>
  <c r="J289" i="1"/>
  <c r="G289" i="1"/>
  <c r="H289" i="1" s="1"/>
  <c r="F289" i="1"/>
  <c r="J288" i="1"/>
  <c r="G288" i="1"/>
  <c r="H288" i="1" s="1"/>
  <c r="F288" i="1"/>
  <c r="J287" i="1"/>
  <c r="G287" i="1"/>
  <c r="H287" i="1" s="1"/>
  <c r="F287" i="1"/>
  <c r="J286" i="1"/>
  <c r="G286" i="1"/>
  <c r="H286" i="1" s="1"/>
  <c r="F286" i="1"/>
  <c r="J285" i="1"/>
  <c r="G285" i="1"/>
  <c r="H285" i="1" s="1"/>
  <c r="F285" i="1"/>
  <c r="L284" i="1"/>
  <c r="F284" i="1"/>
  <c r="H284" i="1" s="1"/>
  <c r="O284" i="1" s="1"/>
  <c r="F283" i="1"/>
  <c r="J283" i="1" s="1"/>
  <c r="F282" i="1"/>
  <c r="J282" i="1" s="1"/>
  <c r="F281" i="1"/>
  <c r="J281" i="1" s="1"/>
  <c r="L279" i="1"/>
  <c r="G278" i="1"/>
  <c r="H278" i="1" s="1"/>
  <c r="L276" i="1"/>
  <c r="H276" i="1"/>
  <c r="H274" i="1"/>
  <c r="H273" i="1"/>
  <c r="H272" i="1"/>
  <c r="H271" i="1"/>
  <c r="L270" i="1"/>
  <c r="K270" i="1"/>
  <c r="J270" i="1"/>
  <c r="G270" i="1"/>
  <c r="H270" i="1" s="1"/>
  <c r="F270" i="1"/>
  <c r="L269" i="1"/>
  <c r="N269" i="1" s="1"/>
  <c r="H269" i="1"/>
  <c r="L267" i="1"/>
  <c r="N267" i="1" s="1"/>
  <c r="O267" i="1" s="1"/>
  <c r="H267" i="1"/>
  <c r="L266" i="1"/>
  <c r="N266" i="1" s="1"/>
  <c r="O266" i="1" s="1"/>
  <c r="H266" i="1"/>
  <c r="L265" i="1"/>
  <c r="N265" i="1" s="1"/>
  <c r="O265" i="1" s="1"/>
  <c r="H265" i="1"/>
  <c r="O264" i="1"/>
  <c r="L264" i="1"/>
  <c r="N264" i="1" s="1"/>
  <c r="H264" i="1"/>
  <c r="L263" i="1"/>
  <c r="N263" i="1" s="1"/>
  <c r="H263" i="1"/>
  <c r="L262" i="1"/>
  <c r="N262" i="1" s="1"/>
  <c r="H262" i="1"/>
  <c r="L261" i="1"/>
  <c r="N261" i="1" s="1"/>
  <c r="H261" i="1"/>
  <c r="L260" i="1"/>
  <c r="N260" i="1" s="1"/>
  <c r="H260" i="1"/>
  <c r="L259" i="1"/>
  <c r="N259" i="1" s="1"/>
  <c r="H259" i="1"/>
  <c r="H258" i="1"/>
  <c r="L257" i="1"/>
  <c r="H257" i="1"/>
  <c r="G257" i="1"/>
  <c r="L256" i="1"/>
  <c r="H256" i="1"/>
  <c r="N256" i="1" s="1"/>
  <c r="L255" i="1"/>
  <c r="H255" i="1"/>
  <c r="L254" i="1"/>
  <c r="H254" i="1"/>
  <c r="L253" i="1"/>
  <c r="H253" i="1"/>
  <c r="L252" i="1"/>
  <c r="H252" i="1"/>
  <c r="L251" i="1"/>
  <c r="H251" i="1"/>
  <c r="K196" i="1"/>
  <c r="K195" i="1"/>
  <c r="K193" i="1"/>
  <c r="G193" i="1"/>
  <c r="G187" i="1"/>
  <c r="K187" i="1"/>
  <c r="K182" i="1"/>
  <c r="K181" i="1"/>
  <c r="O269" i="1" l="1"/>
  <c r="O263" i="1"/>
  <c r="N257" i="1"/>
  <c r="O257" i="1" s="1"/>
  <c r="L278" i="1"/>
  <c r="N278" i="1" s="1"/>
  <c r="L281" i="1"/>
  <c r="H268" i="1"/>
  <c r="L283" i="1"/>
  <c r="O289" i="1"/>
  <c r="N270" i="1"/>
  <c r="O270" i="1" s="1"/>
  <c r="L282" i="1"/>
  <c r="N284" i="1"/>
  <c r="N251" i="1"/>
  <c r="O251" i="1" s="1"/>
  <c r="N252" i="1"/>
  <c r="O252" i="1" s="1"/>
  <c r="N253" i="1"/>
  <c r="O253" i="1" s="1"/>
  <c r="N254" i="1"/>
  <c r="O254" i="1" s="1"/>
  <c r="N255" i="1"/>
  <c r="O255" i="1" s="1"/>
  <c r="O259" i="1"/>
  <c r="O260" i="1"/>
  <c r="O261" i="1"/>
  <c r="O262" i="1"/>
  <c r="N276" i="1"/>
  <c r="O276" i="1" s="1"/>
  <c r="H279" i="1"/>
  <c r="H281" i="1"/>
  <c r="H282" i="1"/>
  <c r="H283" i="1"/>
  <c r="K285" i="1"/>
  <c r="L285" i="1" s="1"/>
  <c r="N285" i="1" s="1"/>
  <c r="K286" i="1"/>
  <c r="L286" i="1" s="1"/>
  <c r="N286" i="1" s="1"/>
  <c r="K287" i="1"/>
  <c r="L287" i="1" s="1"/>
  <c r="N287" i="1" s="1"/>
  <c r="L288" i="1"/>
  <c r="N288" i="1" s="1"/>
  <c r="K289" i="1"/>
  <c r="L289" i="1" s="1"/>
  <c r="N289" i="1" s="1"/>
  <c r="N290" i="1"/>
  <c r="O290" i="1" s="1"/>
  <c r="O278" i="1" l="1"/>
  <c r="N283" i="1"/>
  <c r="O283" i="1" s="1"/>
  <c r="H277" i="1"/>
  <c r="O288" i="1"/>
  <c r="N282" i="1"/>
  <c r="N279" i="1"/>
  <c r="O279" i="1" s="1"/>
  <c r="O285" i="1"/>
  <c r="N281" i="1"/>
  <c r="O281" i="1" s="1"/>
  <c r="O282" i="1"/>
  <c r="H280" i="1"/>
  <c r="O286" i="1"/>
  <c r="O287" i="1"/>
  <c r="H293" i="1" l="1"/>
  <c r="H294" i="1" l="1"/>
  <c r="H295" i="1" s="1"/>
  <c r="O215" i="1"/>
  <c r="N215" i="1"/>
  <c r="J215" i="1"/>
  <c r="O214" i="1"/>
  <c r="N214" i="1"/>
  <c r="J214" i="1"/>
  <c r="J213" i="1"/>
  <c r="G213" i="1"/>
  <c r="J212" i="1"/>
  <c r="G212" i="1"/>
  <c r="H212" i="1" s="1"/>
  <c r="K211" i="1"/>
  <c r="J211" i="1"/>
  <c r="G211" i="1"/>
  <c r="H211" i="1" s="1"/>
  <c r="K210" i="1"/>
  <c r="L210" i="1" s="1"/>
  <c r="J210" i="1"/>
  <c r="G210" i="1"/>
  <c r="H210" i="1" s="1"/>
  <c r="J209" i="1"/>
  <c r="G209" i="1"/>
  <c r="L208" i="1"/>
  <c r="N208" i="1" s="1"/>
  <c r="H208" i="1"/>
  <c r="L207" i="1"/>
  <c r="J207" i="1"/>
  <c r="J206" i="1"/>
  <c r="J205" i="1"/>
  <c r="L202" i="1"/>
  <c r="G202" i="1"/>
  <c r="L200" i="1"/>
  <c r="H200" i="1"/>
  <c r="H198" i="1"/>
  <c r="H197" i="1"/>
  <c r="H196" i="1"/>
  <c r="H195" i="1"/>
  <c r="K194" i="1"/>
  <c r="J194" i="1"/>
  <c r="G194" i="1"/>
  <c r="H194" i="1" s="1"/>
  <c r="F194" i="1"/>
  <c r="L193" i="1"/>
  <c r="H193" i="1"/>
  <c r="O193" i="1" s="1"/>
  <c r="L191" i="1"/>
  <c r="H191" i="1"/>
  <c r="L190" i="1"/>
  <c r="H190" i="1"/>
  <c r="L189" i="1"/>
  <c r="H189" i="1"/>
  <c r="L188" i="1"/>
  <c r="H188" i="1"/>
  <c r="O188" i="1" s="1"/>
  <c r="L187" i="1"/>
  <c r="H187" i="1"/>
  <c r="O186" i="1"/>
  <c r="N186" i="1"/>
  <c r="L186" i="1"/>
  <c r="H186" i="1"/>
  <c r="O185" i="1"/>
  <c r="N185" i="1"/>
  <c r="L185" i="1"/>
  <c r="H185" i="1"/>
  <c r="O184" i="1"/>
  <c r="N184" i="1"/>
  <c r="L184" i="1"/>
  <c r="H184" i="1"/>
  <c r="O183" i="1"/>
  <c r="N183" i="1"/>
  <c r="L183" i="1"/>
  <c r="H183" i="1"/>
  <c r="H182" i="1"/>
  <c r="L181" i="1"/>
  <c r="G181" i="1"/>
  <c r="H181" i="1" s="1"/>
  <c r="N180" i="1"/>
  <c r="L180" i="1"/>
  <c r="H180" i="1"/>
  <c r="L179" i="1"/>
  <c r="H179" i="1"/>
  <c r="L178" i="1"/>
  <c r="H178" i="1"/>
  <c r="L177" i="1"/>
  <c r="H177" i="1"/>
  <c r="N176" i="1"/>
  <c r="L176" i="1"/>
  <c r="H176" i="1"/>
  <c r="L175" i="1"/>
  <c r="H175" i="1"/>
  <c r="F126" i="6"/>
  <c r="F262" i="2"/>
  <c r="O283" i="2"/>
  <c r="N283" i="2"/>
  <c r="J283" i="2"/>
  <c r="J282" i="2"/>
  <c r="J281" i="2"/>
  <c r="G281" i="2"/>
  <c r="K281" i="2" s="1"/>
  <c r="F281" i="2"/>
  <c r="J280" i="2"/>
  <c r="G280" i="2"/>
  <c r="K280" i="2" s="1"/>
  <c r="F280" i="2"/>
  <c r="J279" i="2"/>
  <c r="G279" i="2"/>
  <c r="K279" i="2" s="1"/>
  <c r="F279" i="2"/>
  <c r="J278" i="2"/>
  <c r="G278" i="2"/>
  <c r="F278" i="2"/>
  <c r="J277" i="2"/>
  <c r="G277" i="2"/>
  <c r="K277" i="2" s="1"/>
  <c r="F277" i="2"/>
  <c r="L276" i="2"/>
  <c r="F276" i="2"/>
  <c r="H276" i="2" s="1"/>
  <c r="F275" i="2"/>
  <c r="F274" i="2"/>
  <c r="F273" i="2"/>
  <c r="J273" i="2" s="1"/>
  <c r="G270" i="2"/>
  <c r="K271" i="2" s="1"/>
  <c r="L271" i="2" s="1"/>
  <c r="L268" i="2"/>
  <c r="H268" i="2"/>
  <c r="K262" i="2"/>
  <c r="G262" i="2"/>
  <c r="L259" i="2"/>
  <c r="H259" i="2"/>
  <c r="L258" i="2"/>
  <c r="H258" i="2"/>
  <c r="L257" i="2"/>
  <c r="H257" i="2"/>
  <c r="L256" i="2"/>
  <c r="H256" i="2"/>
  <c r="L254" i="2"/>
  <c r="H254" i="2"/>
  <c r="L253" i="2"/>
  <c r="H253" i="2"/>
  <c r="L252" i="2"/>
  <c r="H252" i="2"/>
  <c r="L251" i="2"/>
  <c r="H251" i="2"/>
  <c r="G249" i="2"/>
  <c r="L248" i="2"/>
  <c r="H248" i="2"/>
  <c r="L247" i="2"/>
  <c r="H247" i="2"/>
  <c r="L246" i="2"/>
  <c r="H246" i="2"/>
  <c r="L245" i="2"/>
  <c r="H245" i="2"/>
  <c r="G175" i="2"/>
  <c r="K282" i="2" s="1"/>
  <c r="O209" i="2"/>
  <c r="N209" i="2"/>
  <c r="J209" i="2"/>
  <c r="O208" i="2"/>
  <c r="N208" i="2"/>
  <c r="J208" i="2"/>
  <c r="J207" i="2"/>
  <c r="G207" i="2"/>
  <c r="K207" i="2" s="1"/>
  <c r="F207" i="2"/>
  <c r="J206" i="2"/>
  <c r="G206" i="2"/>
  <c r="K206" i="2" s="1"/>
  <c r="L206" i="2" s="1"/>
  <c r="F206" i="2"/>
  <c r="J205" i="2"/>
  <c r="G205" i="2"/>
  <c r="K205" i="2" s="1"/>
  <c r="L205" i="2" s="1"/>
  <c r="F205" i="2"/>
  <c r="F188" i="2" s="1"/>
  <c r="J188" i="2" s="1"/>
  <c r="J204" i="2"/>
  <c r="G204" i="2"/>
  <c r="K204" i="2" s="1"/>
  <c r="F204" i="2"/>
  <c r="J203" i="2"/>
  <c r="G203" i="2"/>
  <c r="K203" i="2" s="1"/>
  <c r="F203" i="2"/>
  <c r="L202" i="2"/>
  <c r="F202" i="2"/>
  <c r="H202" i="2" s="1"/>
  <c r="F201" i="2"/>
  <c r="F200" i="2"/>
  <c r="F199" i="2"/>
  <c r="G196" i="2"/>
  <c r="K197" i="2" s="1"/>
  <c r="L197" i="2" s="1"/>
  <c r="L194" i="2"/>
  <c r="H194" i="2"/>
  <c r="K188" i="2"/>
  <c r="G188" i="2"/>
  <c r="L185" i="2"/>
  <c r="H185" i="2"/>
  <c r="L184" i="2"/>
  <c r="H184" i="2"/>
  <c r="L183" i="2"/>
  <c r="H183" i="2"/>
  <c r="L182" i="2"/>
  <c r="H182" i="2"/>
  <c r="N182" i="2" s="1"/>
  <c r="L180" i="2"/>
  <c r="H180" i="2"/>
  <c r="L179" i="2"/>
  <c r="H179" i="2"/>
  <c r="L178" i="2"/>
  <c r="H178" i="2"/>
  <c r="O178" i="2" s="1"/>
  <c r="L177" i="2"/>
  <c r="H177" i="2"/>
  <c r="O177" i="2" s="1"/>
  <c r="L174" i="2"/>
  <c r="H174" i="2"/>
  <c r="O174" i="2" s="1"/>
  <c r="L173" i="2"/>
  <c r="H173" i="2"/>
  <c r="L172" i="2"/>
  <c r="H172" i="2"/>
  <c r="L171" i="2"/>
  <c r="H171" i="2"/>
  <c r="K196" i="2" l="1"/>
  <c r="L196" i="2" s="1"/>
  <c r="N268" i="2"/>
  <c r="O268" i="2" s="1"/>
  <c r="H278" i="2"/>
  <c r="N194" i="2"/>
  <c r="O194" i="2" s="1"/>
  <c r="L204" i="2"/>
  <c r="K278" i="2"/>
  <c r="L278" i="2" s="1"/>
  <c r="N278" i="2" s="1"/>
  <c r="L279" i="2"/>
  <c r="O182" i="2"/>
  <c r="N253" i="2"/>
  <c r="O253" i="2" s="1"/>
  <c r="G271" i="2"/>
  <c r="H271" i="2" s="1"/>
  <c r="N271" i="2" s="1"/>
  <c r="O271" i="2" s="1"/>
  <c r="H277" i="2"/>
  <c r="L282" i="2"/>
  <c r="N183" i="2"/>
  <c r="O183" i="2" s="1"/>
  <c r="N185" i="2"/>
  <c r="O185" i="2" s="1"/>
  <c r="L203" i="2"/>
  <c r="L207" i="2"/>
  <c r="H279" i="2"/>
  <c r="H280" i="2"/>
  <c r="L281" i="2"/>
  <c r="N172" i="2"/>
  <c r="O172" i="2" s="1"/>
  <c r="N174" i="2"/>
  <c r="N177" i="2"/>
  <c r="N179" i="2"/>
  <c r="O179" i="2" s="1"/>
  <c r="J199" i="2"/>
  <c r="H203" i="2"/>
  <c r="H204" i="2"/>
  <c r="H205" i="2"/>
  <c r="H206" i="2"/>
  <c r="N206" i="2" s="1"/>
  <c r="O206" i="2" s="1"/>
  <c r="H207" i="2"/>
  <c r="K191" i="2"/>
  <c r="G187" i="2"/>
  <c r="H187" i="2" s="1"/>
  <c r="K175" i="2"/>
  <c r="L175" i="2" s="1"/>
  <c r="K190" i="2"/>
  <c r="G181" i="2"/>
  <c r="H181" i="2" s="1"/>
  <c r="K189" i="2"/>
  <c r="K181" i="2"/>
  <c r="L181" i="2" s="1"/>
  <c r="K187" i="2"/>
  <c r="L187" i="2" s="1"/>
  <c r="N187" i="2" s="1"/>
  <c r="K176" i="2"/>
  <c r="K266" i="2"/>
  <c r="K261" i="2"/>
  <c r="L261" i="2" s="1"/>
  <c r="K250" i="2"/>
  <c r="K265" i="2"/>
  <c r="G261" i="2"/>
  <c r="H261" i="2" s="1"/>
  <c r="K249" i="2"/>
  <c r="L249" i="2" s="1"/>
  <c r="K264" i="2"/>
  <c r="G255" i="2"/>
  <c r="H255" i="2" s="1"/>
  <c r="K267" i="2"/>
  <c r="K263" i="2"/>
  <c r="K255" i="2"/>
  <c r="L255" i="2" s="1"/>
  <c r="O251" i="2"/>
  <c r="H262" i="2"/>
  <c r="J262" i="2"/>
  <c r="L262" i="2" s="1"/>
  <c r="L277" i="2"/>
  <c r="L280" i="2"/>
  <c r="H281" i="2"/>
  <c r="H175" i="2"/>
  <c r="H196" i="2"/>
  <c r="N196" i="2" s="1"/>
  <c r="O196" i="2" s="1"/>
  <c r="K199" i="2"/>
  <c r="G201" i="2"/>
  <c r="H201" i="2" s="1"/>
  <c r="K201" i="2"/>
  <c r="L201" i="2" s="1"/>
  <c r="G200" i="2"/>
  <c r="H200" i="2" s="1"/>
  <c r="K200" i="2"/>
  <c r="L200" i="2" s="1"/>
  <c r="G199" i="2"/>
  <c r="H199" i="2" s="1"/>
  <c r="G197" i="2"/>
  <c r="H197" i="2" s="1"/>
  <c r="N197" i="2" s="1"/>
  <c r="O197" i="2" s="1"/>
  <c r="N247" i="2"/>
  <c r="O247" i="2" s="1"/>
  <c r="H249" i="2"/>
  <c r="N257" i="2"/>
  <c r="O257" i="2" s="1"/>
  <c r="G275" i="2"/>
  <c r="H275" i="2" s="1"/>
  <c r="K273" i="2"/>
  <c r="L273" i="2" s="1"/>
  <c r="G274" i="2"/>
  <c r="H274" i="2" s="1"/>
  <c r="K274" i="2"/>
  <c r="L274" i="2" s="1"/>
  <c r="N274" i="2" s="1"/>
  <c r="G273" i="2"/>
  <c r="K275" i="2"/>
  <c r="L275" i="2" s="1"/>
  <c r="G282" i="2"/>
  <c r="H282" i="2" s="1"/>
  <c r="N173" i="2"/>
  <c r="O173" i="2" s="1"/>
  <c r="N178" i="2"/>
  <c r="N180" i="2"/>
  <c r="O180" i="2" s="1"/>
  <c r="N184" i="2"/>
  <c r="O184" i="2" s="1"/>
  <c r="L188" i="2"/>
  <c r="O248" i="2"/>
  <c r="O252" i="2"/>
  <c r="O256" i="2"/>
  <c r="K270" i="2"/>
  <c r="L270" i="2" s="1"/>
  <c r="N276" i="2"/>
  <c r="N193" i="1"/>
  <c r="N187" i="1"/>
  <c r="N210" i="1"/>
  <c r="O210" i="1" s="1"/>
  <c r="N181" i="1"/>
  <c r="O181" i="1" s="1"/>
  <c r="H192" i="1"/>
  <c r="L212" i="1"/>
  <c r="H201" i="1"/>
  <c r="O200" i="1"/>
  <c r="O190" i="1"/>
  <c r="K213" i="1"/>
  <c r="L213" i="1" s="1"/>
  <c r="H213" i="1"/>
  <c r="N175" i="1"/>
  <c r="O175" i="1" s="1"/>
  <c r="N179" i="1"/>
  <c r="O179" i="1" s="1"/>
  <c r="O187" i="1"/>
  <c r="N188" i="1"/>
  <c r="N190" i="1"/>
  <c r="N200" i="1"/>
  <c r="H205" i="1"/>
  <c r="H206" i="1"/>
  <c r="H202" i="1"/>
  <c r="H207" i="1"/>
  <c r="H203" i="1"/>
  <c r="K209" i="1"/>
  <c r="L209" i="1" s="1"/>
  <c r="H209" i="1"/>
  <c r="N178" i="1"/>
  <c r="O178" i="1" s="1"/>
  <c r="O191" i="1"/>
  <c r="N207" i="1"/>
  <c r="O176" i="1"/>
  <c r="N177" i="1"/>
  <c r="O177" i="1" s="1"/>
  <c r="N189" i="1"/>
  <c r="O189" i="1" s="1"/>
  <c r="N191" i="1"/>
  <c r="L194" i="1"/>
  <c r="N194" i="1" s="1"/>
  <c r="L203" i="1"/>
  <c r="L205" i="1"/>
  <c r="L206" i="1"/>
  <c r="O208" i="1"/>
  <c r="L211" i="1"/>
  <c r="N212" i="1"/>
  <c r="O212" i="1" s="1"/>
  <c r="N256" i="2"/>
  <c r="H273" i="2"/>
  <c r="N248" i="2"/>
  <c r="O276" i="2"/>
  <c r="N252" i="2"/>
  <c r="N245" i="2"/>
  <c r="O245" i="2" s="1"/>
  <c r="N246" i="2"/>
  <c r="O246" i="2" s="1"/>
  <c r="N251" i="2"/>
  <c r="N259" i="2"/>
  <c r="O259" i="2" s="1"/>
  <c r="N254" i="2"/>
  <c r="O254" i="2" s="1"/>
  <c r="N258" i="2"/>
  <c r="O258" i="2" s="1"/>
  <c r="H270" i="2"/>
  <c r="H188" i="2"/>
  <c r="N205" i="2"/>
  <c r="O205" i="2" s="1"/>
  <c r="N202" i="2"/>
  <c r="O202" i="2" s="1"/>
  <c r="N171" i="2"/>
  <c r="O171" i="2" s="1"/>
  <c r="N262" i="2" l="1"/>
  <c r="O262" i="2" s="1"/>
  <c r="N200" i="2"/>
  <c r="O200" i="2" s="1"/>
  <c r="L199" i="2"/>
  <c r="N280" i="2"/>
  <c r="O181" i="2"/>
  <c r="N204" i="2"/>
  <c r="O204" i="2" s="1"/>
  <c r="N279" i="2"/>
  <c r="O279" i="2" s="1"/>
  <c r="O278" i="2"/>
  <c r="H260" i="2"/>
  <c r="O281" i="2"/>
  <c r="N277" i="2"/>
  <c r="O277" i="2" s="1"/>
  <c r="O187" i="2"/>
  <c r="N203" i="2"/>
  <c r="O203" i="2" s="1"/>
  <c r="N201" i="2"/>
  <c r="O201" i="2" s="1"/>
  <c r="H186" i="2"/>
  <c r="H195" i="2" s="1"/>
  <c r="N249" i="2"/>
  <c r="O249" i="2" s="1"/>
  <c r="N261" i="2"/>
  <c r="N175" i="2"/>
  <c r="O175" i="2" s="1"/>
  <c r="N188" i="2"/>
  <c r="O188" i="2" s="1"/>
  <c r="N275" i="2"/>
  <c r="O275" i="2" s="1"/>
  <c r="N255" i="2"/>
  <c r="N207" i="2"/>
  <c r="N282" i="2"/>
  <c r="O282" i="2" s="1"/>
  <c r="N181" i="2"/>
  <c r="O261" i="2"/>
  <c r="N281" i="2"/>
  <c r="N199" i="2"/>
  <c r="O199" i="2" s="1"/>
  <c r="O255" i="2"/>
  <c r="O207" i="2"/>
  <c r="O280" i="2"/>
  <c r="N206" i="1"/>
  <c r="O213" i="1"/>
  <c r="O194" i="1"/>
  <c r="N209" i="1"/>
  <c r="O209" i="1" s="1"/>
  <c r="O206" i="1"/>
  <c r="N205" i="1"/>
  <c r="O205" i="1" s="1"/>
  <c r="N213" i="1"/>
  <c r="H204" i="1"/>
  <c r="N211" i="1"/>
  <c r="O211" i="1"/>
  <c r="N203" i="1"/>
  <c r="O203" i="1" s="1"/>
  <c r="O207" i="1"/>
  <c r="N202" i="1"/>
  <c r="O202" i="1" s="1"/>
  <c r="N270" i="2"/>
  <c r="O270" i="2" s="1"/>
  <c r="O274" i="2"/>
  <c r="H269" i="2"/>
  <c r="N273" i="2"/>
  <c r="O273" i="2" s="1"/>
  <c r="H218" i="1" l="1"/>
  <c r="H272" i="2"/>
  <c r="H285" i="2" s="1"/>
  <c r="H198" i="2"/>
  <c r="H219" i="1" l="1"/>
  <c r="H211" i="2"/>
  <c r="H286" i="2" l="1"/>
  <c r="H287" i="2" s="1"/>
  <c r="H212" i="2"/>
  <c r="H213" i="2" l="1"/>
  <c r="G59" i="8" l="1"/>
  <c r="G58" i="8"/>
  <c r="G58" i="7"/>
  <c r="K58" i="7" s="1"/>
  <c r="F45" i="7"/>
  <c r="G56" i="7"/>
  <c r="G55" i="7"/>
  <c r="J61" i="7" l="1"/>
  <c r="J60" i="7"/>
  <c r="J126" i="6"/>
  <c r="K137" i="6"/>
  <c r="L137" i="6" s="1"/>
  <c r="J137" i="6"/>
  <c r="G137" i="6"/>
  <c r="H137" i="6" s="1"/>
  <c r="O136" i="6"/>
  <c r="N136" i="6"/>
  <c r="J136" i="6"/>
  <c r="K135" i="6"/>
  <c r="G135" i="6"/>
  <c r="F135" i="6"/>
  <c r="H135" i="6" s="1"/>
  <c r="K134" i="6"/>
  <c r="G134" i="6"/>
  <c r="F134" i="6"/>
  <c r="J134" i="6" s="1"/>
  <c r="K133" i="6"/>
  <c r="G133" i="6"/>
  <c r="F133" i="6"/>
  <c r="J133" i="6" s="1"/>
  <c r="K132" i="6"/>
  <c r="G132" i="6"/>
  <c r="F132" i="6"/>
  <c r="J132" i="6" s="1"/>
  <c r="K131" i="6"/>
  <c r="J131" i="6"/>
  <c r="G131" i="6"/>
  <c r="F131" i="6"/>
  <c r="H131" i="6" s="1"/>
  <c r="G130" i="6"/>
  <c r="K130" i="6" s="1"/>
  <c r="L130" i="6" s="1"/>
  <c r="L129" i="6"/>
  <c r="F129" i="6"/>
  <c r="H129" i="6" s="1"/>
  <c r="K128" i="6"/>
  <c r="G128" i="6"/>
  <c r="F128" i="6"/>
  <c r="J128" i="6" s="1"/>
  <c r="L128" i="6" s="1"/>
  <c r="L127" i="6"/>
  <c r="K127" i="6"/>
  <c r="G127" i="6"/>
  <c r="F127" i="6"/>
  <c r="K126" i="6"/>
  <c r="G126" i="6"/>
  <c r="K124" i="6"/>
  <c r="L124" i="6" s="1"/>
  <c r="N124" i="6" s="1"/>
  <c r="G124" i="6"/>
  <c r="H124" i="6" s="1"/>
  <c r="K123" i="6"/>
  <c r="K121" i="6"/>
  <c r="L121" i="6" s="1"/>
  <c r="N121" i="6" s="1"/>
  <c r="H121" i="6"/>
  <c r="G121" i="6"/>
  <c r="F121" i="6"/>
  <c r="L118" i="6"/>
  <c r="K117" i="6"/>
  <c r="K116" i="6"/>
  <c r="K115" i="6"/>
  <c r="L115" i="6" s="1"/>
  <c r="N115" i="6" s="1"/>
  <c r="H115" i="6"/>
  <c r="G115" i="6"/>
  <c r="L113" i="6"/>
  <c r="N113" i="6" s="1"/>
  <c r="K113" i="6"/>
  <c r="G113" i="6"/>
  <c r="H113" i="6" s="1"/>
  <c r="K112" i="6"/>
  <c r="L112" i="6" s="1"/>
  <c r="H112" i="6"/>
  <c r="G112" i="6"/>
  <c r="L111" i="6"/>
  <c r="N111" i="6" s="1"/>
  <c r="K111" i="6"/>
  <c r="G111" i="6"/>
  <c r="H111" i="6" s="1"/>
  <c r="K110" i="6"/>
  <c r="L110" i="6" s="1"/>
  <c r="H110" i="6"/>
  <c r="O110" i="6" s="1"/>
  <c r="G110" i="6"/>
  <c r="L109" i="6"/>
  <c r="N109" i="6" s="1"/>
  <c r="K109" i="6"/>
  <c r="G109" i="6"/>
  <c r="H109" i="6" s="1"/>
  <c r="O109" i="6" s="1"/>
  <c r="K108" i="6"/>
  <c r="L108" i="6" s="1"/>
  <c r="H108" i="6"/>
  <c r="G108" i="6"/>
  <c r="L107" i="6"/>
  <c r="N107" i="6" s="1"/>
  <c r="K107" i="6"/>
  <c r="G107" i="6"/>
  <c r="H107" i="6" s="1"/>
  <c r="K106" i="6"/>
  <c r="L106" i="6" s="1"/>
  <c r="H106" i="6"/>
  <c r="O106" i="6" s="1"/>
  <c r="G106" i="6"/>
  <c r="L105" i="6"/>
  <c r="N105" i="6" s="1"/>
  <c r="K105" i="6"/>
  <c r="G105" i="6"/>
  <c r="H105" i="6" s="1"/>
  <c r="O105" i="6" s="1"/>
  <c r="K104" i="6"/>
  <c r="L104" i="6" s="1"/>
  <c r="H104" i="6"/>
  <c r="G104" i="6"/>
  <c r="L103" i="6"/>
  <c r="N103" i="6" s="1"/>
  <c r="K103" i="6"/>
  <c r="G103" i="6"/>
  <c r="H103" i="6" s="1"/>
  <c r="K102" i="6"/>
  <c r="L101" i="6"/>
  <c r="N101" i="6" s="1"/>
  <c r="K101" i="6"/>
  <c r="G101" i="6"/>
  <c r="H101" i="6" s="1"/>
  <c r="N100" i="6"/>
  <c r="O100" i="6" s="1"/>
  <c r="L100" i="6"/>
  <c r="H100" i="6"/>
  <c r="N99" i="6"/>
  <c r="O99" i="6" s="1"/>
  <c r="L99" i="6"/>
  <c r="H99" i="6"/>
  <c r="N98" i="6"/>
  <c r="O98" i="6" s="1"/>
  <c r="L98" i="6"/>
  <c r="H98" i="6"/>
  <c r="F92" i="6"/>
  <c r="G123" i="6" s="1"/>
  <c r="H123" i="6" s="1"/>
  <c r="N62" i="6"/>
  <c r="O62" i="6"/>
  <c r="N55" i="6"/>
  <c r="O55" i="6"/>
  <c r="N61" i="6"/>
  <c r="O61" i="6"/>
  <c r="N28" i="6"/>
  <c r="O28" i="6"/>
  <c r="N29" i="6"/>
  <c r="O29" i="6"/>
  <c r="N30" i="6"/>
  <c r="O30" i="6"/>
  <c r="N31" i="6"/>
  <c r="O31" i="6"/>
  <c r="N32" i="6"/>
  <c r="O32" i="6"/>
  <c r="N33" i="6"/>
  <c r="O33" i="6"/>
  <c r="N34" i="6"/>
  <c r="O34" i="6"/>
  <c r="N35" i="6"/>
  <c r="O35" i="6"/>
  <c r="N36" i="6"/>
  <c r="O36" i="6"/>
  <c r="F46" i="6"/>
  <c r="K62" i="6"/>
  <c r="G62" i="6"/>
  <c r="G57" i="6"/>
  <c r="G56" i="6"/>
  <c r="F60" i="6"/>
  <c r="F59" i="6"/>
  <c r="F58" i="6"/>
  <c r="F57" i="6"/>
  <c r="F56" i="6"/>
  <c r="F54" i="6"/>
  <c r="F53" i="6"/>
  <c r="F52" i="6"/>
  <c r="F51" i="6"/>
  <c r="K52" i="6"/>
  <c r="K53" i="6"/>
  <c r="K51" i="6"/>
  <c r="G49" i="6"/>
  <c r="K49" i="6"/>
  <c r="K48" i="6"/>
  <c r="K46" i="6"/>
  <c r="K27" i="6"/>
  <c r="K41" i="6"/>
  <c r="K42" i="6"/>
  <c r="K43" i="6"/>
  <c r="J62" i="6"/>
  <c r="J61" i="6"/>
  <c r="F46" i="5"/>
  <c r="G57" i="5"/>
  <c r="G56" i="5"/>
  <c r="F60" i="5"/>
  <c r="F59" i="5"/>
  <c r="F58" i="5"/>
  <c r="F57" i="5"/>
  <c r="F56" i="5"/>
  <c r="J62" i="5"/>
  <c r="O61" i="5"/>
  <c r="N61" i="5"/>
  <c r="J61" i="5"/>
  <c r="F54" i="5"/>
  <c r="F53" i="5"/>
  <c r="F52" i="5"/>
  <c r="F51" i="5"/>
  <c r="N63" i="4"/>
  <c r="O63" i="4"/>
  <c r="F48" i="4"/>
  <c r="F56" i="4"/>
  <c r="F55" i="4"/>
  <c r="F54" i="4"/>
  <c r="F53" i="4"/>
  <c r="F143" i="3"/>
  <c r="F142" i="3"/>
  <c r="F141" i="3"/>
  <c r="F140" i="3"/>
  <c r="F139" i="3"/>
  <c r="F137" i="3"/>
  <c r="F136" i="3"/>
  <c r="F135" i="3"/>
  <c r="F134" i="3"/>
  <c r="F58" i="3"/>
  <c r="F57" i="3"/>
  <c r="F56" i="3"/>
  <c r="F55" i="3"/>
  <c r="F133" i="2"/>
  <c r="F132" i="2"/>
  <c r="F131" i="2"/>
  <c r="F130" i="2"/>
  <c r="F129" i="2"/>
  <c r="F128" i="2"/>
  <c r="F127" i="2"/>
  <c r="F126" i="2"/>
  <c r="F125" i="2"/>
  <c r="J125" i="2" s="1"/>
  <c r="F59" i="2"/>
  <c r="F58" i="2"/>
  <c r="F57" i="2"/>
  <c r="F56" i="2"/>
  <c r="F55" i="2"/>
  <c r="F54" i="2"/>
  <c r="F53" i="2"/>
  <c r="F52" i="2"/>
  <c r="F51" i="2"/>
  <c r="J51" i="2" s="1"/>
  <c r="F137" i="1"/>
  <c r="F136" i="1"/>
  <c r="F135" i="1"/>
  <c r="F134" i="1"/>
  <c r="F133" i="1"/>
  <c r="F132" i="1"/>
  <c r="F131" i="1"/>
  <c r="F130" i="1"/>
  <c r="F129" i="1"/>
  <c r="F62" i="4"/>
  <c r="F61" i="4"/>
  <c r="F60" i="4"/>
  <c r="F59" i="4"/>
  <c r="F58" i="4"/>
  <c r="J135" i="6" l="1"/>
  <c r="H132" i="6"/>
  <c r="L134" i="6"/>
  <c r="H128" i="6"/>
  <c r="N128" i="6" s="1"/>
  <c r="L131" i="6"/>
  <c r="N131" i="6" s="1"/>
  <c r="H133" i="6"/>
  <c r="L135" i="6"/>
  <c r="N135" i="6" s="1"/>
  <c r="L132" i="6"/>
  <c r="N132" i="6" s="1"/>
  <c r="H134" i="6"/>
  <c r="N129" i="6"/>
  <c r="L133" i="6"/>
  <c r="N133" i="6" s="1"/>
  <c r="L126" i="6"/>
  <c r="O108" i="6"/>
  <c r="N130" i="6"/>
  <c r="O121" i="6"/>
  <c r="O103" i="6"/>
  <c r="O107" i="6"/>
  <c r="O111" i="6"/>
  <c r="O113" i="6"/>
  <c r="O118" i="6"/>
  <c r="N118" i="6"/>
  <c r="O124" i="6"/>
  <c r="O115" i="6"/>
  <c r="L120" i="6"/>
  <c r="O137" i="6"/>
  <c r="H114" i="6"/>
  <c r="O101" i="6"/>
  <c r="N104" i="6"/>
  <c r="O104" i="6" s="1"/>
  <c r="N106" i="6"/>
  <c r="N108" i="6"/>
  <c r="N110" i="6"/>
  <c r="N112" i="6"/>
  <c r="O112" i="6" s="1"/>
  <c r="L123" i="6"/>
  <c r="N123" i="6" s="1"/>
  <c r="H130" i="6"/>
  <c r="O133" i="6"/>
  <c r="O135" i="6"/>
  <c r="H126" i="6"/>
  <c r="H127" i="6"/>
  <c r="N127" i="6" s="1"/>
  <c r="O129" i="6"/>
  <c r="N137" i="6"/>
  <c r="O123" i="6" l="1"/>
  <c r="O131" i="6"/>
  <c r="N134" i="6"/>
  <c r="O134" i="6" s="1"/>
  <c r="O132" i="6"/>
  <c r="O128" i="6"/>
  <c r="O130" i="6"/>
  <c r="O120" i="6"/>
  <c r="N120" i="6"/>
  <c r="O127" i="6"/>
  <c r="H122" i="6"/>
  <c r="N126" i="6"/>
  <c r="O126" i="6" s="1"/>
  <c r="H125" i="6" l="1"/>
  <c r="H139" i="6" l="1"/>
  <c r="H140" i="6" l="1"/>
  <c r="H141" i="6" l="1"/>
  <c r="N145" i="3" l="1"/>
  <c r="O145" i="3"/>
  <c r="J64" i="4"/>
  <c r="J63" i="4"/>
  <c r="G59" i="4"/>
  <c r="G58" i="4"/>
  <c r="K144" i="3"/>
  <c r="L144" i="3"/>
  <c r="H144" i="3"/>
  <c r="O144" i="3" s="1"/>
  <c r="G144" i="3"/>
  <c r="F123" i="3"/>
  <c r="J145" i="3"/>
  <c r="N144" i="3"/>
  <c r="J144" i="3"/>
  <c r="K143" i="3"/>
  <c r="J143" i="3"/>
  <c r="H143" i="3"/>
  <c r="G143" i="3"/>
  <c r="K142" i="3"/>
  <c r="J142" i="3"/>
  <c r="H142" i="3"/>
  <c r="G142" i="3"/>
  <c r="K141" i="3"/>
  <c r="J141" i="3"/>
  <c r="H141" i="3"/>
  <c r="G141" i="3"/>
  <c r="K140" i="3"/>
  <c r="J140" i="3"/>
  <c r="H140" i="3"/>
  <c r="G140" i="3"/>
  <c r="K139" i="3"/>
  <c r="J139" i="3"/>
  <c r="H139" i="3"/>
  <c r="G139" i="3"/>
  <c r="G138" i="3"/>
  <c r="L137" i="3"/>
  <c r="H137" i="3"/>
  <c r="K136" i="3"/>
  <c r="G136" i="3"/>
  <c r="J136" i="3"/>
  <c r="K135" i="3"/>
  <c r="J135" i="3"/>
  <c r="G135" i="3"/>
  <c r="H135" i="3" s="1"/>
  <c r="K134" i="3"/>
  <c r="G134" i="3"/>
  <c r="J134" i="3"/>
  <c r="K132" i="3"/>
  <c r="G132" i="3"/>
  <c r="H132" i="3" s="1"/>
  <c r="K131" i="3"/>
  <c r="H131" i="3"/>
  <c r="G131" i="3"/>
  <c r="N129" i="3"/>
  <c r="L129" i="3"/>
  <c r="H129" i="3"/>
  <c r="K128" i="3"/>
  <c r="K127" i="3"/>
  <c r="K126" i="3"/>
  <c r="K125" i="3"/>
  <c r="K124" i="3"/>
  <c r="K123" i="3"/>
  <c r="J123" i="3"/>
  <c r="G123" i="3"/>
  <c r="H123" i="3"/>
  <c r="K122" i="3"/>
  <c r="L122" i="3" s="1"/>
  <c r="G122" i="3"/>
  <c r="H122" i="3" s="1"/>
  <c r="O122" i="3" s="1"/>
  <c r="K120" i="3"/>
  <c r="L120" i="3" s="1"/>
  <c r="N120" i="3" s="1"/>
  <c r="G120" i="3"/>
  <c r="H120" i="3" s="1"/>
  <c r="K119" i="3"/>
  <c r="L119" i="3" s="1"/>
  <c r="G119" i="3"/>
  <c r="H119" i="3" s="1"/>
  <c r="K118" i="3"/>
  <c r="L118" i="3" s="1"/>
  <c r="N118" i="3" s="1"/>
  <c r="G118" i="3"/>
  <c r="H118" i="3" s="1"/>
  <c r="K117" i="3"/>
  <c r="L117" i="3" s="1"/>
  <c r="G117" i="3"/>
  <c r="H117" i="3" s="1"/>
  <c r="O117" i="3" s="1"/>
  <c r="K116" i="3"/>
  <c r="L116" i="3" s="1"/>
  <c r="N116" i="3" s="1"/>
  <c r="G116" i="3"/>
  <c r="H116" i="3" s="1"/>
  <c r="K115" i="3"/>
  <c r="L115" i="3" s="1"/>
  <c r="G115" i="3"/>
  <c r="H115" i="3" s="1"/>
  <c r="K114" i="3"/>
  <c r="L114" i="3" s="1"/>
  <c r="N114" i="3" s="1"/>
  <c r="G114" i="3"/>
  <c r="H114" i="3" s="1"/>
  <c r="K113" i="3"/>
  <c r="L113" i="3" s="1"/>
  <c r="G113" i="3"/>
  <c r="H113" i="3" s="1"/>
  <c r="O113" i="3" s="1"/>
  <c r="K112" i="3"/>
  <c r="L112" i="3" s="1"/>
  <c r="N112" i="3" s="1"/>
  <c r="G112" i="3"/>
  <c r="H112" i="3" s="1"/>
  <c r="K111" i="3"/>
  <c r="L111" i="3" s="1"/>
  <c r="G111" i="3"/>
  <c r="H111" i="3" s="1"/>
  <c r="K110" i="3"/>
  <c r="L110" i="3" s="1"/>
  <c r="N110" i="3" s="1"/>
  <c r="G110" i="3"/>
  <c r="H110" i="3" s="1"/>
  <c r="K109" i="3"/>
  <c r="H109" i="3"/>
  <c r="H121" i="3" s="1"/>
  <c r="K108" i="3"/>
  <c r="L108" i="3" s="1"/>
  <c r="G108" i="3"/>
  <c r="H108" i="3" s="1"/>
  <c r="O107" i="3"/>
  <c r="N107" i="3"/>
  <c r="L107" i="3"/>
  <c r="H107" i="3"/>
  <c r="N106" i="3"/>
  <c r="O106" i="3" s="1"/>
  <c r="L106" i="3"/>
  <c r="H106" i="3"/>
  <c r="N105" i="3"/>
  <c r="O105" i="3" s="1"/>
  <c r="L105" i="3"/>
  <c r="H105" i="3"/>
  <c r="N104" i="3"/>
  <c r="O104" i="3" s="1"/>
  <c r="L104" i="3"/>
  <c r="H104" i="3"/>
  <c r="N103" i="3"/>
  <c r="O103" i="3" s="1"/>
  <c r="L103" i="3"/>
  <c r="H103" i="3"/>
  <c r="L102" i="3"/>
  <c r="N102" i="3" s="1"/>
  <c r="O102" i="3" s="1"/>
  <c r="H102" i="3"/>
  <c r="K46" i="3"/>
  <c r="K47" i="3"/>
  <c r="K45" i="3"/>
  <c r="O66" i="3"/>
  <c r="N66" i="3"/>
  <c r="J66" i="3"/>
  <c r="O65" i="3"/>
  <c r="N65" i="3"/>
  <c r="J65" i="3"/>
  <c r="K137" i="1"/>
  <c r="K136" i="1"/>
  <c r="K135" i="1"/>
  <c r="K134" i="1"/>
  <c r="K133" i="1"/>
  <c r="G130" i="2"/>
  <c r="G129" i="2"/>
  <c r="G57" i="2"/>
  <c r="G56" i="2"/>
  <c r="G55" i="2"/>
  <c r="G134" i="1"/>
  <c r="G133" i="1"/>
  <c r="G58" i="1"/>
  <c r="G57" i="1"/>
  <c r="G61" i="3"/>
  <c r="G60" i="3"/>
  <c r="L135" i="3" l="1"/>
  <c r="N135" i="3" s="1"/>
  <c r="L141" i="3"/>
  <c r="L143" i="3"/>
  <c r="N143" i="3" s="1"/>
  <c r="L139" i="3"/>
  <c r="N139" i="3" s="1"/>
  <c r="L140" i="3"/>
  <c r="N140" i="3" s="1"/>
  <c r="N141" i="3"/>
  <c r="L142" i="3"/>
  <c r="N142" i="3" s="1"/>
  <c r="L136" i="3"/>
  <c r="H134" i="3"/>
  <c r="H130" i="3"/>
  <c r="O119" i="3"/>
  <c r="N111" i="3"/>
  <c r="O111" i="3" s="1"/>
  <c r="N113" i="3"/>
  <c r="N115" i="3"/>
  <c r="O115" i="3" s="1"/>
  <c r="N117" i="3"/>
  <c r="N119" i="3"/>
  <c r="N122" i="3"/>
  <c r="N108" i="3"/>
  <c r="O108" i="3" s="1"/>
  <c r="L123" i="3"/>
  <c r="N123" i="3" s="1"/>
  <c r="L134" i="3"/>
  <c r="O140" i="3"/>
  <c r="L131" i="3"/>
  <c r="N131" i="3" s="1"/>
  <c r="N137" i="3"/>
  <c r="O137" i="3" s="1"/>
  <c r="O110" i="3"/>
  <c r="O112" i="3"/>
  <c r="O114" i="3"/>
  <c r="O116" i="3"/>
  <c r="O118" i="3"/>
  <c r="O120" i="3"/>
  <c r="O129" i="3"/>
  <c r="L132" i="3"/>
  <c r="O135" i="3"/>
  <c r="H136" i="3"/>
  <c r="K138" i="3"/>
  <c r="L138" i="3" s="1"/>
  <c r="H138" i="3"/>
  <c r="O141" i="3"/>
  <c r="O143" i="3" l="1"/>
  <c r="N136" i="3"/>
  <c r="O136" i="3" s="1"/>
  <c r="O142" i="3"/>
  <c r="O139" i="3"/>
  <c r="N132" i="3"/>
  <c r="O132" i="3" s="1"/>
  <c r="N138" i="3"/>
  <c r="O138" i="3" s="1"/>
  <c r="N134" i="3"/>
  <c r="O134" i="3" s="1"/>
  <c r="O123" i="3"/>
  <c r="O131" i="3"/>
  <c r="H133" i="3"/>
  <c r="H148" i="3" l="1"/>
  <c r="H149" i="3" l="1"/>
  <c r="K134" i="2" l="1"/>
  <c r="G134" i="2"/>
  <c r="H134" i="2" s="1"/>
  <c r="F114" i="2"/>
  <c r="J114" i="2" s="1"/>
  <c r="O135" i="2"/>
  <c r="N135" i="2"/>
  <c r="J135" i="2"/>
  <c r="J134" i="2"/>
  <c r="J133" i="2"/>
  <c r="G133" i="2"/>
  <c r="H133" i="2" s="1"/>
  <c r="J132" i="2"/>
  <c r="G132" i="2"/>
  <c r="H132" i="2" s="1"/>
  <c r="J131" i="2"/>
  <c r="G131" i="2"/>
  <c r="H131" i="2" s="1"/>
  <c r="K130" i="2"/>
  <c r="J130" i="2"/>
  <c r="H130" i="2"/>
  <c r="K129" i="2"/>
  <c r="J129" i="2"/>
  <c r="H129" i="2"/>
  <c r="L128" i="2"/>
  <c r="H128" i="2"/>
  <c r="G122" i="2"/>
  <c r="L120" i="2"/>
  <c r="H120" i="2"/>
  <c r="K114" i="2"/>
  <c r="G114" i="2"/>
  <c r="H114" i="2" s="1"/>
  <c r="L113" i="2"/>
  <c r="H113" i="2"/>
  <c r="L111" i="2"/>
  <c r="H111" i="2"/>
  <c r="L110" i="2"/>
  <c r="H110" i="2"/>
  <c r="L109" i="2"/>
  <c r="H109" i="2"/>
  <c r="L108" i="2"/>
  <c r="H108" i="2"/>
  <c r="L107" i="2"/>
  <c r="H107" i="2"/>
  <c r="L106" i="2"/>
  <c r="H106" i="2"/>
  <c r="L105" i="2"/>
  <c r="H105" i="2"/>
  <c r="L104" i="2"/>
  <c r="H104" i="2"/>
  <c r="L103" i="2"/>
  <c r="H103" i="2"/>
  <c r="L101" i="2"/>
  <c r="H101" i="2"/>
  <c r="L100" i="2"/>
  <c r="H100" i="2"/>
  <c r="L99" i="2"/>
  <c r="H99" i="2"/>
  <c r="L98" i="2"/>
  <c r="H98" i="2"/>
  <c r="L97" i="2"/>
  <c r="H97" i="2"/>
  <c r="H138" i="1"/>
  <c r="F40" i="2"/>
  <c r="K131" i="2" l="1"/>
  <c r="O107" i="2"/>
  <c r="N120" i="2"/>
  <c r="O120" i="2" s="1"/>
  <c r="L114" i="2"/>
  <c r="N128" i="2"/>
  <c r="O128" i="2" s="1"/>
  <c r="O103" i="2"/>
  <c r="N105" i="2"/>
  <c r="O105" i="2" s="1"/>
  <c r="K133" i="2"/>
  <c r="L133" i="2" s="1"/>
  <c r="O108" i="2"/>
  <c r="K132" i="2"/>
  <c r="L132" i="2" s="1"/>
  <c r="N132" i="2" s="1"/>
  <c r="O132" i="2" s="1"/>
  <c r="N109" i="2"/>
  <c r="O109" i="2" s="1"/>
  <c r="L129" i="2"/>
  <c r="N129" i="2" s="1"/>
  <c r="O129" i="2" s="1"/>
  <c r="N99" i="2"/>
  <c r="O99" i="2" s="1"/>
  <c r="O104" i="2"/>
  <c r="H122" i="2"/>
  <c r="G127" i="2"/>
  <c r="H127" i="2" s="1"/>
  <c r="K123" i="2"/>
  <c r="L123" i="2" s="1"/>
  <c r="N123" i="2" s="1"/>
  <c r="O123" i="2" s="1"/>
  <c r="K127" i="2"/>
  <c r="L127" i="2" s="1"/>
  <c r="G126" i="2"/>
  <c r="H126" i="2" s="1"/>
  <c r="K122" i="2"/>
  <c r="L122" i="2" s="1"/>
  <c r="K126" i="2"/>
  <c r="L126" i="2" s="1"/>
  <c r="G125" i="2"/>
  <c r="H125" i="2" s="1"/>
  <c r="K125" i="2"/>
  <c r="L125" i="2" s="1"/>
  <c r="G123" i="2"/>
  <c r="H123" i="2" s="1"/>
  <c r="O100" i="2"/>
  <c r="L134" i="2"/>
  <c r="N134" i="2" s="1"/>
  <c r="O134" i="2" s="1"/>
  <c r="N113" i="2"/>
  <c r="N101" i="2"/>
  <c r="O101" i="2" s="1"/>
  <c r="L130" i="2"/>
  <c r="N130" i="2" s="1"/>
  <c r="O130" i="2" s="1"/>
  <c r="L131" i="2"/>
  <c r="H112" i="2"/>
  <c r="N104" i="2"/>
  <c r="N108" i="2"/>
  <c r="N114" i="2"/>
  <c r="O114" i="2" s="1"/>
  <c r="N97" i="2"/>
  <c r="O97" i="2" s="1"/>
  <c r="N98" i="2"/>
  <c r="O98" i="2" s="1"/>
  <c r="N100" i="2"/>
  <c r="N103" i="2"/>
  <c r="N107" i="2"/>
  <c r="N111" i="2"/>
  <c r="O111" i="2" s="1"/>
  <c r="O113" i="2"/>
  <c r="N106" i="2"/>
  <c r="O106" i="2" s="1"/>
  <c r="N110" i="2"/>
  <c r="O110" i="2" s="1"/>
  <c r="N133" i="2" l="1"/>
  <c r="O133" i="2"/>
  <c r="N125" i="2"/>
  <c r="O125" i="2" s="1"/>
  <c r="N126" i="2"/>
  <c r="O126" i="2" s="1"/>
  <c r="N122" i="2"/>
  <c r="O122" i="2" s="1"/>
  <c r="N127" i="2"/>
  <c r="O127" i="2" s="1"/>
  <c r="N131" i="2"/>
  <c r="O131" i="2" s="1"/>
  <c r="H121" i="2"/>
  <c r="H124" i="2" l="1"/>
  <c r="H137" i="2" s="1"/>
  <c r="H138" i="2" l="1"/>
  <c r="H139" i="2" l="1"/>
  <c r="O61" i="2" l="1"/>
  <c r="N61" i="2"/>
  <c r="J61" i="2"/>
  <c r="O60" i="2"/>
  <c r="N60" i="2"/>
  <c r="J60" i="2"/>
  <c r="N42" i="1"/>
  <c r="O42" i="1"/>
  <c r="N48" i="1"/>
  <c r="O48" i="1"/>
  <c r="N31" i="1"/>
  <c r="O31" i="1"/>
  <c r="N61" i="1"/>
  <c r="O61" i="1"/>
  <c r="N62" i="1"/>
  <c r="O62" i="1"/>
  <c r="N63" i="1"/>
  <c r="O63" i="1"/>
  <c r="N138" i="1"/>
  <c r="O138" i="1" s="1"/>
  <c r="G60" i="1"/>
  <c r="L138" i="1"/>
  <c r="F118" i="1"/>
  <c r="J62" i="1"/>
  <c r="J63" i="1"/>
  <c r="J139" i="1"/>
  <c r="J138" i="1"/>
  <c r="J137" i="1"/>
  <c r="G137" i="1"/>
  <c r="J136" i="1"/>
  <c r="G136" i="1"/>
  <c r="J135" i="1"/>
  <c r="G135" i="1"/>
  <c r="H135" i="1" s="1"/>
  <c r="J134" i="1"/>
  <c r="J133" i="1"/>
  <c r="L132" i="1"/>
  <c r="H132" i="1"/>
  <c r="J131" i="1"/>
  <c r="J130" i="1"/>
  <c r="J129" i="1"/>
  <c r="G126" i="1"/>
  <c r="H129" i="1" s="1"/>
  <c r="L124" i="1"/>
  <c r="H124" i="1"/>
  <c r="H122" i="1"/>
  <c r="H121" i="1"/>
  <c r="H120" i="1"/>
  <c r="H119" i="1"/>
  <c r="K118" i="1"/>
  <c r="G118" i="1"/>
  <c r="L115" i="1"/>
  <c r="H115" i="1"/>
  <c r="L114" i="1"/>
  <c r="H114" i="1"/>
  <c r="L113" i="1"/>
  <c r="H113" i="1"/>
  <c r="L112" i="1"/>
  <c r="O112" i="1" s="1"/>
  <c r="H112" i="1"/>
  <c r="L110" i="1"/>
  <c r="H110" i="1"/>
  <c r="L109" i="1"/>
  <c r="N109" i="1" s="1"/>
  <c r="H109" i="1"/>
  <c r="L108" i="1"/>
  <c r="H108" i="1"/>
  <c r="O108" i="1" s="1"/>
  <c r="L107" i="1"/>
  <c r="N107" i="1" s="1"/>
  <c r="H107" i="1"/>
  <c r="H106" i="1"/>
  <c r="G105" i="1"/>
  <c r="H105" i="1" s="1"/>
  <c r="L104" i="1"/>
  <c r="H104" i="1"/>
  <c r="L103" i="1"/>
  <c r="H103" i="1"/>
  <c r="L102" i="1"/>
  <c r="H102" i="1"/>
  <c r="L101" i="1"/>
  <c r="H101" i="1"/>
  <c r="L100" i="1"/>
  <c r="H100" i="1"/>
  <c r="L99" i="1"/>
  <c r="H99" i="1"/>
  <c r="H30" i="1"/>
  <c r="N99" i="1" l="1"/>
  <c r="O99" i="1" s="1"/>
  <c r="N101" i="1"/>
  <c r="O101" i="1" s="1"/>
  <c r="N103" i="1"/>
  <c r="O103" i="1" s="1"/>
  <c r="N113" i="1"/>
  <c r="O113" i="1" s="1"/>
  <c r="N112" i="1"/>
  <c r="N115" i="1"/>
  <c r="O115" i="1" s="1"/>
  <c r="H134" i="1"/>
  <c r="J118" i="1"/>
  <c r="L118" i="1" s="1"/>
  <c r="H133" i="1"/>
  <c r="L135" i="1"/>
  <c r="N135" i="1" s="1"/>
  <c r="H137" i="1"/>
  <c r="N114" i="1"/>
  <c r="O114" i="1" s="1"/>
  <c r="H127" i="1"/>
  <c r="L136" i="1"/>
  <c r="N108" i="1"/>
  <c r="N110" i="1"/>
  <c r="O110" i="1" s="1"/>
  <c r="N132" i="1"/>
  <c r="O132" i="1" s="1"/>
  <c r="L134" i="1"/>
  <c r="N100" i="1"/>
  <c r="O100" i="1" s="1"/>
  <c r="N102" i="1"/>
  <c r="O102" i="1" s="1"/>
  <c r="N104" i="1"/>
  <c r="O107" i="1"/>
  <c r="N124" i="1"/>
  <c r="O124" i="1" s="1"/>
  <c r="L127" i="1"/>
  <c r="L133" i="1"/>
  <c r="N133" i="1" s="1"/>
  <c r="L137" i="1"/>
  <c r="O109" i="1"/>
  <c r="L130" i="1"/>
  <c r="H131" i="1"/>
  <c r="H136" i="1"/>
  <c r="H126" i="1"/>
  <c r="L129" i="1"/>
  <c r="H130" i="1"/>
  <c r="L131" i="1"/>
  <c r="L126" i="1"/>
  <c r="N126" i="1" s="1"/>
  <c r="N127" i="1" l="1"/>
  <c r="O127" i="1" s="1"/>
  <c r="N134" i="1"/>
  <c r="O134" i="1" s="1"/>
  <c r="O135" i="1"/>
  <c r="N136" i="1"/>
  <c r="H118" i="1"/>
  <c r="N137" i="1"/>
  <c r="N130" i="1"/>
  <c r="O130" i="1" s="1"/>
  <c r="O133" i="1"/>
  <c r="N131" i="1"/>
  <c r="O131" i="1" s="1"/>
  <c r="O137" i="1"/>
  <c r="O126" i="1"/>
  <c r="O136" i="1"/>
  <c r="N129" i="1"/>
  <c r="O129" i="1" s="1"/>
  <c r="N118" i="1" l="1"/>
  <c r="O118" i="1" s="1"/>
  <c r="F42" i="1" l="1"/>
  <c r="H46" i="1"/>
  <c r="H45" i="1"/>
  <c r="H44" i="1"/>
  <c r="H43" i="1"/>
  <c r="G33" i="9" l="1"/>
  <c r="D29" i="9"/>
  <c r="D28" i="9"/>
  <c r="D27" i="9"/>
  <c r="J44" i="7" l="1"/>
  <c r="J43" i="7"/>
  <c r="J42" i="7"/>
  <c r="J27" i="7"/>
  <c r="J41" i="7"/>
  <c r="J40" i="7"/>
  <c r="J47" i="8"/>
  <c r="J46" i="8"/>
  <c r="J45" i="8"/>
  <c r="J30" i="8"/>
  <c r="J44" i="8"/>
  <c r="J43" i="8"/>
  <c r="J45" i="6"/>
  <c r="L45" i="6" s="1"/>
  <c r="J43" i="6"/>
  <c r="L43" i="6" s="1"/>
  <c r="J45" i="5"/>
  <c r="J44" i="5"/>
  <c r="J43" i="5"/>
  <c r="J27" i="5"/>
  <c r="J42" i="5"/>
  <c r="J41" i="5"/>
  <c r="J271" i="1" l="1"/>
  <c r="L271" i="1" s="1"/>
  <c r="J195" i="1"/>
  <c r="L195" i="1" s="1"/>
  <c r="J263" i="2"/>
  <c r="L263" i="2" s="1"/>
  <c r="J189" i="2"/>
  <c r="L189" i="2" s="1"/>
  <c r="J43" i="4"/>
  <c r="L116" i="6"/>
  <c r="J41" i="6"/>
  <c r="L41" i="6" s="1"/>
  <c r="J272" i="1"/>
  <c r="L272" i="1" s="1"/>
  <c r="J196" i="1"/>
  <c r="L196" i="1" s="1"/>
  <c r="J274" i="1"/>
  <c r="L274" i="1" s="1"/>
  <c r="J198" i="1"/>
  <c r="L198" i="1" s="1"/>
  <c r="J264" i="2"/>
  <c r="L264" i="2" s="1"/>
  <c r="J190" i="2"/>
  <c r="L190" i="2" s="1"/>
  <c r="J192" i="2"/>
  <c r="L192" i="2" s="1"/>
  <c r="J266" i="2"/>
  <c r="L266" i="2" s="1"/>
  <c r="J44" i="4"/>
  <c r="J46" i="4"/>
  <c r="L117" i="6"/>
  <c r="J42" i="6"/>
  <c r="L42" i="6" s="1"/>
  <c r="J44" i="6"/>
  <c r="L44" i="6" s="1"/>
  <c r="L119" i="6"/>
  <c r="J258" i="1"/>
  <c r="L258" i="1" s="1"/>
  <c r="J182" i="1"/>
  <c r="L182" i="1" s="1"/>
  <c r="J275" i="1"/>
  <c r="L275" i="1" s="1"/>
  <c r="J199" i="1"/>
  <c r="L199" i="1" s="1"/>
  <c r="J250" i="2"/>
  <c r="L250" i="2" s="1"/>
  <c r="J176" i="2"/>
  <c r="L176" i="2" s="1"/>
  <c r="J267" i="2"/>
  <c r="L267" i="2" s="1"/>
  <c r="J193" i="2"/>
  <c r="L193" i="2" s="1"/>
  <c r="J29" i="4"/>
  <c r="J47" i="4"/>
  <c r="J102" i="6"/>
  <c r="L102" i="6" s="1"/>
  <c r="J27" i="6"/>
  <c r="L27" i="6" s="1"/>
  <c r="O45" i="6"/>
  <c r="N45" i="6"/>
  <c r="J273" i="1"/>
  <c r="L273" i="1" s="1"/>
  <c r="J197" i="1"/>
  <c r="L197" i="1" s="1"/>
  <c r="J265" i="2"/>
  <c r="L265" i="2" s="1"/>
  <c r="J191" i="2"/>
  <c r="L191" i="2" s="1"/>
  <c r="J45" i="4"/>
  <c r="O43" i="6"/>
  <c r="N43" i="6"/>
  <c r="J119" i="1"/>
  <c r="J43" i="1"/>
  <c r="L43" i="1" s="1"/>
  <c r="J115" i="2"/>
  <c r="L115" i="2" s="1"/>
  <c r="J41" i="2"/>
  <c r="J124" i="3"/>
  <c r="L124" i="3" s="1"/>
  <c r="J45" i="3"/>
  <c r="L45" i="3" s="1"/>
  <c r="J120" i="1"/>
  <c r="J44" i="1"/>
  <c r="L44" i="1" s="1"/>
  <c r="J122" i="1"/>
  <c r="J46" i="1"/>
  <c r="J42" i="2"/>
  <c r="J116" i="2"/>
  <c r="L116" i="2" s="1"/>
  <c r="J118" i="2"/>
  <c r="L118" i="2" s="1"/>
  <c r="J44" i="2"/>
  <c r="J46" i="3"/>
  <c r="L46" i="3" s="1"/>
  <c r="J125" i="3"/>
  <c r="L125" i="3" s="1"/>
  <c r="J48" i="3"/>
  <c r="L48" i="3" s="1"/>
  <c r="J127" i="3"/>
  <c r="L127" i="3" s="1"/>
  <c r="J30" i="1"/>
  <c r="J106" i="1"/>
  <c r="J123" i="1"/>
  <c r="J47" i="1"/>
  <c r="J28" i="2"/>
  <c r="J102" i="2"/>
  <c r="L102" i="2" s="1"/>
  <c r="J119" i="2"/>
  <c r="L119" i="2" s="1"/>
  <c r="J45" i="2"/>
  <c r="J109" i="3"/>
  <c r="L109" i="3" s="1"/>
  <c r="J30" i="3"/>
  <c r="J128" i="3"/>
  <c r="L128" i="3" s="1"/>
  <c r="J49" i="3"/>
  <c r="L49" i="3" s="1"/>
  <c r="J121" i="1"/>
  <c r="J45" i="1"/>
  <c r="L45" i="1" s="1"/>
  <c r="J43" i="2"/>
  <c r="J117" i="2"/>
  <c r="L117" i="2" s="1"/>
  <c r="J47" i="3"/>
  <c r="L47" i="3" s="1"/>
  <c r="J126" i="3"/>
  <c r="L126" i="3" s="1"/>
  <c r="O191" i="2" l="1"/>
  <c r="N191" i="2"/>
  <c r="N176" i="2"/>
  <c r="L186" i="2"/>
  <c r="O176" i="2"/>
  <c r="N182" i="1"/>
  <c r="L192" i="1"/>
  <c r="N192" i="1" s="1"/>
  <c r="O192" i="1" s="1"/>
  <c r="O182" i="1"/>
  <c r="O42" i="6"/>
  <c r="N42" i="6"/>
  <c r="N190" i="2"/>
  <c r="O190" i="2"/>
  <c r="N196" i="1"/>
  <c r="O196" i="1"/>
  <c r="N189" i="2"/>
  <c r="O189" i="2"/>
  <c r="O265" i="2"/>
  <c r="N265" i="2"/>
  <c r="O250" i="2"/>
  <c r="L260" i="2"/>
  <c r="N250" i="2"/>
  <c r="N258" i="1"/>
  <c r="L268" i="1"/>
  <c r="O258" i="1"/>
  <c r="O117" i="6"/>
  <c r="N117" i="6"/>
  <c r="N264" i="2"/>
  <c r="O264" i="2"/>
  <c r="N272" i="1"/>
  <c r="O272" i="1"/>
  <c r="O263" i="2"/>
  <c r="N263" i="2"/>
  <c r="N197" i="1"/>
  <c r="O197" i="1"/>
  <c r="O27" i="6"/>
  <c r="N27" i="6"/>
  <c r="O193" i="2"/>
  <c r="N193" i="2"/>
  <c r="N199" i="1"/>
  <c r="O199" i="1"/>
  <c r="O119" i="6"/>
  <c r="N119" i="6"/>
  <c r="O266" i="2"/>
  <c r="N266" i="2"/>
  <c r="N198" i="1"/>
  <c r="O198" i="1"/>
  <c r="O41" i="6"/>
  <c r="N41" i="6"/>
  <c r="N195" i="1"/>
  <c r="O195" i="1"/>
  <c r="L201" i="1"/>
  <c r="O273" i="1"/>
  <c r="N273" i="1"/>
  <c r="N102" i="6"/>
  <c r="L114" i="6"/>
  <c r="O102" i="6"/>
  <c r="O267" i="2"/>
  <c r="N267" i="2"/>
  <c r="O275" i="1"/>
  <c r="N275" i="1"/>
  <c r="N44" i="6"/>
  <c r="O44" i="6"/>
  <c r="N192" i="2"/>
  <c r="O192" i="2"/>
  <c r="N274" i="1"/>
  <c r="O274" i="1"/>
  <c r="O116" i="6"/>
  <c r="N116" i="6"/>
  <c r="O271" i="1"/>
  <c r="N271" i="1"/>
  <c r="O126" i="3"/>
  <c r="N126" i="3"/>
  <c r="N45" i="1"/>
  <c r="O45" i="1"/>
  <c r="O102" i="2"/>
  <c r="L112" i="2"/>
  <c r="N102" i="2"/>
  <c r="N125" i="3"/>
  <c r="O125" i="3"/>
  <c r="O116" i="2"/>
  <c r="N116" i="2"/>
  <c r="N44" i="1"/>
  <c r="O44" i="1"/>
  <c r="O47" i="3"/>
  <c r="N47" i="3"/>
  <c r="N109" i="3"/>
  <c r="O109" i="3"/>
  <c r="L121" i="3"/>
  <c r="N46" i="3"/>
  <c r="O46" i="3"/>
  <c r="N115" i="2"/>
  <c r="O115" i="2"/>
  <c r="N117" i="2"/>
  <c r="O117" i="2"/>
  <c r="O49" i="3"/>
  <c r="N49" i="3"/>
  <c r="N127" i="3"/>
  <c r="O127" i="3"/>
  <c r="O45" i="3"/>
  <c r="N45" i="3"/>
  <c r="N43" i="1"/>
  <c r="O43" i="1"/>
  <c r="O128" i="3"/>
  <c r="N128" i="3"/>
  <c r="N119" i="2"/>
  <c r="O119" i="2"/>
  <c r="N48" i="3"/>
  <c r="O48" i="3"/>
  <c r="O118" i="2"/>
  <c r="N118" i="2"/>
  <c r="O124" i="3"/>
  <c r="N124" i="3"/>
  <c r="L24" i="8"/>
  <c r="F59" i="8"/>
  <c r="J59" i="8" s="1"/>
  <c r="F60" i="8"/>
  <c r="J60" i="8" s="1"/>
  <c r="F61" i="8"/>
  <c r="F62" i="8"/>
  <c r="J62" i="8" s="1"/>
  <c r="F58" i="8"/>
  <c r="J58" i="8" s="1"/>
  <c r="F55" i="8"/>
  <c r="J55" i="8" s="1"/>
  <c r="F53" i="8"/>
  <c r="J53" i="8" s="1"/>
  <c r="H26" i="8"/>
  <c r="H27" i="8"/>
  <c r="H28" i="8"/>
  <c r="H25" i="8"/>
  <c r="F56" i="7"/>
  <c r="J56" i="7" s="1"/>
  <c r="F57" i="7"/>
  <c r="J57" i="7" s="1"/>
  <c r="F58" i="7"/>
  <c r="J58" i="7" s="1"/>
  <c r="F59" i="7"/>
  <c r="J59" i="7" s="1"/>
  <c r="F55" i="7"/>
  <c r="J55" i="7" s="1"/>
  <c r="F52" i="7"/>
  <c r="F50" i="7"/>
  <c r="J50" i="7" s="1"/>
  <c r="H24" i="7"/>
  <c r="H25" i="7"/>
  <c r="J57" i="6"/>
  <c r="J58" i="6"/>
  <c r="J59" i="6"/>
  <c r="J60" i="6"/>
  <c r="J56" i="6"/>
  <c r="J51" i="6"/>
  <c r="H25" i="6"/>
  <c r="H24" i="6"/>
  <c r="J52" i="5"/>
  <c r="J57" i="5"/>
  <c r="J58" i="5"/>
  <c r="J59" i="5"/>
  <c r="J60" i="5"/>
  <c r="J56" i="5"/>
  <c r="J53" i="5"/>
  <c r="J51" i="5"/>
  <c r="H25" i="5"/>
  <c r="H24" i="5"/>
  <c r="N121" i="3" l="1"/>
  <c r="O121" i="3" s="1"/>
  <c r="N114" i="6"/>
  <c r="O114" i="6" s="1"/>
  <c r="L121" i="2"/>
  <c r="N260" i="2"/>
  <c r="O260" i="2" s="1"/>
  <c r="L130" i="3"/>
  <c r="N268" i="1"/>
  <c r="O268" i="1" s="1"/>
  <c r="N201" i="1"/>
  <c r="O201" i="1" s="1"/>
  <c r="L204" i="1"/>
  <c r="L195" i="2"/>
  <c r="N186" i="2"/>
  <c r="O186" i="2" s="1"/>
  <c r="L122" i="6"/>
  <c r="L277" i="1"/>
  <c r="L269" i="2"/>
  <c r="J61" i="8"/>
  <c r="N112" i="2"/>
  <c r="O112" i="2" s="1"/>
  <c r="J53" i="6"/>
  <c r="J52" i="7"/>
  <c r="J59" i="4"/>
  <c r="J60" i="4"/>
  <c r="J61" i="4"/>
  <c r="J58" i="4"/>
  <c r="J54" i="4"/>
  <c r="J55" i="4"/>
  <c r="J53" i="4"/>
  <c r="J56" i="3"/>
  <c r="J57" i="3"/>
  <c r="J55" i="3"/>
  <c r="L24" i="4"/>
  <c r="L25" i="4"/>
  <c r="L26" i="4"/>
  <c r="L27" i="4"/>
  <c r="H24" i="4"/>
  <c r="H25" i="4"/>
  <c r="N25" i="4" s="1"/>
  <c r="O25" i="4" s="1"/>
  <c r="H26" i="4"/>
  <c r="H27" i="4"/>
  <c r="H29" i="4"/>
  <c r="F64" i="3"/>
  <c r="J64" i="3" s="1"/>
  <c r="F63" i="3"/>
  <c r="J63" i="3" s="1"/>
  <c r="F62" i="3"/>
  <c r="J62" i="3" s="1"/>
  <c r="F61" i="3"/>
  <c r="J61" i="3" s="1"/>
  <c r="F60" i="3"/>
  <c r="N130" i="3" l="1"/>
  <c r="O130" i="3" s="1"/>
  <c r="L133" i="3"/>
  <c r="L147" i="3" s="1"/>
  <c r="L124" i="2"/>
  <c r="N124" i="2" s="1"/>
  <c r="O124" i="2" s="1"/>
  <c r="N121" i="2"/>
  <c r="O121" i="2" s="1"/>
  <c r="L272" i="2"/>
  <c r="N269" i="2"/>
  <c r="O269" i="2" s="1"/>
  <c r="L198" i="2"/>
  <c r="N195" i="2"/>
  <c r="O195" i="2" s="1"/>
  <c r="L280" i="1"/>
  <c r="N277" i="1"/>
  <c r="O277" i="1" s="1"/>
  <c r="N204" i="1"/>
  <c r="O204" i="1" s="1"/>
  <c r="L217" i="1"/>
  <c r="N122" i="6"/>
  <c r="O122" i="6" s="1"/>
  <c r="L125" i="6"/>
  <c r="J62" i="4"/>
  <c r="N24" i="4"/>
  <c r="O24" i="4" s="1"/>
  <c r="N27" i="4"/>
  <c r="O27" i="4" s="1"/>
  <c r="N26" i="4"/>
  <c r="O26" i="4" s="1"/>
  <c r="J60" i="3"/>
  <c r="F44" i="3"/>
  <c r="H24" i="3"/>
  <c r="H25" i="3"/>
  <c r="H26" i="3"/>
  <c r="H27" i="3"/>
  <c r="H28" i="3"/>
  <c r="H30" i="3"/>
  <c r="H23" i="3"/>
  <c r="G29" i="3"/>
  <c r="G43" i="3" s="1"/>
  <c r="H43" i="3" s="1"/>
  <c r="H24" i="2"/>
  <c r="H25" i="2"/>
  <c r="H26" i="2"/>
  <c r="H29" i="2"/>
  <c r="H30" i="2"/>
  <c r="H31" i="2"/>
  <c r="H32" i="2"/>
  <c r="H34" i="2"/>
  <c r="H35" i="2"/>
  <c r="H36" i="2"/>
  <c r="H37" i="2"/>
  <c r="J59" i="2"/>
  <c r="J58" i="2"/>
  <c r="J57" i="2"/>
  <c r="J56" i="2"/>
  <c r="J55" i="2"/>
  <c r="N133" i="3" l="1"/>
  <c r="O133" i="3" s="1"/>
  <c r="L137" i="2"/>
  <c r="L138" i="2" s="1"/>
  <c r="L139" i="2" s="1"/>
  <c r="N139" i="2" s="1"/>
  <c r="O139" i="2" s="1"/>
  <c r="N125" i="6"/>
  <c r="O125" i="6" s="1"/>
  <c r="L139" i="6"/>
  <c r="L211" i="2"/>
  <c r="N198" i="2"/>
  <c r="O198" i="2" s="1"/>
  <c r="N280" i="1"/>
  <c r="O280" i="1" s="1"/>
  <c r="L293" i="1"/>
  <c r="N217" i="1"/>
  <c r="O217" i="1" s="1"/>
  <c r="L218" i="1"/>
  <c r="N218" i="1" s="1"/>
  <c r="O218" i="1" s="1"/>
  <c r="L285" i="2"/>
  <c r="N272" i="2"/>
  <c r="O272" i="2" s="1"/>
  <c r="N147" i="3"/>
  <c r="O147" i="3" s="1"/>
  <c r="L148" i="3"/>
  <c r="L149" i="3" s="1"/>
  <c r="G32" i="3"/>
  <c r="H32" i="3" s="1"/>
  <c r="G41" i="3"/>
  <c r="H41" i="3" s="1"/>
  <c r="G37" i="3"/>
  <c r="H37" i="3" s="1"/>
  <c r="G33" i="3"/>
  <c r="H33" i="3" s="1"/>
  <c r="G39" i="3"/>
  <c r="H39" i="3" s="1"/>
  <c r="G35" i="3"/>
  <c r="H35" i="3" s="1"/>
  <c r="H29" i="3"/>
  <c r="G40" i="3"/>
  <c r="H40" i="3" s="1"/>
  <c r="G36" i="3"/>
  <c r="H36" i="3" s="1"/>
  <c r="K30" i="3"/>
  <c r="L30" i="3" s="1"/>
  <c r="G31" i="3"/>
  <c r="H31" i="3" s="1"/>
  <c r="G38" i="3"/>
  <c r="H38" i="3" s="1"/>
  <c r="G34" i="3"/>
  <c r="H34" i="3" s="1"/>
  <c r="G29" i="1"/>
  <c r="N137" i="2" l="1"/>
  <c r="O137" i="2" s="1"/>
  <c r="L219" i="1"/>
  <c r="N219" i="1" s="1"/>
  <c r="O219" i="1" s="1"/>
  <c r="L212" i="2"/>
  <c r="N211" i="2"/>
  <c r="O211" i="2" s="1"/>
  <c r="N285" i="2"/>
  <c r="O285" i="2" s="1"/>
  <c r="L286" i="2"/>
  <c r="N286" i="2" s="1"/>
  <c r="O286" i="2" s="1"/>
  <c r="N293" i="1"/>
  <c r="O293" i="1" s="1"/>
  <c r="L294" i="1"/>
  <c r="N139" i="6"/>
  <c r="O139" i="6" s="1"/>
  <c r="L140" i="6"/>
  <c r="L141" i="6" s="1"/>
  <c r="N30" i="3"/>
  <c r="O30" i="3"/>
  <c r="N149" i="3"/>
  <c r="O149" i="3" s="1"/>
  <c r="N148" i="3"/>
  <c r="O148" i="3" s="1"/>
  <c r="N138" i="2"/>
  <c r="O138" i="2" s="1"/>
  <c r="L119" i="1"/>
  <c r="H117" i="1"/>
  <c r="H111" i="1"/>
  <c r="L121" i="1"/>
  <c r="L122" i="1"/>
  <c r="L111" i="1"/>
  <c r="L123" i="1"/>
  <c r="L120" i="1"/>
  <c r="L106" i="1"/>
  <c r="L105" i="1"/>
  <c r="L117" i="1"/>
  <c r="L30" i="1"/>
  <c r="L47" i="1"/>
  <c r="H41" i="1"/>
  <c r="L46" i="1"/>
  <c r="J61" i="1"/>
  <c r="J58" i="1"/>
  <c r="J59" i="1"/>
  <c r="J60" i="1"/>
  <c r="J57" i="1"/>
  <c r="J55" i="1"/>
  <c r="J54" i="1"/>
  <c r="J53" i="1"/>
  <c r="L295" i="1" l="1"/>
  <c r="N295" i="1" s="1"/>
  <c r="O295" i="1" s="1"/>
  <c r="N294" i="1"/>
  <c r="O294" i="1" s="1"/>
  <c r="N141" i="6"/>
  <c r="O141" i="6" s="1"/>
  <c r="N140" i="6"/>
  <c r="O140" i="6" s="1"/>
  <c r="L287" i="2"/>
  <c r="L213" i="2"/>
  <c r="N213" i="2" s="1"/>
  <c r="O213" i="2" s="1"/>
  <c r="N212" i="2"/>
  <c r="O212" i="2" s="1"/>
  <c r="O30" i="1"/>
  <c r="N30" i="1"/>
  <c r="N46" i="1"/>
  <c r="O46" i="1"/>
  <c r="N47" i="1"/>
  <c r="O47" i="1"/>
  <c r="O120" i="1"/>
  <c r="N120" i="1"/>
  <c r="N121" i="1"/>
  <c r="O121" i="1"/>
  <c r="N117" i="1"/>
  <c r="N123" i="1"/>
  <c r="O123" i="1"/>
  <c r="O111" i="1"/>
  <c r="H116" i="1"/>
  <c r="N105" i="1"/>
  <c r="O105" i="1" s="1"/>
  <c r="L116" i="1"/>
  <c r="N111" i="1"/>
  <c r="O117" i="1"/>
  <c r="H125" i="1"/>
  <c r="O106" i="1"/>
  <c r="N106" i="1"/>
  <c r="N122" i="1"/>
  <c r="O122" i="1"/>
  <c r="N119" i="1"/>
  <c r="O119" i="1"/>
  <c r="H128" i="1" l="1"/>
  <c r="L125" i="1"/>
  <c r="N287" i="2"/>
  <c r="O287" i="2" s="1"/>
  <c r="N116" i="1"/>
  <c r="O116" i="1" s="1"/>
  <c r="H25" i="1"/>
  <c r="H26" i="1"/>
  <c r="H27" i="1"/>
  <c r="H28" i="1"/>
  <c r="H29" i="1"/>
  <c r="H31" i="1"/>
  <c r="H32" i="1"/>
  <c r="H33" i="1"/>
  <c r="H34" i="1"/>
  <c r="H35" i="1"/>
  <c r="H36" i="1"/>
  <c r="H37" i="1"/>
  <c r="H38" i="1"/>
  <c r="H39" i="1"/>
  <c r="L128" i="1" l="1"/>
  <c r="L141" i="1" s="1"/>
  <c r="N125" i="1"/>
  <c r="O125" i="1" s="1"/>
  <c r="H141" i="1"/>
  <c r="L28" i="8"/>
  <c r="L27" i="8"/>
  <c r="L26" i="8"/>
  <c r="L25" i="8"/>
  <c r="K24" i="7"/>
  <c r="L24" i="7" s="1"/>
  <c r="K25" i="7"/>
  <c r="L25" i="7" s="1"/>
  <c r="L25" i="6"/>
  <c r="L24" i="6"/>
  <c r="G26" i="6"/>
  <c r="L25" i="5"/>
  <c r="L24" i="5"/>
  <c r="G26" i="5"/>
  <c r="L26" i="3"/>
  <c r="L25" i="3"/>
  <c r="L25" i="2"/>
  <c r="L24" i="2"/>
  <c r="L26" i="1"/>
  <c r="N26" i="1" s="1"/>
  <c r="L25" i="1"/>
  <c r="N25" i="1" s="1"/>
  <c r="K42" i="5" l="1"/>
  <c r="L42" i="5" s="1"/>
  <c r="K43" i="5"/>
  <c r="L43" i="5" s="1"/>
  <c r="L44" i="5"/>
  <c r="K41" i="5"/>
  <c r="L41" i="5" s="1"/>
  <c r="L45" i="5"/>
  <c r="N128" i="1"/>
  <c r="O128" i="1" s="1"/>
  <c r="H142" i="1"/>
  <c r="H143" i="1" s="1"/>
  <c r="N25" i="7"/>
  <c r="O25" i="7"/>
  <c r="N24" i="7"/>
  <c r="O24" i="7"/>
  <c r="K40" i="6"/>
  <c r="G40" i="6"/>
  <c r="H40" i="6" s="1"/>
  <c r="G32" i="6"/>
  <c r="H32" i="6" s="1"/>
  <c r="G36" i="6"/>
  <c r="H36" i="6" s="1"/>
  <c r="G29" i="6"/>
  <c r="H29" i="6" s="1"/>
  <c r="G33" i="6"/>
  <c r="H33" i="6" s="1"/>
  <c r="G30" i="6"/>
  <c r="H30" i="6" s="1"/>
  <c r="G34" i="6"/>
  <c r="H34" i="6" s="1"/>
  <c r="G38" i="6"/>
  <c r="H38" i="6" s="1"/>
  <c r="G31" i="6"/>
  <c r="H31" i="6" s="1"/>
  <c r="G35" i="6"/>
  <c r="H35" i="6" s="1"/>
  <c r="G28" i="6"/>
  <c r="H28" i="6" s="1"/>
  <c r="G37" i="6"/>
  <c r="H37" i="6" s="1"/>
  <c r="K28" i="5"/>
  <c r="G31" i="5"/>
  <c r="H31" i="5" s="1"/>
  <c r="G35" i="5"/>
  <c r="H35" i="5" s="1"/>
  <c r="G28" i="5"/>
  <c r="H28" i="5" s="1"/>
  <c r="K27" i="5"/>
  <c r="L27" i="5" s="1"/>
  <c r="G32" i="5"/>
  <c r="H32" i="5" s="1"/>
  <c r="G36" i="5"/>
  <c r="H36" i="5" s="1"/>
  <c r="G29" i="5"/>
  <c r="H29" i="5" s="1"/>
  <c r="G33" i="5"/>
  <c r="H33" i="5" s="1"/>
  <c r="G37" i="5"/>
  <c r="H37" i="5" s="1"/>
  <c r="G40" i="5"/>
  <c r="H40" i="5" s="1"/>
  <c r="G30" i="5"/>
  <c r="H30" i="5" s="1"/>
  <c r="G34" i="5"/>
  <c r="H34" i="5" s="1"/>
  <c r="G38" i="5"/>
  <c r="H38" i="5" s="1"/>
  <c r="K34" i="5"/>
  <c r="N24" i="5"/>
  <c r="O24" i="5" s="1"/>
  <c r="N25" i="5"/>
  <c r="O25" i="5" s="1"/>
  <c r="N26" i="3"/>
  <c r="O26" i="3"/>
  <c r="N25" i="3"/>
  <c r="O25" i="3" s="1"/>
  <c r="L45" i="2"/>
  <c r="L42" i="2"/>
  <c r="L41" i="2"/>
  <c r="L43" i="2"/>
  <c r="L44" i="2"/>
  <c r="L28" i="2"/>
  <c r="N141" i="1"/>
  <c r="O141" i="1" s="1"/>
  <c r="L142" i="1"/>
  <c r="L143" i="1" s="1"/>
  <c r="H39" i="2"/>
  <c r="H27" i="2"/>
  <c r="H33" i="2"/>
  <c r="K38" i="5"/>
  <c r="K37" i="5"/>
  <c r="K26" i="6"/>
  <c r="K40" i="5"/>
  <c r="K33" i="5"/>
  <c r="K26" i="5"/>
  <c r="N24" i="2"/>
  <c r="O24" i="2" s="1"/>
  <c r="K30" i="6"/>
  <c r="K32" i="6"/>
  <c r="N25" i="6"/>
  <c r="O25" i="6" s="1"/>
  <c r="K28" i="6"/>
  <c r="K35" i="6"/>
  <c r="K33" i="6"/>
  <c r="K29" i="6"/>
  <c r="K37" i="6"/>
  <c r="K36" i="6"/>
  <c r="K31" i="6"/>
  <c r="L28" i="5"/>
  <c r="K36" i="5"/>
  <c r="K32" i="5"/>
  <c r="K29" i="5"/>
  <c r="K30" i="5"/>
  <c r="K35" i="5"/>
  <c r="K31" i="5"/>
  <c r="O25" i="1"/>
  <c r="N24" i="6"/>
  <c r="O24" i="6" s="1"/>
  <c r="N28" i="8"/>
  <c r="O28" i="8" s="1"/>
  <c r="N25" i="8"/>
  <c r="O25" i="8" s="1"/>
  <c r="N26" i="8"/>
  <c r="O26" i="8" s="1"/>
  <c r="N25" i="2"/>
  <c r="O25" i="2" s="1"/>
  <c r="O26" i="1"/>
  <c r="N27" i="8"/>
  <c r="O27" i="8" s="1"/>
  <c r="K38" i="6"/>
  <c r="K34" i="6"/>
  <c r="O41" i="5" l="1"/>
  <c r="N41" i="5"/>
  <c r="N44" i="5"/>
  <c r="O44" i="5"/>
  <c r="O43" i="5"/>
  <c r="N43" i="5"/>
  <c r="O45" i="5"/>
  <c r="N45" i="5"/>
  <c r="O42" i="5"/>
  <c r="N42" i="5"/>
  <c r="N27" i="5"/>
  <c r="O27" i="5"/>
  <c r="N28" i="5"/>
  <c r="O28" i="5"/>
  <c r="O42" i="2"/>
  <c r="N42" i="2"/>
  <c r="O43" i="2"/>
  <c r="N43" i="2"/>
  <c r="N41" i="2"/>
  <c r="O41" i="2"/>
  <c r="N44" i="2"/>
  <c r="O44" i="2"/>
  <c r="N45" i="2"/>
  <c r="O45" i="2"/>
  <c r="N28" i="2"/>
  <c r="O28" i="2"/>
  <c r="N143" i="1"/>
  <c r="O143" i="1" s="1"/>
  <c r="N142" i="1"/>
  <c r="O142" i="1" s="1"/>
  <c r="L28" i="6"/>
  <c r="L29" i="6"/>
  <c r="L29" i="5"/>
  <c r="N29" i="5" l="1"/>
  <c r="O29" i="5" s="1"/>
  <c r="L28" i="3" l="1"/>
  <c r="L26" i="2"/>
  <c r="N28" i="3" l="1"/>
  <c r="O28" i="3"/>
  <c r="N26" i="2"/>
  <c r="O26" i="2"/>
  <c r="L28" i="1"/>
  <c r="N28" i="1" s="1"/>
  <c r="G29" i="8" l="1"/>
  <c r="G26" i="7"/>
  <c r="G28" i="4"/>
  <c r="K44" i="8" l="1"/>
  <c r="L44" i="8" s="1"/>
  <c r="K30" i="8"/>
  <c r="L30" i="8" s="1"/>
  <c r="K34" i="8"/>
  <c r="K38" i="8"/>
  <c r="K45" i="8"/>
  <c r="L45" i="8" s="1"/>
  <c r="K31" i="8"/>
  <c r="K35" i="8"/>
  <c r="K39" i="8"/>
  <c r="L46" i="8"/>
  <c r="K32" i="8"/>
  <c r="K36" i="8"/>
  <c r="K40" i="8"/>
  <c r="K43" i="8"/>
  <c r="L43" i="8" s="1"/>
  <c r="L47" i="8"/>
  <c r="K33" i="8"/>
  <c r="K37" i="8"/>
  <c r="G42" i="8"/>
  <c r="H42" i="8" s="1"/>
  <c r="H29" i="8"/>
  <c r="G32" i="8"/>
  <c r="H32" i="8" s="1"/>
  <c r="G36" i="8"/>
  <c r="H36" i="8" s="1"/>
  <c r="G40" i="8"/>
  <c r="H40" i="8" s="1"/>
  <c r="G33" i="8"/>
  <c r="H33" i="8" s="1"/>
  <c r="G37" i="8"/>
  <c r="H37" i="8" s="1"/>
  <c r="G31" i="8"/>
  <c r="H31" i="8" s="1"/>
  <c r="G34" i="8"/>
  <c r="H34" i="8" s="1"/>
  <c r="G38" i="8"/>
  <c r="H38" i="8" s="1"/>
  <c r="G35" i="8"/>
  <c r="H35" i="8" s="1"/>
  <c r="G39" i="8"/>
  <c r="H39" i="8" s="1"/>
  <c r="K42" i="7"/>
  <c r="L43" i="7"/>
  <c r="K40" i="7"/>
  <c r="L40" i="7" s="1"/>
  <c r="L44" i="7"/>
  <c r="K41" i="7"/>
  <c r="L41" i="7" s="1"/>
  <c r="G48" i="7"/>
  <c r="K27" i="7"/>
  <c r="L27" i="7" s="1"/>
  <c r="G47" i="7"/>
  <c r="L42" i="7"/>
  <c r="K48" i="7"/>
  <c r="K47" i="7"/>
  <c r="G39" i="7"/>
  <c r="H39" i="7" s="1"/>
  <c r="G31" i="7"/>
  <c r="H31" i="7" s="1"/>
  <c r="G35" i="7"/>
  <c r="H35" i="7" s="1"/>
  <c r="G33" i="7"/>
  <c r="H33" i="7" s="1"/>
  <c r="G34" i="7"/>
  <c r="H34" i="7" s="1"/>
  <c r="G32" i="7"/>
  <c r="H32" i="7" s="1"/>
  <c r="G36" i="7"/>
  <c r="H36" i="7" s="1"/>
  <c r="G29" i="7"/>
  <c r="H29" i="7" s="1"/>
  <c r="G37" i="7"/>
  <c r="H37" i="7" s="1"/>
  <c r="H26" i="7"/>
  <c r="G30" i="7"/>
  <c r="H30" i="7" s="1"/>
  <c r="G28" i="7"/>
  <c r="H28" i="7" s="1"/>
  <c r="K45" i="4"/>
  <c r="L45" i="4" s="1"/>
  <c r="K43" i="4"/>
  <c r="L43" i="4" s="1"/>
  <c r="K44" i="4"/>
  <c r="L44" i="4" s="1"/>
  <c r="K29" i="4"/>
  <c r="L46" i="4"/>
  <c r="L47" i="4"/>
  <c r="G33" i="4"/>
  <c r="H33" i="4" s="1"/>
  <c r="G37" i="4"/>
  <c r="H37" i="4" s="1"/>
  <c r="K30" i="4"/>
  <c r="K34" i="4"/>
  <c r="K38" i="4"/>
  <c r="G34" i="4"/>
  <c r="H34" i="4" s="1"/>
  <c r="G38" i="4"/>
  <c r="H38" i="4" s="1"/>
  <c r="K31" i="4"/>
  <c r="K35" i="4"/>
  <c r="K39" i="4"/>
  <c r="G31" i="4"/>
  <c r="H31" i="4" s="1"/>
  <c r="G35" i="4"/>
  <c r="H35" i="4" s="1"/>
  <c r="G39" i="4"/>
  <c r="H39" i="4" s="1"/>
  <c r="K32" i="4"/>
  <c r="K36" i="4"/>
  <c r="K40" i="4"/>
  <c r="G32" i="4"/>
  <c r="H32" i="4" s="1"/>
  <c r="G36" i="4"/>
  <c r="H36" i="4" s="1"/>
  <c r="G40" i="4"/>
  <c r="H40" i="4" s="1"/>
  <c r="K33" i="4"/>
  <c r="K37" i="4"/>
  <c r="G42" i="4"/>
  <c r="H42" i="4" s="1"/>
  <c r="G30" i="4"/>
  <c r="H30" i="4" s="1"/>
  <c r="H28" i="4"/>
  <c r="K42" i="8"/>
  <c r="K29" i="8"/>
  <c r="K29" i="7"/>
  <c r="K32" i="7"/>
  <c r="K35" i="7"/>
  <c r="K26" i="7"/>
  <c r="K33" i="7"/>
  <c r="K36" i="7"/>
  <c r="K28" i="7"/>
  <c r="K39" i="7"/>
  <c r="K34" i="7"/>
  <c r="K37" i="7"/>
  <c r="K31" i="7"/>
  <c r="K30" i="7"/>
  <c r="K42" i="4"/>
  <c r="K28" i="4"/>
  <c r="N40" i="7" l="1"/>
  <c r="O40" i="7"/>
  <c r="N44" i="7"/>
  <c r="O44" i="7"/>
  <c r="N27" i="7"/>
  <c r="O27" i="7"/>
  <c r="N43" i="7"/>
  <c r="O43" i="7"/>
  <c r="N42" i="7"/>
  <c r="O42" i="7"/>
  <c r="N41" i="7"/>
  <c r="O41" i="7"/>
  <c r="N47" i="8"/>
  <c r="O47" i="8"/>
  <c r="O30" i="8"/>
  <c r="N30" i="8"/>
  <c r="N43" i="8"/>
  <c r="O43" i="8"/>
  <c r="O46" i="8"/>
  <c r="N46" i="8"/>
  <c r="N45" i="8"/>
  <c r="O45" i="8"/>
  <c r="O44" i="8"/>
  <c r="N44" i="8"/>
  <c r="N47" i="4"/>
  <c r="O47" i="4"/>
  <c r="O44" i="4"/>
  <c r="N44" i="4"/>
  <c r="O43" i="4"/>
  <c r="N43" i="4"/>
  <c r="O46" i="4"/>
  <c r="N46" i="4"/>
  <c r="N45" i="4"/>
  <c r="O45" i="4"/>
  <c r="L30" i="4"/>
  <c r="L34" i="4"/>
  <c r="L38" i="4"/>
  <c r="L31" i="4"/>
  <c r="L35" i="4"/>
  <c r="L39" i="4"/>
  <c r="L32" i="4"/>
  <c r="L36" i="4"/>
  <c r="L40" i="4"/>
  <c r="L28" i="4"/>
  <c r="L33" i="4"/>
  <c r="L37" i="4"/>
  <c r="L29" i="4"/>
  <c r="L29" i="7"/>
  <c r="N29" i="7" s="1"/>
  <c r="L28" i="7"/>
  <c r="N28" i="7" s="1"/>
  <c r="L32" i="8"/>
  <c r="L31" i="8"/>
  <c r="K48" i="8"/>
  <c r="H24" i="8"/>
  <c r="G62" i="8"/>
  <c r="F48" i="8" s="1"/>
  <c r="G61" i="8"/>
  <c r="G60" i="8"/>
  <c r="G57" i="8"/>
  <c r="G50" i="8"/>
  <c r="G48" i="8"/>
  <c r="L56" i="8"/>
  <c r="H56" i="8"/>
  <c r="G23" i="7"/>
  <c r="O29" i="7" l="1"/>
  <c r="O28" i="7"/>
  <c r="N24" i="8"/>
  <c r="O24" i="8"/>
  <c r="N29" i="4"/>
  <c r="O29" i="4"/>
  <c r="N37" i="4"/>
  <c r="O37" i="4"/>
  <c r="N36" i="4"/>
  <c r="O36" i="4"/>
  <c r="N31" i="4"/>
  <c r="O31" i="4" s="1"/>
  <c r="N33" i="4"/>
  <c r="O33" i="4"/>
  <c r="N32" i="4"/>
  <c r="O32" i="4"/>
  <c r="N38" i="4"/>
  <c r="O38" i="4" s="1"/>
  <c r="N28" i="4"/>
  <c r="O28" i="4" s="1"/>
  <c r="N39" i="4"/>
  <c r="O39" i="4" s="1"/>
  <c r="N34" i="4"/>
  <c r="O34" i="4" s="1"/>
  <c r="N40" i="4"/>
  <c r="O40" i="4" s="1"/>
  <c r="N35" i="4"/>
  <c r="O35" i="4" s="1"/>
  <c r="N30" i="4"/>
  <c r="O30" i="4" s="1"/>
  <c r="N31" i="8"/>
  <c r="O31" i="8" s="1"/>
  <c r="N32" i="8"/>
  <c r="O32" i="8" s="1"/>
  <c r="K59" i="8"/>
  <c r="K58" i="8"/>
  <c r="K62" i="8"/>
  <c r="K61" i="8"/>
  <c r="K57" i="8"/>
  <c r="G51" i="8"/>
  <c r="K50" i="8"/>
  <c r="K60" i="8"/>
  <c r="K23" i="7"/>
  <c r="H50" i="8"/>
  <c r="H23" i="8"/>
  <c r="L29" i="8"/>
  <c r="L35" i="8"/>
  <c r="N56" i="8"/>
  <c r="O56" i="8" s="1"/>
  <c r="B19" i="8"/>
  <c r="H51" i="8" l="1"/>
  <c r="G54" i="8"/>
  <c r="G55" i="8"/>
  <c r="H55" i="8" s="1"/>
  <c r="K51" i="8"/>
  <c r="H54" i="8"/>
  <c r="G53" i="8"/>
  <c r="H53" i="8" s="1"/>
  <c r="N35" i="8"/>
  <c r="O35" i="8" s="1"/>
  <c r="L57" i="8"/>
  <c r="H57" i="8"/>
  <c r="L23" i="8"/>
  <c r="N29" i="8"/>
  <c r="O29" i="8" s="1"/>
  <c r="L62" i="8"/>
  <c r="H62" i="8"/>
  <c r="H60" i="8"/>
  <c r="L60" i="8"/>
  <c r="L58" i="8"/>
  <c r="H58" i="8"/>
  <c r="H41" i="8"/>
  <c r="L61" i="8"/>
  <c r="H61" i="8"/>
  <c r="H59" i="8"/>
  <c r="L59" i="8"/>
  <c r="K55" i="8" l="1"/>
  <c r="L55" i="8" s="1"/>
  <c r="N55" i="8" s="1"/>
  <c r="O55" i="8" s="1"/>
  <c r="K54" i="8"/>
  <c r="L54" i="8" s="1"/>
  <c r="H48" i="8"/>
  <c r="H49" i="8" s="1"/>
  <c r="J48" i="8"/>
  <c r="L48" i="8" s="1"/>
  <c r="K53" i="8"/>
  <c r="N61" i="8"/>
  <c r="O61" i="8" s="1"/>
  <c r="N58" i="8"/>
  <c r="O58" i="8" s="1"/>
  <c r="N59" i="8"/>
  <c r="O59" i="8" s="1"/>
  <c r="N60" i="8"/>
  <c r="O60" i="8" s="1"/>
  <c r="N62" i="8"/>
  <c r="O62" i="8" s="1"/>
  <c r="N23" i="8"/>
  <c r="O23" i="8" s="1"/>
  <c r="N57" i="8"/>
  <c r="O57" i="8" s="1"/>
  <c r="G59" i="7"/>
  <c r="G57" i="7"/>
  <c r="G54" i="7"/>
  <c r="L53" i="7"/>
  <c r="H53" i="7"/>
  <c r="G50" i="7"/>
  <c r="G45" i="7"/>
  <c r="K45" i="7" s="1"/>
  <c r="L23" i="7"/>
  <c r="H23" i="7"/>
  <c r="H47" i="7"/>
  <c r="G60" i="6"/>
  <c r="G59" i="6"/>
  <c r="G58" i="6"/>
  <c r="G55" i="6"/>
  <c r="L54" i="6"/>
  <c r="H54" i="6"/>
  <c r="G51" i="6"/>
  <c r="G46" i="6"/>
  <c r="H23" i="6"/>
  <c r="F17" i="6"/>
  <c r="G48" i="6" s="1"/>
  <c r="G60" i="5"/>
  <c r="G59" i="5"/>
  <c r="G58" i="5"/>
  <c r="G55" i="5"/>
  <c r="L54" i="5"/>
  <c r="H54" i="5"/>
  <c r="G51" i="5"/>
  <c r="K46" i="5"/>
  <c r="G46" i="5"/>
  <c r="L32" i="5"/>
  <c r="L23" i="5"/>
  <c r="H23" i="5"/>
  <c r="F17" i="5"/>
  <c r="G48" i="5" s="1"/>
  <c r="H48" i="1"/>
  <c r="H46" i="2"/>
  <c r="H50" i="3"/>
  <c r="G62" i="4"/>
  <c r="G61" i="4"/>
  <c r="G60" i="4"/>
  <c r="G57" i="4"/>
  <c r="G53" i="4"/>
  <c r="G48" i="4"/>
  <c r="K48" i="4" s="1"/>
  <c r="F17" i="4"/>
  <c r="G50" i="4" s="1"/>
  <c r="L56" i="4"/>
  <c r="H56" i="4"/>
  <c r="L23" i="4"/>
  <c r="H23" i="4"/>
  <c r="K54" i="4" l="1"/>
  <c r="K53" i="4"/>
  <c r="K55" i="4"/>
  <c r="L55" i="4" s="1"/>
  <c r="H57" i="4"/>
  <c r="K57" i="4"/>
  <c r="G64" i="4"/>
  <c r="H64" i="4" s="1"/>
  <c r="K64" i="4"/>
  <c r="L64" i="4" s="1"/>
  <c r="N64" i="4" s="1"/>
  <c r="O64" i="4" s="1"/>
  <c r="K55" i="5"/>
  <c r="K62" i="5"/>
  <c r="G62" i="5"/>
  <c r="K60" i="7"/>
  <c r="L60" i="7" s="1"/>
  <c r="K54" i="7"/>
  <c r="L54" i="7" s="1"/>
  <c r="G60" i="7"/>
  <c r="H60" i="7" s="1"/>
  <c r="N54" i="6"/>
  <c r="O54" i="6"/>
  <c r="K52" i="7"/>
  <c r="L52" i="7" s="1"/>
  <c r="G52" i="7"/>
  <c r="H52" i="7" s="1"/>
  <c r="K50" i="7"/>
  <c r="G51" i="7"/>
  <c r="K51" i="7"/>
  <c r="L51" i="7" s="1"/>
  <c r="H51" i="7"/>
  <c r="L62" i="6"/>
  <c r="H62" i="6"/>
  <c r="H51" i="6"/>
  <c r="G53" i="6"/>
  <c r="H53" i="6" s="1"/>
  <c r="G52" i="6"/>
  <c r="H52" i="6" s="1"/>
  <c r="N52" i="6" s="1"/>
  <c r="O52" i="6" s="1"/>
  <c r="L53" i="6"/>
  <c r="L52" i="6"/>
  <c r="G49" i="5"/>
  <c r="H49" i="5" s="1"/>
  <c r="K49" i="5"/>
  <c r="K48" i="5"/>
  <c r="H51" i="5"/>
  <c r="K52" i="5"/>
  <c r="K53" i="5"/>
  <c r="L53" i="5" s="1"/>
  <c r="N53" i="5" s="1"/>
  <c r="O53" i="5" s="1"/>
  <c r="K51" i="5"/>
  <c r="L51" i="5" s="1"/>
  <c r="G52" i="5"/>
  <c r="G53" i="5"/>
  <c r="H53" i="5" s="1"/>
  <c r="H62" i="5"/>
  <c r="L62" i="5"/>
  <c r="J48" i="4"/>
  <c r="L48" i="4" s="1"/>
  <c r="K50" i="4"/>
  <c r="G51" i="4"/>
  <c r="K51" i="4"/>
  <c r="G55" i="4"/>
  <c r="H55" i="4" s="1"/>
  <c r="G54" i="4"/>
  <c r="H54" i="4" s="1"/>
  <c r="L54" i="4"/>
  <c r="N48" i="8"/>
  <c r="O48" i="8" s="1"/>
  <c r="N56" i="4"/>
  <c r="O56" i="4" s="1"/>
  <c r="N54" i="8"/>
  <c r="O54" i="8" s="1"/>
  <c r="K55" i="7"/>
  <c r="L55" i="7" s="1"/>
  <c r="K57" i="7"/>
  <c r="L57" i="7" s="1"/>
  <c r="K59" i="7"/>
  <c r="L59" i="7" s="1"/>
  <c r="K56" i="7"/>
  <c r="L56" i="7" s="1"/>
  <c r="L58" i="7"/>
  <c r="N53" i="7"/>
  <c r="O53" i="7" s="1"/>
  <c r="K60" i="6"/>
  <c r="L60" i="6" s="1"/>
  <c r="K56" i="6"/>
  <c r="L56" i="6" s="1"/>
  <c r="K58" i="6"/>
  <c r="L58" i="6" s="1"/>
  <c r="K59" i="6"/>
  <c r="L59" i="6" s="1"/>
  <c r="K55" i="6"/>
  <c r="L55" i="6" s="1"/>
  <c r="K57" i="6"/>
  <c r="L57" i="6" s="1"/>
  <c r="K59" i="5"/>
  <c r="L59" i="5" s="1"/>
  <c r="L55" i="5"/>
  <c r="K57" i="5"/>
  <c r="L57" i="5" s="1"/>
  <c r="K56" i="5"/>
  <c r="L56" i="5" s="1"/>
  <c r="K58" i="5"/>
  <c r="L58" i="5" s="1"/>
  <c r="K60" i="5"/>
  <c r="L60" i="5" s="1"/>
  <c r="K60" i="4"/>
  <c r="L60" i="4" s="1"/>
  <c r="K59" i="4"/>
  <c r="L59" i="4" s="1"/>
  <c r="K62" i="4"/>
  <c r="L62" i="4" s="1"/>
  <c r="K58" i="4"/>
  <c r="L58" i="4" s="1"/>
  <c r="K61" i="4"/>
  <c r="L61" i="4" s="1"/>
  <c r="L57" i="4"/>
  <c r="H57" i="5"/>
  <c r="L53" i="8"/>
  <c r="J45" i="7"/>
  <c r="L23" i="6"/>
  <c r="N23" i="6" s="1"/>
  <c r="O23" i="6" s="1"/>
  <c r="L32" i="6"/>
  <c r="H52" i="8"/>
  <c r="H50" i="7"/>
  <c r="H55" i="7"/>
  <c r="H57" i="7"/>
  <c r="H59" i="7"/>
  <c r="N23" i="7"/>
  <c r="O23" i="7" s="1"/>
  <c r="H48" i="7"/>
  <c r="L26" i="7"/>
  <c r="H56" i="7"/>
  <c r="L50" i="7"/>
  <c r="H54" i="7"/>
  <c r="H58" i="7"/>
  <c r="H59" i="6"/>
  <c r="H55" i="6"/>
  <c r="H57" i="6"/>
  <c r="L51" i="6"/>
  <c r="L26" i="6"/>
  <c r="L35" i="6"/>
  <c r="H48" i="6"/>
  <c r="H26" i="6"/>
  <c r="H56" i="6"/>
  <c r="H60" i="6"/>
  <c r="H58" i="6"/>
  <c r="N23" i="5"/>
  <c r="O23" i="5" s="1"/>
  <c r="J46" i="5"/>
  <c r="H52" i="5"/>
  <c r="L26" i="5"/>
  <c r="L35" i="5"/>
  <c r="N54" i="5"/>
  <c r="O54" i="5" s="1"/>
  <c r="H48" i="5"/>
  <c r="N32" i="5"/>
  <c r="O32" i="5" s="1"/>
  <c r="H55" i="5"/>
  <c r="H59" i="5"/>
  <c r="H26" i="5"/>
  <c r="H56" i="5"/>
  <c r="H60" i="5"/>
  <c r="L52" i="5"/>
  <c r="H58" i="5"/>
  <c r="H59" i="4"/>
  <c r="N23" i="4"/>
  <c r="O23" i="4" s="1"/>
  <c r="H51" i="4"/>
  <c r="H53" i="4"/>
  <c r="H61" i="4"/>
  <c r="H50" i="4"/>
  <c r="L53" i="4"/>
  <c r="H58" i="4"/>
  <c r="H62" i="4"/>
  <c r="H60" i="4"/>
  <c r="G58" i="2"/>
  <c r="L27" i="3"/>
  <c r="G64" i="3"/>
  <c r="G63" i="3"/>
  <c r="G62" i="3"/>
  <c r="H61" i="3"/>
  <c r="H60" i="3"/>
  <c r="G59" i="3"/>
  <c r="L58" i="3"/>
  <c r="H58" i="3"/>
  <c r="G52" i="3"/>
  <c r="L50" i="3"/>
  <c r="K44" i="3"/>
  <c r="G44" i="3"/>
  <c r="J44" i="3"/>
  <c r="L24" i="3"/>
  <c r="L23" i="3"/>
  <c r="L23" i="2"/>
  <c r="L54" i="2"/>
  <c r="H54" i="2"/>
  <c r="G48" i="2"/>
  <c r="L46" i="2"/>
  <c r="N46" i="2" s="1"/>
  <c r="K40" i="2"/>
  <c r="J40" i="2"/>
  <c r="H23" i="2"/>
  <c r="K52" i="2" l="1"/>
  <c r="G51" i="2"/>
  <c r="H51" i="2" s="1"/>
  <c r="K51" i="2"/>
  <c r="G49" i="2"/>
  <c r="H49" i="2" s="1"/>
  <c r="G53" i="2"/>
  <c r="H53" i="2" s="1"/>
  <c r="K49" i="2"/>
  <c r="K53" i="2"/>
  <c r="G52" i="2"/>
  <c r="H52" i="2" s="1"/>
  <c r="K48" i="2"/>
  <c r="O59" i="7"/>
  <c r="N59" i="7"/>
  <c r="N26" i="7"/>
  <c r="O26" i="7" s="1"/>
  <c r="O60" i="7"/>
  <c r="N60" i="7"/>
  <c r="N56" i="6"/>
  <c r="N57" i="6"/>
  <c r="O57" i="6" s="1"/>
  <c r="N60" i="6"/>
  <c r="O60" i="6" s="1"/>
  <c r="O56" i="6"/>
  <c r="N59" i="6"/>
  <c r="O59" i="6" s="1"/>
  <c r="H64" i="6"/>
  <c r="N58" i="6"/>
  <c r="O58" i="6" s="1"/>
  <c r="N53" i="6"/>
  <c r="O53" i="6" s="1"/>
  <c r="N61" i="7"/>
  <c r="O61" i="7" s="1"/>
  <c r="N52" i="7"/>
  <c r="O52" i="7" s="1"/>
  <c r="N51" i="6"/>
  <c r="O51" i="6" s="1"/>
  <c r="N62" i="5"/>
  <c r="O62" i="5" s="1"/>
  <c r="H48" i="4"/>
  <c r="N48" i="4" s="1"/>
  <c r="O48" i="4" s="1"/>
  <c r="N55" i="4"/>
  <c r="O55" i="4" s="1"/>
  <c r="K56" i="3"/>
  <c r="K52" i="3"/>
  <c r="K57" i="3"/>
  <c r="G56" i="3"/>
  <c r="H56" i="3" s="1"/>
  <c r="K55" i="3"/>
  <c r="G57" i="3"/>
  <c r="K53" i="3"/>
  <c r="L57" i="3"/>
  <c r="L56" i="3"/>
  <c r="N27" i="3"/>
  <c r="O27" i="3" s="1"/>
  <c r="N24" i="3"/>
  <c r="O24" i="3" s="1"/>
  <c r="G53" i="3"/>
  <c r="H57" i="3"/>
  <c r="G55" i="3"/>
  <c r="H55" i="3" s="1"/>
  <c r="H46" i="6"/>
  <c r="J46" i="6"/>
  <c r="L46" i="6" s="1"/>
  <c r="N26" i="5"/>
  <c r="O26" i="5" s="1"/>
  <c r="H53" i="3"/>
  <c r="L55" i="3"/>
  <c r="N58" i="5"/>
  <c r="O58" i="5" s="1"/>
  <c r="L46" i="5"/>
  <c r="N50" i="3"/>
  <c r="O50" i="3" s="1"/>
  <c r="H49" i="6"/>
  <c r="N57" i="4"/>
  <c r="O57" i="4" s="1"/>
  <c r="O46" i="2"/>
  <c r="N53" i="8"/>
  <c r="O53" i="8" s="1"/>
  <c r="N55" i="7"/>
  <c r="O55" i="7" s="1"/>
  <c r="N57" i="7"/>
  <c r="O57" i="7" s="1"/>
  <c r="H46" i="5"/>
  <c r="K59" i="3"/>
  <c r="L59" i="3" s="1"/>
  <c r="K62" i="3"/>
  <c r="L62" i="3" s="1"/>
  <c r="K61" i="3"/>
  <c r="L61" i="3" s="1"/>
  <c r="K63" i="3"/>
  <c r="L63" i="3" s="1"/>
  <c r="K60" i="3"/>
  <c r="L60" i="3" s="1"/>
  <c r="K64" i="3"/>
  <c r="L64" i="3" s="1"/>
  <c r="H45" i="7"/>
  <c r="L45" i="7"/>
  <c r="K58" i="2"/>
  <c r="L58" i="2" s="1"/>
  <c r="H55" i="2"/>
  <c r="H57" i="2"/>
  <c r="G59" i="2"/>
  <c r="H59" i="2" s="1"/>
  <c r="H56" i="2"/>
  <c r="G40" i="2"/>
  <c r="H40" i="2" s="1"/>
  <c r="H64" i="8"/>
  <c r="N54" i="7"/>
  <c r="O54" i="7" s="1"/>
  <c r="L32" i="7"/>
  <c r="N58" i="7"/>
  <c r="O58" i="7" s="1"/>
  <c r="N51" i="7"/>
  <c r="O51" i="7" s="1"/>
  <c r="N50" i="7"/>
  <c r="O50" i="7" s="1"/>
  <c r="N56" i="7"/>
  <c r="O56" i="7" s="1"/>
  <c r="H38" i="7"/>
  <c r="N26" i="6"/>
  <c r="O26" i="6" s="1"/>
  <c r="H39" i="6"/>
  <c r="N60" i="5"/>
  <c r="O60" i="5" s="1"/>
  <c r="N55" i="5"/>
  <c r="O55" i="5" s="1"/>
  <c r="N51" i="5"/>
  <c r="O51" i="5" s="1"/>
  <c r="N59" i="5"/>
  <c r="O59" i="5" s="1"/>
  <c r="N57" i="5"/>
  <c r="O57" i="5" s="1"/>
  <c r="H39" i="5"/>
  <c r="N56" i="5"/>
  <c r="O56" i="5" s="1"/>
  <c r="N52" i="5"/>
  <c r="O52" i="5" s="1"/>
  <c r="N35" i="5"/>
  <c r="O35" i="5" s="1"/>
  <c r="N61" i="4"/>
  <c r="O61" i="4" s="1"/>
  <c r="N59" i="4"/>
  <c r="O59" i="4" s="1"/>
  <c r="N53" i="4"/>
  <c r="O53" i="4" s="1"/>
  <c r="N58" i="4"/>
  <c r="O58" i="4" s="1"/>
  <c r="N60" i="4"/>
  <c r="O60" i="4" s="1"/>
  <c r="N62" i="4"/>
  <c r="O62" i="4" s="1"/>
  <c r="N54" i="4"/>
  <c r="O54" i="4" s="1"/>
  <c r="H41" i="4"/>
  <c r="H44" i="3"/>
  <c r="H52" i="3"/>
  <c r="H64" i="3"/>
  <c r="N58" i="3"/>
  <c r="O58" i="3" s="1"/>
  <c r="N23" i="3"/>
  <c r="O23" i="3" s="1"/>
  <c r="H59" i="3"/>
  <c r="H63" i="3"/>
  <c r="L44" i="3"/>
  <c r="H62" i="3"/>
  <c r="N23" i="2"/>
  <c r="O23" i="2" s="1"/>
  <c r="N54" i="2"/>
  <c r="O54" i="2" s="1"/>
  <c r="H58" i="2"/>
  <c r="L40" i="2"/>
  <c r="H48" i="2"/>
  <c r="J42" i="1"/>
  <c r="N46" i="6" l="1"/>
  <c r="O46" i="6"/>
  <c r="N46" i="5"/>
  <c r="O46" i="5" s="1"/>
  <c r="N32" i="7"/>
  <c r="O32" i="7"/>
  <c r="N57" i="3"/>
  <c r="O57" i="3" s="1"/>
  <c r="L53" i="2"/>
  <c r="N53" i="2" s="1"/>
  <c r="L52" i="2"/>
  <c r="N58" i="2"/>
  <c r="O58" i="2" s="1"/>
  <c r="N62" i="3"/>
  <c r="O62" i="3" s="1"/>
  <c r="N44" i="3"/>
  <c r="O44" i="3" s="1"/>
  <c r="N40" i="2"/>
  <c r="O40" i="2" s="1"/>
  <c r="N61" i="3"/>
  <c r="O61" i="3" s="1"/>
  <c r="N55" i="3"/>
  <c r="O55" i="3" s="1"/>
  <c r="N45" i="7"/>
  <c r="O45" i="7" s="1"/>
  <c r="H47" i="6"/>
  <c r="H47" i="5"/>
  <c r="L27" i="2"/>
  <c r="L34" i="2"/>
  <c r="O34" i="2" s="1"/>
  <c r="K59" i="2"/>
  <c r="L59" i="2" s="1"/>
  <c r="N59" i="2" s="1"/>
  <c r="K56" i="2"/>
  <c r="L56" i="2" s="1"/>
  <c r="N56" i="2" s="1"/>
  <c r="O56" i="2" s="1"/>
  <c r="K55" i="2"/>
  <c r="L55" i="2" s="1"/>
  <c r="N55" i="2" s="1"/>
  <c r="K57" i="2"/>
  <c r="L57" i="2" s="1"/>
  <c r="N57" i="2" s="1"/>
  <c r="H65" i="8"/>
  <c r="H66" i="8" s="1"/>
  <c r="H46" i="7"/>
  <c r="H49" i="4"/>
  <c r="N60" i="3"/>
  <c r="O60" i="3" s="1"/>
  <c r="N56" i="3"/>
  <c r="O56" i="3" s="1"/>
  <c r="N64" i="3"/>
  <c r="O64" i="3" s="1"/>
  <c r="N63" i="3"/>
  <c r="O63" i="3" s="1"/>
  <c r="N59" i="3"/>
  <c r="O59" i="3" s="1"/>
  <c r="G59" i="1"/>
  <c r="G50" i="1"/>
  <c r="K42" i="1"/>
  <c r="G42" i="1"/>
  <c r="L49" i="5"/>
  <c r="O53" i="2" l="1"/>
  <c r="G51" i="1"/>
  <c r="H55" i="1"/>
  <c r="L55" i="1"/>
  <c r="O55" i="2"/>
  <c r="O57" i="2"/>
  <c r="O59" i="2"/>
  <c r="L51" i="2"/>
  <c r="N51" i="2" s="1"/>
  <c r="O51" i="2" s="1"/>
  <c r="N27" i="2"/>
  <c r="O27" i="2" s="1"/>
  <c r="H50" i="5"/>
  <c r="H64" i="5" s="1"/>
  <c r="H38" i="2"/>
  <c r="H50" i="6"/>
  <c r="N34" i="2"/>
  <c r="K57" i="1"/>
  <c r="K59" i="1"/>
  <c r="K58" i="1"/>
  <c r="L48" i="5"/>
  <c r="L47" i="7"/>
  <c r="L51" i="4"/>
  <c r="L51" i="8"/>
  <c r="L49" i="6"/>
  <c r="N49" i="6" s="1"/>
  <c r="O49" i="6" s="1"/>
  <c r="L50" i="4"/>
  <c r="L48" i="6"/>
  <c r="L50" i="8"/>
  <c r="L48" i="7"/>
  <c r="H49" i="7"/>
  <c r="H63" i="7" s="1"/>
  <c r="N49" i="5"/>
  <c r="O49" i="5" s="1"/>
  <c r="H52" i="4"/>
  <c r="H66" i="4" s="1"/>
  <c r="N52" i="2"/>
  <c r="O52" i="2" s="1"/>
  <c r="H70" i="4" l="1"/>
  <c r="N55" i="1"/>
  <c r="O55" i="1" s="1"/>
  <c r="H47" i="2"/>
  <c r="N47" i="7"/>
  <c r="O47" i="7" s="1"/>
  <c r="N48" i="7"/>
  <c r="O48" i="7" s="1"/>
  <c r="N48" i="6"/>
  <c r="O48" i="6" s="1"/>
  <c r="N50" i="4"/>
  <c r="O50" i="4" s="1"/>
  <c r="N51" i="8"/>
  <c r="O51" i="8" s="1"/>
  <c r="N51" i="4"/>
  <c r="O51" i="4" s="1"/>
  <c r="N48" i="5"/>
  <c r="O48" i="5" s="1"/>
  <c r="N50" i="8"/>
  <c r="O50" i="8" s="1"/>
  <c r="L53" i="3"/>
  <c r="L48" i="2"/>
  <c r="L49" i="2"/>
  <c r="L52" i="3"/>
  <c r="H65" i="6" l="1"/>
  <c r="H66" i="6" s="1"/>
  <c r="H65" i="5"/>
  <c r="H66" i="5"/>
  <c r="H71" i="4"/>
  <c r="H50" i="2"/>
  <c r="N49" i="2"/>
  <c r="O49" i="2" s="1"/>
  <c r="H64" i="7"/>
  <c r="H65" i="7" s="1"/>
  <c r="H67" i="4"/>
  <c r="H68" i="4" s="1"/>
  <c r="N48" i="2"/>
  <c r="O48" i="2" s="1"/>
  <c r="N53" i="3"/>
  <c r="O53" i="3" s="1"/>
  <c r="N52" i="3"/>
  <c r="O52" i="3" s="1"/>
  <c r="H72" i="4" l="1"/>
  <c r="H63" i="2"/>
  <c r="H73" i="4" l="1"/>
  <c r="H64" i="2"/>
  <c r="H65" i="2" s="1"/>
  <c r="L48" i="1"/>
  <c r="G61" i="1"/>
  <c r="H74" i="4" l="1"/>
  <c r="K61" i="1"/>
  <c r="L42" i="1"/>
  <c r="H42" i="1"/>
  <c r="L27" i="1" l="1"/>
  <c r="N27" i="1" s="1"/>
  <c r="O27" i="1" l="1"/>
  <c r="H23" i="1" l="1"/>
  <c r="L23" i="1"/>
  <c r="H24" i="1"/>
  <c r="L24" i="1"/>
  <c r="L36" i="1"/>
  <c r="N36" i="1" s="1"/>
  <c r="H50" i="1"/>
  <c r="H56" i="1"/>
  <c r="L56" i="1"/>
  <c r="H60" i="1"/>
  <c r="L61" i="1"/>
  <c r="N24" i="1" l="1"/>
  <c r="O24" i="1" s="1"/>
  <c r="L59" i="1"/>
  <c r="L57" i="1"/>
  <c r="H58" i="1"/>
  <c r="L58" i="1"/>
  <c r="H51" i="1"/>
  <c r="N56" i="1"/>
  <c r="O56" i="1" s="1"/>
  <c r="N23" i="1"/>
  <c r="L51" i="1"/>
  <c r="L54" i="1"/>
  <c r="L60" i="1"/>
  <c r="H61" i="1"/>
  <c r="H59" i="1"/>
  <c r="H57" i="1"/>
  <c r="L50" i="1"/>
  <c r="L53" i="1" l="1"/>
  <c r="O36" i="1"/>
  <c r="N58" i="1"/>
  <c r="O58" i="1" s="1"/>
  <c r="N59" i="1"/>
  <c r="O23" i="1"/>
  <c r="H53" i="1"/>
  <c r="H54" i="1"/>
  <c r="N50" i="1"/>
  <c r="N60" i="1"/>
  <c r="O60" i="1" s="1"/>
  <c r="N51" i="1"/>
  <c r="N57" i="1"/>
  <c r="O57" i="1" s="1"/>
  <c r="O59" i="1" l="1"/>
  <c r="O50" i="1"/>
  <c r="O51" i="1"/>
  <c r="N54" i="1"/>
  <c r="N53" i="1"/>
  <c r="O53" i="1" l="1"/>
  <c r="O54" i="1"/>
  <c r="L37" i="8" l="1"/>
  <c r="L34" i="7" l="1"/>
  <c r="N37" i="8"/>
  <c r="O37" i="8"/>
  <c r="L42" i="4"/>
  <c r="L42" i="8"/>
  <c r="L30" i="7"/>
  <c r="L39" i="7"/>
  <c r="O34" i="7" l="1"/>
  <c r="N34" i="7"/>
  <c r="N30" i="7"/>
  <c r="O30" i="7"/>
  <c r="L31" i="2"/>
  <c r="L37" i="1"/>
  <c r="N37" i="1" s="1"/>
  <c r="L30" i="6"/>
  <c r="N39" i="7"/>
  <c r="O39" i="7"/>
  <c r="L31" i="1"/>
  <c r="L39" i="8"/>
  <c r="L34" i="5"/>
  <c r="L36" i="6"/>
  <c r="L40" i="6"/>
  <c r="L38" i="8"/>
  <c r="L33" i="2"/>
  <c r="O33" i="2" s="1"/>
  <c r="L36" i="5"/>
  <c r="L34" i="6"/>
  <c r="L35" i="2"/>
  <c r="L30" i="2"/>
  <c r="O30" i="2" s="1"/>
  <c r="L30" i="5"/>
  <c r="N42" i="8"/>
  <c r="O42" i="8"/>
  <c r="N42" i="4"/>
  <c r="O42" i="4" s="1"/>
  <c r="L31" i="7"/>
  <c r="L34" i="8"/>
  <c r="L33" i="8"/>
  <c r="N31" i="7" l="1"/>
  <c r="O31" i="7"/>
  <c r="L33" i="7"/>
  <c r="N31" i="2"/>
  <c r="O31" i="2" s="1"/>
  <c r="L36" i="8"/>
  <c r="L33" i="6"/>
  <c r="L33" i="5"/>
  <c r="L32" i="2"/>
  <c r="L33" i="1"/>
  <c r="N33" i="1" s="1"/>
  <c r="N34" i="8"/>
  <c r="O34" i="8" s="1"/>
  <c r="L39" i="1"/>
  <c r="N39" i="1" s="1"/>
  <c r="L36" i="2"/>
  <c r="N36" i="5"/>
  <c r="O36" i="5" s="1"/>
  <c r="N34" i="5"/>
  <c r="O34" i="5" s="1"/>
  <c r="N39" i="8"/>
  <c r="O39" i="8" s="1"/>
  <c r="L37" i="7"/>
  <c r="O37" i="1"/>
  <c r="L40" i="8"/>
  <c r="L39" i="2"/>
  <c r="L38" i="1"/>
  <c r="N38" i="1" s="1"/>
  <c r="L32" i="1"/>
  <c r="N32" i="1" s="1"/>
  <c r="N33" i="8"/>
  <c r="O33" i="8" s="1"/>
  <c r="L31" i="5"/>
  <c r="L31" i="6"/>
  <c r="L29" i="2"/>
  <c r="O29" i="2" s="1"/>
  <c r="N38" i="8"/>
  <c r="O38" i="8" s="1"/>
  <c r="N33" i="2"/>
  <c r="L40" i="5"/>
  <c r="L35" i="7"/>
  <c r="L37" i="2"/>
  <c r="N30" i="5"/>
  <c r="O30" i="5" s="1"/>
  <c r="N30" i="2"/>
  <c r="N35" i="2"/>
  <c r="O35" i="2" s="1"/>
  <c r="N40" i="6"/>
  <c r="O40" i="6" s="1"/>
  <c r="N33" i="5"/>
  <c r="N37" i="7" l="1"/>
  <c r="O37" i="7" s="1"/>
  <c r="N33" i="7"/>
  <c r="O33" i="7" s="1"/>
  <c r="N35" i="7"/>
  <c r="O35" i="7" s="1"/>
  <c r="N32" i="2"/>
  <c r="O32" i="2" s="1"/>
  <c r="O33" i="5"/>
  <c r="N36" i="8"/>
  <c r="O36" i="8" s="1"/>
  <c r="O33" i="1"/>
  <c r="L34" i="1"/>
  <c r="N34" i="1" s="1"/>
  <c r="N39" i="2"/>
  <c r="O39" i="2" s="1"/>
  <c r="N40" i="8"/>
  <c r="O40" i="8" s="1"/>
  <c r="N31" i="5"/>
  <c r="O31" i="5" s="1"/>
  <c r="L41" i="8"/>
  <c r="O32" i="1"/>
  <c r="O38" i="1"/>
  <c r="N36" i="2"/>
  <c r="O36" i="2" s="1"/>
  <c r="L37" i="5"/>
  <c r="N37" i="2"/>
  <c r="O37" i="2" s="1"/>
  <c r="N40" i="5"/>
  <c r="O40" i="5" s="1"/>
  <c r="N29" i="2"/>
  <c r="L38" i="2"/>
  <c r="L36" i="7"/>
  <c r="L38" i="5"/>
  <c r="L38" i="6"/>
  <c r="L37" i="6"/>
  <c r="O39" i="1"/>
  <c r="N38" i="2" l="1"/>
  <c r="O38" i="2" s="1"/>
  <c r="N36" i="7"/>
  <c r="O36" i="7"/>
  <c r="O34" i="1"/>
  <c r="N41" i="8"/>
  <c r="O41" i="8" s="1"/>
  <c r="L49" i="8"/>
  <c r="N37" i="6"/>
  <c r="O37" i="6" s="1"/>
  <c r="L39" i="6"/>
  <c r="N38" i="6"/>
  <c r="O38" i="6" s="1"/>
  <c r="N38" i="5"/>
  <c r="O38" i="5" s="1"/>
  <c r="L38" i="7"/>
  <c r="N37" i="5"/>
  <c r="O37" i="5" s="1"/>
  <c r="L39" i="5"/>
  <c r="L47" i="2"/>
  <c r="N49" i="8" l="1"/>
  <c r="O49" i="8" s="1"/>
  <c r="L52" i="8"/>
  <c r="L50" i="2"/>
  <c r="N47" i="2"/>
  <c r="O47" i="2" s="1"/>
  <c r="N38" i="7"/>
  <c r="O38" i="7" s="1"/>
  <c r="L46" i="7"/>
  <c r="L41" i="4"/>
  <c r="N39" i="5"/>
  <c r="O39" i="5" s="1"/>
  <c r="L47" i="5"/>
  <c r="N39" i="6"/>
  <c r="O39" i="6" s="1"/>
  <c r="L47" i="6"/>
  <c r="L50" i="6" l="1"/>
  <c r="L64" i="6" s="1"/>
  <c r="N47" i="6"/>
  <c r="O47" i="6" s="1"/>
  <c r="N41" i="4"/>
  <c r="O41" i="4" s="1"/>
  <c r="L49" i="4"/>
  <c r="N46" i="7"/>
  <c r="O46" i="7" s="1"/>
  <c r="L49" i="7"/>
  <c r="L63" i="7" s="1"/>
  <c r="L64" i="8"/>
  <c r="N52" i="8"/>
  <c r="O52" i="8" s="1"/>
  <c r="N47" i="5"/>
  <c r="O47" i="5" s="1"/>
  <c r="L50" i="5"/>
  <c r="L63" i="2"/>
  <c r="N50" i="2"/>
  <c r="O50" i="2" s="1"/>
  <c r="L64" i="5" l="1"/>
  <c r="L65" i="8"/>
  <c r="N65" i="8" s="1"/>
  <c r="O65" i="8" s="1"/>
  <c r="N64" i="8"/>
  <c r="O64" i="8" s="1"/>
  <c r="N50" i="6"/>
  <c r="O50" i="6" s="1"/>
  <c r="N50" i="5"/>
  <c r="O50" i="5" s="1"/>
  <c r="N49" i="7"/>
  <c r="O49" i="7" s="1"/>
  <c r="N49" i="4"/>
  <c r="O49" i="4" s="1"/>
  <c r="L52" i="4"/>
  <c r="N63" i="2"/>
  <c r="O63" i="2" s="1"/>
  <c r="L64" i="2"/>
  <c r="N64" i="2" s="1"/>
  <c r="O64" i="2" s="1"/>
  <c r="L70" i="4" l="1"/>
  <c r="N70" i="4" s="1"/>
  <c r="O70" i="4" s="1"/>
  <c r="L66" i="4"/>
  <c r="L66" i="8"/>
  <c r="L65" i="2"/>
  <c r="L64" i="7"/>
  <c r="N64" i="7" s="1"/>
  <c r="O64" i="7" s="1"/>
  <c r="N63" i="7"/>
  <c r="O63" i="7" s="1"/>
  <c r="N64" i="5"/>
  <c r="O64" i="5" s="1"/>
  <c r="L65" i="5"/>
  <c r="N65" i="5" s="1"/>
  <c r="O65" i="5" s="1"/>
  <c r="N52" i="4"/>
  <c r="O52" i="4" s="1"/>
  <c r="L65" i="6"/>
  <c r="N65" i="6" s="1"/>
  <c r="O65" i="6" s="1"/>
  <c r="N64" i="6"/>
  <c r="O64" i="6" s="1"/>
  <c r="L71" i="4" l="1"/>
  <c r="L72" i="4" s="1"/>
  <c r="L65" i="7"/>
  <c r="L66" i="6"/>
  <c r="L66" i="5"/>
  <c r="N71" i="4"/>
  <c r="O71" i="4" s="1"/>
  <c r="N65" i="2"/>
  <c r="O65" i="2" s="1"/>
  <c r="N66" i="4"/>
  <c r="O66" i="4" s="1"/>
  <c r="L67" i="4"/>
  <c r="N67" i="4" s="1"/>
  <c r="O67" i="4" s="1"/>
  <c r="L68" i="4" l="1"/>
  <c r="N72" i="4"/>
  <c r="O72" i="4" s="1"/>
  <c r="L73" i="4"/>
  <c r="L74" i="4" s="1"/>
  <c r="N66" i="8"/>
  <c r="O66" i="8" s="1"/>
  <c r="N74" i="4" l="1"/>
  <c r="O74" i="4" s="1"/>
  <c r="N73" i="4"/>
  <c r="O73" i="4"/>
  <c r="N68" i="4"/>
  <c r="O68" i="4" s="1"/>
  <c r="N66" i="6"/>
  <c r="O66" i="6" s="1"/>
  <c r="N65" i="7"/>
  <c r="O65" i="7" s="1"/>
  <c r="N66" i="5" l="1"/>
  <c r="O66" i="5" s="1"/>
  <c r="L29" i="1" l="1"/>
  <c r="N29" i="1" s="1"/>
  <c r="L35" i="1" l="1"/>
  <c r="L40" i="1" l="1"/>
  <c r="N35" i="1"/>
  <c r="O35" i="1"/>
  <c r="L41" i="1" l="1"/>
  <c r="O29" i="1"/>
  <c r="H40" i="1"/>
  <c r="N41" i="1" l="1"/>
  <c r="O41" i="1" s="1"/>
  <c r="L49" i="1"/>
  <c r="N40" i="1"/>
  <c r="O40" i="1" s="1"/>
  <c r="H49" i="1"/>
  <c r="L52" i="1" l="1"/>
  <c r="H52" i="1"/>
  <c r="N49" i="1"/>
  <c r="O49" i="1" s="1"/>
  <c r="L65" i="1" l="1"/>
  <c r="H65" i="1"/>
  <c r="N52" i="1"/>
  <c r="O52" i="1" s="1"/>
  <c r="L66" i="1" l="1"/>
  <c r="H66" i="1"/>
  <c r="N65" i="1"/>
  <c r="O65" i="1" s="1"/>
  <c r="L67" i="1" l="1"/>
  <c r="N66" i="1"/>
  <c r="O66" i="1" s="1"/>
  <c r="H67" i="1"/>
  <c r="N67" i="1" l="1"/>
  <c r="O67" i="1" s="1"/>
  <c r="K35" i="3" l="1"/>
  <c r="L35" i="3" s="1"/>
  <c r="K34" i="3"/>
  <c r="L34" i="3" s="1"/>
  <c r="K31" i="3"/>
  <c r="L31" i="3" s="1"/>
  <c r="K37" i="3"/>
  <c r="K32" i="3"/>
  <c r="K38" i="3"/>
  <c r="L38" i="3" s="1"/>
  <c r="K39" i="3"/>
  <c r="L39" i="3" s="1"/>
  <c r="K40" i="3"/>
  <c r="L40" i="3" s="1"/>
  <c r="K36" i="3"/>
  <c r="K33" i="3"/>
  <c r="K41" i="3"/>
  <c r="L29" i="3"/>
  <c r="K43" i="3"/>
  <c r="H42" i="3"/>
  <c r="N31" i="3" l="1"/>
  <c r="O31" i="3"/>
  <c r="N35" i="3"/>
  <c r="O35" i="3"/>
  <c r="N39" i="3"/>
  <c r="O39" i="3"/>
  <c r="N40" i="3"/>
  <c r="O40" i="3"/>
  <c r="N29" i="3"/>
  <c r="O29" i="3" s="1"/>
  <c r="O38" i="3"/>
  <c r="N38" i="3"/>
  <c r="N34" i="3"/>
  <c r="O34" i="3"/>
  <c r="L33" i="3"/>
  <c r="L36" i="3"/>
  <c r="H51" i="3"/>
  <c r="L43" i="3"/>
  <c r="L32" i="3"/>
  <c r="L37" i="3"/>
  <c r="L41" i="3"/>
  <c r="N32" i="3" l="1"/>
  <c r="O32" i="3"/>
  <c r="N36" i="3"/>
  <c r="O36" i="3" s="1"/>
  <c r="N41" i="3"/>
  <c r="O41" i="3" s="1"/>
  <c r="O37" i="3"/>
  <c r="N37" i="3"/>
  <c r="O33" i="3"/>
  <c r="N33" i="3"/>
  <c r="O43" i="3"/>
  <c r="N43" i="3"/>
  <c r="L42" i="3"/>
  <c r="H54" i="3"/>
  <c r="L51" i="3" l="1"/>
  <c r="N51" i="3" s="1"/>
  <c r="O51" i="3" s="1"/>
  <c r="N42" i="3"/>
  <c r="O42" i="3" s="1"/>
  <c r="H68" i="3"/>
  <c r="L54" i="3" l="1"/>
  <c r="L68" i="3" s="1"/>
  <c r="H69" i="3"/>
  <c r="H70" i="3" s="1"/>
  <c r="N54" i="3" l="1"/>
  <c r="O54" i="3" s="1"/>
  <c r="L69" i="3" l="1"/>
  <c r="L70" i="3" s="1"/>
  <c r="N68" i="3"/>
  <c r="O68" i="3" s="1"/>
  <c r="N69" i="3" l="1"/>
  <c r="O69" i="3" s="1"/>
  <c r="N70" i="3"/>
  <c r="O70" i="3" s="1"/>
</calcChain>
</file>

<file path=xl/sharedStrings.xml><?xml version="1.0" encoding="utf-8"?>
<sst xmlns="http://schemas.openxmlformats.org/spreadsheetml/2006/main" count="2003" uniqueCount="152">
  <si>
    <t>Note that cells with the highlighted color shown to the left indicate quantities that are loss adjusted.</t>
  </si>
  <si>
    <t>Lighting Classes and USL - 150 kWh and 1 kW, range appropriate for utility.</t>
  </si>
  <si>
    <t>Large User - range appropriate for utility</t>
  </si>
  <si>
    <t>GS&gt;50kW (kW) - 60, 100, 500, 1000</t>
  </si>
  <si>
    <t>GS&lt;50kW (kWh) - 1000, 2000, 5000, 10000, 15000</t>
  </si>
  <si>
    <t>to their service territory, class by class. A general guideline of consumption levels follows:</t>
  </si>
  <si>
    <t>consumption level at existing and proposed rates.</t>
  </si>
  <si>
    <t xml:space="preserve">Note that the "Charge $" columns provide breakdowns of the amounts that each bill component contributes to the total monthly bill at the referenced </t>
  </si>
  <si>
    <t>Loss Factor (%)</t>
  </si>
  <si>
    <t>Total Bill on RPP (including OCEB)</t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</si>
  <si>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</si>
  <si>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r>
      <t xml:space="preserve">Total Bill </t>
    </r>
    <r>
      <rPr>
        <sz val="10"/>
        <rFont val="Arial"/>
        <family val="2"/>
      </rPr>
      <t>(including HST)</t>
    </r>
  </si>
  <si>
    <t>HST</t>
  </si>
  <si>
    <t>Total Bill on RPP (before Taxes)</t>
  </si>
  <si>
    <t>Total Bill on TOU (including OCEB)</t>
  </si>
  <si>
    <t>Total Bill on TOU (before Taxes)</t>
  </si>
  <si>
    <t>Energy - RPP - Tier 2</t>
  </si>
  <si>
    <t>Energy - RPP - Tier 1</t>
  </si>
  <si>
    <t>TOU - On Peak</t>
  </si>
  <si>
    <t>per kWh</t>
  </si>
  <si>
    <t>TOU - Mid Peak</t>
  </si>
  <si>
    <t>TOU - Off Peak</t>
  </si>
  <si>
    <t>Debt Retirement Charge (DRC)</t>
  </si>
  <si>
    <t>Standard Supply Service Charge</t>
  </si>
  <si>
    <t>Rural and Remote Rate Protection (RRRP)</t>
  </si>
  <si>
    <t>Wholesale Market Service Charge (WMSC)</t>
  </si>
  <si>
    <t>Sub-Total C - Delivery (including Sub-Total B)</t>
  </si>
  <si>
    <t>RTSR - Line and Transformation Connection</t>
  </si>
  <si>
    <t>RTSR - Network</t>
  </si>
  <si>
    <t>Sub-Total B - Distribution (includes Sub-Total A)</t>
  </si>
  <si>
    <t>Line Losses on Cost of Power</t>
  </si>
  <si>
    <t>Sub-Total A (excluding pass through)</t>
  </si>
  <si>
    <t>Distribution Volumetric Rate</t>
  </si>
  <si>
    <t>($)</t>
  </si>
  <si>
    <t>% Change</t>
  </si>
  <si>
    <t>$ Change</t>
  </si>
  <si>
    <t>Charge</t>
  </si>
  <si>
    <t>Volume</t>
  </si>
  <si>
    <t>Rate</t>
  </si>
  <si>
    <t>Charge Unit</t>
  </si>
  <si>
    <t>Impact</t>
  </si>
  <si>
    <t>Current Board-Approved</t>
  </si>
  <si>
    <t xml:space="preserve"> kWh</t>
  </si>
  <si>
    <t>Consumption</t>
  </si>
  <si>
    <t>TOU</t>
  </si>
  <si>
    <t>TOU / non-TOU:</t>
  </si>
  <si>
    <t>Customer Class:</t>
  </si>
  <si>
    <t>Bill Impacts</t>
  </si>
  <si>
    <t>Appendix 2-W</t>
  </si>
  <si>
    <t>Date:</t>
  </si>
  <si>
    <t>Page:</t>
  </si>
  <si>
    <t>Schedule:</t>
  </si>
  <si>
    <t>Tab:</t>
  </si>
  <si>
    <t>Exhibit:</t>
  </si>
  <si>
    <t>File Number:</t>
  </si>
  <si>
    <t>per 30 days</t>
  </si>
  <si>
    <t>Rate Rider for Recovery of 2008-2010 Smart Meter Costs</t>
  </si>
  <si>
    <t>non-TOU</t>
  </si>
  <si>
    <t xml:space="preserve"> kVA</t>
  </si>
  <si>
    <t>per kVA</t>
  </si>
  <si>
    <t xml:space="preserve"> kW</t>
  </si>
  <si>
    <t>per kW</t>
  </si>
  <si>
    <t>GENERAL SERVICE 50 TO 999 kW SERVICE</t>
  </si>
  <si>
    <t>GENERAL SERVICE 1,000 TO 4,999 kW SERVICE</t>
  </si>
  <si>
    <t>LARGE USE SERVICE</t>
  </si>
  <si>
    <t>STREET LIGHTING SERVICE</t>
  </si>
  <si>
    <t xml:space="preserve"> Devices</t>
  </si>
  <si>
    <t>UNMETERED SCATTERED LOAD SERVICE</t>
  </si>
  <si>
    <t xml:space="preserve"> Connection</t>
  </si>
  <si>
    <t>RESIDENTIAL SERVICE</t>
  </si>
  <si>
    <t>GENERAL SERVICE LESS THAN 50 kW SERVICE</t>
  </si>
  <si>
    <t>Service Charge (per device)</t>
  </si>
  <si>
    <t>Service Charge</t>
  </si>
  <si>
    <t>Connection Charge (per connection)</t>
  </si>
  <si>
    <t>per connection per 30 days</t>
  </si>
  <si>
    <t>per device per 30 days</t>
  </si>
  <si>
    <t xml:space="preserve"> </t>
  </si>
  <si>
    <t>COMPETITIVE SECTOR MULTI-UNIT RESIDENTIAL SERVICE</t>
  </si>
  <si>
    <t>Rate Rider for Recovery of 2015 Foregone Revenue (per connection)</t>
  </si>
  <si>
    <t>Rate Rider for Recovery of 2016 Foregone Revenue (per connection)</t>
  </si>
  <si>
    <t>Rate Rider for Recovery of 2015 Foregone Revenue</t>
  </si>
  <si>
    <t>Rate Rider for Recovery of 2016 Foregone Revenue</t>
  </si>
  <si>
    <t>Rate Rider for Smart Metering Entity Charge</t>
  </si>
  <si>
    <t>Ontario Electricity Support Program (OESP)</t>
  </si>
  <si>
    <t>Rate Rider for Recovery of Stranded Meter Assets</t>
  </si>
  <si>
    <t>Rate Rider for Recovery of Smart Metering Entity Variance</t>
  </si>
  <si>
    <t>Rate Rider for Disposition of PILs and Tax Variance</t>
  </si>
  <si>
    <t>Rate Rider for Disposition of PILs and Tax Variance - HST</t>
  </si>
  <si>
    <t xml:space="preserve">Rate Rider for Disposition of LRAM Variance Account </t>
  </si>
  <si>
    <t>Rate Rider for Disposition of Post Employment Benefit - Tax Savings</t>
  </si>
  <si>
    <t>Rate Rider for Application of Operations Center Consolidation Plan Sharing</t>
  </si>
  <si>
    <t>Rate Rider for Recovery of the Gain on the Sale of Named Properties</t>
  </si>
  <si>
    <t>Rate Rider for Recovery of Hydro One Capital Contributions Variance</t>
  </si>
  <si>
    <t>Rate Rider for Application of IFRS - 2014 Derecognition</t>
  </si>
  <si>
    <t>Rate Rider for Recovery of Low Voltage Variance</t>
  </si>
  <si>
    <t>Rate Rider for Disposition of Residual Regulatory Asset Recovery Account</t>
  </si>
  <si>
    <r>
      <rPr>
        <b/>
        <sz val="10"/>
        <color rgb="FFFF0000"/>
        <rFont val="Arial"/>
        <family val="2"/>
      </rPr>
      <t>Jan. 1, 2017</t>
    </r>
    <r>
      <rPr>
        <b/>
        <sz val="10"/>
        <rFont val="Arial"/>
        <family val="2"/>
      </rPr>
      <t xml:space="preserve"> Proposed</t>
    </r>
  </si>
  <si>
    <t>P:\OT-Staging\Rates\Management\Staff\Shirley\2016\ICM True-Up\OEB IRs\Staff 23\[Jan. 1, 2017 App.2-W_Bill Impacts v1.2 (17May2016).xlsx]RESIDENTIAL</t>
  </si>
  <si>
    <t>Rate Class</t>
  </si>
  <si>
    <r>
      <t xml:space="preserve">Deferral/Variance Account Rate Rider </t>
    </r>
    <r>
      <rPr>
        <b/>
        <vertAlign val="superscript"/>
        <sz val="10"/>
        <rFont val="Arial"/>
        <family val="2"/>
      </rPr>
      <t>2</t>
    </r>
  </si>
  <si>
    <r>
      <t xml:space="preserve">Deferral/Variance Account Rate Rider for Non-WMP 
(if applicable) </t>
    </r>
    <r>
      <rPr>
        <b/>
        <vertAlign val="superscript"/>
        <sz val="10"/>
        <rFont val="Arial"/>
        <family val="2"/>
      </rPr>
      <t>2</t>
    </r>
  </si>
  <si>
    <t>Account 1568 Rate Rider - LRAM</t>
  </si>
  <si>
    <t>WMS - CBR Class B Account Rate Rider</t>
  </si>
  <si>
    <t>RESIDENTIAL SERVICE CLASSIFICATION</t>
  </si>
  <si>
    <t>COMPETITIVE SECTOR MULTI-UNIT RESIDENTIAL SERVICE CLASSIFICATION</t>
  </si>
  <si>
    <t>GENERAL SERVICE LESS THAN 50 kW SERVICE CLASSIFICATION</t>
  </si>
  <si>
    <t>GENERAL SERVICE 50 to 999 kW SERVICE CLASSIFICATION</t>
  </si>
  <si>
    <t>GENERAL SERVICE 1,000 to 4,999 kW SERVICE CLASSIFICATION</t>
  </si>
  <si>
    <t>LARGE USE SERVICE CLASSIFICATION</t>
  </si>
  <si>
    <t>STANDBY POWER SERVICE CLASSIFICATION</t>
  </si>
  <si>
    <t>UNMETERED SCATTERED LOAD SERVICE CLASSIFICATION</t>
  </si>
  <si>
    <t>STREET LIGHTING SERVICE CLASSIFICATION</t>
  </si>
  <si>
    <t>All GA Customers</t>
  </si>
  <si>
    <t>Post 2011 GA Rate Rider
(Class B Only)</t>
  </si>
  <si>
    <t>Non-RPP Retailer Avg. Price</t>
  </si>
  <si>
    <t>Average IESO Wholesale Market Price</t>
  </si>
  <si>
    <t>Total Bill on TOU</t>
  </si>
  <si>
    <t>Current MFC</t>
  </si>
  <si>
    <t>MFC Adjustment from R/C Model</t>
  </si>
  <si>
    <t>Current  Volumetric Charge</t>
  </si>
  <si>
    <t>DVR Adjustment from R/C Model</t>
  </si>
  <si>
    <t>Price Cap Index to be Applied to MFC and DVR</t>
  </si>
  <si>
    <t>Proposed MFC</t>
  </si>
  <si>
    <t>Proposed Volumetric Charge</t>
  </si>
  <si>
    <t>GENERAL SERVICE LESS THAN 50 kW SERVICE CLASSIFICATION (STANDBY)</t>
  </si>
  <si>
    <t>GENERAL SERVICE 50 to 999 kW SERVICE CLASSIFICATION (STANDBY)</t>
  </si>
  <si>
    <t>GENERAL SERVICE 1,000 to 4,999 kW SERVICE CLASSIFICATION (STANDBY)</t>
  </si>
  <si>
    <t>microFIT SERVICE CLASSIFICATION</t>
  </si>
  <si>
    <t>Rate Rider for Disposition of LRAM Variance Account</t>
  </si>
  <si>
    <t>Applicants must provide bill impacts for residential at 750 kWh and GS&lt;50kW at 2000 kWh. In addition, their filing must cover the range that is relevant</t>
  </si>
  <si>
    <t>Residential (kWh) - 100, 250, 500, 750, 1000, 1500, 2000</t>
  </si>
  <si>
    <t>Total Bill on Average IESO Wholesale Market Price (before Taxes)</t>
  </si>
  <si>
    <t>Total Bill on Average IESO Wholesale Market Price</t>
  </si>
  <si>
    <t>Total Bill on Non-RPP Retailer Avg. Price (before Taxes)</t>
  </si>
  <si>
    <t>Total Bill on Non-RPP Retailer Avg. Price</t>
  </si>
  <si>
    <t>RETAILER</t>
  </si>
  <si>
    <t>RPP</t>
  </si>
  <si>
    <t>Total Bill on RPP</t>
  </si>
  <si>
    <t>Transmission - Network</t>
  </si>
  <si>
    <t>Transmission - Connection/Transformation</t>
  </si>
  <si>
    <t>SPOT CLASS B</t>
  </si>
  <si>
    <t>SPOT CLASS B Non-WMP</t>
  </si>
  <si>
    <t>CLASS A SPOT Non-WMP</t>
  </si>
  <si>
    <t>Rate Rider for Disposition of Deferral/Variance Account</t>
  </si>
  <si>
    <t>Rate Rider for Disposition of Deferral/Variance Account for Non-Wholesale Market Participant Customers</t>
  </si>
  <si>
    <t>Rate Rider for Disposition of Capacity Based Recovery Class B Variance Sub-Account</t>
  </si>
  <si>
    <t>Rate Rider for Disposition of Class B Post 2011 Global Adjustment Variance Account (Applicable only for Non-RPP Customers)</t>
  </si>
  <si>
    <t>Rate Rider for Disposition of Pre 2011 Global Adjustment Variance Account (Applicable only for Non-RPP Customers)</t>
  </si>
  <si>
    <t>UNMETERED SCATTERED LOAD SERVICE CLASSIFICATION - Connection</t>
  </si>
  <si>
    <t>kWh</t>
  </si>
  <si>
    <t>kVA</t>
  </si>
  <si>
    <t>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</si>
</sst>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&quot;$&quot;* #,##0.0000_-;\-&quot;$&quot;* #,##0.0000_-;_-&quot;$&quot;* &quot;-&quot;??_-;_-@_-"/>
    <numFmt numFmtId="167" formatCode="_-* #,##0_-;\-* #,##0_-;_-* &quot;-&quot;??_-;_-@_-"/>
    <numFmt numFmtId="168" formatCode="_-&quot;$&quot;* #,##0.00000_-;\-&quot;$&quot;* #,##0.00000_-;_-&quot;$&quot;* &quot;-&quot;??_-;_-@_-"/>
    <numFmt numFmtId="169" formatCode="_(* #,##0.0_);_(* \(#,##0.0\);_(* &quot;-&quot;??_);_(@_)"/>
    <numFmt numFmtId="170" formatCode="_(* #,##0_);_(* \(#,##0\);_(* &quot;-&quot;??_);_(@_)"/>
    <numFmt numFmtId="171" formatCode="&quot;£ &quot;#,##0.00;[Red]\-&quot;£ &quot;#,##0.00"/>
    <numFmt numFmtId="172" formatCode="#,##0.0"/>
    <numFmt numFmtId="173" formatCode="##\-#"/>
    <numFmt numFmtId="174" formatCode="mm/dd/yyyy"/>
    <numFmt numFmtId="175" formatCode="0\-0"/>
    <numFmt numFmtId="176" formatCode="[$-1009]d\-mmm\-yy;@"/>
    <numFmt numFmtId="177" formatCode="0.00_)"/>
    <numFmt numFmtId="178" formatCode="0.0"/>
    <numFmt numFmtId="179" formatCode="_-* #,##0.000_-;\-* #,##0.000_-;_-* &quot;-&quot;??_-;_-@_-"/>
    <numFmt numFmtId="180" formatCode="#,##0.0000"/>
    <numFmt numFmtId="181" formatCode="0.00000"/>
    <numFmt numFmtId="182" formatCode="#,##0.00000"/>
    <numFmt numFmtId="183" formatCode="0.0000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6"/>
      <color indexed="12"/>
      <name val="Algerian"/>
      <family val="5"/>
    </font>
    <font>
      <sz val="8"/>
      <color rgb="FF000000"/>
      <name val="Tahoma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2"/>
      <name val="Helv"/>
    </font>
    <font>
      <b/>
      <sz val="12"/>
      <name val="Helv"/>
    </font>
    <font>
      <sz val="12"/>
      <color indexed="13"/>
      <name val="Helv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8"/>
      <color indexed="56"/>
      <name val="Cambria"/>
      <family val="2"/>
    </font>
    <font>
      <sz val="10"/>
      <color indexed="10"/>
      <name val="Arial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sz val="10"/>
      <name val="Tahoma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indexed="8"/>
      <name val="Tahoma"/>
      <family val="2"/>
    </font>
    <font>
      <b/>
      <sz val="12"/>
      <name val="Arial"/>
      <family val="2"/>
      <charset val="162"/>
    </font>
    <font>
      <sz val="7"/>
      <name val="Small Fonts"/>
      <family val="2"/>
    </font>
    <font>
      <b/>
      <i/>
      <sz val="16"/>
      <name val="Helv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sz val="10"/>
      <name val="Times New Roman"/>
      <family val="1"/>
      <charset val="162"/>
    </font>
    <font>
      <sz val="12"/>
      <name val="Arial Cyr"/>
      <charset val="204"/>
    </font>
    <font>
      <sz val="10"/>
      <name val="Century Gothic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1"/>
      <color theme="1"/>
      <name val="Calibri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16"/>
      <name val="Times New Roman"/>
      <family val="1"/>
    </font>
    <font>
      <b/>
      <sz val="10"/>
      <color theme="1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vertAlign val="superscript"/>
      <sz val="10"/>
      <name val="Arial"/>
      <family val="2"/>
    </font>
    <font>
      <b/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339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9" fontId="2" fillId="0" borderId="0"/>
    <xf numFmtId="169" fontId="2" fillId="0" borderId="0"/>
    <xf numFmtId="169" fontId="2" fillId="0" borderId="0"/>
    <xf numFmtId="172" fontId="2" fillId="0" borderId="0"/>
    <xf numFmtId="172" fontId="2" fillId="0" borderId="0"/>
    <xf numFmtId="172" fontId="2" fillId="0" borderId="0"/>
    <xf numFmtId="174" fontId="2" fillId="0" borderId="0"/>
    <xf numFmtId="14" fontId="2" fillId="0" borderId="0"/>
    <xf numFmtId="174" fontId="2" fillId="0" borderId="0"/>
    <xf numFmtId="14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" fillId="0" borderId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8" borderId="0" applyNumberFormat="0" applyBorder="0" applyAlignment="0" applyProtection="0"/>
    <xf numFmtId="0" fontId="43" fillId="12" borderId="0" applyNumberFormat="0" applyBorder="0" applyAlignment="0" applyProtection="0"/>
    <xf numFmtId="0" fontId="29" fillId="0" borderId="0"/>
    <xf numFmtId="0" fontId="44" fillId="29" borderId="22" applyNumberFormat="0" applyAlignment="0" applyProtection="0"/>
    <xf numFmtId="0" fontId="23" fillId="30" borderId="23" applyNumberFormat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4" fontId="54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164" fontId="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" fontId="31" fillId="0" borderId="0"/>
    <xf numFmtId="0" fontId="20" fillId="0" borderId="0"/>
    <xf numFmtId="4" fontId="31" fillId="0" borderId="0"/>
    <xf numFmtId="0" fontId="20" fillId="0" borderId="24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0" fontId="45" fillId="0" borderId="0" applyNumberForma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46" fillId="13" borderId="0" applyNumberFormat="0" applyBorder="0" applyAlignment="0" applyProtection="0"/>
    <xf numFmtId="38" fontId="11" fillId="31" borderId="0" applyNumberFormat="0" applyBorder="0" applyAlignment="0" applyProtection="0"/>
    <xf numFmtId="0" fontId="35" fillId="0" borderId="4" applyNumberFormat="0" applyAlignment="0" applyProtection="0">
      <alignment horizontal="left" vertical="center"/>
    </xf>
    <xf numFmtId="0" fontId="35" fillId="0" borderId="16">
      <alignment horizontal="left" vertical="center"/>
    </xf>
    <xf numFmtId="0" fontId="35" fillId="0" borderId="16">
      <alignment horizontal="left" vertical="center"/>
    </xf>
    <xf numFmtId="0" fontId="17" fillId="0" borderId="0" applyNumberFormat="0" applyFont="0" applyFill="0" applyAlignment="0" applyProtection="0"/>
    <xf numFmtId="0" fontId="17" fillId="0" borderId="0" applyNumberFormat="0" applyFont="0" applyFill="0" applyAlignment="0" applyProtection="0"/>
    <xf numFmtId="0" fontId="47" fillId="0" borderId="25" applyNumberFormat="0" applyFill="0" applyAlignment="0" applyProtection="0"/>
    <xf numFmtId="0" fontId="7" fillId="0" borderId="0" applyNumberFormat="0" applyFont="0" applyFill="0" applyAlignment="0" applyProtection="0"/>
    <xf numFmtId="0" fontId="7" fillId="0" borderId="0" applyNumberFormat="0" applyFont="0" applyFill="0" applyAlignment="0" applyProtection="0"/>
    <xf numFmtId="0" fontId="48" fillId="0" borderId="26" applyNumberFormat="0" applyFill="0" applyAlignment="0" applyProtection="0"/>
    <xf numFmtId="0" fontId="49" fillId="0" borderId="27" applyNumberFormat="0" applyFill="0" applyAlignment="0" applyProtection="0"/>
    <xf numFmtId="0" fontId="49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10" fontId="11" fillId="32" borderId="1" applyNumberFormat="0" applyBorder="0" applyAlignment="0" applyProtection="0"/>
    <xf numFmtId="10" fontId="11" fillId="32" borderId="1" applyNumberFormat="0" applyBorder="0" applyAlignment="0" applyProtection="0"/>
    <xf numFmtId="0" fontId="50" fillId="16" borderId="22" applyNumberFormat="0" applyAlignment="0" applyProtection="0"/>
    <xf numFmtId="0" fontId="21" fillId="33" borderId="24"/>
    <xf numFmtId="0" fontId="51" fillId="0" borderId="28" applyNumberFormat="0" applyFill="0" applyAlignment="0" applyProtection="0"/>
    <xf numFmtId="173" fontId="2" fillId="0" borderId="0"/>
    <xf numFmtId="173" fontId="2" fillId="0" borderId="0"/>
    <xf numFmtId="173" fontId="2" fillId="0" borderId="0"/>
    <xf numFmtId="170" fontId="2" fillId="0" borderId="0"/>
    <xf numFmtId="170" fontId="2" fillId="0" borderId="0"/>
    <xf numFmtId="170" fontId="2" fillId="0" borderId="0"/>
    <xf numFmtId="0" fontId="52" fillId="34" borderId="0" applyNumberFormat="0" applyBorder="0" applyAlignment="0" applyProtection="0"/>
    <xf numFmtId="37" fontId="36" fillId="0" borderId="0"/>
    <xf numFmtId="0" fontId="29" fillId="0" borderId="0"/>
    <xf numFmtId="171" fontId="2" fillId="0" borderId="0"/>
    <xf numFmtId="177" fontId="37" fillId="0" borderId="0"/>
    <xf numFmtId="171" fontId="2" fillId="0" borderId="0"/>
    <xf numFmtId="171" fontId="2" fillId="0" borderId="0"/>
    <xf numFmtId="177" fontId="37" fillId="0" borderId="0"/>
    <xf numFmtId="0" fontId="1" fillId="0" borderId="0"/>
    <xf numFmtId="0" fontId="1" fillId="0" borderId="0"/>
    <xf numFmtId="0" fontId="19" fillId="0" borderId="0">
      <alignment vertical="top"/>
    </xf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176" fontId="29" fillId="0" borderId="0"/>
    <xf numFmtId="0" fontId="8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9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top"/>
    </xf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55" fillId="0" borderId="0"/>
    <xf numFmtId="0" fontId="2" fillId="0" borderId="0"/>
    <xf numFmtId="0" fontId="5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9" fillId="0" borderId="0">
      <alignment vertical="top"/>
    </xf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10" borderId="21" applyNumberFormat="0" applyFont="0" applyAlignment="0" applyProtection="0"/>
    <xf numFmtId="0" fontId="2" fillId="35" borderId="29" applyNumberFormat="0" applyFont="0" applyAlignment="0" applyProtection="0"/>
    <xf numFmtId="0" fontId="53" fillId="29" borderId="30" applyNumberFormat="0" applyAlignment="0" applyProtection="0"/>
    <xf numFmtId="40" fontId="19" fillId="9" borderId="0">
      <alignment horizontal="right"/>
    </xf>
    <xf numFmtId="0" fontId="33" fillId="32" borderId="0">
      <alignment horizontal="center"/>
    </xf>
    <xf numFmtId="0" fontId="32" fillId="9" borderId="0"/>
    <xf numFmtId="0" fontId="23" fillId="36" borderId="0"/>
    <xf numFmtId="0" fontId="38" fillId="0" borderId="0" applyBorder="0">
      <alignment horizontal="centerContinuous"/>
    </xf>
    <xf numFmtId="0" fontId="39" fillId="0" borderId="0" applyBorder="0">
      <alignment horizontal="centerContinuous"/>
    </xf>
    <xf numFmtId="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ill="0" applyBorder="0" applyAlignment="0" applyProtection="0"/>
    <xf numFmtId="9" fontId="5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0" fillId="0" borderId="0"/>
    <xf numFmtId="0" fontId="40" fillId="0" borderId="0"/>
    <xf numFmtId="0" fontId="40" fillId="0" borderId="0"/>
    <xf numFmtId="0" fontId="2" fillId="0" borderId="0"/>
    <xf numFmtId="0" fontId="20" fillId="0" borderId="24"/>
    <xf numFmtId="0" fontId="22" fillId="0" borderId="0"/>
    <xf numFmtId="0" fontId="27" fillId="0" borderId="0" applyNumberFormat="0" applyFill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32" fillId="0" borderId="32" applyNumberFormat="0" applyFill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1" fillId="0" borderId="33"/>
    <xf numFmtId="0" fontId="21" fillId="0" borderId="24"/>
    <xf numFmtId="0" fontId="28" fillId="0" borderId="0" applyNumberFormat="0" applyFill="0" applyBorder="0" applyAlignment="0" applyProtection="0"/>
    <xf numFmtId="0" fontId="41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56" fillId="0" borderId="0"/>
    <xf numFmtId="0" fontId="2" fillId="0" borderId="0"/>
    <xf numFmtId="165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56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74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7" fillId="0" borderId="0"/>
    <xf numFmtId="0" fontId="7" fillId="0" borderId="4" applyNumberFormat="0" applyAlignment="0" applyProtection="0">
      <alignment horizontal="left" vertical="center"/>
    </xf>
    <xf numFmtId="0" fontId="7" fillId="0" borderId="16">
      <alignment horizontal="left" vertical="center"/>
    </xf>
    <xf numFmtId="173" fontId="2" fillId="0" borderId="0"/>
    <xf numFmtId="173" fontId="2" fillId="0" borderId="0"/>
    <xf numFmtId="173" fontId="2" fillId="0" borderId="0"/>
    <xf numFmtId="173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10" borderId="21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8" fillId="0" borderId="36" applyNumberFormat="0" applyFill="0" applyAlignment="0" applyProtection="0"/>
    <xf numFmtId="0" fontId="47" fillId="0" borderId="35" applyNumberFormat="0" applyFill="0" applyAlignment="0" applyProtection="0"/>
    <xf numFmtId="0" fontId="2" fillId="0" borderId="0"/>
    <xf numFmtId="0" fontId="2" fillId="0" borderId="0"/>
    <xf numFmtId="0" fontId="2" fillId="0" borderId="0"/>
  </cellStyleXfs>
  <cellXfs count="392">
    <xf numFmtId="0" fontId="0" fillId="0" borderId="0" xfId="0"/>
    <xf numFmtId="0" fontId="0" fillId="0" borderId="0" xfId="0" applyProtection="1"/>
    <xf numFmtId="0" fontId="0" fillId="2" borderId="0" xfId="0" applyFill="1" applyProtection="1"/>
    <xf numFmtId="0" fontId="2" fillId="0" borderId="0" xfId="0" applyFont="1" applyProtection="1"/>
    <xf numFmtId="10" fontId="2" fillId="3" borderId="1" xfId="3" applyNumberFormat="1" applyFont="1" applyFill="1" applyBorder="1" applyProtection="1">
      <protection locked="0"/>
    </xf>
    <xf numFmtId="0" fontId="3" fillId="0" borderId="0" xfId="0" applyFont="1" applyProtection="1"/>
    <xf numFmtId="164" fontId="0" fillId="0" borderId="0" xfId="0" applyNumberFormat="1" applyProtection="1"/>
    <xf numFmtId="0" fontId="2" fillId="0" borderId="0" xfId="4" applyProtection="1"/>
    <xf numFmtId="10" fontId="2" fillId="4" borderId="2" xfId="3" applyNumberFormat="1" applyFont="1" applyFill="1" applyBorder="1" applyAlignment="1" applyProtection="1">
      <alignment vertical="center"/>
    </xf>
    <xf numFmtId="164" fontId="2" fillId="4" borderId="3" xfId="4" applyNumberFormat="1" applyFill="1" applyBorder="1" applyAlignment="1" applyProtection="1">
      <alignment vertical="center"/>
    </xf>
    <xf numFmtId="0" fontId="2" fillId="4" borderId="4" xfId="4" applyFill="1" applyBorder="1" applyAlignment="1" applyProtection="1">
      <alignment vertical="center"/>
    </xf>
    <xf numFmtId="164" fontId="2" fillId="4" borderId="5" xfId="2" applyFont="1" applyFill="1" applyBorder="1" applyAlignment="1" applyProtection="1">
      <alignment vertical="center"/>
    </xf>
    <xf numFmtId="0" fontId="2" fillId="4" borderId="3" xfId="4" applyFill="1" applyBorder="1" applyAlignment="1" applyProtection="1">
      <alignment vertical="center"/>
      <protection locked="0"/>
    </xf>
    <xf numFmtId="166" fontId="2" fillId="4" borderId="3" xfId="2" applyNumberFormat="1" applyFont="1" applyFill="1" applyBorder="1" applyAlignment="1" applyProtection="1">
      <alignment vertical="top"/>
      <protection locked="0"/>
    </xf>
    <xf numFmtId="0" fontId="2" fillId="4" borderId="3" xfId="4" applyFill="1" applyBorder="1" applyAlignment="1" applyProtection="1">
      <alignment vertical="center"/>
    </xf>
    <xf numFmtId="164" fontId="2" fillId="4" borderId="6" xfId="2" applyFont="1" applyFill="1" applyBorder="1" applyAlignment="1" applyProtection="1">
      <alignment vertical="center"/>
    </xf>
    <xf numFmtId="0" fontId="2" fillId="4" borderId="4" xfId="4" applyFill="1" applyBorder="1" applyAlignment="1" applyProtection="1">
      <alignment vertical="center"/>
      <protection locked="0"/>
    </xf>
    <xf numFmtId="0" fontId="2" fillId="4" borderId="4" xfId="4" applyFill="1" applyBorder="1" applyAlignment="1" applyProtection="1">
      <alignment vertical="top"/>
    </xf>
    <xf numFmtId="0" fontId="2" fillId="4" borderId="4" xfId="4" applyFill="1" applyBorder="1" applyAlignment="1" applyProtection="1">
      <alignment vertical="top"/>
      <protection locked="0"/>
    </xf>
    <xf numFmtId="0" fontId="2" fillId="4" borderId="7" xfId="4" applyFont="1" applyFill="1" applyBorder="1" applyProtection="1"/>
    <xf numFmtId="164" fontId="3" fillId="5" borderId="9" xfId="4" applyNumberFormat="1" applyFont="1" applyFill="1" applyBorder="1" applyAlignment="1" applyProtection="1">
      <alignment vertical="center"/>
    </xf>
    <xf numFmtId="0" fontId="3" fillId="5" borderId="0" xfId="4" applyFont="1" applyFill="1" applyBorder="1" applyAlignment="1" applyProtection="1">
      <alignment vertical="center"/>
    </xf>
    <xf numFmtId="164" fontId="3" fillId="5" borderId="8" xfId="4" applyNumberFormat="1" applyFont="1" applyFill="1" applyBorder="1" applyAlignment="1" applyProtection="1">
      <alignment vertical="center"/>
    </xf>
    <xf numFmtId="0" fontId="3" fillId="5" borderId="9" xfId="4" applyFont="1" applyFill="1" applyBorder="1" applyAlignment="1" applyProtection="1">
      <alignment vertical="center"/>
    </xf>
    <xf numFmtId="164" fontId="3" fillId="5" borderId="10" xfId="4" applyNumberFormat="1" applyFont="1" applyFill="1" applyBorder="1" applyAlignment="1" applyProtection="1">
      <alignment vertical="center"/>
    </xf>
    <xf numFmtId="0" fontId="2" fillId="5" borderId="0" xfId="4" applyFill="1" applyBorder="1" applyAlignment="1" applyProtection="1">
      <alignment vertical="center"/>
    </xf>
    <xf numFmtId="0" fontId="2" fillId="5" borderId="9" xfId="4" applyFill="1" applyBorder="1" applyAlignment="1" applyProtection="1">
      <alignment vertical="top"/>
    </xf>
    <xf numFmtId="0" fontId="2" fillId="5" borderId="0" xfId="4" applyFill="1" applyAlignment="1" applyProtection="1">
      <alignment vertical="top"/>
    </xf>
    <xf numFmtId="10" fontId="4" fillId="0" borderId="8" xfId="3" applyNumberFormat="1" applyFont="1" applyFill="1" applyBorder="1" applyAlignment="1" applyProtection="1">
      <alignment vertical="center"/>
    </xf>
    <xf numFmtId="164" fontId="4" fillId="0" borderId="9" xfId="4" applyNumberFormat="1" applyFont="1" applyFill="1" applyBorder="1" applyAlignment="1" applyProtection="1">
      <alignment vertical="center"/>
    </xf>
    <xf numFmtId="0" fontId="2" fillId="0" borderId="0" xfId="4" applyFont="1" applyFill="1" applyBorder="1" applyAlignment="1" applyProtection="1">
      <alignment vertical="center"/>
    </xf>
    <xf numFmtId="164" fontId="4" fillId="0" borderId="8" xfId="4" applyNumberFormat="1" applyFont="1" applyFill="1" applyBorder="1" applyAlignment="1" applyProtection="1">
      <alignment vertical="center"/>
    </xf>
    <xf numFmtId="0" fontId="2" fillId="0" borderId="9" xfId="4" applyFont="1" applyFill="1" applyBorder="1" applyAlignment="1" applyProtection="1">
      <alignment vertical="center"/>
    </xf>
    <xf numFmtId="164" fontId="4" fillId="0" borderId="10" xfId="4" applyNumberFormat="1" applyFont="1" applyFill="1" applyBorder="1" applyAlignment="1" applyProtection="1">
      <alignment vertical="center"/>
    </xf>
    <xf numFmtId="0" fontId="2" fillId="0" borderId="0" xfId="4" applyFill="1" applyBorder="1" applyAlignment="1" applyProtection="1">
      <alignment vertical="center"/>
    </xf>
    <xf numFmtId="0" fontId="2" fillId="0" borderId="9" xfId="4" applyFill="1" applyBorder="1" applyAlignment="1" applyProtection="1">
      <alignment vertical="top"/>
    </xf>
    <xf numFmtId="0" fontId="2" fillId="0" borderId="0" xfId="4" applyAlignment="1" applyProtection="1">
      <alignment vertical="top"/>
    </xf>
    <xf numFmtId="164" fontId="2" fillId="0" borderId="9" xfId="4" applyNumberFormat="1" applyFont="1" applyFill="1" applyBorder="1" applyAlignment="1" applyProtection="1">
      <alignment vertical="center"/>
    </xf>
    <xf numFmtId="164" fontId="2" fillId="0" borderId="8" xfId="4" applyNumberFormat="1" applyFont="1" applyFill="1" applyBorder="1" applyAlignment="1" applyProtection="1">
      <alignment vertical="center"/>
    </xf>
    <xf numFmtId="164" fontId="2" fillId="0" borderId="10" xfId="4" applyNumberFormat="1" applyFont="1" applyFill="1" applyBorder="1" applyAlignment="1" applyProtection="1">
      <alignment vertical="center"/>
    </xf>
    <xf numFmtId="0" fontId="3" fillId="0" borderId="0" xfId="4" applyFont="1" applyAlignment="1" applyProtection="1">
      <alignment horizontal="left" vertical="top" wrapText="1" indent="1"/>
    </xf>
    <xf numFmtId="9" fontId="2" fillId="0" borderId="9" xfId="4" applyNumberFormat="1" applyFont="1" applyFill="1" applyBorder="1" applyAlignment="1" applyProtection="1">
      <alignment vertical="center"/>
    </xf>
    <xf numFmtId="9" fontId="2" fillId="0" borderId="9" xfId="4" applyNumberFormat="1" applyFont="1" applyFill="1" applyBorder="1" applyAlignment="1" applyProtection="1">
      <alignment vertical="top"/>
      <protection locked="0"/>
    </xf>
    <xf numFmtId="9" fontId="2" fillId="0" borderId="0" xfId="4" applyNumberFormat="1" applyFill="1" applyBorder="1" applyAlignment="1" applyProtection="1">
      <alignment vertical="center"/>
    </xf>
    <xf numFmtId="9" fontId="2" fillId="0" borderId="9" xfId="4" applyNumberFormat="1" applyFill="1" applyBorder="1" applyAlignment="1" applyProtection="1">
      <alignment vertical="top"/>
      <protection locked="0"/>
    </xf>
    <xf numFmtId="0" fontId="2" fillId="0" borderId="0" xfId="4" applyFont="1" applyFill="1" applyAlignment="1" applyProtection="1">
      <alignment horizontal="left" vertical="top" indent="1"/>
    </xf>
    <xf numFmtId="164" fontId="3" fillId="0" borderId="9" xfId="4" applyNumberFormat="1" applyFont="1" applyFill="1" applyBorder="1" applyAlignment="1" applyProtection="1">
      <alignment vertical="center"/>
    </xf>
    <xf numFmtId="0" fontId="3" fillId="0" borderId="0" xfId="4" applyFont="1" applyFill="1" applyBorder="1" applyAlignment="1" applyProtection="1">
      <alignment vertical="center"/>
    </xf>
    <xf numFmtId="164" fontId="3" fillId="0" borderId="10" xfId="4" applyNumberFormat="1" applyFont="1" applyFill="1" applyBorder="1" applyAlignment="1" applyProtection="1">
      <alignment vertical="center"/>
    </xf>
    <xf numFmtId="9" fontId="3" fillId="0" borderId="9" xfId="4" applyNumberFormat="1" applyFont="1" applyFill="1" applyBorder="1" applyAlignment="1" applyProtection="1">
      <alignment vertical="center"/>
    </xf>
    <xf numFmtId="0" fontId="3" fillId="0" borderId="9" xfId="4" applyFont="1" applyFill="1" applyBorder="1" applyAlignment="1" applyProtection="1">
      <alignment vertical="center"/>
    </xf>
    <xf numFmtId="9" fontId="2" fillId="0" borderId="9" xfId="4" applyNumberFormat="1" applyFill="1" applyBorder="1" applyAlignment="1" applyProtection="1">
      <alignment vertical="top"/>
    </xf>
    <xf numFmtId="0" fontId="3" fillId="0" borderId="0" xfId="4" applyFont="1" applyFill="1" applyAlignment="1" applyProtection="1">
      <alignment vertical="top"/>
    </xf>
    <xf numFmtId="164" fontId="2" fillId="4" borderId="5" xfId="4" applyNumberFormat="1" applyFill="1" applyBorder="1" applyAlignment="1" applyProtection="1">
      <alignment vertical="center"/>
    </xf>
    <xf numFmtId="164" fontId="2" fillId="4" borderId="4" xfId="2" applyFont="1" applyFill="1" applyBorder="1" applyAlignment="1" applyProtection="1">
      <alignment vertical="center"/>
    </xf>
    <xf numFmtId="0" fontId="2" fillId="4" borderId="5" xfId="4" applyFill="1" applyBorder="1" applyAlignment="1" applyProtection="1">
      <alignment vertical="center"/>
      <protection locked="0"/>
    </xf>
    <xf numFmtId="166" fontId="2" fillId="4" borderId="5" xfId="2" applyNumberFormat="1" applyFont="1" applyFill="1" applyBorder="1" applyAlignment="1" applyProtection="1">
      <alignment vertical="top"/>
      <protection locked="0"/>
    </xf>
    <xf numFmtId="164" fontId="3" fillId="5" borderId="12" xfId="0" applyNumberFormat="1" applyFont="1" applyFill="1" applyBorder="1" applyAlignment="1" applyProtection="1">
      <alignment vertical="center"/>
    </xf>
    <xf numFmtId="0" fontId="3" fillId="5" borderId="13" xfId="0" applyFont="1" applyFill="1" applyBorder="1" applyAlignment="1" applyProtection="1">
      <alignment vertical="center"/>
    </xf>
    <xf numFmtId="0" fontId="3" fillId="5" borderId="12" xfId="0" applyFont="1" applyFill="1" applyBorder="1" applyAlignment="1" applyProtection="1">
      <alignment vertical="center"/>
    </xf>
    <xf numFmtId="164" fontId="3" fillId="5" borderId="14" xfId="0" applyNumberFormat="1" applyFont="1" applyFill="1" applyBorder="1" applyAlignment="1" applyProtection="1">
      <alignment vertical="center"/>
    </xf>
    <xf numFmtId="0" fontId="0" fillId="5" borderId="13" xfId="0" applyFill="1" applyBorder="1" applyAlignment="1" applyProtection="1">
      <alignment vertical="center"/>
    </xf>
    <xf numFmtId="0" fontId="0" fillId="5" borderId="12" xfId="0" applyFill="1" applyBorder="1" applyAlignment="1" applyProtection="1">
      <alignment vertical="top"/>
    </xf>
    <xf numFmtId="0" fontId="0" fillId="5" borderId="0" xfId="0" applyFill="1" applyAlignment="1" applyProtection="1">
      <alignment vertical="top"/>
    </xf>
    <xf numFmtId="0" fontId="2" fillId="0" borderId="0" xfId="0" applyFont="1" applyFill="1" applyBorder="1" applyAlignment="1" applyProtection="1">
      <alignment vertical="center"/>
    </xf>
    <xf numFmtId="0" fontId="2" fillId="0" borderId="9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Alignment="1" applyProtection="1">
      <alignment vertical="top"/>
    </xf>
    <xf numFmtId="164" fontId="2" fillId="0" borderId="9" xfId="0" applyNumberFormat="1" applyFont="1" applyFill="1" applyBorder="1" applyAlignment="1" applyProtection="1">
      <alignment vertical="center"/>
    </xf>
    <xf numFmtId="164" fontId="2" fillId="0" borderId="8" xfId="0" applyNumberFormat="1" applyFont="1" applyFill="1" applyBorder="1" applyAlignment="1" applyProtection="1">
      <alignment vertical="center"/>
    </xf>
    <xf numFmtId="164" fontId="2" fillId="0" borderId="10" xfId="0" applyNumberFormat="1" applyFont="1" applyFill="1" applyBorder="1" applyAlignment="1" applyProtection="1">
      <alignment vertical="center"/>
    </xf>
    <xf numFmtId="9" fontId="2" fillId="0" borderId="9" xfId="0" applyNumberFormat="1" applyFont="1" applyFill="1" applyBorder="1" applyAlignment="1" applyProtection="1">
      <alignment vertical="center"/>
      <protection locked="0"/>
    </xf>
    <xf numFmtId="9" fontId="0" fillId="0" borderId="9" xfId="0" applyNumberFormat="1" applyFill="1" applyBorder="1" applyAlignment="1" applyProtection="1">
      <alignment vertical="top"/>
      <protection locked="0"/>
    </xf>
    <xf numFmtId="0" fontId="2" fillId="0" borderId="0" xfId="0" applyFont="1" applyFill="1" applyAlignment="1" applyProtection="1">
      <alignment horizontal="left" vertical="top" indent="1"/>
    </xf>
    <xf numFmtId="164" fontId="3" fillId="0" borderId="9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164" fontId="3" fillId="0" borderId="10" xfId="0" applyNumberFormat="1" applyFont="1" applyFill="1" applyBorder="1" applyAlignment="1" applyProtection="1">
      <alignment vertical="center"/>
    </xf>
    <xf numFmtId="9" fontId="3" fillId="0" borderId="9" xfId="0" applyNumberFormat="1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9" fontId="0" fillId="0" borderId="0" xfId="0" applyNumberFormat="1" applyFill="1" applyBorder="1" applyAlignment="1" applyProtection="1">
      <alignment vertical="center"/>
    </xf>
    <xf numFmtId="9" fontId="0" fillId="0" borderId="9" xfId="0" applyNumberFormat="1" applyFill="1" applyBorder="1" applyAlignment="1" applyProtection="1">
      <alignment vertical="top"/>
    </xf>
    <xf numFmtId="0" fontId="3" fillId="0" borderId="0" xfId="0" applyFont="1" applyFill="1" applyAlignment="1" applyProtection="1">
      <alignment vertical="top"/>
    </xf>
    <xf numFmtId="164" fontId="0" fillId="4" borderId="5" xfId="0" applyNumberFormat="1" applyFill="1" applyBorder="1" applyAlignment="1" applyProtection="1">
      <alignment vertical="center"/>
    </xf>
    <xf numFmtId="0" fontId="0" fillId="4" borderId="4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  <protection locked="0"/>
    </xf>
    <xf numFmtId="0" fontId="0" fillId="4" borderId="3" xfId="0" applyFill="1" applyBorder="1" applyAlignment="1" applyProtection="1">
      <alignment vertical="center"/>
      <protection locked="0"/>
    </xf>
    <xf numFmtId="0" fontId="0" fillId="4" borderId="4" xfId="0" applyFill="1" applyBorder="1" applyAlignment="1" applyProtection="1">
      <alignment vertical="top"/>
    </xf>
    <xf numFmtId="0" fontId="0" fillId="4" borderId="4" xfId="0" applyFill="1" applyBorder="1" applyAlignment="1" applyProtection="1">
      <alignment vertical="top"/>
      <protection locked="0"/>
    </xf>
    <xf numFmtId="0" fontId="2" fillId="4" borderId="7" xfId="0" applyFont="1" applyFill="1" applyBorder="1" applyProtection="1"/>
    <xf numFmtId="164" fontId="2" fillId="0" borderId="9" xfId="4" applyNumberFormat="1" applyBorder="1" applyAlignment="1" applyProtection="1">
      <alignment vertical="center"/>
    </xf>
    <xf numFmtId="0" fontId="2" fillId="0" borderId="0" xfId="4" applyAlignment="1" applyProtection="1">
      <alignment vertical="center"/>
    </xf>
    <xf numFmtId="164" fontId="2" fillId="0" borderId="8" xfId="2" applyFont="1" applyBorder="1" applyAlignment="1" applyProtection="1">
      <alignment vertical="center"/>
    </xf>
    <xf numFmtId="1" fontId="2" fillId="6" borderId="9" xfId="4" applyNumberFormat="1" applyFill="1" applyBorder="1" applyAlignment="1" applyProtection="1">
      <alignment vertical="center"/>
    </xf>
    <xf numFmtId="166" fontId="2" fillId="3" borderId="9" xfId="2" applyNumberFormat="1" applyFont="1" applyFill="1" applyBorder="1" applyAlignment="1" applyProtection="1">
      <alignment vertical="top"/>
      <protection locked="0"/>
    </xf>
    <xf numFmtId="0" fontId="2" fillId="0" borderId="0" xfId="4" applyFill="1" applyAlignment="1" applyProtection="1">
      <alignment vertical="top"/>
    </xf>
    <xf numFmtId="0" fontId="2" fillId="0" borderId="0" xfId="4" applyFont="1" applyAlignment="1" applyProtection="1">
      <alignment vertical="top"/>
    </xf>
    <xf numFmtId="164" fontId="0" fillId="0" borderId="9" xfId="0" applyNumberFormat="1" applyBorder="1" applyAlignment="1" applyProtection="1">
      <alignment vertical="center"/>
    </xf>
    <xf numFmtId="0" fontId="0" fillId="0" borderId="0" xfId="0" applyAlignment="1" applyProtection="1">
      <alignment vertical="center"/>
    </xf>
    <xf numFmtId="1" fontId="2" fillId="6" borderId="9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top"/>
    </xf>
    <xf numFmtId="0" fontId="0" fillId="7" borderId="0" xfId="0" applyFill="1" applyAlignment="1" applyProtection="1">
      <alignment vertical="top"/>
      <protection locked="0"/>
    </xf>
    <xf numFmtId="0" fontId="2" fillId="0" borderId="0" xfId="0" applyFont="1" applyAlignment="1" applyProtection="1">
      <alignment vertical="top"/>
    </xf>
    <xf numFmtId="166" fontId="2" fillId="3" borderId="9" xfId="2" applyNumberFormat="1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1" fontId="0" fillId="2" borderId="8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top" wrapText="1"/>
    </xf>
    <xf numFmtId="10" fontId="3" fillId="8" borderId="15" xfId="3" applyNumberFormat="1" applyFont="1" applyFill="1" applyBorder="1" applyAlignment="1" applyProtection="1">
      <alignment vertical="center"/>
    </xf>
    <xf numFmtId="164" fontId="3" fillId="8" borderId="1" xfId="0" applyNumberFormat="1" applyFont="1" applyFill="1" applyBorder="1" applyAlignment="1" applyProtection="1">
      <alignment vertical="center"/>
    </xf>
    <xf numFmtId="0" fontId="3" fillId="8" borderId="0" xfId="0" applyFont="1" applyFill="1" applyAlignment="1" applyProtection="1">
      <alignment vertical="center"/>
    </xf>
    <xf numFmtId="164" fontId="3" fillId="8" borderId="15" xfId="0" applyNumberFormat="1" applyFont="1" applyFill="1" applyBorder="1" applyAlignment="1" applyProtection="1">
      <alignment vertical="center"/>
    </xf>
    <xf numFmtId="0" fontId="3" fillId="8" borderId="15" xfId="0" applyFont="1" applyFill="1" applyBorder="1" applyAlignment="1" applyProtection="1">
      <alignment vertical="center"/>
    </xf>
    <xf numFmtId="0" fontId="3" fillId="8" borderId="1" xfId="0" applyFont="1" applyFill="1" applyBorder="1" applyAlignment="1" applyProtection="1">
      <alignment vertical="center"/>
    </xf>
    <xf numFmtId="0" fontId="0" fillId="8" borderId="1" xfId="0" applyFill="1" applyBorder="1" applyAlignment="1" applyProtection="1">
      <alignment vertical="center"/>
    </xf>
    <xf numFmtId="0" fontId="0" fillId="8" borderId="1" xfId="0" applyFill="1" applyBorder="1" applyAlignment="1" applyProtection="1">
      <alignment vertical="top"/>
    </xf>
    <xf numFmtId="0" fontId="0" fillId="8" borderId="16" xfId="0" applyFill="1" applyBorder="1" applyAlignment="1" applyProtection="1">
      <alignment vertical="top"/>
    </xf>
    <xf numFmtId="0" fontId="3" fillId="8" borderId="17" xfId="0" applyFont="1" applyFill="1" applyBorder="1" applyAlignment="1" applyProtection="1">
      <alignment vertical="top" wrapText="1"/>
    </xf>
    <xf numFmtId="10" fontId="0" fillId="0" borderId="8" xfId="3" applyNumberFormat="1" applyFont="1" applyBorder="1" applyAlignment="1" applyProtection="1">
      <alignment vertical="center"/>
    </xf>
    <xf numFmtId="164" fontId="0" fillId="0" borderId="8" xfId="2" applyFont="1" applyBorder="1" applyAlignment="1" applyProtection="1">
      <alignment vertical="center"/>
    </xf>
    <xf numFmtId="166" fontId="0" fillId="3" borderId="9" xfId="2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8" borderId="0" xfId="0" applyFill="1" applyAlignment="1" applyProtection="1">
      <alignment vertical="center"/>
    </xf>
    <xf numFmtId="0" fontId="0" fillId="8" borderId="15" xfId="0" applyFill="1" applyBorder="1" applyAlignment="1" applyProtection="1">
      <alignment vertical="center"/>
    </xf>
    <xf numFmtId="0" fontId="0" fillId="8" borderId="1" xfId="0" applyFill="1" applyBorder="1" applyProtection="1"/>
    <xf numFmtId="0" fontId="0" fillId="8" borderId="16" xfId="0" applyFill="1" applyBorder="1" applyProtection="1"/>
    <xf numFmtId="166" fontId="0" fillId="3" borderId="9" xfId="2" applyNumberFormat="1" applyFont="1" applyFill="1" applyBorder="1" applyAlignment="1" applyProtection="1">
      <alignment vertical="top"/>
      <protection locked="0"/>
    </xf>
    <xf numFmtId="0" fontId="0" fillId="0" borderId="9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0" xfId="0" applyFill="1" applyProtection="1"/>
    <xf numFmtId="166" fontId="0" fillId="8" borderId="1" xfId="2" applyNumberFormat="1" applyFont="1" applyFill="1" applyBorder="1" applyAlignment="1" applyProtection="1">
      <alignment vertical="center"/>
      <protection locked="0"/>
    </xf>
    <xf numFmtId="0" fontId="0" fillId="8" borderId="1" xfId="0" applyFill="1" applyBorder="1" applyAlignment="1" applyProtection="1">
      <alignment vertical="center"/>
      <protection locked="0"/>
    </xf>
    <xf numFmtId="166" fontId="0" fillId="8" borderId="1" xfId="2" applyNumberFormat="1" applyFont="1" applyFill="1" applyBorder="1" applyAlignment="1" applyProtection="1">
      <alignment vertical="top"/>
      <protection locked="0"/>
    </xf>
    <xf numFmtId="0" fontId="0" fillId="8" borderId="16" xfId="0" applyFill="1" applyBorder="1" applyAlignment="1" applyProtection="1">
      <alignment vertical="top"/>
      <protection locked="0"/>
    </xf>
    <xf numFmtId="0" fontId="3" fillId="8" borderId="17" xfId="0" applyFont="1" applyFill="1" applyBorder="1" applyAlignment="1" applyProtection="1">
      <alignment vertical="top"/>
      <protection locked="0"/>
    </xf>
    <xf numFmtId="0" fontId="3" fillId="0" borderId="11" xfId="0" quotePrefix="1" applyFont="1" applyBorder="1" applyAlignment="1" applyProtection="1">
      <alignment horizontal="center"/>
    </xf>
    <xf numFmtId="0" fontId="3" fillId="0" borderId="12" xfId="0" quotePrefix="1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18" xfId="0" applyFont="1" applyBorder="1" applyAlignment="1" applyProtection="1">
      <alignment horizontal="center"/>
    </xf>
    <xf numFmtId="0" fontId="3" fillId="0" borderId="19" xfId="0" applyFont="1" applyBorder="1" applyAlignment="1" applyProtection="1">
      <alignment horizontal="center"/>
    </xf>
    <xf numFmtId="0" fontId="3" fillId="0" borderId="0" xfId="0" applyFont="1" applyAlignment="1" applyProtection="1"/>
    <xf numFmtId="167" fontId="3" fillId="3" borderId="1" xfId="1" applyNumberFormat="1" applyFont="1" applyFill="1" applyBorder="1" applyProtection="1">
      <protection locked="0"/>
    </xf>
    <xf numFmtId="0" fontId="7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8" fillId="7" borderId="0" xfId="0" applyFont="1" applyFill="1" applyAlignment="1" applyProtection="1">
      <alignment horizontal="center"/>
    </xf>
    <xf numFmtId="0" fontId="3" fillId="0" borderId="0" xfId="0" applyFont="1" applyAlignment="1" applyProtection="1">
      <alignment horizontal="right"/>
    </xf>
    <xf numFmtId="0" fontId="0" fillId="9" borderId="0" xfId="0" applyFill="1" applyBorder="1" applyProtection="1"/>
    <xf numFmtId="0" fontId="10" fillId="9" borderId="0" xfId="0" applyFont="1" applyFill="1" applyBorder="1" applyProtection="1"/>
    <xf numFmtId="0" fontId="11" fillId="3" borderId="0" xfId="0" applyFont="1" applyFill="1" applyAlignment="1">
      <alignment horizontal="right" vertical="top"/>
    </xf>
    <xf numFmtId="0" fontId="3" fillId="0" borderId="0" xfId="0" applyFont="1"/>
    <xf numFmtId="0" fontId="11" fillId="0" borderId="0" xfId="0" applyFont="1" applyAlignment="1">
      <alignment horizontal="right" vertical="top"/>
    </xf>
    <xf numFmtId="0" fontId="7" fillId="9" borderId="0" xfId="0" applyFont="1" applyFill="1" applyBorder="1" applyAlignment="1" applyProtection="1"/>
    <xf numFmtId="0" fontId="11" fillId="3" borderId="20" xfId="0" applyFont="1" applyFill="1" applyBorder="1" applyAlignment="1">
      <alignment horizontal="right" vertical="top"/>
    </xf>
    <xf numFmtId="0" fontId="0" fillId="9" borderId="0" xfId="0" applyFill="1" applyBorder="1" applyAlignment="1" applyProtection="1">
      <alignment horizontal="left" indent="1"/>
    </xf>
    <xf numFmtId="0" fontId="12" fillId="9" borderId="0" xfId="0" applyFont="1" applyFill="1" applyBorder="1" applyAlignment="1" applyProtection="1"/>
    <xf numFmtId="0" fontId="13" fillId="9" borderId="0" xfId="0" applyFont="1" applyFill="1" applyAlignment="1" applyProtection="1">
      <alignment vertical="top" wrapText="1"/>
    </xf>
    <xf numFmtId="164" fontId="0" fillId="3" borderId="9" xfId="2" applyNumberFormat="1" applyFont="1" applyFill="1" applyBorder="1" applyAlignment="1" applyProtection="1">
      <alignment vertical="top"/>
      <protection locked="0"/>
    </xf>
    <xf numFmtId="164" fontId="0" fillId="3" borderId="9" xfId="2" applyNumberFormat="1" applyFont="1" applyFill="1" applyBorder="1" applyAlignment="1" applyProtection="1">
      <alignment vertical="center"/>
      <protection locked="0"/>
    </xf>
    <xf numFmtId="168" fontId="0" fillId="3" borderId="9" xfId="2" applyNumberFormat="1" applyFont="1" applyFill="1" applyBorder="1" applyAlignment="1" applyProtection="1">
      <alignment vertical="top"/>
      <protection locked="0"/>
    </xf>
    <xf numFmtId="168" fontId="0" fillId="3" borderId="9" xfId="2" applyNumberFormat="1" applyFont="1" applyFill="1" applyBorder="1" applyAlignment="1" applyProtection="1">
      <alignment vertical="center"/>
      <protection locked="0"/>
    </xf>
    <xf numFmtId="164" fontId="0" fillId="0" borderId="8" xfId="191" applyFont="1" applyBorder="1" applyAlignment="1" applyProtection="1">
      <alignment vertical="center"/>
    </xf>
    <xf numFmtId="167" fontId="0" fillId="2" borderId="9" xfId="0" applyNumberFormat="1" applyFill="1" applyBorder="1" applyAlignment="1" applyProtection="1">
      <alignment vertical="center"/>
    </xf>
    <xf numFmtId="167" fontId="0" fillId="0" borderId="9" xfId="0" applyNumberFormat="1" applyFill="1" applyBorder="1" applyAlignment="1" applyProtection="1">
      <alignment vertical="center"/>
    </xf>
    <xf numFmtId="164" fontId="3" fillId="0" borderId="34" xfId="0" applyNumberFormat="1" applyFont="1" applyFill="1" applyBorder="1" applyAlignment="1" applyProtection="1">
      <alignment vertical="center"/>
    </xf>
    <xf numFmtId="164" fontId="3" fillId="0" borderId="34" xfId="4" applyNumberFormat="1" applyFont="1" applyFill="1" applyBorder="1" applyAlignment="1" applyProtection="1">
      <alignment vertical="center"/>
    </xf>
    <xf numFmtId="10" fontId="16" fillId="0" borderId="8" xfId="3" applyNumberFormat="1" applyFont="1" applyBorder="1" applyAlignment="1" applyProtection="1">
      <alignment vertical="center"/>
    </xf>
    <xf numFmtId="10" fontId="16" fillId="5" borderId="8" xfId="3" applyNumberFormat="1" applyFont="1" applyFill="1" applyBorder="1" applyAlignment="1" applyProtection="1">
      <alignment vertical="center"/>
    </xf>
    <xf numFmtId="10" fontId="15" fillId="8" borderId="15" xfId="3" applyNumberFormat="1" applyFont="1" applyFill="1" applyBorder="1" applyAlignment="1" applyProtection="1">
      <alignment vertical="center"/>
    </xf>
    <xf numFmtId="0" fontId="0" fillId="0" borderId="0" xfId="0"/>
    <xf numFmtId="164" fontId="0" fillId="8" borderId="15" xfId="0" applyNumberFormat="1" applyFill="1" applyBorder="1" applyAlignment="1" applyProtection="1">
      <alignment vertical="center"/>
      <protection locked="0"/>
    </xf>
    <xf numFmtId="0" fontId="16" fillId="0" borderId="0" xfId="0" applyFont="1" applyAlignment="1" applyProtection="1">
      <alignment horizontal="left"/>
    </xf>
    <xf numFmtId="0" fontId="58" fillId="3" borderId="1" xfId="0" applyFont="1" applyFill="1" applyBorder="1" applyAlignment="1" applyProtection="1">
      <alignment horizontal="center"/>
    </xf>
    <xf numFmtId="167" fontId="58" fillId="3" borderId="1" xfId="1" applyNumberFormat="1" applyFont="1" applyFill="1" applyBorder="1" applyAlignment="1" applyProtection="1">
      <alignment horizontal="center"/>
    </xf>
    <xf numFmtId="167" fontId="0" fillId="2" borderId="9" xfId="1" applyNumberFormat="1" applyFont="1" applyFill="1" applyBorder="1" applyAlignment="1" applyProtection="1">
      <alignment vertical="center"/>
    </xf>
    <xf numFmtId="167" fontId="0" fillId="0" borderId="9" xfId="1" applyNumberFormat="1" applyFont="1" applyFill="1" applyBorder="1" applyAlignment="1" applyProtection="1">
      <alignment vertical="center"/>
    </xf>
    <xf numFmtId="167" fontId="2" fillId="6" borderId="9" xfId="1" applyNumberFormat="1" applyFont="1" applyFill="1" applyBorder="1" applyAlignment="1" applyProtection="1">
      <alignment vertical="center"/>
    </xf>
    <xf numFmtId="167" fontId="2" fillId="0" borderId="0" xfId="0" applyNumberFormat="1" applyFont="1" applyProtection="1"/>
    <xf numFmtId="164" fontId="7" fillId="0" borderId="0" xfId="0" applyNumberFormat="1" applyFont="1" applyAlignment="1" applyProtection="1">
      <alignment horizontal="center"/>
    </xf>
    <xf numFmtId="167" fontId="0" fillId="0" borderId="8" xfId="1" applyNumberFormat="1" applyFont="1" applyFill="1" applyBorder="1" applyAlignment="1" applyProtection="1">
      <alignment vertical="center"/>
    </xf>
    <xf numFmtId="167" fontId="0" fillId="2" borderId="8" xfId="1" applyNumberFormat="1" applyFont="1" applyFill="1" applyBorder="1" applyAlignment="1" applyProtection="1">
      <alignment vertical="center"/>
    </xf>
    <xf numFmtId="164" fontId="0" fillId="0" borderId="0" xfId="0" applyNumberFormat="1"/>
    <xf numFmtId="166" fontId="7" fillId="0" borderId="0" xfId="0" applyNumberFormat="1" applyFont="1" applyAlignment="1" applyProtection="1">
      <alignment horizontal="center"/>
    </xf>
    <xf numFmtId="164" fontId="7" fillId="0" borderId="0" xfId="2" applyFont="1" applyAlignment="1" applyProtection="1">
      <alignment horizontal="center"/>
    </xf>
    <xf numFmtId="164" fontId="18" fillId="0" borderId="0" xfId="2" applyNumberFormat="1" applyFont="1" applyAlignment="1" applyProtection="1">
      <alignment horizontal="center"/>
    </xf>
    <xf numFmtId="167" fontId="3" fillId="3" borderId="1" xfId="1" applyNumberFormat="1" applyFont="1" applyFill="1" applyBorder="1" applyAlignment="1" applyProtection="1">
      <alignment horizontal="center"/>
    </xf>
    <xf numFmtId="167" fontId="0" fillId="0" borderId="0" xfId="0" applyNumberFormat="1" applyProtection="1"/>
    <xf numFmtId="167" fontId="0" fillId="0" borderId="0" xfId="1" applyNumberFormat="1" applyFont="1" applyProtection="1"/>
    <xf numFmtId="165" fontId="0" fillId="0" borderId="0" xfId="1" applyNumberFormat="1" applyFont="1" applyProtection="1"/>
    <xf numFmtId="167" fontId="0" fillId="0" borderId="8" xfId="0" applyNumberFormat="1" applyFill="1" applyBorder="1" applyAlignment="1" applyProtection="1">
      <alignment vertical="center"/>
    </xf>
    <xf numFmtId="167" fontId="58" fillId="0" borderId="0" xfId="1" applyNumberFormat="1" applyFont="1" applyFill="1" applyBorder="1" applyAlignment="1" applyProtection="1">
      <alignment horizontal="center"/>
    </xf>
    <xf numFmtId="167" fontId="3" fillId="8" borderId="15" xfId="1" applyNumberFormat="1" applyFont="1" applyFill="1" applyBorder="1" applyAlignment="1" applyProtection="1">
      <alignment vertical="center"/>
    </xf>
    <xf numFmtId="167" fontId="0" fillId="8" borderId="1" xfId="1" applyNumberFormat="1" applyFont="1" applyFill="1" applyBorder="1" applyAlignment="1" applyProtection="1">
      <alignment vertical="center"/>
    </xf>
    <xf numFmtId="0" fontId="0" fillId="0" borderId="0" xfId="0"/>
    <xf numFmtId="168" fontId="0" fillId="0" borderId="0" xfId="0" applyNumberFormat="1" applyProtection="1"/>
    <xf numFmtId="179" fontId="58" fillId="3" borderId="1" xfId="1" applyNumberFormat="1" applyFont="1" applyFill="1" applyBorder="1" applyAlignment="1" applyProtection="1">
      <alignment horizontal="center"/>
    </xf>
    <xf numFmtId="179" fontId="0" fillId="0" borderId="9" xfId="1" applyNumberFormat="1" applyFont="1" applyFill="1" applyBorder="1" applyAlignment="1" applyProtection="1">
      <alignment vertical="center"/>
    </xf>
    <xf numFmtId="179" fontId="0" fillId="2" borderId="9" xfId="1" applyNumberFormat="1" applyFont="1" applyFill="1" applyBorder="1" applyAlignment="1" applyProtection="1">
      <alignment vertical="center"/>
    </xf>
    <xf numFmtId="179" fontId="0" fillId="8" borderId="15" xfId="0" applyNumberFormat="1" applyFill="1" applyBorder="1" applyAlignment="1" applyProtection="1">
      <alignment vertical="center"/>
      <protection locked="0"/>
    </xf>
    <xf numFmtId="164" fontId="2" fillId="3" borderId="9" xfId="2" applyNumberFormat="1" applyFont="1" applyFill="1" applyBorder="1" applyAlignment="1" applyProtection="1">
      <alignment vertical="top"/>
      <protection locked="0"/>
    </xf>
    <xf numFmtId="164" fontId="2" fillId="3" borderId="9" xfId="2" applyNumberFormat="1" applyFont="1" applyFill="1" applyBorder="1" applyAlignment="1" applyProtection="1">
      <alignment vertical="center"/>
      <protection locked="0"/>
    </xf>
    <xf numFmtId="0" fontId="59" fillId="0" borderId="0" xfId="1336" applyFont="1" applyFill="1" applyBorder="1" applyAlignment="1"/>
    <xf numFmtId="164" fontId="0" fillId="3" borderId="9" xfId="2" applyFont="1" applyFill="1" applyBorder="1" applyAlignment="1" applyProtection="1">
      <alignment vertical="center"/>
      <protection locked="0"/>
    </xf>
    <xf numFmtId="164" fontId="0" fillId="0" borderId="8" xfId="2" applyFont="1" applyFill="1" applyBorder="1" applyAlignment="1" applyProtection="1">
      <alignment vertical="center"/>
    </xf>
    <xf numFmtId="164" fontId="0" fillId="0" borderId="9" xfId="0" applyNumberFormat="1" applyFill="1" applyBorder="1" applyAlignment="1" applyProtection="1">
      <alignment vertical="center"/>
    </xf>
    <xf numFmtId="10" fontId="0" fillId="0" borderId="8" xfId="3" applyNumberFormat="1" applyFont="1" applyFill="1" applyBorder="1" applyAlignment="1" applyProtection="1">
      <alignment vertical="center"/>
    </xf>
    <xf numFmtId="0" fontId="0" fillId="0" borderId="0" xfId="0" applyFill="1"/>
    <xf numFmtId="0" fontId="0" fillId="0" borderId="0" xfId="0" applyFill="1" applyBorder="1" applyProtection="1"/>
    <xf numFmtId="0" fontId="0" fillId="0" borderId="0" xfId="0" applyFill="1" applyBorder="1"/>
    <xf numFmtId="0" fontId="3" fillId="0" borderId="0" xfId="0" applyFont="1" applyFill="1" applyBorder="1" applyAlignment="1" applyProtection="1">
      <alignment horizontal="center"/>
    </xf>
    <xf numFmtId="0" fontId="3" fillId="0" borderId="0" xfId="0" quotePrefix="1" applyFont="1" applyFill="1" applyBorder="1" applyAlignment="1" applyProtection="1">
      <alignment horizontal="center"/>
    </xf>
    <xf numFmtId="164" fontId="0" fillId="0" borderId="0" xfId="2" applyNumberFormat="1" applyFont="1" applyFill="1" applyBorder="1" applyAlignment="1" applyProtection="1">
      <alignment vertical="center"/>
      <protection locked="0"/>
    </xf>
    <xf numFmtId="164" fontId="0" fillId="0" borderId="0" xfId="2" applyFont="1" applyFill="1" applyBorder="1" applyAlignment="1" applyProtection="1">
      <alignment vertical="center"/>
    </xf>
    <xf numFmtId="164" fontId="0" fillId="0" borderId="0" xfId="0" applyNumberFormat="1" applyFill="1" applyBorder="1" applyAlignment="1" applyProtection="1">
      <alignment vertical="center"/>
    </xf>
    <xf numFmtId="10" fontId="0" fillId="0" borderId="0" xfId="3" applyNumberFormat="1" applyFont="1" applyFill="1" applyBorder="1" applyAlignment="1" applyProtection="1">
      <alignment vertical="center"/>
    </xf>
    <xf numFmtId="164" fontId="0" fillId="0" borderId="0" xfId="2" applyFont="1" applyFill="1" applyBorder="1" applyAlignment="1" applyProtection="1">
      <alignment vertical="center"/>
      <protection locked="0"/>
    </xf>
    <xf numFmtId="168" fontId="0" fillId="0" borderId="0" xfId="2" applyNumberFormat="1" applyFont="1" applyFill="1" applyBorder="1" applyAlignment="1" applyProtection="1">
      <alignment vertical="center"/>
      <protection locked="0"/>
    </xf>
    <xf numFmtId="166" fontId="0" fillId="0" borderId="0" xfId="2" applyNumberFormat="1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164" fontId="3" fillId="0" borderId="0" xfId="0" applyNumberFormat="1" applyFont="1" applyFill="1" applyBorder="1" applyAlignment="1" applyProtection="1">
      <alignment vertical="center"/>
    </xf>
    <xf numFmtId="10" fontId="15" fillId="0" borderId="0" xfId="3" applyNumberFormat="1" applyFont="1" applyFill="1" applyBorder="1" applyAlignment="1" applyProtection="1">
      <alignment vertical="center"/>
    </xf>
    <xf numFmtId="166" fontId="0" fillId="0" borderId="0" xfId="191" applyNumberFormat="1" applyFont="1" applyFill="1" applyBorder="1" applyAlignment="1" applyProtection="1">
      <alignment vertical="top"/>
      <protection locked="0"/>
    </xf>
    <xf numFmtId="167" fontId="0" fillId="0" borderId="0" xfId="0" applyNumberFormat="1" applyFill="1" applyBorder="1" applyAlignment="1" applyProtection="1">
      <alignment vertical="center"/>
    </xf>
    <xf numFmtId="164" fontId="0" fillId="0" borderId="0" xfId="191" applyNumberFormat="1" applyFont="1" applyFill="1" applyBorder="1" applyAlignment="1" applyProtection="1">
      <alignment vertical="center"/>
      <protection locked="0"/>
    </xf>
    <xf numFmtId="10" fontId="3" fillId="0" borderId="0" xfId="3" applyNumberFormat="1" applyFont="1" applyFill="1" applyBorder="1" applyAlignment="1" applyProtection="1">
      <alignment vertical="center"/>
    </xf>
    <xf numFmtId="1" fontId="0" fillId="0" borderId="0" xfId="0" applyNumberFormat="1" applyFill="1" applyBorder="1" applyAlignment="1" applyProtection="1">
      <alignment vertical="center"/>
    </xf>
    <xf numFmtId="166" fontId="2" fillId="0" borderId="0" xfId="2" applyNumberFormat="1" applyFont="1" applyFill="1" applyBorder="1" applyAlignment="1" applyProtection="1">
      <alignment vertical="center"/>
      <protection locked="0"/>
    </xf>
    <xf numFmtId="164" fontId="2" fillId="0" borderId="0" xfId="2" applyFont="1" applyFill="1" applyBorder="1" applyAlignment="1" applyProtection="1">
      <alignment vertical="center"/>
    </xf>
    <xf numFmtId="164" fontId="2" fillId="0" borderId="0" xfId="2" applyNumberFormat="1" applyFont="1" applyFill="1" applyBorder="1" applyAlignment="1" applyProtection="1">
      <alignment vertical="center"/>
      <protection locked="0"/>
    </xf>
    <xf numFmtId="166" fontId="2" fillId="0" borderId="0" xfId="2" applyNumberFormat="1" applyFont="1" applyFill="1" applyBorder="1" applyAlignment="1" applyProtection="1">
      <alignment vertical="top"/>
      <protection locked="0"/>
    </xf>
    <xf numFmtId="1" fontId="2" fillId="0" borderId="0" xfId="0" applyNumberFormat="1" applyFont="1" applyFill="1" applyBorder="1" applyAlignment="1" applyProtection="1">
      <alignment vertical="center"/>
    </xf>
    <xf numFmtId="1" fontId="2" fillId="0" borderId="0" xfId="4" applyNumberFormat="1" applyFill="1" applyBorder="1" applyAlignment="1" applyProtection="1">
      <alignment vertical="center"/>
    </xf>
    <xf numFmtId="10" fontId="2" fillId="0" borderId="0" xfId="3" applyNumberFormat="1" applyFont="1" applyFill="1" applyBorder="1" applyAlignment="1" applyProtection="1">
      <alignment vertical="center"/>
    </xf>
    <xf numFmtId="9" fontId="3" fillId="0" borderId="0" xfId="0" applyNumberFormat="1" applyFont="1" applyFill="1" applyBorder="1" applyAlignment="1" applyProtection="1">
      <alignment vertical="center"/>
    </xf>
    <xf numFmtId="9" fontId="2" fillId="0" borderId="0" xfId="0" applyNumberFormat="1" applyFont="1" applyFill="1" applyBorder="1" applyAlignment="1" applyProtection="1">
      <alignment vertical="center"/>
      <protection locked="0"/>
    </xf>
    <xf numFmtId="164" fontId="2" fillId="0" borderId="0" xfId="0" applyNumberFormat="1" applyFont="1" applyFill="1" applyBorder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vertical="center"/>
    </xf>
    <xf numFmtId="10" fontId="16" fillId="0" borderId="0" xfId="3" applyNumberFormat="1" applyFont="1" applyFill="1" applyBorder="1" applyAlignment="1" applyProtection="1">
      <alignment vertical="center"/>
    </xf>
    <xf numFmtId="0" fontId="2" fillId="0" borderId="0" xfId="4" applyFill="1" applyBorder="1" applyAlignment="1" applyProtection="1">
      <alignment vertical="center"/>
      <protection locked="0"/>
    </xf>
    <xf numFmtId="164" fontId="2" fillId="0" borderId="0" xfId="4" applyNumberFormat="1" applyFill="1" applyBorder="1" applyAlignment="1" applyProtection="1">
      <alignment vertical="center"/>
    </xf>
    <xf numFmtId="9" fontId="3" fillId="0" borderId="0" xfId="4" applyNumberFormat="1" applyFont="1" applyFill="1" applyBorder="1" applyAlignment="1" applyProtection="1">
      <alignment vertical="center"/>
    </xf>
    <xf numFmtId="164" fontId="3" fillId="0" borderId="0" xfId="4" applyNumberFormat="1" applyFont="1" applyFill="1" applyBorder="1" applyAlignment="1" applyProtection="1">
      <alignment vertical="center"/>
    </xf>
    <xf numFmtId="9" fontId="2" fillId="0" borderId="0" xfId="4" applyNumberFormat="1" applyFont="1" applyFill="1" applyBorder="1" applyAlignment="1" applyProtection="1">
      <alignment vertical="top"/>
      <protection locked="0"/>
    </xf>
    <xf numFmtId="9" fontId="2" fillId="0" borderId="0" xfId="4" applyNumberFormat="1" applyFont="1" applyFill="1" applyBorder="1" applyAlignment="1" applyProtection="1">
      <alignment vertical="center"/>
    </xf>
    <xf numFmtId="164" fontId="2" fillId="0" borderId="0" xfId="4" applyNumberFormat="1" applyFont="1" applyFill="1" applyBorder="1" applyAlignment="1" applyProtection="1">
      <alignment vertical="center"/>
    </xf>
    <xf numFmtId="164" fontId="4" fillId="0" borderId="0" xfId="4" applyNumberFormat="1" applyFont="1" applyFill="1" applyBorder="1" applyAlignment="1" applyProtection="1">
      <alignment vertical="center"/>
    </xf>
    <xf numFmtId="164" fontId="0" fillId="0" borderId="0" xfId="0" applyNumberFormat="1" applyFill="1" applyBorder="1" applyProtection="1"/>
    <xf numFmtId="10" fontId="2" fillId="0" borderId="0" xfId="3" applyNumberFormat="1" applyFont="1" applyFill="1" applyBorder="1" applyProtection="1">
      <protection locked="0"/>
    </xf>
    <xf numFmtId="10" fontId="0" fillId="0" borderId="0" xfId="3" applyNumberFormat="1" applyFont="1" applyFill="1" applyBorder="1" applyProtection="1"/>
    <xf numFmtId="0" fontId="3" fillId="0" borderId="0" xfId="0" applyFont="1" applyFill="1" applyBorder="1" applyAlignment="1" applyProtection="1">
      <alignment horizontal="center"/>
    </xf>
    <xf numFmtId="167" fontId="0" fillId="0" borderId="0" xfId="1" applyNumberFormat="1" applyFont="1" applyFill="1" applyBorder="1" applyAlignment="1" applyProtection="1">
      <alignment vertical="center"/>
    </xf>
    <xf numFmtId="167" fontId="3" fillId="0" borderId="0" xfId="1" applyNumberFormat="1" applyFont="1" applyFill="1" applyBorder="1" applyAlignment="1" applyProtection="1">
      <alignment vertical="center"/>
    </xf>
    <xf numFmtId="167" fontId="2" fillId="0" borderId="0" xfId="1" applyNumberFormat="1" applyFont="1" applyFill="1" applyBorder="1" applyAlignment="1" applyProtection="1">
      <alignment vertical="center"/>
    </xf>
    <xf numFmtId="167" fontId="0" fillId="0" borderId="0" xfId="1" applyNumberFormat="1" applyFont="1" applyFill="1" applyBorder="1" applyAlignment="1" applyProtection="1">
      <alignment vertical="center"/>
      <protection locked="0"/>
    </xf>
    <xf numFmtId="179" fontId="0" fillId="0" borderId="0" xfId="1" applyNumberFormat="1" applyFont="1" applyFill="1" applyBorder="1" applyAlignment="1" applyProtection="1">
      <alignment vertical="center"/>
    </xf>
    <xf numFmtId="179" fontId="0" fillId="0" borderId="0" xfId="0" applyNumberFormat="1" applyFill="1" applyBorder="1" applyAlignment="1" applyProtection="1">
      <alignment vertical="center"/>
      <protection locked="0"/>
    </xf>
    <xf numFmtId="179" fontId="0" fillId="0" borderId="0" xfId="1" applyNumberFormat="1" applyFont="1" applyFill="1" applyBorder="1" applyAlignment="1" applyProtection="1">
      <alignment vertical="center"/>
      <protection locked="0"/>
    </xf>
    <xf numFmtId="0" fontId="0" fillId="37" borderId="0" xfId="0" applyFill="1" applyAlignment="1" applyProtection="1">
      <alignment vertical="center"/>
    </xf>
    <xf numFmtId="0" fontId="59" fillId="6" borderId="0" xfId="1336" applyFont="1" applyFill="1" applyBorder="1" applyAlignment="1"/>
    <xf numFmtId="0" fontId="0" fillId="0" borderId="10" xfId="0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/>
    </xf>
    <xf numFmtId="0" fontId="61" fillId="0" borderId="0" xfId="0" applyFont="1"/>
    <xf numFmtId="49" fontId="0" fillId="0" borderId="0" xfId="0" applyNumberFormat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1337" applyFont="1" applyAlignment="1" applyProtection="1"/>
    <xf numFmtId="0" fontId="0" fillId="0" borderId="0" xfId="0" applyAlignment="1" applyProtection="1">
      <alignment horizontal="left" vertical="top" wrapText="1"/>
    </xf>
    <xf numFmtId="0" fontId="0" fillId="0" borderId="39" xfId="0" applyBorder="1"/>
    <xf numFmtId="0" fontId="0" fillId="0" borderId="40" xfId="0" applyBorder="1"/>
    <xf numFmtId="0" fontId="60" fillId="0" borderId="0" xfId="0" applyFont="1" applyProtection="1"/>
    <xf numFmtId="0" fontId="60" fillId="0" borderId="0" xfId="0" applyFont="1" applyFill="1" applyAlignment="1" applyProtection="1">
      <alignment vertical="top"/>
    </xf>
    <xf numFmtId="0" fontId="60" fillId="0" borderId="0" xfId="0" applyFont="1" applyFill="1"/>
    <xf numFmtId="168" fontId="60" fillId="0" borderId="0" xfId="2" applyNumberFormat="1" applyFont="1" applyFill="1" applyBorder="1" applyAlignment="1" applyProtection="1">
      <alignment vertical="center"/>
      <protection locked="0"/>
    </xf>
    <xf numFmtId="0" fontId="60" fillId="0" borderId="0" xfId="0" applyFont="1" applyFill="1" applyBorder="1" applyAlignment="1" applyProtection="1">
      <alignment vertical="center"/>
    </xf>
    <xf numFmtId="164" fontId="60" fillId="0" borderId="0" xfId="2" applyFont="1" applyFill="1" applyBorder="1" applyAlignment="1" applyProtection="1">
      <alignment vertical="center"/>
    </xf>
    <xf numFmtId="164" fontId="60" fillId="0" borderId="0" xfId="0" applyNumberFormat="1" applyFont="1" applyFill="1" applyBorder="1" applyAlignment="1" applyProtection="1">
      <alignment vertical="center"/>
    </xf>
    <xf numFmtId="10" fontId="60" fillId="0" borderId="0" xfId="3" applyNumberFormat="1" applyFont="1" applyFill="1" applyBorder="1" applyAlignment="1" applyProtection="1">
      <alignment vertical="center"/>
    </xf>
    <xf numFmtId="0" fontId="60" fillId="0" borderId="0" xfId="0" applyFont="1" applyFill="1" applyBorder="1"/>
    <xf numFmtId="1" fontId="2" fillId="6" borderId="8" xfId="4" applyNumberFormat="1" applyFill="1" applyBorder="1" applyAlignment="1" applyProtection="1">
      <alignment vertical="center"/>
    </xf>
    <xf numFmtId="0" fontId="2" fillId="0" borderId="0" xfId="4" applyFont="1" applyAlignment="1" applyProtection="1">
      <alignment vertical="top"/>
      <protection locked="0"/>
    </xf>
    <xf numFmtId="0" fontId="3" fillId="5" borderId="0" xfId="0" applyFont="1" applyFill="1" applyAlignment="1" applyProtection="1">
      <alignment horizontal="left" vertical="top" wrapText="1" indent="1"/>
    </xf>
    <xf numFmtId="0" fontId="0" fillId="5" borderId="9" xfId="0" applyFill="1" applyBorder="1" applyAlignment="1" applyProtection="1">
      <alignment vertical="top"/>
    </xf>
    <xf numFmtId="0" fontId="0" fillId="5" borderId="0" xfId="0" applyFill="1" applyBorder="1" applyAlignment="1" applyProtection="1">
      <alignment vertical="center"/>
    </xf>
    <xf numFmtId="0" fontId="2" fillId="5" borderId="9" xfId="0" applyFont="1" applyFill="1" applyBorder="1" applyAlignment="1" applyProtection="1">
      <alignment vertical="center"/>
    </xf>
    <xf numFmtId="0" fontId="2" fillId="5" borderId="0" xfId="0" applyFont="1" applyFill="1" applyBorder="1" applyAlignment="1" applyProtection="1">
      <alignment vertical="center"/>
    </xf>
    <xf numFmtId="164" fontId="2" fillId="5" borderId="9" xfId="0" applyNumberFormat="1" applyFont="1" applyFill="1" applyBorder="1" applyAlignment="1" applyProtection="1">
      <alignment vertical="center"/>
    </xf>
    <xf numFmtId="164" fontId="2" fillId="0" borderId="9" xfId="2" applyFont="1" applyBorder="1" applyAlignment="1" applyProtection="1">
      <alignment vertical="center"/>
    </xf>
    <xf numFmtId="10" fontId="0" fillId="0" borderId="9" xfId="3" applyNumberFormat="1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/>
    </xf>
    <xf numFmtId="0" fontId="63" fillId="0" borderId="0" xfId="1338" applyFont="1" applyBorder="1" applyAlignment="1" applyProtection="1">
      <alignment horizontal="right" wrapText="1"/>
    </xf>
    <xf numFmtId="0" fontId="16" fillId="0" borderId="0" xfId="0" applyFont="1"/>
    <xf numFmtId="164" fontId="16" fillId="0" borderId="0" xfId="0" applyNumberFormat="1" applyFont="1"/>
    <xf numFmtId="0" fontId="0" fillId="0" borderId="0" xfId="0" applyFont="1" applyProtection="1"/>
    <xf numFmtId="0" fontId="63" fillId="0" borderId="43" xfId="1337" applyFont="1" applyBorder="1" applyAlignment="1" applyProtection="1"/>
    <xf numFmtId="0" fontId="3" fillId="0" borderId="44" xfId="1338" applyFont="1" applyBorder="1" applyAlignment="1" applyProtection="1">
      <alignment horizontal="center" wrapText="1"/>
    </xf>
    <xf numFmtId="0" fontId="3" fillId="0" borderId="45" xfId="1338" applyFont="1" applyBorder="1" applyAlignment="1" applyProtection="1">
      <alignment horizontal="center" wrapText="1"/>
    </xf>
    <xf numFmtId="0" fontId="0" fillId="0" borderId="37" xfId="0" applyBorder="1" applyProtection="1"/>
    <xf numFmtId="0" fontId="0" fillId="0" borderId="0" xfId="0" applyBorder="1" applyAlignment="1" applyProtection="1">
      <alignment horizontal="center"/>
    </xf>
    <xf numFmtId="0" fontId="0" fillId="0" borderId="38" xfId="0" applyBorder="1" applyAlignment="1" applyProtection="1">
      <alignment horizontal="center"/>
    </xf>
    <xf numFmtId="0" fontId="0" fillId="0" borderId="39" xfId="0" applyBorder="1" applyProtection="1"/>
    <xf numFmtId="0" fontId="0" fillId="0" borderId="40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center"/>
    </xf>
    <xf numFmtId="167" fontId="0" fillId="2" borderId="8" xfId="0" applyNumberFormat="1" applyFill="1" applyBorder="1" applyAlignment="1" applyProtection="1">
      <alignment vertical="center"/>
    </xf>
    <xf numFmtId="166" fontId="2" fillId="3" borderId="12" xfId="2" applyNumberFormat="1" applyFont="1" applyFill="1" applyBorder="1" applyAlignment="1" applyProtection="1">
      <alignment vertical="top"/>
      <protection locked="0"/>
    </xf>
    <xf numFmtId="0" fontId="2" fillId="4" borderId="48" xfId="0" quotePrefix="1" applyFont="1" applyFill="1" applyBorder="1" applyProtection="1"/>
    <xf numFmtId="0" fontId="0" fillId="4" borderId="16" xfId="0" applyFill="1" applyBorder="1" applyAlignment="1" applyProtection="1">
      <alignment vertical="top"/>
    </xf>
    <xf numFmtId="0" fontId="0" fillId="4" borderId="16" xfId="0" applyFill="1" applyBorder="1" applyAlignment="1" applyProtection="1">
      <alignment vertical="top"/>
      <protection locked="0"/>
    </xf>
    <xf numFmtId="166" fontId="2" fillId="4" borderId="15" xfId="2" applyNumberFormat="1" applyFont="1" applyFill="1" applyBorder="1" applyAlignment="1" applyProtection="1">
      <alignment vertical="top"/>
      <protection locked="0"/>
    </xf>
    <xf numFmtId="0" fontId="0" fillId="4" borderId="1" xfId="0" applyFill="1" applyBorder="1" applyAlignment="1" applyProtection="1">
      <alignment vertical="center"/>
      <protection locked="0"/>
    </xf>
    <xf numFmtId="164" fontId="2" fillId="4" borderId="16" xfId="2" applyFont="1" applyFill="1" applyBorder="1" applyAlignment="1" applyProtection="1">
      <alignment vertical="center"/>
    </xf>
    <xf numFmtId="0" fontId="0" fillId="4" borderId="16" xfId="0" applyFill="1" applyBorder="1" applyAlignment="1" applyProtection="1">
      <alignment vertical="center"/>
    </xf>
    <xf numFmtId="0" fontId="0" fillId="4" borderId="15" xfId="0" applyFill="1" applyBorder="1" applyAlignment="1" applyProtection="1">
      <alignment vertical="center"/>
      <protection locked="0"/>
    </xf>
    <xf numFmtId="164" fontId="0" fillId="4" borderId="15" xfId="0" applyNumberFormat="1" applyFill="1" applyBorder="1" applyAlignment="1" applyProtection="1">
      <alignment vertical="center"/>
    </xf>
    <xf numFmtId="10" fontId="2" fillId="4" borderId="49" xfId="3" applyNumberFormat="1" applyFont="1" applyFill="1" applyBorder="1" applyAlignment="1" applyProtection="1">
      <alignment vertical="center"/>
    </xf>
    <xf numFmtId="166" fontId="0" fillId="3" borderId="9" xfId="191" applyNumberFormat="1" applyFont="1" applyFill="1" applyBorder="1" applyAlignment="1" applyProtection="1">
      <alignment vertical="top"/>
      <protection locked="0"/>
    </xf>
    <xf numFmtId="164" fontId="0" fillId="3" borderId="9" xfId="191" applyNumberFormat="1" applyFont="1" applyFill="1" applyBorder="1" applyAlignment="1" applyProtection="1">
      <alignment vertical="top"/>
      <protection locked="0"/>
    </xf>
    <xf numFmtId="164" fontId="0" fillId="3" borderId="9" xfId="191" applyNumberFormat="1" applyFont="1" applyFill="1" applyBorder="1" applyAlignment="1" applyProtection="1">
      <alignment vertical="center"/>
      <protection locked="0"/>
    </xf>
    <xf numFmtId="166" fontId="2" fillId="3" borderId="19" xfId="2" applyNumberFormat="1" applyFont="1" applyFill="1" applyBorder="1" applyAlignment="1" applyProtection="1">
      <alignment vertical="top"/>
      <protection locked="0"/>
    </xf>
    <xf numFmtId="164" fontId="0" fillId="0" borderId="19" xfId="0" applyNumberFormat="1" applyBorder="1" applyAlignment="1" applyProtection="1">
      <alignment vertical="center"/>
    </xf>
    <xf numFmtId="164" fontId="2" fillId="0" borderId="12" xfId="4" applyNumberFormat="1" applyBorder="1" applyAlignment="1" applyProtection="1">
      <alignment vertical="center"/>
    </xf>
    <xf numFmtId="164" fontId="16" fillId="8" borderId="15" xfId="2" applyFont="1" applyFill="1" applyBorder="1" applyAlignment="1" applyProtection="1">
      <alignment vertical="center"/>
    </xf>
    <xf numFmtId="166" fontId="60" fillId="3" borderId="9" xfId="191" applyNumberFormat="1" applyFont="1" applyFill="1" applyBorder="1" applyAlignment="1" applyProtection="1">
      <alignment vertical="top"/>
      <protection locked="0"/>
    </xf>
    <xf numFmtId="164" fontId="4" fillId="3" borderId="9" xfId="2" applyNumberFormat="1" applyFont="1" applyFill="1" applyBorder="1" applyAlignment="1" applyProtection="1">
      <alignment vertical="top"/>
      <protection locked="0"/>
    </xf>
    <xf numFmtId="164" fontId="3" fillId="5" borderId="10" xfId="0" applyNumberFormat="1" applyFont="1" applyFill="1" applyBorder="1" applyAlignment="1" applyProtection="1">
      <alignment vertical="center"/>
    </xf>
    <xf numFmtId="164" fontId="3" fillId="5" borderId="8" xfId="0" applyNumberFormat="1" applyFont="1" applyFill="1" applyBorder="1" applyAlignment="1" applyProtection="1">
      <alignment vertical="center"/>
    </xf>
    <xf numFmtId="164" fontId="3" fillId="5" borderId="42" xfId="0" applyNumberFormat="1" applyFont="1" applyFill="1" applyBorder="1" applyAlignment="1" applyProtection="1">
      <alignment vertical="center"/>
    </xf>
    <xf numFmtId="167" fontId="2" fillId="6" borderId="8" xfId="1" applyNumberFormat="1" applyFont="1" applyFill="1" applyBorder="1" applyAlignment="1" applyProtection="1">
      <alignment vertical="center"/>
    </xf>
    <xf numFmtId="168" fontId="0" fillId="3" borderId="9" xfId="191" applyNumberFormat="1" applyFont="1" applyFill="1" applyBorder="1" applyAlignment="1" applyProtection="1">
      <alignment vertical="top"/>
      <protection locked="0"/>
    </xf>
    <xf numFmtId="164" fontId="2" fillId="3" borderId="9" xfId="2" applyFont="1" applyFill="1" applyBorder="1" applyAlignment="1" applyProtection="1">
      <alignment vertical="top"/>
      <protection locked="0"/>
    </xf>
    <xf numFmtId="164" fontId="4" fillId="3" borderId="9" xfId="2" applyFont="1" applyFill="1" applyBorder="1" applyAlignment="1" applyProtection="1">
      <alignment vertical="top"/>
      <protection locked="0"/>
    </xf>
    <xf numFmtId="10" fontId="0" fillId="0" borderId="19" xfId="3" applyNumberFormat="1" applyFont="1" applyBorder="1" applyAlignment="1" applyProtection="1">
      <alignment vertical="center"/>
    </xf>
    <xf numFmtId="10" fontId="2" fillId="4" borderId="3" xfId="3" applyNumberFormat="1" applyFont="1" applyFill="1" applyBorder="1" applyAlignment="1" applyProtection="1">
      <alignment vertical="center"/>
    </xf>
    <xf numFmtId="10" fontId="16" fillId="0" borderId="9" xfId="3" applyNumberFormat="1" applyFont="1" applyBorder="1" applyAlignment="1" applyProtection="1">
      <alignment vertical="center"/>
    </xf>
    <xf numFmtId="10" fontId="16" fillId="5" borderId="12" xfId="3" applyNumberFormat="1" applyFont="1" applyFill="1" applyBorder="1" applyAlignment="1" applyProtection="1">
      <alignment vertical="center"/>
    </xf>
    <xf numFmtId="166" fontId="4" fillId="3" borderId="9" xfId="2" applyNumberFormat="1" applyFont="1" applyFill="1" applyBorder="1" applyAlignment="1" applyProtection="1">
      <alignment vertical="top"/>
      <protection locked="0"/>
    </xf>
    <xf numFmtId="179" fontId="0" fillId="2" borderId="8" xfId="1" applyNumberFormat="1" applyFont="1" applyFill="1" applyBorder="1" applyAlignment="1" applyProtection="1">
      <alignment vertical="center"/>
    </xf>
    <xf numFmtId="0" fontId="8" fillId="0" borderId="0" xfId="0" applyFont="1" applyAlignment="1" applyProtection="1">
      <alignment horizontal="center"/>
    </xf>
    <xf numFmtId="0" fontId="0" fillId="0" borderId="41" xfId="0" applyBorder="1"/>
    <xf numFmtId="0" fontId="0" fillId="0" borderId="0" xfId="0" applyAlignment="1" applyProtection="1">
      <alignment horizontal="left" vertical="center" wrapText="1"/>
    </xf>
    <xf numFmtId="0" fontId="0" fillId="0" borderId="0" xfId="0" applyAlignment="1">
      <alignment vertical="center"/>
    </xf>
    <xf numFmtId="181" fontId="0" fillId="0" borderId="37" xfId="0" applyNumberFormat="1" applyBorder="1"/>
    <xf numFmtId="181" fontId="0" fillId="0" borderId="0" xfId="0" applyNumberFormat="1" applyBorder="1"/>
    <xf numFmtId="0" fontId="8" fillId="0" borderId="0" xfId="0" applyFont="1" applyAlignment="1" applyProtection="1">
      <alignment horizontal="left"/>
    </xf>
    <xf numFmtId="181" fontId="0" fillId="0" borderId="38" xfId="0" applyNumberFormat="1" applyBorder="1"/>
    <xf numFmtId="0" fontId="3" fillId="38" borderId="7" xfId="1337" applyFont="1" applyFill="1" applyBorder="1" applyAlignment="1" applyProtection="1">
      <alignment horizontal="center" vertical="center" wrapText="1"/>
    </xf>
    <xf numFmtId="0" fontId="3" fillId="38" borderId="4" xfId="1337" applyFont="1" applyFill="1" applyBorder="1" applyAlignment="1" applyProtection="1">
      <alignment horizontal="center" vertical="center" wrapText="1"/>
    </xf>
    <xf numFmtId="0" fontId="3" fillId="38" borderId="4" xfId="1337" applyFont="1" applyFill="1" applyBorder="1" applyAlignment="1" applyProtection="1">
      <alignment horizontal="center" wrapText="1"/>
    </xf>
    <xf numFmtId="0" fontId="58" fillId="38" borderId="7" xfId="0" applyFont="1" applyFill="1" applyBorder="1" applyAlignment="1" applyProtection="1">
      <alignment horizontal="center" vertical="center" wrapText="1"/>
    </xf>
    <xf numFmtId="0" fontId="58" fillId="38" borderId="4" xfId="0" applyFont="1" applyFill="1" applyBorder="1" applyAlignment="1" applyProtection="1">
      <alignment horizontal="center" vertical="center" wrapText="1"/>
    </xf>
    <xf numFmtId="0" fontId="0" fillId="38" borderId="2" xfId="0" applyFill="1" applyBorder="1" applyAlignment="1">
      <alignment horizontal="center" vertical="center"/>
    </xf>
    <xf numFmtId="0" fontId="0" fillId="0" borderId="0" xfId="0" applyAlignment="1" applyProtection="1">
      <alignment horizontal="left" vertical="top"/>
    </xf>
    <xf numFmtId="43" fontId="3" fillId="0" borderId="0" xfId="0" applyNumberFormat="1" applyFont="1" applyProtection="1"/>
    <xf numFmtId="181" fontId="0" fillId="0" borderId="37" xfId="0" applyNumberFormat="1" applyFill="1" applyBorder="1"/>
    <xf numFmtId="181" fontId="0" fillId="0" borderId="0" xfId="0" applyNumberFormat="1" applyFill="1" applyBorder="1"/>
    <xf numFmtId="1" fontId="0" fillId="0" borderId="0" xfId="0" applyNumberFormat="1" applyFill="1" applyBorder="1"/>
    <xf numFmtId="181" fontId="0" fillId="0" borderId="38" xfId="0" applyNumberFormat="1" applyFill="1" applyBorder="1"/>
    <xf numFmtId="1" fontId="0" fillId="0" borderId="38" xfId="0" applyNumberFormat="1" applyFill="1" applyBorder="1"/>
    <xf numFmtId="1" fontId="0" fillId="0" borderId="37" xfId="0" applyNumberFormat="1" applyFill="1" applyBorder="1"/>
    <xf numFmtId="183" fontId="0" fillId="0" borderId="0" xfId="0" applyNumberFormat="1"/>
    <xf numFmtId="179" fontId="0" fillId="8" borderId="1" xfId="0" applyNumberFormat="1" applyFill="1" applyBorder="1" applyAlignment="1" applyProtection="1">
      <alignment vertical="center"/>
      <protection locked="0"/>
    </xf>
    <xf numFmtId="0" fontId="60" fillId="0" borderId="0" xfId="0" applyFont="1" applyFill="1" applyProtection="1"/>
    <xf numFmtId="180" fontId="0" fillId="0" borderId="0" xfId="0" applyNumberFormat="1" applyFill="1" applyBorder="1" applyAlignment="1" applyProtection="1">
      <alignment horizontal="center"/>
      <protection locked="0"/>
    </xf>
    <xf numFmtId="181" fontId="0" fillId="0" borderId="0" xfId="0" applyNumberFormat="1" applyFill="1" applyBorder="1" applyAlignment="1" applyProtection="1">
      <alignment horizontal="center"/>
    </xf>
    <xf numFmtId="10" fontId="0" fillId="0" borderId="0" xfId="0" applyNumberFormat="1" applyFill="1" applyBorder="1" applyAlignment="1" applyProtection="1">
      <alignment horizontal="center"/>
    </xf>
    <xf numFmtId="4" fontId="0" fillId="0" borderId="0" xfId="0" applyNumberFormat="1" applyFill="1" applyBorder="1" applyAlignment="1" applyProtection="1">
      <alignment horizontal="center"/>
    </xf>
    <xf numFmtId="182" fontId="0" fillId="0" borderId="38" xfId="0" applyNumberFormat="1" applyFill="1" applyBorder="1" applyAlignment="1" applyProtection="1">
      <alignment horizontal="center"/>
    </xf>
    <xf numFmtId="180" fontId="0" fillId="0" borderId="46" xfId="0" applyNumberFormat="1" applyFill="1" applyBorder="1" applyAlignment="1" applyProtection="1">
      <alignment horizontal="center"/>
      <protection locked="0"/>
    </xf>
    <xf numFmtId="183" fontId="0" fillId="0" borderId="0" xfId="0" applyNumberFormat="1" applyFill="1" applyBorder="1" applyAlignment="1" applyProtection="1">
      <alignment horizontal="center"/>
    </xf>
    <xf numFmtId="180" fontId="0" fillId="0" borderId="38" xfId="0" applyNumberForma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180" fontId="0" fillId="0" borderId="47" xfId="0" applyNumberForma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3" fillId="0" borderId="9" xfId="0" applyFont="1" applyFill="1" applyBorder="1" applyAlignment="1" applyProtection="1">
      <alignment horizontal="center" wrapText="1"/>
    </xf>
    <xf numFmtId="0" fontId="0" fillId="0" borderId="12" xfId="0" applyBorder="1" applyAlignment="1">
      <alignment wrapText="1"/>
    </xf>
    <xf numFmtId="0" fontId="3" fillId="0" borderId="8" xfId="0" applyFont="1" applyFill="1" applyBorder="1" applyAlignment="1" applyProtection="1">
      <alignment horizontal="center" wrapText="1"/>
    </xf>
    <xf numFmtId="0" fontId="0" fillId="0" borderId="11" xfId="0" applyBorder="1" applyAlignment="1">
      <alignment wrapText="1"/>
    </xf>
    <xf numFmtId="0" fontId="3" fillId="0" borderId="0" xfId="0" applyFont="1" applyFill="1" applyBorder="1" applyAlignment="1" applyProtection="1">
      <alignment horizontal="center" wrapText="1"/>
    </xf>
    <xf numFmtId="0" fontId="9" fillId="0" borderId="0" xfId="0" applyFont="1" applyAlignment="1" applyProtection="1">
      <alignment horizontal="center"/>
    </xf>
    <xf numFmtId="0" fontId="7" fillId="3" borderId="0" xfId="0" applyFont="1" applyFill="1" applyAlignment="1" applyProtection="1">
      <alignment horizontal="left" vertical="center"/>
    </xf>
    <xf numFmtId="0" fontId="3" fillId="0" borderId="17" xfId="0" applyFont="1" applyBorder="1" applyAlignment="1" applyProtection="1">
      <alignment horizontal="center"/>
    </xf>
    <xf numFmtId="0" fontId="3" fillId="0" borderId="16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0" fontId="12" fillId="9" borderId="0" xfId="0" applyFont="1" applyFill="1" applyBorder="1" applyAlignment="1" applyProtection="1">
      <alignment horizontal="left" indent="7"/>
    </xf>
    <xf numFmtId="0" fontId="3" fillId="5" borderId="0" xfId="0" applyFont="1" applyFill="1" applyAlignment="1" applyProtection="1">
      <alignment horizontal="left" vertical="top" wrapText="1"/>
    </xf>
    <xf numFmtId="0" fontId="0" fillId="0" borderId="0" xfId="0" applyFill="1" applyBorder="1" applyAlignment="1">
      <alignment wrapText="1"/>
    </xf>
    <xf numFmtId="0" fontId="3" fillId="5" borderId="40" xfId="4" applyFont="1" applyFill="1" applyBorder="1" applyAlignment="1" applyProtection="1">
      <alignment horizontal="left" vertical="top" wrapText="1"/>
    </xf>
    <xf numFmtId="0" fontId="5" fillId="0" borderId="0" xfId="4" applyFont="1" applyAlignment="1" applyProtection="1">
      <alignment horizontal="left" vertical="top" wrapText="1" indent="1"/>
    </xf>
    <xf numFmtId="0" fontId="3" fillId="5" borderId="0" xfId="4" applyFont="1" applyFill="1" applyAlignment="1" applyProtection="1">
      <alignment horizontal="left" vertical="top" wrapText="1"/>
    </xf>
  </cellXfs>
  <cellStyles count="1339">
    <cellStyle name="$" xfId="5"/>
    <cellStyle name="$ 2" xfId="6"/>
    <cellStyle name="$ 3" xfId="7"/>
    <cellStyle name="$.00" xfId="8"/>
    <cellStyle name="$.00 2" xfId="9"/>
    <cellStyle name="$.00 3" xfId="10"/>
    <cellStyle name="$_9. Rev2Cost_GDPIPI" xfId="1174"/>
    <cellStyle name="$_lists" xfId="1175"/>
    <cellStyle name="$_lists_4. Current Monthly Fixed Charge" xfId="1176"/>
    <cellStyle name="$_Sheet4" xfId="1177"/>
    <cellStyle name="$M" xfId="11"/>
    <cellStyle name="$M 2" xfId="12"/>
    <cellStyle name="$M 3" xfId="13"/>
    <cellStyle name="$M 4" xfId="14"/>
    <cellStyle name="$M.00" xfId="15"/>
    <cellStyle name="$M.00 2" xfId="16"/>
    <cellStyle name="$M.00 3" xfId="17"/>
    <cellStyle name="$M_9. Rev2Cost_GDPIPI" xfId="1178"/>
    <cellStyle name="%" xfId="18"/>
    <cellStyle name="20% - Accent1 2" xfId="19"/>
    <cellStyle name="20% - Accent2 2" xfId="20"/>
    <cellStyle name="20% - Accent3 2" xfId="21"/>
    <cellStyle name="20% - Accent4 2" xfId="22"/>
    <cellStyle name="20% - Accent5 2" xfId="23"/>
    <cellStyle name="20% - Accent6 2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99-4,5M" xfId="37"/>
    <cellStyle name="Accent1 2" xfId="38"/>
    <cellStyle name="Accent2 2" xfId="39"/>
    <cellStyle name="Accent3 2" xfId="40"/>
    <cellStyle name="Accent4 2" xfId="41"/>
    <cellStyle name="Accent5 2" xfId="42"/>
    <cellStyle name="Accent6 2" xfId="43"/>
    <cellStyle name="Bad 2" xfId="44"/>
    <cellStyle name="C2" xfId="45"/>
    <cellStyle name="Calculation 2" xfId="46"/>
    <cellStyle name="Check Cell 2" xfId="47"/>
    <cellStyle name="Comma" xfId="1" builtinId="3"/>
    <cellStyle name="Comma 10" xfId="49"/>
    <cellStyle name="Comma 10 2" xfId="50"/>
    <cellStyle name="Comma 10 2 2" xfId="1180"/>
    <cellStyle name="Comma 10 3" xfId="1179"/>
    <cellStyle name="Comma 11" xfId="51"/>
    <cellStyle name="Comma 11 2" xfId="52"/>
    <cellStyle name="Comma 11 3" xfId="1181"/>
    <cellStyle name="Comma 12" xfId="53"/>
    <cellStyle name="Comma 12 2" xfId="1183"/>
    <cellStyle name="Comma 12 3" xfId="1182"/>
    <cellStyle name="Comma 13" xfId="54"/>
    <cellStyle name="Comma 14" xfId="55"/>
    <cellStyle name="Comma 14 2" xfId="1184"/>
    <cellStyle name="Comma 15" xfId="56"/>
    <cellStyle name="Comma 15 2" xfId="1185"/>
    <cellStyle name="Comma 16" xfId="57"/>
    <cellStyle name="Comma 16 2" xfId="1187"/>
    <cellStyle name="Comma 16 3" xfId="1188"/>
    <cellStyle name="Comma 16 4" xfId="1186"/>
    <cellStyle name="Comma 17" xfId="58"/>
    <cellStyle name="Comma 17 2" xfId="1189"/>
    <cellStyle name="Comma 18" xfId="59"/>
    <cellStyle name="Comma 18 2" xfId="1191"/>
    <cellStyle name="Comma 18 3" xfId="1192"/>
    <cellStyle name="Comma 18 4" xfId="1190"/>
    <cellStyle name="Comma 19" xfId="60"/>
    <cellStyle name="Comma 19 2" xfId="1193"/>
    <cellStyle name="Comma 2" xfId="61"/>
    <cellStyle name="Comma 2 10" xfId="62"/>
    <cellStyle name="Comma 2 10 2" xfId="63"/>
    <cellStyle name="Comma 2 10 3" xfId="1194"/>
    <cellStyle name="Comma 2 11" xfId="64"/>
    <cellStyle name="Comma 2 11 2" xfId="65"/>
    <cellStyle name="Comma 2 11 2 2" xfId="66"/>
    <cellStyle name="Comma 2 11 3" xfId="67"/>
    <cellStyle name="Comma 2 11 3 2" xfId="68"/>
    <cellStyle name="Comma 2 11 4" xfId="69"/>
    <cellStyle name="Comma 2 12" xfId="70"/>
    <cellStyle name="Comma 2 12 2" xfId="71"/>
    <cellStyle name="Comma 2 12 3" xfId="1195"/>
    <cellStyle name="Comma 2 13" xfId="72"/>
    <cellStyle name="Comma 2 13 2" xfId="73"/>
    <cellStyle name="Comma 2 14" xfId="74"/>
    <cellStyle name="Comma 2 14 2" xfId="75"/>
    <cellStyle name="Comma 2 15" xfId="76"/>
    <cellStyle name="Comma 2 16" xfId="77"/>
    <cellStyle name="Comma 2 17" xfId="78"/>
    <cellStyle name="Comma 2 18" xfId="1090"/>
    <cellStyle name="Comma 2 2" xfId="79"/>
    <cellStyle name="Comma 2 2 10" xfId="80"/>
    <cellStyle name="Comma 2 2 11" xfId="81"/>
    <cellStyle name="Comma 2 2 12" xfId="82"/>
    <cellStyle name="Comma 2 2 13" xfId="83"/>
    <cellStyle name="Comma 2 2 2" xfId="84"/>
    <cellStyle name="Comma 2 2 3" xfId="85"/>
    <cellStyle name="Comma 2 2 4" xfId="86"/>
    <cellStyle name="Comma 2 2 5" xfId="87"/>
    <cellStyle name="Comma 2 2 6" xfId="88"/>
    <cellStyle name="Comma 2 2 7" xfId="89"/>
    <cellStyle name="Comma 2 2 8" xfId="90"/>
    <cellStyle name="Comma 2 2 9" xfId="91"/>
    <cellStyle name="Comma 2 3" xfId="92"/>
    <cellStyle name="Comma 2 3 2" xfId="93"/>
    <cellStyle name="Comma 2 4" xfId="94"/>
    <cellStyle name="Comma 2 4 2" xfId="95"/>
    <cellStyle name="Comma 2 4 3" xfId="1196"/>
    <cellStyle name="Comma 2 5" xfId="96"/>
    <cellStyle name="Comma 2 5 2" xfId="97"/>
    <cellStyle name="Comma 2 5 3" xfId="1197"/>
    <cellStyle name="Comma 2 6" xfId="98"/>
    <cellStyle name="Comma 2 6 2" xfId="99"/>
    <cellStyle name="Comma 2 6 3" xfId="1198"/>
    <cellStyle name="Comma 2 7" xfId="100"/>
    <cellStyle name="Comma 2 7 2" xfId="101"/>
    <cellStyle name="Comma 2 7 3" xfId="1199"/>
    <cellStyle name="Comma 2 8" xfId="102"/>
    <cellStyle name="Comma 2 8 2" xfId="103"/>
    <cellStyle name="Comma 2 8 3" xfId="1200"/>
    <cellStyle name="Comma 2 9" xfId="104"/>
    <cellStyle name="Comma 2 9 2" xfId="105"/>
    <cellStyle name="Comma 2 9 3" xfId="1201"/>
    <cellStyle name="Comma 20" xfId="106"/>
    <cellStyle name="Comma 20 2" xfId="1202"/>
    <cellStyle name="Comma 21" xfId="107"/>
    <cellStyle name="Comma 22" xfId="108"/>
    <cellStyle name="Comma 22 2" xfId="1203"/>
    <cellStyle name="Comma 23" xfId="109"/>
    <cellStyle name="Comma 23 2" xfId="1204"/>
    <cellStyle name="Comma 24" xfId="110"/>
    <cellStyle name="Comma 25" xfId="111"/>
    <cellStyle name="Comma 25 2" xfId="112"/>
    <cellStyle name="Comma 25 3" xfId="113"/>
    <cellStyle name="Comma 25 3 2" xfId="114"/>
    <cellStyle name="Comma 25 4" xfId="115"/>
    <cellStyle name="Comma 25 5" xfId="1205"/>
    <cellStyle name="Comma 26" xfId="116"/>
    <cellStyle name="Comma 26 2" xfId="117"/>
    <cellStyle name="Comma 26 3" xfId="1206"/>
    <cellStyle name="Comma 27" xfId="118"/>
    <cellStyle name="Comma 27 2" xfId="119"/>
    <cellStyle name="Comma 27 3" xfId="1207"/>
    <cellStyle name="Comma 28" xfId="120"/>
    <cellStyle name="Comma 28 2" xfId="1208"/>
    <cellStyle name="Comma 29" xfId="121"/>
    <cellStyle name="Comma 29 2" xfId="1209"/>
    <cellStyle name="Comma 3" xfId="122"/>
    <cellStyle name="Comma 3 2" xfId="123"/>
    <cellStyle name="Comma 3 2 2" xfId="124"/>
    <cellStyle name="Comma 3 2 2 2" xfId="125"/>
    <cellStyle name="Comma 3 2 2 2 2" xfId="1143"/>
    <cellStyle name="Comma 3 2 2 3" xfId="126"/>
    <cellStyle name="Comma 3 2 2 3 2" xfId="1165"/>
    <cellStyle name="Comma 3 2 2 4" xfId="127"/>
    <cellStyle name="Comma 3 2 2 5" xfId="1121"/>
    <cellStyle name="Comma 3 2 3" xfId="128"/>
    <cellStyle name="Comma 3 2 3 2" xfId="1110"/>
    <cellStyle name="Comma 3 2 4" xfId="129"/>
    <cellStyle name="Comma 3 2 4 2" xfId="1132"/>
    <cellStyle name="Comma 3 2 5" xfId="130"/>
    <cellStyle name="Comma 3 2 5 2" xfId="131"/>
    <cellStyle name="Comma 3 2 5 3" xfId="1154"/>
    <cellStyle name="Comma 3 2 6" xfId="132"/>
    <cellStyle name="Comma 3 2 7" xfId="1099"/>
    <cellStyle name="Comma 3 3" xfId="133"/>
    <cellStyle name="Comma 3 3 2" xfId="134"/>
    <cellStyle name="Comma 3 3 2 2" xfId="135"/>
    <cellStyle name="Comma 3 3 2 3" xfId="1137"/>
    <cellStyle name="Comma 3 3 3" xfId="136"/>
    <cellStyle name="Comma 3 3 3 2" xfId="137"/>
    <cellStyle name="Comma 3 3 3 3" xfId="1159"/>
    <cellStyle name="Comma 3 3 4" xfId="1115"/>
    <cellStyle name="Comma 3 4" xfId="138"/>
    <cellStyle name="Comma 3 4 2" xfId="139"/>
    <cellStyle name="Comma 3 4 3" xfId="1104"/>
    <cellStyle name="Comma 3 4 4" xfId="1210"/>
    <cellStyle name="Comma 3 5" xfId="140"/>
    <cellStyle name="Comma 3 5 2" xfId="1126"/>
    <cellStyle name="Comma 3 6" xfId="141"/>
    <cellStyle name="Comma 3 6 2" xfId="1148"/>
    <cellStyle name="Comma 3 7" xfId="142"/>
    <cellStyle name="Comma 3 8" xfId="143"/>
    <cellStyle name="Comma 3 9" xfId="1086"/>
    <cellStyle name="Comma 30" xfId="144"/>
    <cellStyle name="Comma 31" xfId="145"/>
    <cellStyle name="Comma 31 2" xfId="1211"/>
    <cellStyle name="Comma 32" xfId="146"/>
    <cellStyle name="Comma 32 2" xfId="1212"/>
    <cellStyle name="Comma 33" xfId="1213"/>
    <cellStyle name="Comma 34" xfId="1214"/>
    <cellStyle name="Comma 35" xfId="1215"/>
    <cellStyle name="Comma 36" xfId="1216"/>
    <cellStyle name="Comma 37" xfId="1217"/>
    <cellStyle name="Comma 38" xfId="1218"/>
    <cellStyle name="Comma 39" xfId="1219"/>
    <cellStyle name="Comma 4" xfId="147"/>
    <cellStyle name="Comma 4 2" xfId="148"/>
    <cellStyle name="Comma 4 2 2" xfId="1221"/>
    <cellStyle name="Comma 4 3" xfId="149"/>
    <cellStyle name="Comma 4 4" xfId="150"/>
    <cellStyle name="Comma 4 5" xfId="151"/>
    <cellStyle name="Comma 4 6" xfId="152"/>
    <cellStyle name="Comma 4 7" xfId="153"/>
    <cellStyle name="Comma 4 8" xfId="1220"/>
    <cellStyle name="Comma 40" xfId="1222"/>
    <cellStyle name="Comma 40 2" xfId="1223"/>
    <cellStyle name="Comma 41" xfId="1224"/>
    <cellStyle name="Comma 42" xfId="1225"/>
    <cellStyle name="Comma 43" xfId="1226"/>
    <cellStyle name="Comma 44" xfId="1227"/>
    <cellStyle name="Comma 45" xfId="1228"/>
    <cellStyle name="Comma 46" xfId="1229"/>
    <cellStyle name="Comma 47" xfId="1230"/>
    <cellStyle name="Comma 48" xfId="1231"/>
    <cellStyle name="Comma 49" xfId="1232"/>
    <cellStyle name="Comma 5" xfId="154"/>
    <cellStyle name="Comma 5 2" xfId="155"/>
    <cellStyle name="Comma 5 2 2" xfId="1234"/>
    <cellStyle name="Comma 5 3" xfId="156"/>
    <cellStyle name="Comma 5 4" xfId="1233"/>
    <cellStyle name="Comma 50" xfId="1235"/>
    <cellStyle name="Comma 51" xfId="1236"/>
    <cellStyle name="Comma 52" xfId="1237"/>
    <cellStyle name="Comma 53" xfId="1238"/>
    <cellStyle name="Comma 54" xfId="1239"/>
    <cellStyle name="Comma 55" xfId="1240"/>
    <cellStyle name="Comma 56" xfId="1241"/>
    <cellStyle name="Comma 57" xfId="1242"/>
    <cellStyle name="Comma 58" xfId="1243"/>
    <cellStyle name="Comma 59" xfId="1244"/>
    <cellStyle name="Comma 6" xfId="157"/>
    <cellStyle name="Comma 6 2" xfId="158"/>
    <cellStyle name="Comma 6 2 2" xfId="159"/>
    <cellStyle name="Comma 6 2 3" xfId="1246"/>
    <cellStyle name="Comma 6 3" xfId="160"/>
    <cellStyle name="Comma 6 4" xfId="161"/>
    <cellStyle name="Comma 6 5" xfId="1168"/>
    <cellStyle name="Comma 6 6" xfId="1245"/>
    <cellStyle name="Comma 60" xfId="1247"/>
    <cellStyle name="Comma 61" xfId="1248"/>
    <cellStyle name="Comma 62" xfId="1249"/>
    <cellStyle name="Comma 63" xfId="1250"/>
    <cellStyle name="Comma 63 2" xfId="1251"/>
    <cellStyle name="Comma 64" xfId="1252"/>
    <cellStyle name="Comma 65" xfId="1253"/>
    <cellStyle name="Comma 66" xfId="1254"/>
    <cellStyle name="Comma 67" xfId="1255"/>
    <cellStyle name="Comma 68" xfId="48"/>
    <cellStyle name="Comma 7" xfId="162"/>
    <cellStyle name="Comma 7 2" xfId="163"/>
    <cellStyle name="Comma 7 2 2" xfId="164"/>
    <cellStyle name="Comma 7 3" xfId="165"/>
    <cellStyle name="Comma 8" xfId="166"/>
    <cellStyle name="Comma 8 2" xfId="167"/>
    <cellStyle name="Comma 8 2 2" xfId="1257"/>
    <cellStyle name="Comma 8 3" xfId="168"/>
    <cellStyle name="Comma 8 4" xfId="1256"/>
    <cellStyle name="Comma 9" xfId="169"/>
    <cellStyle name="Comma 9 2" xfId="170"/>
    <cellStyle name="Comma 9 3" xfId="171"/>
    <cellStyle name="Comma 9 4" xfId="1258"/>
    <cellStyle name="Comma0" xfId="172"/>
    <cellStyle name="Comma0 10" xfId="173"/>
    <cellStyle name="Comma0 11" xfId="174"/>
    <cellStyle name="Comma0 2" xfId="175"/>
    <cellStyle name="Comma0 3" xfId="176"/>
    <cellStyle name="Comma0 4" xfId="177"/>
    <cellStyle name="Comma0 4 2" xfId="178"/>
    <cellStyle name="Comma0 4 3" xfId="179"/>
    <cellStyle name="Comma0 4 3 2" xfId="180"/>
    <cellStyle name="Comma0 4 4" xfId="181"/>
    <cellStyle name="Comma0 5" xfId="182"/>
    <cellStyle name="Comma0 5 2" xfId="183"/>
    <cellStyle name="Comma0 6" xfId="184"/>
    <cellStyle name="Comma0 6 2" xfId="185"/>
    <cellStyle name="Comma0 7" xfId="186"/>
    <cellStyle name="Comma0 7 2" xfId="187"/>
    <cellStyle name="Comma0 8" xfId="188"/>
    <cellStyle name="Comma0 9" xfId="189"/>
    <cellStyle name="Currency" xfId="2" builtinId="4"/>
    <cellStyle name="Currency 10" xfId="191"/>
    <cellStyle name="Currency 10 2" xfId="1259"/>
    <cellStyle name="Currency 11" xfId="192"/>
    <cellStyle name="Currency 11 2" xfId="1260"/>
    <cellStyle name="Currency 12" xfId="193"/>
    <cellStyle name="Currency 12 2" xfId="1261"/>
    <cellStyle name="Currency 13" xfId="194"/>
    <cellStyle name="Currency 13 2" xfId="1262"/>
    <cellStyle name="Currency 14" xfId="195"/>
    <cellStyle name="Currency 15" xfId="196"/>
    <cellStyle name="Currency 16" xfId="197"/>
    <cellStyle name="Currency 17" xfId="198"/>
    <cellStyle name="Currency 18" xfId="199"/>
    <cellStyle name="Currency 19" xfId="200"/>
    <cellStyle name="Currency 2" xfId="201"/>
    <cellStyle name="Currency 2 10" xfId="202"/>
    <cellStyle name="Currency 2 11" xfId="203"/>
    <cellStyle name="Currency 2 2" xfId="204"/>
    <cellStyle name="Currency 2 2 10" xfId="1263"/>
    <cellStyle name="Currency 2 2 2" xfId="205"/>
    <cellStyle name="Currency 2 2 2 2" xfId="206"/>
    <cellStyle name="Currency 2 2 2 3" xfId="207"/>
    <cellStyle name="Currency 2 2 3" xfId="208"/>
    <cellStyle name="Currency 2 2 4" xfId="209"/>
    <cellStyle name="Currency 2 2 5" xfId="210"/>
    <cellStyle name="Currency 2 2 6" xfId="211"/>
    <cellStyle name="Currency 2 2 7" xfId="212"/>
    <cellStyle name="Currency 2 2 8" xfId="213"/>
    <cellStyle name="Currency 2 2 9" xfId="214"/>
    <cellStyle name="Currency 2 3" xfId="215"/>
    <cellStyle name="Currency 2 3 2" xfId="1264"/>
    <cellStyle name="Currency 2 4" xfId="216"/>
    <cellStyle name="Currency 2 5" xfId="217"/>
    <cellStyle name="Currency 2 6" xfId="218"/>
    <cellStyle name="Currency 2 7" xfId="219"/>
    <cellStyle name="Currency 2 8" xfId="220"/>
    <cellStyle name="Currency 2 9" xfId="221"/>
    <cellStyle name="Currency 20" xfId="222"/>
    <cellStyle name="Currency 21" xfId="223"/>
    <cellStyle name="Currency 22" xfId="224"/>
    <cellStyle name="Currency 23" xfId="225"/>
    <cellStyle name="Currency 24" xfId="226"/>
    <cellStyle name="Currency 24 2" xfId="227"/>
    <cellStyle name="Currency 24 3" xfId="228"/>
    <cellStyle name="Currency 24 3 2" xfId="229"/>
    <cellStyle name="Currency 24 4" xfId="230"/>
    <cellStyle name="Currency 25" xfId="231"/>
    <cellStyle name="Currency 25 2" xfId="232"/>
    <cellStyle name="Currency 26" xfId="233"/>
    <cellStyle name="Currency 26 2" xfId="234"/>
    <cellStyle name="Currency 27" xfId="235"/>
    <cellStyle name="Currency 27 2" xfId="236"/>
    <cellStyle name="Currency 28" xfId="237"/>
    <cellStyle name="Currency 29" xfId="238"/>
    <cellStyle name="Currency 3" xfId="239"/>
    <cellStyle name="Currency 3 10" xfId="1170"/>
    <cellStyle name="Currency 3 2" xfId="240"/>
    <cellStyle name="Currency 3 2 2" xfId="241"/>
    <cellStyle name="Currency 3 2 2 2" xfId="242"/>
    <cellStyle name="Currency 3 2 2 3" xfId="243"/>
    <cellStyle name="Currency 3 2 3" xfId="244"/>
    <cellStyle name="Currency 3 2 4" xfId="245"/>
    <cellStyle name="Currency 3 2 5" xfId="246"/>
    <cellStyle name="Currency 3 2 6" xfId="1265"/>
    <cellStyle name="Currency 3 3" xfId="247"/>
    <cellStyle name="Currency 3 3 2" xfId="248"/>
    <cellStyle name="Currency 3 3 3" xfId="249"/>
    <cellStyle name="Currency 3 3 4" xfId="1266"/>
    <cellStyle name="Currency 3 4" xfId="250"/>
    <cellStyle name="Currency 3 5" xfId="251"/>
    <cellStyle name="Currency 3 6" xfId="252"/>
    <cellStyle name="Currency 3 7" xfId="253"/>
    <cellStyle name="Currency 3 8" xfId="254"/>
    <cellStyle name="Currency 3 9" xfId="255"/>
    <cellStyle name="Currency 30" xfId="256"/>
    <cellStyle name="Currency 31" xfId="257"/>
    <cellStyle name="Currency 32" xfId="258"/>
    <cellStyle name="Currency 33" xfId="190"/>
    <cellStyle name="Currency 4" xfId="259"/>
    <cellStyle name="Currency 4 2" xfId="260"/>
    <cellStyle name="Currency 4 2 2" xfId="1268"/>
    <cellStyle name="Currency 4 3" xfId="261"/>
    <cellStyle name="Currency 4 4" xfId="1267"/>
    <cellStyle name="Currency 5" xfId="262"/>
    <cellStyle name="Currency 5 2" xfId="263"/>
    <cellStyle name="Currency 5 2 2" xfId="1270"/>
    <cellStyle name="Currency 5 3" xfId="1269"/>
    <cellStyle name="Currency 6" xfId="264"/>
    <cellStyle name="Currency 6 2" xfId="265"/>
    <cellStyle name="Currency 6 2 2" xfId="266"/>
    <cellStyle name="Currency 6 2 3" xfId="1272"/>
    <cellStyle name="Currency 6 3" xfId="1271"/>
    <cellStyle name="Currency 7" xfId="267"/>
    <cellStyle name="Currency 7 2" xfId="268"/>
    <cellStyle name="Currency 7 3" xfId="269"/>
    <cellStyle name="Currency 7 4" xfId="1273"/>
    <cellStyle name="Currency 8" xfId="270"/>
    <cellStyle name="Currency 8 2" xfId="1275"/>
    <cellStyle name="Currency 8 3" xfId="1274"/>
    <cellStyle name="Currency 9" xfId="271"/>
    <cellStyle name="Currency 9 2" xfId="1276"/>
    <cellStyle name="Currency0" xfId="272"/>
    <cellStyle name="Currency0 10" xfId="273"/>
    <cellStyle name="Currency0 11" xfId="274"/>
    <cellStyle name="Currency0 2" xfId="275"/>
    <cellStyle name="Currency0 3" xfId="276"/>
    <cellStyle name="Currency0 4" xfId="277"/>
    <cellStyle name="Currency0 4 2" xfId="278"/>
    <cellStyle name="Currency0 4 3" xfId="279"/>
    <cellStyle name="Currency0 4 3 2" xfId="280"/>
    <cellStyle name="Currency0 4 4" xfId="281"/>
    <cellStyle name="Currency0 5" xfId="282"/>
    <cellStyle name="Currency0 5 2" xfId="283"/>
    <cellStyle name="Currency0 6" xfId="284"/>
    <cellStyle name="Currency0 6 2" xfId="285"/>
    <cellStyle name="Currency0 7" xfId="286"/>
    <cellStyle name="Currency0 7 2" xfId="287"/>
    <cellStyle name="Currency0 8" xfId="288"/>
    <cellStyle name="Currency0 9" xfId="289"/>
    <cellStyle name="Currʬncy" xfId="290"/>
    <cellStyle name="custom" xfId="291"/>
    <cellStyle name="Custom - Style1" xfId="292"/>
    <cellStyle name="custom 2" xfId="293"/>
    <cellStyle name="Data   - Style2" xfId="294"/>
    <cellStyle name="Date" xfId="295"/>
    <cellStyle name="Date 10" xfId="296"/>
    <cellStyle name="Date 11" xfId="297"/>
    <cellStyle name="Date 2" xfId="298"/>
    <cellStyle name="Date 3" xfId="299"/>
    <cellStyle name="Date 4" xfId="300"/>
    <cellStyle name="Date 4 2" xfId="301"/>
    <cellStyle name="Date 4 3" xfId="302"/>
    <cellStyle name="Date 4 3 2" xfId="303"/>
    <cellStyle name="Date 4 4" xfId="304"/>
    <cellStyle name="Date 5" xfId="305"/>
    <cellStyle name="Date 5 2" xfId="306"/>
    <cellStyle name="Date 6" xfId="307"/>
    <cellStyle name="Date 6 2" xfId="308"/>
    <cellStyle name="Date 7" xfId="309"/>
    <cellStyle name="Date 7 2" xfId="310"/>
    <cellStyle name="Date 8" xfId="311"/>
    <cellStyle name="Date 9" xfId="312"/>
    <cellStyle name="Explanatory Text 2" xfId="313"/>
    <cellStyle name="Fixed" xfId="314"/>
    <cellStyle name="Fixed 10" xfId="315"/>
    <cellStyle name="Fixed 11" xfId="316"/>
    <cellStyle name="Fixed 2" xfId="317"/>
    <cellStyle name="Fixed 3" xfId="318"/>
    <cellStyle name="Fixed 4" xfId="319"/>
    <cellStyle name="Fixed 4 2" xfId="320"/>
    <cellStyle name="Fixed 4 3" xfId="321"/>
    <cellStyle name="Fixed 4 3 2" xfId="322"/>
    <cellStyle name="Fixed 4 4" xfId="323"/>
    <cellStyle name="Fixed 5" xfId="324"/>
    <cellStyle name="Fixed 5 2" xfId="325"/>
    <cellStyle name="Fixed 6" xfId="326"/>
    <cellStyle name="Fixed 6 2" xfId="327"/>
    <cellStyle name="Fixed 7" xfId="328"/>
    <cellStyle name="Fixed 7 2" xfId="329"/>
    <cellStyle name="Fixed 8" xfId="330"/>
    <cellStyle name="Fixed 9" xfId="331"/>
    <cellStyle name="Good 2" xfId="332"/>
    <cellStyle name="Grey" xfId="333"/>
    <cellStyle name="header" xfId="1277"/>
    <cellStyle name="Header1" xfId="334"/>
    <cellStyle name="Header1 2" xfId="1278"/>
    <cellStyle name="Header2" xfId="335"/>
    <cellStyle name="Header2 2" xfId="336"/>
    <cellStyle name="Header2 3" xfId="1279"/>
    <cellStyle name="Heading 1 2" xfId="338"/>
    <cellStyle name="Heading 1 3" xfId="339"/>
    <cellStyle name="Heading 1 3 2" xfId="1335"/>
    <cellStyle name="Heading 1 4" xfId="337"/>
    <cellStyle name="Heading 2 2" xfId="341"/>
    <cellStyle name="Heading 2 3" xfId="342"/>
    <cellStyle name="Heading 2 3 2" xfId="1334"/>
    <cellStyle name="Heading 2 4" xfId="340"/>
    <cellStyle name="Heading 3 2" xfId="343"/>
    <cellStyle name="Heading 4 2" xfId="344"/>
    <cellStyle name="Hyperlink 2" xfId="345"/>
    <cellStyle name="Input [yellow]" xfId="346"/>
    <cellStyle name="Input [yellow] 2" xfId="347"/>
    <cellStyle name="Input 2" xfId="348"/>
    <cellStyle name="Labels - Style3" xfId="349"/>
    <cellStyle name="Linked Cell 2" xfId="350"/>
    <cellStyle name="M" xfId="351"/>
    <cellStyle name="M 2" xfId="352"/>
    <cellStyle name="M 3" xfId="353"/>
    <cellStyle name="M.00" xfId="354"/>
    <cellStyle name="M.00 2" xfId="355"/>
    <cellStyle name="M.00 3" xfId="356"/>
    <cellStyle name="M_9. Rev2Cost_GDPIPI" xfId="1280"/>
    <cellStyle name="M_lists" xfId="1281"/>
    <cellStyle name="M_lists_4. Current Monthly Fixed Charge" xfId="1282"/>
    <cellStyle name="M_Sheet4" xfId="1283"/>
    <cellStyle name="Neutral 2" xfId="357"/>
    <cellStyle name="no dec" xfId="358"/>
    <cellStyle name="NorALL-HC" xfId="359"/>
    <cellStyle name="Normal" xfId="0" builtinId="0"/>
    <cellStyle name="Normal - Style1" xfId="360"/>
    <cellStyle name="Normal - Style1 2" xfId="361"/>
    <cellStyle name="Normal - Style1 3" xfId="362"/>
    <cellStyle name="Normal - Style1 4" xfId="363"/>
    <cellStyle name="Normal - Style1_v1.1 Prefile" xfId="364"/>
    <cellStyle name="Normal 10" xfId="365"/>
    <cellStyle name="Normal 10 2" xfId="366"/>
    <cellStyle name="Normal 10 2 2" xfId="367"/>
    <cellStyle name="Normal 10 2 2 2" xfId="1286"/>
    <cellStyle name="Normal 10 2 3" xfId="1285"/>
    <cellStyle name="Normal 10 3" xfId="368"/>
    <cellStyle name="Normal 10 4" xfId="1169"/>
    <cellStyle name="Normal 10 5" xfId="1284"/>
    <cellStyle name="Normal 100" xfId="369"/>
    <cellStyle name="Normal 101" xfId="370"/>
    <cellStyle name="Normal 102" xfId="371"/>
    <cellStyle name="Normal 103" xfId="372"/>
    <cellStyle name="Normal 104" xfId="373"/>
    <cellStyle name="Normal 105" xfId="374"/>
    <cellStyle name="Normal 106" xfId="375"/>
    <cellStyle name="Normal 107" xfId="376"/>
    <cellStyle name="Normal 108" xfId="377"/>
    <cellStyle name="Normal 109" xfId="378"/>
    <cellStyle name="Normal 11" xfId="379"/>
    <cellStyle name="Normal 11 2" xfId="380"/>
    <cellStyle name="Normal 11 2 2" xfId="381"/>
    <cellStyle name="Normal 11 3" xfId="382"/>
    <cellStyle name="Normal 11 3 2" xfId="1288"/>
    <cellStyle name="Normal 11 4" xfId="383"/>
    <cellStyle name="Normal 11 4 2" xfId="1289"/>
    <cellStyle name="Normal 11 5" xfId="384"/>
    <cellStyle name="Normal 11 6" xfId="1287"/>
    <cellStyle name="Normal 110" xfId="385"/>
    <cellStyle name="Normal 111" xfId="386"/>
    <cellStyle name="Normal 112" xfId="387"/>
    <cellStyle name="Normal 113" xfId="388"/>
    <cellStyle name="Normal 114" xfId="389"/>
    <cellStyle name="Normal 115" xfId="390"/>
    <cellStyle name="Normal 116" xfId="391"/>
    <cellStyle name="Normal 117" xfId="392"/>
    <cellStyle name="Normal 118" xfId="393"/>
    <cellStyle name="Normal 119" xfId="394"/>
    <cellStyle name="Normal 12" xfId="395"/>
    <cellStyle name="Normal 12 2" xfId="396"/>
    <cellStyle name="Normal 12 2 2" xfId="1291"/>
    <cellStyle name="Normal 12 3" xfId="1096"/>
    <cellStyle name="Normal 12 4" xfId="1290"/>
    <cellStyle name="Normal 120" xfId="397"/>
    <cellStyle name="Normal 121" xfId="398"/>
    <cellStyle name="Normal 122" xfId="399"/>
    <cellStyle name="Normal 123" xfId="400"/>
    <cellStyle name="Normal 124" xfId="401"/>
    <cellStyle name="Normal 125" xfId="402"/>
    <cellStyle name="Normal 126" xfId="403"/>
    <cellStyle name="Normal 127" xfId="404"/>
    <cellStyle name="Normal 128" xfId="405"/>
    <cellStyle name="Normal 129" xfId="406"/>
    <cellStyle name="Normal 13" xfId="407"/>
    <cellStyle name="Normal 13 2" xfId="408"/>
    <cellStyle name="Normal 13 2 2" xfId="1293"/>
    <cellStyle name="Normal 13 3" xfId="1292"/>
    <cellStyle name="Normal 130" xfId="409"/>
    <cellStyle name="Normal 131" xfId="410"/>
    <cellStyle name="Normal 132" xfId="411"/>
    <cellStyle name="Normal 133" xfId="412"/>
    <cellStyle name="Normal 134" xfId="413"/>
    <cellStyle name="Normal 135" xfId="414"/>
    <cellStyle name="Normal 136" xfId="415"/>
    <cellStyle name="Normal 137" xfId="416"/>
    <cellStyle name="Normal 138" xfId="417"/>
    <cellStyle name="Normal 139" xfId="418"/>
    <cellStyle name="Normal 14" xfId="419"/>
    <cellStyle name="Normal 14 2" xfId="420"/>
    <cellStyle name="Normal 14 3" xfId="1294"/>
    <cellStyle name="Normal 140" xfId="421"/>
    <cellStyle name="Normal 141" xfId="422"/>
    <cellStyle name="Normal 142" xfId="423"/>
    <cellStyle name="Normal 143" xfId="424"/>
    <cellStyle name="Normal 144" xfId="425"/>
    <cellStyle name="Normal 145" xfId="426"/>
    <cellStyle name="Normal 146" xfId="427"/>
    <cellStyle name="Normal 147" xfId="428"/>
    <cellStyle name="Normal 148" xfId="429"/>
    <cellStyle name="Normal 149" xfId="430"/>
    <cellStyle name="Normal 15" xfId="431"/>
    <cellStyle name="Normal 15 2" xfId="432"/>
    <cellStyle name="Normal 15 3" xfId="1295"/>
    <cellStyle name="Normal 150" xfId="433"/>
    <cellStyle name="Normal 151" xfId="434"/>
    <cellStyle name="Normal 152" xfId="435"/>
    <cellStyle name="Normal 153" xfId="436"/>
    <cellStyle name="Normal 154" xfId="437"/>
    <cellStyle name="Normal 155" xfId="438"/>
    <cellStyle name="Normal 156" xfId="439"/>
    <cellStyle name="Normal 157" xfId="440"/>
    <cellStyle name="Normal 158" xfId="441"/>
    <cellStyle name="Normal 159" xfId="442"/>
    <cellStyle name="Normal 16" xfId="443"/>
    <cellStyle name="Normal 16 2" xfId="1296"/>
    <cellStyle name="Normal 160" xfId="444"/>
    <cellStyle name="Normal 161" xfId="445"/>
    <cellStyle name="Normal 162" xfId="446"/>
    <cellStyle name="Normal 163" xfId="447"/>
    <cellStyle name="Normal 164" xfId="448"/>
    <cellStyle name="Normal 165" xfId="449"/>
    <cellStyle name="Normal 166" xfId="450"/>
    <cellStyle name="Normal 167" xfId="451"/>
    <cellStyle name="Normal 168" xfId="452"/>
    <cellStyle name="Normal 169" xfId="453"/>
    <cellStyle name="Normal 17" xfId="454"/>
    <cellStyle name="Normal 17 2" xfId="1297"/>
    <cellStyle name="Normal 170" xfId="455"/>
    <cellStyle name="Normal 171" xfId="456"/>
    <cellStyle name="Normal 172" xfId="457"/>
    <cellStyle name="Normal 173" xfId="458"/>
    <cellStyle name="Normal 174" xfId="459"/>
    <cellStyle name="Normal 175" xfId="460"/>
    <cellStyle name="Normal 176" xfId="461"/>
    <cellStyle name="Normal 177" xfId="462"/>
    <cellStyle name="Normal 178" xfId="463"/>
    <cellStyle name="Normal 179" xfId="464"/>
    <cellStyle name="Normal 18" xfId="465"/>
    <cellStyle name="Normal 18 2" xfId="1298"/>
    <cellStyle name="Normal 180" xfId="466"/>
    <cellStyle name="Normal 181" xfId="467"/>
    <cellStyle name="Normal 182" xfId="468"/>
    <cellStyle name="Normal 183" xfId="469"/>
    <cellStyle name="Normal 184" xfId="470"/>
    <cellStyle name="Normal 185" xfId="471"/>
    <cellStyle name="Normal 186" xfId="472"/>
    <cellStyle name="Normal 187" xfId="473"/>
    <cellStyle name="Normal 188" xfId="474"/>
    <cellStyle name="Normal 189" xfId="475"/>
    <cellStyle name="Normal 19" xfId="476"/>
    <cellStyle name="Normal 19 2" xfId="1299"/>
    <cellStyle name="Normal 190" xfId="477"/>
    <cellStyle name="Normal 191" xfId="478"/>
    <cellStyle name="Normal 192" xfId="479"/>
    <cellStyle name="Normal 193" xfId="480"/>
    <cellStyle name="Normal 194" xfId="481"/>
    <cellStyle name="Normal 195" xfId="482"/>
    <cellStyle name="Normal 196" xfId="483"/>
    <cellStyle name="Normal 197" xfId="484"/>
    <cellStyle name="Normal 198" xfId="485"/>
    <cellStyle name="Normal 199" xfId="486"/>
    <cellStyle name="Normal 2" xfId="4"/>
    <cellStyle name="Normal 2 10" xfId="487"/>
    <cellStyle name="Normal 2 10 2" xfId="488"/>
    <cellStyle name="Normal 2 11" xfId="489"/>
    <cellStyle name="Normal 2 11 2" xfId="490"/>
    <cellStyle name="Normal 2 11 3" xfId="491"/>
    <cellStyle name="Normal 2 11 4" xfId="492"/>
    <cellStyle name="Normal 2 12" xfId="493"/>
    <cellStyle name="Normal 2 13" xfId="494"/>
    <cellStyle name="Normal 2 14" xfId="495"/>
    <cellStyle name="Normal 2 14 2" xfId="496"/>
    <cellStyle name="Normal 2 15" xfId="497"/>
    <cellStyle name="Normal 2 16" xfId="1093"/>
    <cellStyle name="Normal 2 17" xfId="1173"/>
    <cellStyle name="Normal 2 2" xfId="498"/>
    <cellStyle name="Normal 2 2 10" xfId="499"/>
    <cellStyle name="Normal 2 2 11" xfId="500"/>
    <cellStyle name="Normal 2 2 12" xfId="501"/>
    <cellStyle name="Normal 2 2 13" xfId="502"/>
    <cellStyle name="Normal 2 2 13 2" xfId="503"/>
    <cellStyle name="Normal 2 2 13 3" xfId="504"/>
    <cellStyle name="Normal 2 2 13 4" xfId="505"/>
    <cellStyle name="Normal 2 2 14" xfId="506"/>
    <cellStyle name="Normal 2 2 15" xfId="507"/>
    <cellStyle name="Normal 2 2 16" xfId="508"/>
    <cellStyle name="Normal 2 2 16 2" xfId="509"/>
    <cellStyle name="Normal 2 2 17" xfId="510"/>
    <cellStyle name="Normal 2 2 18" xfId="511"/>
    <cellStyle name="Normal 2 2 2" xfId="512"/>
    <cellStyle name="Normal 2 2 2 2" xfId="513"/>
    <cellStyle name="Normal 2 2 2 2 2" xfId="514"/>
    <cellStyle name="Normal 2 2 2 2 2 2" xfId="515"/>
    <cellStyle name="Normal 2 2 2 2 2 3" xfId="516"/>
    <cellStyle name="Normal 2 2 2 2 2 4" xfId="517"/>
    <cellStyle name="Normal 2 2 2 2 3" xfId="518"/>
    <cellStyle name="Normal 2 2 2 2 4" xfId="519"/>
    <cellStyle name="Normal 2 2 2 2 5" xfId="520"/>
    <cellStyle name="Normal 2 2 2 2 5 2" xfId="521"/>
    <cellStyle name="Normal 2 2 2 3" xfId="522"/>
    <cellStyle name="Normal 2 2 2 3 2" xfId="523"/>
    <cellStyle name="Normal 2 2 2 3 2 2" xfId="524"/>
    <cellStyle name="Normal 2 2 2 3 3" xfId="525"/>
    <cellStyle name="Normal 2 2 2 3 3 2" xfId="526"/>
    <cellStyle name="Normal 2 2 2 4" xfId="527"/>
    <cellStyle name="Normal 2 2 2 4 2" xfId="528"/>
    <cellStyle name="Normal 2 2 2 5" xfId="529"/>
    <cellStyle name="Normal 2 2 2 6" xfId="530"/>
    <cellStyle name="Normal 2 2 2 7" xfId="1084"/>
    <cellStyle name="Normal 2 2 2 8" xfId="1300"/>
    <cellStyle name="Normal 2 2 3" xfId="531"/>
    <cellStyle name="Normal 2 2 3 2" xfId="1301"/>
    <cellStyle name="Normal 2 2 4" xfId="532"/>
    <cellStyle name="Normal 2 2 5" xfId="533"/>
    <cellStyle name="Normal 2 2 6" xfId="534"/>
    <cellStyle name="Normal 2 2 7" xfId="535"/>
    <cellStyle name="Normal 2 2 8" xfId="536"/>
    <cellStyle name="Normal 2 2 9" xfId="537"/>
    <cellStyle name="Normal 2 3" xfId="538"/>
    <cellStyle name="Normal 2 3 2" xfId="539"/>
    <cellStyle name="Normal 2 3 2 2" xfId="540"/>
    <cellStyle name="Normal 2 3 2 2 2" xfId="541"/>
    <cellStyle name="Normal 2 3 2 2 3" xfId="542"/>
    <cellStyle name="Normal 2 3 2 2 4" xfId="543"/>
    <cellStyle name="Normal 2 3 2 3" xfId="544"/>
    <cellStyle name="Normal 2 3 2 4" xfId="545"/>
    <cellStyle name="Normal 2 3 2 5" xfId="546"/>
    <cellStyle name="Normal 2 3 2 5 2" xfId="547"/>
    <cellStyle name="Normal 2 3 3" xfId="548"/>
    <cellStyle name="Normal 2 3 3 2" xfId="549"/>
    <cellStyle name="Normal 2 3 3 2 2" xfId="550"/>
    <cellStyle name="Normal 2 3 3 3" xfId="551"/>
    <cellStyle name="Normal 2 3 3 3 2" xfId="552"/>
    <cellStyle name="Normal 2 3 4" xfId="553"/>
    <cellStyle name="Normal 2 3 4 2" xfId="554"/>
    <cellStyle name="Normal 2 3 5" xfId="555"/>
    <cellStyle name="Normal 2 3 6" xfId="556"/>
    <cellStyle name="Normal 2 4" xfId="557"/>
    <cellStyle name="Normal 2 4 2" xfId="558"/>
    <cellStyle name="Normal 2 4 3" xfId="1302"/>
    <cellStyle name="Normal 2 5" xfId="559"/>
    <cellStyle name="Normal 2 5 2" xfId="560"/>
    <cellStyle name="Normal 2 5 3" xfId="1303"/>
    <cellStyle name="Normal 2 6" xfId="561"/>
    <cellStyle name="Normal 2 6 2" xfId="562"/>
    <cellStyle name="Normal 2 6 3" xfId="1304"/>
    <cellStyle name="Normal 2 7" xfId="563"/>
    <cellStyle name="Normal 2 7 2" xfId="564"/>
    <cellStyle name="Normal 2 8" xfId="565"/>
    <cellStyle name="Normal 2 8 2" xfId="566"/>
    <cellStyle name="Normal 2 9" xfId="567"/>
    <cellStyle name="Normal 2 9 2" xfId="568"/>
    <cellStyle name="Normal 20" xfId="569"/>
    <cellStyle name="Normal 200" xfId="570"/>
    <cellStyle name="Normal 201" xfId="571"/>
    <cellStyle name="Normal 202" xfId="572"/>
    <cellStyle name="Normal 203" xfId="573"/>
    <cellStyle name="Normal 204" xfId="574"/>
    <cellStyle name="Normal 205" xfId="575"/>
    <cellStyle name="Normal 206" xfId="576"/>
    <cellStyle name="Normal 207" xfId="577"/>
    <cellStyle name="Normal 208" xfId="578"/>
    <cellStyle name="Normal 209" xfId="579"/>
    <cellStyle name="Normal 21" xfId="580"/>
    <cellStyle name="Normal 210" xfId="581"/>
    <cellStyle name="Normal 211" xfId="582"/>
    <cellStyle name="Normal 212" xfId="583"/>
    <cellStyle name="Normal 213" xfId="584"/>
    <cellStyle name="Normal 214" xfId="1080"/>
    <cellStyle name="Normal 215" xfId="1091"/>
    <cellStyle name="Normal 216" xfId="1082"/>
    <cellStyle name="Normal 217" xfId="1094"/>
    <cellStyle name="Normal 218" xfId="1120"/>
    <cellStyle name="Normal 219" xfId="1336"/>
    <cellStyle name="Normal 22" xfId="585"/>
    <cellStyle name="Normal 22 2" xfId="1305"/>
    <cellStyle name="Normal 23" xfId="586"/>
    <cellStyle name="Normal 24" xfId="587"/>
    <cellStyle name="Normal 25" xfId="588"/>
    <cellStyle name="Normal 26" xfId="589"/>
    <cellStyle name="Normal 27" xfId="590"/>
    <cellStyle name="Normal 28" xfId="591"/>
    <cellStyle name="Normal 28 2" xfId="1306"/>
    <cellStyle name="Normal 29" xfId="592"/>
    <cellStyle name="Normal 29 2" xfId="1307"/>
    <cellStyle name="Normal 3" xfId="593"/>
    <cellStyle name="Normal 3 2" xfId="594"/>
    <cellStyle name="Normal 3 2 2" xfId="1309"/>
    <cellStyle name="Normal 3 2 3" xfId="1308"/>
    <cellStyle name="Normal 3 3" xfId="595"/>
    <cellStyle name="Normal 3 3 2" xfId="596"/>
    <cellStyle name="Normal 3 3 3" xfId="1087"/>
    <cellStyle name="Normal 3 3 4" xfId="1310"/>
    <cellStyle name="Normal 3 4" xfId="597"/>
    <cellStyle name="Normal 3 4 2" xfId="598"/>
    <cellStyle name="Normal 3 5" xfId="599"/>
    <cellStyle name="Normal 3 5 2" xfId="600"/>
    <cellStyle name="Normal 3 6" xfId="601"/>
    <cellStyle name="Normal 3 7" xfId="602"/>
    <cellStyle name="Normal 3 8" xfId="603"/>
    <cellStyle name="Normal 30" xfId="604"/>
    <cellStyle name="Normal 30 2" xfId="1311"/>
    <cellStyle name="Normal 31" xfId="605"/>
    <cellStyle name="Normal 31 2" xfId="1312"/>
    <cellStyle name="Normal 32" xfId="606"/>
    <cellStyle name="Normal 32 2" xfId="1313"/>
    <cellStyle name="Normal 33" xfId="607"/>
    <cellStyle name="Normal 33 2" xfId="1315"/>
    <cellStyle name="Normal 33 3" xfId="1314"/>
    <cellStyle name="Normal 34" xfId="608"/>
    <cellStyle name="Normal 34 2" xfId="1316"/>
    <cellStyle name="Normal 35" xfId="609"/>
    <cellStyle name="Normal 36" xfId="610"/>
    <cellStyle name="Normal 37" xfId="611"/>
    <cellStyle name="Normal 37 2" xfId="1317"/>
    <cellStyle name="Normal 38" xfId="612"/>
    <cellStyle name="Normal 39" xfId="613"/>
    <cellStyle name="Normal 39 2" xfId="1318"/>
    <cellStyle name="Normal 4" xfId="614"/>
    <cellStyle name="Normal 4 2" xfId="615"/>
    <cellStyle name="Normal 4 2 2" xfId="616"/>
    <cellStyle name="Normal 4 2 2 2" xfId="1123"/>
    <cellStyle name="Normal 4 2 2 2 2" xfId="1145"/>
    <cellStyle name="Normal 4 2 2 2 3" xfId="1167"/>
    <cellStyle name="Normal 4 2 2 3" xfId="1112"/>
    <cellStyle name="Normal 4 2 2 4" xfId="1134"/>
    <cellStyle name="Normal 4 2 2 5" xfId="1156"/>
    <cellStyle name="Normal 4 2 3" xfId="1117"/>
    <cellStyle name="Normal 4 2 3 2" xfId="1139"/>
    <cellStyle name="Normal 4 2 3 3" xfId="1161"/>
    <cellStyle name="Normal 4 2 4" xfId="1106"/>
    <cellStyle name="Normal 4 2 5" xfId="1128"/>
    <cellStyle name="Normal 4 2 6" xfId="1150"/>
    <cellStyle name="Normal 4 2 7" xfId="1320"/>
    <cellStyle name="Normal 4 3" xfId="617"/>
    <cellStyle name="Normal 4 3 2" xfId="1085"/>
    <cellStyle name="Normal 4 4" xfId="618"/>
    <cellStyle name="Normal 4 4 2" xfId="1119"/>
    <cellStyle name="Normal 4 4 2 2" xfId="1141"/>
    <cellStyle name="Normal 4 4 2 3" xfId="1163"/>
    <cellStyle name="Normal 4 4 3" xfId="1108"/>
    <cellStyle name="Normal 4 4 4" xfId="1130"/>
    <cellStyle name="Normal 4 4 5" xfId="1152"/>
    <cellStyle name="Normal 4 4 6" xfId="1098"/>
    <cellStyle name="Normal 4 5" xfId="619"/>
    <cellStyle name="Normal 4 5 2" xfId="1135"/>
    <cellStyle name="Normal 4 5 3" xfId="1157"/>
    <cellStyle name="Normal 4 5 4" xfId="1113"/>
    <cellStyle name="Normal 4 6" xfId="620"/>
    <cellStyle name="Normal 4 6 2" xfId="1102"/>
    <cellStyle name="Normal 4 7" xfId="621"/>
    <cellStyle name="Normal 4 7 2" xfId="1124"/>
    <cellStyle name="Normal 4 8" xfId="1146"/>
    <cellStyle name="Normal 4 9" xfId="1319"/>
    <cellStyle name="Normal 40" xfId="622"/>
    <cellStyle name="Normal 41" xfId="623"/>
    <cellStyle name="Normal 42" xfId="624"/>
    <cellStyle name="Normal 43" xfId="625"/>
    <cellStyle name="Normal 44" xfId="626"/>
    <cellStyle name="Normal 45" xfId="627"/>
    <cellStyle name="Normal 46" xfId="628"/>
    <cellStyle name="Normal 47" xfId="629"/>
    <cellStyle name="Normal 48" xfId="630"/>
    <cellStyle name="Normal 49" xfId="631"/>
    <cellStyle name="Normal 5" xfId="632"/>
    <cellStyle name="Normal 5 2" xfId="633"/>
    <cellStyle name="Normal 5 2 2" xfId="634"/>
    <cellStyle name="Normal 5 2 3" xfId="1101"/>
    <cellStyle name="Normal 5 3" xfId="635"/>
    <cellStyle name="Normal 5 3 2" xfId="636"/>
    <cellStyle name="Normal 5 4" xfId="637"/>
    <cellStyle name="Normal 5 4 2" xfId="638"/>
    <cellStyle name="Normal 5 5" xfId="639"/>
    <cellStyle name="Normal 5 6" xfId="1321"/>
    <cellStyle name="Normal 50" xfId="640"/>
    <cellStyle name="Normal 50 2" xfId="1322"/>
    <cellStyle name="Normal 51" xfId="641"/>
    <cellStyle name="Normal 52" xfId="642"/>
    <cellStyle name="Normal 53" xfId="643"/>
    <cellStyle name="Normal 54" xfId="644"/>
    <cellStyle name="Normal 55" xfId="645"/>
    <cellStyle name="Normal 56" xfId="646"/>
    <cellStyle name="Normal 57" xfId="647"/>
    <cellStyle name="Normal 58" xfId="648"/>
    <cellStyle name="Normal 59" xfId="649"/>
    <cellStyle name="Normal 6" xfId="650"/>
    <cellStyle name="Normal 6 2" xfId="651"/>
    <cellStyle name="Normal 6 2 2" xfId="652"/>
    <cellStyle name="Normal 6 2 2 2" xfId="1142"/>
    <cellStyle name="Normal 6 2 2 3" xfId="1164"/>
    <cellStyle name="Normal 6 2 3" xfId="1109"/>
    <cellStyle name="Normal 6 2 4" xfId="1131"/>
    <cellStyle name="Normal 6 2 5" xfId="1153"/>
    <cellStyle name="Normal 6 2 6" xfId="1324"/>
    <cellStyle name="Normal 6 3" xfId="653"/>
    <cellStyle name="Normal 6 3 2" xfId="1136"/>
    <cellStyle name="Normal 6 3 3" xfId="1158"/>
    <cellStyle name="Normal 6 3 4" xfId="1114"/>
    <cellStyle name="Normal 6 3 5" xfId="1325"/>
    <cellStyle name="Normal 6 4" xfId="1103"/>
    <cellStyle name="Normal 6 5" xfId="1125"/>
    <cellStyle name="Normal 6 6" xfId="1147"/>
    <cellStyle name="Normal 6 7" xfId="1323"/>
    <cellStyle name="Normal 60" xfId="654"/>
    <cellStyle name="Normal 61" xfId="655"/>
    <cellStyle name="Normal 62" xfId="656"/>
    <cellStyle name="Normal 63" xfId="657"/>
    <cellStyle name="Normal 64" xfId="658"/>
    <cellStyle name="Normal 65" xfId="659"/>
    <cellStyle name="Normal 66" xfId="660"/>
    <cellStyle name="Normal 67" xfId="661"/>
    <cellStyle name="Normal 68" xfId="662"/>
    <cellStyle name="Normal 69" xfId="663"/>
    <cellStyle name="Normal 7" xfId="664"/>
    <cellStyle name="Normal 7 2" xfId="665"/>
    <cellStyle name="Normal 7 3" xfId="666"/>
    <cellStyle name="Normal 7 4" xfId="667"/>
    <cellStyle name="Normal 7 5" xfId="668"/>
    <cellStyle name="Normal 7 6" xfId="1097"/>
    <cellStyle name="Normal 7 7" xfId="1326"/>
    <cellStyle name="Normal 70" xfId="669"/>
    <cellStyle name="Normal 71" xfId="670"/>
    <cellStyle name="Normal 72" xfId="671"/>
    <cellStyle name="Normal 73" xfId="672"/>
    <cellStyle name="Normal 74" xfId="673"/>
    <cellStyle name="Normal 75" xfId="674"/>
    <cellStyle name="Normal 76" xfId="675"/>
    <cellStyle name="Normal 77" xfId="676"/>
    <cellStyle name="Normal 78" xfId="677"/>
    <cellStyle name="Normal 79" xfId="678"/>
    <cellStyle name="Normal 8" xfId="679"/>
    <cellStyle name="Normal 8 2" xfId="680"/>
    <cellStyle name="Normal 8 2 2" xfId="1140"/>
    <cellStyle name="Normal 8 2 3" xfId="1162"/>
    <cellStyle name="Normal 8 2 4" xfId="1118"/>
    <cellStyle name="Normal 8 3" xfId="681"/>
    <cellStyle name="Normal 8 3 2" xfId="1107"/>
    <cellStyle name="Normal 8 4" xfId="682"/>
    <cellStyle name="Normal 8 4 2" xfId="1129"/>
    <cellStyle name="Normal 8 5" xfId="683"/>
    <cellStyle name="Normal 8 5 2" xfId="1151"/>
    <cellStyle name="Normal 8 6" xfId="1327"/>
    <cellStyle name="Normal 80" xfId="684"/>
    <cellStyle name="Normal 81" xfId="685"/>
    <cellStyle name="Normal 82" xfId="686"/>
    <cellStyle name="Normal 83" xfId="687"/>
    <cellStyle name="Normal 84" xfId="688"/>
    <cellStyle name="Normal 85" xfId="689"/>
    <cellStyle name="Normal 86" xfId="690"/>
    <cellStyle name="Normal 87" xfId="691"/>
    <cellStyle name="Normal 88" xfId="692"/>
    <cellStyle name="Normal 89" xfId="693"/>
    <cellStyle name="Normal 9" xfId="694"/>
    <cellStyle name="Normal 9 2" xfId="695"/>
    <cellStyle name="Normal 9 3" xfId="696"/>
    <cellStyle name="Normal 9 4" xfId="697"/>
    <cellStyle name="Normal 9 5" xfId="698"/>
    <cellStyle name="Normal 9 6" xfId="1088"/>
    <cellStyle name="Normal 9 7" xfId="1328"/>
    <cellStyle name="Normal 90" xfId="699"/>
    <cellStyle name="Normal 91" xfId="700"/>
    <cellStyle name="Normal 92" xfId="701"/>
    <cellStyle name="Normal 93" xfId="702"/>
    <cellStyle name="Normal 94" xfId="703"/>
    <cellStyle name="Normal 95" xfId="704"/>
    <cellStyle name="Normal 96" xfId="705"/>
    <cellStyle name="Normal 97" xfId="706"/>
    <cellStyle name="Normal 98" xfId="707"/>
    <cellStyle name="Normal 99" xfId="708"/>
    <cellStyle name="Normal_9. Rev2Cost_GDPIPI" xfId="1338"/>
    <cellStyle name="Normal_Sheet7" xfId="1337"/>
    <cellStyle name="Note 2" xfId="709"/>
    <cellStyle name="Note 2 2" xfId="1329"/>
    <cellStyle name="Note 3" xfId="710"/>
    <cellStyle name="Output 2" xfId="711"/>
    <cellStyle name="Output Amounts" xfId="712"/>
    <cellStyle name="Output Column Headings" xfId="713"/>
    <cellStyle name="Output Line Items" xfId="714"/>
    <cellStyle name="Output Line Items 2" xfId="715"/>
    <cellStyle name="Output Report Heading" xfId="716"/>
    <cellStyle name="Output Report Title" xfId="717"/>
    <cellStyle name="Percent" xfId="3" builtinId="5"/>
    <cellStyle name="Percent [2]" xfId="719"/>
    <cellStyle name="Percent [2] 2" xfId="720"/>
    <cellStyle name="Percent [2] 3" xfId="721"/>
    <cellStyle name="Percent [2] 4" xfId="722"/>
    <cellStyle name="Percent 10" xfId="723"/>
    <cellStyle name="Percent 100" xfId="724"/>
    <cellStyle name="Percent 101" xfId="725"/>
    <cellStyle name="Percent 102" xfId="726"/>
    <cellStyle name="Percent 103" xfId="727"/>
    <cellStyle name="Percent 104" xfId="728"/>
    <cellStyle name="Percent 105" xfId="729"/>
    <cellStyle name="Percent 106" xfId="730"/>
    <cellStyle name="Percent 107" xfId="731"/>
    <cellStyle name="Percent 108" xfId="732"/>
    <cellStyle name="Percent 109" xfId="733"/>
    <cellStyle name="Percent 11" xfId="734"/>
    <cellStyle name="Percent 110" xfId="735"/>
    <cellStyle name="Percent 111" xfId="736"/>
    <cellStyle name="Percent 112" xfId="737"/>
    <cellStyle name="Percent 113" xfId="738"/>
    <cellStyle name="Percent 114" xfId="739"/>
    <cellStyle name="Percent 115" xfId="740"/>
    <cellStyle name="Percent 116" xfId="741"/>
    <cellStyle name="Percent 117" xfId="742"/>
    <cellStyle name="Percent 118" xfId="743"/>
    <cellStyle name="Percent 119" xfId="744"/>
    <cellStyle name="Percent 12" xfId="745"/>
    <cellStyle name="Percent 120" xfId="746"/>
    <cellStyle name="Percent 121" xfId="747"/>
    <cellStyle name="Percent 122" xfId="748"/>
    <cellStyle name="Percent 123" xfId="749"/>
    <cellStyle name="Percent 124" xfId="750"/>
    <cellStyle name="Percent 125" xfId="751"/>
    <cellStyle name="Percent 126" xfId="752"/>
    <cellStyle name="Percent 127" xfId="753"/>
    <cellStyle name="Percent 128" xfId="754"/>
    <cellStyle name="Percent 129" xfId="755"/>
    <cellStyle name="Percent 13" xfId="756"/>
    <cellStyle name="Percent 130" xfId="757"/>
    <cellStyle name="Percent 131" xfId="758"/>
    <cellStyle name="Percent 132" xfId="759"/>
    <cellStyle name="Percent 133" xfId="760"/>
    <cellStyle name="Percent 134" xfId="761"/>
    <cellStyle name="Percent 135" xfId="762"/>
    <cellStyle name="Percent 136" xfId="763"/>
    <cellStyle name="Percent 137" xfId="764"/>
    <cellStyle name="Percent 138" xfId="765"/>
    <cellStyle name="Percent 139" xfId="766"/>
    <cellStyle name="Percent 14" xfId="767"/>
    <cellStyle name="Percent 140" xfId="768"/>
    <cellStyle name="Percent 141" xfId="769"/>
    <cellStyle name="Percent 142" xfId="770"/>
    <cellStyle name="Percent 143" xfId="771"/>
    <cellStyle name="Percent 144" xfId="772"/>
    <cellStyle name="Percent 145" xfId="773"/>
    <cellStyle name="Percent 146" xfId="774"/>
    <cellStyle name="Percent 147" xfId="775"/>
    <cellStyle name="Percent 148" xfId="776"/>
    <cellStyle name="Percent 149" xfId="777"/>
    <cellStyle name="Percent 15" xfId="778"/>
    <cellStyle name="Percent 150" xfId="779"/>
    <cellStyle name="Percent 151" xfId="780"/>
    <cellStyle name="Percent 152" xfId="781"/>
    <cellStyle name="Percent 153" xfId="782"/>
    <cellStyle name="Percent 154" xfId="783"/>
    <cellStyle name="Percent 155" xfId="784"/>
    <cellStyle name="Percent 156" xfId="785"/>
    <cellStyle name="Percent 156 2" xfId="786"/>
    <cellStyle name="Percent 156 3" xfId="787"/>
    <cellStyle name="Percent 156 3 2" xfId="788"/>
    <cellStyle name="Percent 156 4" xfId="789"/>
    <cellStyle name="Percent 157" xfId="790"/>
    <cellStyle name="Percent 157 2" xfId="791"/>
    <cellStyle name="Percent 157 3" xfId="792"/>
    <cellStyle name="Percent 157 3 2" xfId="793"/>
    <cellStyle name="Percent 157 4" xfId="794"/>
    <cellStyle name="Percent 158" xfId="795"/>
    <cellStyle name="Percent 158 2" xfId="796"/>
    <cellStyle name="Percent 158 3" xfId="797"/>
    <cellStyle name="Percent 158 3 2" xfId="798"/>
    <cellStyle name="Percent 158 4" xfId="799"/>
    <cellStyle name="Percent 159" xfId="800"/>
    <cellStyle name="Percent 159 2" xfId="801"/>
    <cellStyle name="Percent 159 3" xfId="802"/>
    <cellStyle name="Percent 159 3 2" xfId="803"/>
    <cellStyle name="Percent 159 4" xfId="804"/>
    <cellStyle name="Percent 16" xfId="805"/>
    <cellStyle name="Percent 160" xfId="806"/>
    <cellStyle name="Percent 160 2" xfId="807"/>
    <cellStyle name="Percent 160 3" xfId="808"/>
    <cellStyle name="Percent 160 3 2" xfId="809"/>
    <cellStyle name="Percent 160 4" xfId="810"/>
    <cellStyle name="Percent 161" xfId="811"/>
    <cellStyle name="Percent 161 2" xfId="812"/>
    <cellStyle name="Percent 161 3" xfId="813"/>
    <cellStyle name="Percent 161 3 2" xfId="814"/>
    <cellStyle name="Percent 161 4" xfId="815"/>
    <cellStyle name="Percent 162" xfId="816"/>
    <cellStyle name="Percent 162 2" xfId="817"/>
    <cellStyle name="Percent 162 3" xfId="818"/>
    <cellStyle name="Percent 162 3 2" xfId="819"/>
    <cellStyle name="Percent 162 4" xfId="820"/>
    <cellStyle name="Percent 163" xfId="821"/>
    <cellStyle name="Percent 163 2" xfId="822"/>
    <cellStyle name="Percent 163 3" xfId="823"/>
    <cellStyle name="Percent 163 3 2" xfId="824"/>
    <cellStyle name="Percent 163 4" xfId="825"/>
    <cellStyle name="Percent 164" xfId="826"/>
    <cellStyle name="Percent 164 2" xfId="827"/>
    <cellStyle name="Percent 164 3" xfId="828"/>
    <cellStyle name="Percent 164 3 2" xfId="829"/>
    <cellStyle name="Percent 164 4" xfId="830"/>
    <cellStyle name="Percent 165" xfId="831"/>
    <cellStyle name="Percent 165 2" xfId="832"/>
    <cellStyle name="Percent 165 3" xfId="833"/>
    <cellStyle name="Percent 165 3 2" xfId="834"/>
    <cellStyle name="Percent 165 4" xfId="835"/>
    <cellStyle name="Percent 166" xfId="836"/>
    <cellStyle name="Percent 166 2" xfId="837"/>
    <cellStyle name="Percent 167" xfId="838"/>
    <cellStyle name="Percent 168" xfId="839"/>
    <cellStyle name="Percent 169" xfId="840"/>
    <cellStyle name="Percent 17" xfId="841"/>
    <cellStyle name="Percent 170" xfId="842"/>
    <cellStyle name="Percent 171" xfId="843"/>
    <cellStyle name="Percent 172" xfId="844"/>
    <cellStyle name="Percent 173" xfId="845"/>
    <cellStyle name="Percent 174" xfId="846"/>
    <cellStyle name="Percent 175" xfId="847"/>
    <cellStyle name="Percent 176" xfId="848"/>
    <cellStyle name="Percent 177" xfId="849"/>
    <cellStyle name="Percent 178" xfId="850"/>
    <cellStyle name="Percent 178 2" xfId="851"/>
    <cellStyle name="Percent 179" xfId="852"/>
    <cellStyle name="Percent 179 2" xfId="853"/>
    <cellStyle name="Percent 18" xfId="854"/>
    <cellStyle name="Percent 180" xfId="855"/>
    <cellStyle name="Percent 180 2" xfId="856"/>
    <cellStyle name="Percent 181" xfId="857"/>
    <cellStyle name="Percent 181 2" xfId="858"/>
    <cellStyle name="Percent 182" xfId="859"/>
    <cellStyle name="Percent 182 2" xfId="860"/>
    <cellStyle name="Percent 183" xfId="861"/>
    <cellStyle name="Percent 183 2" xfId="862"/>
    <cellStyle name="Percent 184" xfId="863"/>
    <cellStyle name="Percent 184 2" xfId="864"/>
    <cellStyle name="Percent 185" xfId="865"/>
    <cellStyle name="Percent 185 2" xfId="866"/>
    <cellStyle name="Percent 186" xfId="867"/>
    <cellStyle name="Percent 186 2" xfId="868"/>
    <cellStyle name="Percent 187" xfId="869"/>
    <cellStyle name="Percent 187 2" xfId="870"/>
    <cellStyle name="Percent 188" xfId="871"/>
    <cellStyle name="Percent 188 2" xfId="872"/>
    <cellStyle name="Percent 189" xfId="873"/>
    <cellStyle name="Percent 189 2" xfId="874"/>
    <cellStyle name="Percent 19" xfId="875"/>
    <cellStyle name="Percent 190" xfId="876"/>
    <cellStyle name="Percent 190 2" xfId="877"/>
    <cellStyle name="Percent 191" xfId="878"/>
    <cellStyle name="Percent 191 2" xfId="879"/>
    <cellStyle name="Percent 192" xfId="880"/>
    <cellStyle name="Percent 192 2" xfId="881"/>
    <cellStyle name="Percent 193" xfId="882"/>
    <cellStyle name="Percent 193 2" xfId="883"/>
    <cellStyle name="Percent 194" xfId="884"/>
    <cellStyle name="Percent 194 2" xfId="885"/>
    <cellStyle name="Percent 195" xfId="886"/>
    <cellStyle name="Percent 195 2" xfId="887"/>
    <cellStyle name="Percent 196" xfId="888"/>
    <cellStyle name="Percent 196 2" xfId="889"/>
    <cellStyle name="Percent 197" xfId="890"/>
    <cellStyle name="Percent 197 2" xfId="891"/>
    <cellStyle name="Percent 198" xfId="892"/>
    <cellStyle name="Percent 198 2" xfId="893"/>
    <cellStyle name="Percent 199" xfId="894"/>
    <cellStyle name="Percent 199 2" xfId="895"/>
    <cellStyle name="Percent 2" xfId="896"/>
    <cellStyle name="Percent 2 10" xfId="897"/>
    <cellStyle name="Percent 2 11" xfId="898"/>
    <cellStyle name="Percent 2 12" xfId="899"/>
    <cellStyle name="Percent 2 13" xfId="900"/>
    <cellStyle name="Percent 2 14" xfId="901"/>
    <cellStyle name="Percent 2 15" xfId="1089"/>
    <cellStyle name="Percent 2 2" xfId="902"/>
    <cellStyle name="Percent 2 2 2" xfId="903"/>
    <cellStyle name="Percent 2 2 3" xfId="904"/>
    <cellStyle name="Percent 2 3" xfId="905"/>
    <cellStyle name="Percent 2 3 2" xfId="906"/>
    <cellStyle name="Percent 2 4" xfId="907"/>
    <cellStyle name="Percent 2 4 2" xfId="908"/>
    <cellStyle name="Percent 2 5" xfId="909"/>
    <cellStyle name="Percent 2 5 2" xfId="910"/>
    <cellStyle name="Percent 2 6" xfId="911"/>
    <cellStyle name="Percent 2 6 2" xfId="912"/>
    <cellStyle name="Percent 2 7" xfId="913"/>
    <cellStyle name="Percent 2 7 2" xfId="914"/>
    <cellStyle name="Percent 2 8" xfId="915"/>
    <cellStyle name="Percent 2 8 2" xfId="916"/>
    <cellStyle name="Percent 2 9" xfId="917"/>
    <cellStyle name="Percent 2 9 2" xfId="918"/>
    <cellStyle name="Percent 20" xfId="919"/>
    <cellStyle name="Percent 200" xfId="920"/>
    <cellStyle name="Percent 200 2" xfId="921"/>
    <cellStyle name="Percent 201" xfId="922"/>
    <cellStyle name="Percent 201 2" xfId="923"/>
    <cellStyle name="Percent 202" xfId="924"/>
    <cellStyle name="Percent 202 2" xfId="925"/>
    <cellStyle name="Percent 203" xfId="926"/>
    <cellStyle name="Percent 204" xfId="927"/>
    <cellStyle name="Percent 205" xfId="928"/>
    <cellStyle name="Percent 206" xfId="929"/>
    <cellStyle name="Percent 207" xfId="930"/>
    <cellStyle name="Percent 208" xfId="931"/>
    <cellStyle name="Percent 209" xfId="932"/>
    <cellStyle name="Percent 21" xfId="933"/>
    <cellStyle name="Percent 210" xfId="934"/>
    <cellStyle name="Percent 211" xfId="935"/>
    <cellStyle name="Percent 212" xfId="936"/>
    <cellStyle name="Percent 213" xfId="937"/>
    <cellStyle name="Percent 213 2" xfId="938"/>
    <cellStyle name="Percent 214" xfId="939"/>
    <cellStyle name="Percent 214 2" xfId="940"/>
    <cellStyle name="Percent 215" xfId="941"/>
    <cellStyle name="Percent 216" xfId="942"/>
    <cellStyle name="Percent 217" xfId="943"/>
    <cellStyle name="Percent 218" xfId="944"/>
    <cellStyle name="Percent 219" xfId="945"/>
    <cellStyle name="Percent 22" xfId="946"/>
    <cellStyle name="Percent 220" xfId="947"/>
    <cellStyle name="Percent 221" xfId="948"/>
    <cellStyle name="Percent 222" xfId="949"/>
    <cellStyle name="Percent 223" xfId="950"/>
    <cellStyle name="Percent 224" xfId="951"/>
    <cellStyle name="Percent 225" xfId="952"/>
    <cellStyle name="Percent 226" xfId="953"/>
    <cellStyle name="Percent 227" xfId="954"/>
    <cellStyle name="Percent 228" xfId="955"/>
    <cellStyle name="Percent 229" xfId="956"/>
    <cellStyle name="Percent 23" xfId="957"/>
    <cellStyle name="Percent 230" xfId="958"/>
    <cellStyle name="Percent 231" xfId="959"/>
    <cellStyle name="Percent 232" xfId="1092"/>
    <cellStyle name="Percent 233" xfId="1095"/>
    <cellStyle name="Percent 234" xfId="1081"/>
    <cellStyle name="Percent 235" xfId="1171"/>
    <cellStyle name="Percent 236" xfId="1172"/>
    <cellStyle name="Percent 237" xfId="718"/>
    <cellStyle name="Percent 24" xfId="960"/>
    <cellStyle name="Percent 25" xfId="961"/>
    <cellStyle name="Percent 26" xfId="962"/>
    <cellStyle name="Percent 27" xfId="963"/>
    <cellStyle name="Percent 28" xfId="964"/>
    <cellStyle name="Percent 29" xfId="965"/>
    <cellStyle name="Percent 3" xfId="966"/>
    <cellStyle name="Percent 3 2" xfId="967"/>
    <cellStyle name="Percent 3 2 2" xfId="968"/>
    <cellStyle name="Percent 3 2 2 2" xfId="1144"/>
    <cellStyle name="Percent 3 2 2 3" xfId="1166"/>
    <cellStyle name="Percent 3 2 2 4" xfId="1122"/>
    <cellStyle name="Percent 3 2 3" xfId="1111"/>
    <cellStyle name="Percent 3 2 4" xfId="1133"/>
    <cellStyle name="Percent 3 2 5" xfId="1155"/>
    <cellStyle name="Percent 3 2 6" xfId="1100"/>
    <cellStyle name="Percent 3 3" xfId="969"/>
    <cellStyle name="Percent 3 3 2" xfId="1138"/>
    <cellStyle name="Percent 3 3 3" xfId="1160"/>
    <cellStyle name="Percent 3 3 4" xfId="1116"/>
    <cellStyle name="Percent 3 4" xfId="970"/>
    <cellStyle name="Percent 3 4 2" xfId="1105"/>
    <cellStyle name="Percent 3 5" xfId="1127"/>
    <cellStyle name="Percent 3 6" xfId="1149"/>
    <cellStyle name="Percent 3 7" xfId="1083"/>
    <cellStyle name="Percent 30" xfId="971"/>
    <cellStyle name="Percent 31" xfId="972"/>
    <cellStyle name="Percent 32" xfId="973"/>
    <cellStyle name="Percent 33" xfId="974"/>
    <cellStyle name="Percent 34" xfId="975"/>
    <cellStyle name="Percent 35" xfId="976"/>
    <cellStyle name="Percent 36" xfId="977"/>
    <cellStyle name="Percent 37" xfId="978"/>
    <cellStyle name="Percent 38" xfId="979"/>
    <cellStyle name="Percent 39" xfId="980"/>
    <cellStyle name="Percent 4" xfId="981"/>
    <cellStyle name="Percent 4 2" xfId="982"/>
    <cellStyle name="Percent 4 2 2" xfId="983"/>
    <cellStyle name="Percent 4 3" xfId="984"/>
    <cellStyle name="Percent 40" xfId="985"/>
    <cellStyle name="Percent 41" xfId="986"/>
    <cellStyle name="Percent 42" xfId="987"/>
    <cellStyle name="Percent 43" xfId="988"/>
    <cellStyle name="Percent 44" xfId="989"/>
    <cellStyle name="Percent 45" xfId="990"/>
    <cellStyle name="Percent 46" xfId="991"/>
    <cellStyle name="Percent 47" xfId="992"/>
    <cellStyle name="Percent 48" xfId="993"/>
    <cellStyle name="Percent 49" xfId="994"/>
    <cellStyle name="Percent 5" xfId="995"/>
    <cellStyle name="Percent 5 2" xfId="1330"/>
    <cellStyle name="Percent 50" xfId="996"/>
    <cellStyle name="Percent 51" xfId="997"/>
    <cellStyle name="Percent 52" xfId="998"/>
    <cellStyle name="Percent 53" xfId="999"/>
    <cellStyle name="Percent 54" xfId="1000"/>
    <cellStyle name="Percent 55" xfId="1001"/>
    <cellStyle name="Percent 56" xfId="1002"/>
    <cellStyle name="Percent 57" xfId="1003"/>
    <cellStyle name="Percent 58" xfId="1004"/>
    <cellStyle name="Percent 59" xfId="1005"/>
    <cellStyle name="Percent 6" xfId="1006"/>
    <cellStyle name="Percent 6 2" xfId="1331"/>
    <cellStyle name="Percent 60" xfId="1007"/>
    <cellStyle name="Percent 61" xfId="1008"/>
    <cellStyle name="Percent 62" xfId="1009"/>
    <cellStyle name="Percent 63" xfId="1010"/>
    <cellStyle name="Percent 64" xfId="1011"/>
    <cellStyle name="Percent 65" xfId="1012"/>
    <cellStyle name="Percent 66" xfId="1013"/>
    <cellStyle name="Percent 67" xfId="1014"/>
    <cellStyle name="Percent 68" xfId="1015"/>
    <cellStyle name="Percent 69" xfId="1016"/>
    <cellStyle name="Percent 7" xfId="1017"/>
    <cellStyle name="Percent 70" xfId="1018"/>
    <cellStyle name="Percent 71" xfId="1019"/>
    <cellStyle name="Percent 72" xfId="1020"/>
    <cellStyle name="Percent 73" xfId="1021"/>
    <cellStyle name="Percent 74" xfId="1022"/>
    <cellStyle name="Percent 75" xfId="1023"/>
    <cellStyle name="Percent 76" xfId="1024"/>
    <cellStyle name="Percent 77" xfId="1025"/>
    <cellStyle name="Percent 78" xfId="1026"/>
    <cellStyle name="Percent 79" xfId="1027"/>
    <cellStyle name="Percent 8" xfId="1028"/>
    <cellStyle name="Percent 8 2" xfId="1332"/>
    <cellStyle name="Percent 8 3" xfId="1333"/>
    <cellStyle name="Percent 80" xfId="1029"/>
    <cellStyle name="Percent 81" xfId="1030"/>
    <cellStyle name="Percent 82" xfId="1031"/>
    <cellStyle name="Percent 83" xfId="1032"/>
    <cellStyle name="Percent 84" xfId="1033"/>
    <cellStyle name="Percent 85" xfId="1034"/>
    <cellStyle name="Percent 86" xfId="1035"/>
    <cellStyle name="Percent 87" xfId="1036"/>
    <cellStyle name="Percent 88" xfId="1037"/>
    <cellStyle name="Percent 89" xfId="1038"/>
    <cellStyle name="Percent 9" xfId="1039"/>
    <cellStyle name="Percent 90" xfId="1040"/>
    <cellStyle name="Percent 91" xfId="1041"/>
    <cellStyle name="Percent 92" xfId="1042"/>
    <cellStyle name="Percent 93" xfId="1043"/>
    <cellStyle name="Percent 94" xfId="1044"/>
    <cellStyle name="Percent 95" xfId="1045"/>
    <cellStyle name="Percent 96" xfId="1046"/>
    <cellStyle name="Percent 97" xfId="1047"/>
    <cellStyle name="Percent 98" xfId="1048"/>
    <cellStyle name="Percent 99" xfId="1049"/>
    <cellStyle name="Reset  - Style4" xfId="1050"/>
    <cellStyle name="S" xfId="1051"/>
    <cellStyle name="S by Region Pg 2" xfId="1052"/>
    <cellStyle name="SUBSC98" xfId="1053"/>
    <cellStyle name="Table  - Style5" xfId="1054"/>
    <cellStyle name="Title  - Style6" xfId="1055"/>
    <cellStyle name="Title 2" xfId="1056"/>
    <cellStyle name="Total 10" xfId="1058"/>
    <cellStyle name="Total 11" xfId="1059"/>
    <cellStyle name="Total 12" xfId="1057"/>
    <cellStyle name="Total 2" xfId="1060"/>
    <cellStyle name="Total 2 2" xfId="1061"/>
    <cellStyle name="Total 3" xfId="1062"/>
    <cellStyle name="Total 4" xfId="1063"/>
    <cellStyle name="Total 4 2" xfId="1064"/>
    <cellStyle name="Total 4 3" xfId="1065"/>
    <cellStyle name="Total 4 3 2" xfId="1066"/>
    <cellStyle name="Total 4 4" xfId="1067"/>
    <cellStyle name="Total 5" xfId="1068"/>
    <cellStyle name="Total 5 2" xfId="1069"/>
    <cellStyle name="Total 6" xfId="1070"/>
    <cellStyle name="Total 6 2" xfId="1071"/>
    <cellStyle name="Total 7" xfId="1072"/>
    <cellStyle name="Total 7 2" xfId="1073"/>
    <cellStyle name="Total 8" xfId="1074"/>
    <cellStyle name="Total 9" xfId="1075"/>
    <cellStyle name="TotCol - Style7" xfId="1076"/>
    <cellStyle name="TotRow - Style8" xfId="1077"/>
    <cellStyle name="Warning Text 2" xfId="1078"/>
    <cellStyle name="Обычный_Centr_0" xfId="107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checked="Checked" firstButton="1" fmlaLink="$U$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00.xml><?xml version="1.0" encoding="utf-8"?>
<formControlPr xmlns="http://schemas.microsoft.com/office/spreadsheetml/2009/9/main" objectType="Radio" lockText="1" noThreeD="1"/>
</file>

<file path=xl/ctrlProps/ctrlProp101.xml><?xml version="1.0" encoding="utf-8"?>
<formControlPr xmlns="http://schemas.microsoft.com/office/spreadsheetml/2009/9/main" objectType="Radio" lockText="1" noThreeD="1"/>
</file>

<file path=xl/ctrlProps/ctrlProp102.xml><?xml version="1.0" encoding="utf-8"?>
<formControlPr xmlns="http://schemas.microsoft.com/office/spreadsheetml/2009/9/main" objectType="Radio" lockText="1" noThreeD="1"/>
</file>

<file path=xl/ctrlProps/ctrlProp103.xml><?xml version="1.0" encoding="utf-8"?>
<formControlPr xmlns="http://schemas.microsoft.com/office/spreadsheetml/2009/9/main" objectType="Radio" lockText="1" noThreeD="1"/>
</file>

<file path=xl/ctrlProps/ctrlProp104.xml><?xml version="1.0" encoding="utf-8"?>
<formControlPr xmlns="http://schemas.microsoft.com/office/spreadsheetml/2009/9/main" objectType="Radio" lockText="1" noThreeD="1"/>
</file>

<file path=xl/ctrlProps/ctrlProp105.xml><?xml version="1.0" encoding="utf-8"?>
<formControlPr xmlns="http://schemas.microsoft.com/office/spreadsheetml/2009/9/main" objectType="Radio" lockText="1" noThreeD="1"/>
</file>

<file path=xl/ctrlProps/ctrlProp106.xml><?xml version="1.0" encoding="utf-8"?>
<formControlPr xmlns="http://schemas.microsoft.com/office/spreadsheetml/2009/9/main" objectType="Radio" lockText="1" noThreeD="1"/>
</file>

<file path=xl/ctrlProps/ctrlProp107.xml><?xml version="1.0" encoding="utf-8"?>
<formControlPr xmlns="http://schemas.microsoft.com/office/spreadsheetml/2009/9/main" objectType="Radio" lockText="1" noThreeD="1"/>
</file>

<file path=xl/ctrlProps/ctrlProp108.xml><?xml version="1.0" encoding="utf-8"?>
<formControlPr xmlns="http://schemas.microsoft.com/office/spreadsheetml/2009/9/main" objectType="Radio" lockText="1" noThreeD="1"/>
</file>

<file path=xl/ctrlProps/ctrlProp109.xml><?xml version="1.0" encoding="utf-8"?>
<formControlPr xmlns="http://schemas.microsoft.com/office/spreadsheetml/2009/9/main" objectType="Radio" firstButton="1" fmlaLink="$U$1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10.xml><?xml version="1.0" encoding="utf-8"?>
<formControlPr xmlns="http://schemas.microsoft.com/office/spreadsheetml/2009/9/main" objectType="Radio" checked="Checked" lockText="1" noThreeD="1"/>
</file>

<file path=xl/ctrlProps/ctrlProp111.xml><?xml version="1.0" encoding="utf-8"?>
<formControlPr xmlns="http://schemas.microsoft.com/office/spreadsheetml/2009/9/main" objectType="Radio" firstButton="1" fmlaLink="$U$1" lockText="1" noThreeD="1"/>
</file>

<file path=xl/ctrlProps/ctrlProp112.xml><?xml version="1.0" encoding="utf-8"?>
<formControlPr xmlns="http://schemas.microsoft.com/office/spreadsheetml/2009/9/main" objectType="Radio" checked="Checked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firstButton="1" fmlaLink="$U$1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Radio" checked="Checked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Radio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Radio" lockText="1" noThreeD="1"/>
</file>

<file path=xl/ctrlProps/ctrlProp61.xml><?xml version="1.0" encoding="utf-8"?>
<formControlPr xmlns="http://schemas.microsoft.com/office/spreadsheetml/2009/9/main" objectType="Radio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Radio" lockText="1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Radio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Radio" firstButton="1" fmlaLink="$U$1" lockText="1" noThreeD="1"/>
</file>

<file path=xl/ctrlProps/ctrlProp68.xml><?xml version="1.0" encoding="utf-8"?>
<formControlPr xmlns="http://schemas.microsoft.com/office/spreadsheetml/2009/9/main" objectType="Radio" checked="Checked" lockText="1" noThreeD="1"/>
</file>

<file path=xl/ctrlProps/ctrlProp69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70.xml><?xml version="1.0" encoding="utf-8"?>
<formControlPr xmlns="http://schemas.microsoft.com/office/spreadsheetml/2009/9/main" objectType="Radio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Radio" lockText="1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Radio" lockText="1" noThreeD="1"/>
</file>

<file path=xl/ctrlProps/ctrlProp76.xml><?xml version="1.0" encoding="utf-8"?>
<formControlPr xmlns="http://schemas.microsoft.com/office/spreadsheetml/2009/9/main" objectType="Radio" lockText="1" noThreeD="1"/>
</file>

<file path=xl/ctrlProps/ctrlProp77.xml><?xml version="1.0" encoding="utf-8"?>
<formControlPr xmlns="http://schemas.microsoft.com/office/spreadsheetml/2009/9/main" objectType="Radio" firstButton="1" fmlaLink="$U$1" lockText="1" noThreeD="1"/>
</file>

<file path=xl/ctrlProps/ctrlProp78.xml><?xml version="1.0" encoding="utf-8"?>
<formControlPr xmlns="http://schemas.microsoft.com/office/spreadsheetml/2009/9/main" objectType="Radio" checked="Checked" lockText="1" noThreeD="1"/>
</file>

<file path=xl/ctrlProps/ctrlProp79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80.xml><?xml version="1.0" encoding="utf-8"?>
<formControlPr xmlns="http://schemas.microsoft.com/office/spreadsheetml/2009/9/main" objectType="Radio" lockText="1" noThreeD="1"/>
</file>

<file path=xl/ctrlProps/ctrlProp81.xml><?xml version="1.0" encoding="utf-8"?>
<formControlPr xmlns="http://schemas.microsoft.com/office/spreadsheetml/2009/9/main" objectType="Radio" lockText="1" noThreeD="1"/>
</file>

<file path=xl/ctrlProps/ctrlProp82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Radio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Radio" lockText="1" noThreeD="1"/>
</file>

<file path=xl/ctrlProps/ctrlProp86.xml><?xml version="1.0" encoding="utf-8"?>
<formControlPr xmlns="http://schemas.microsoft.com/office/spreadsheetml/2009/9/main" objectType="Radio" lockText="1" noThreeD="1"/>
</file>

<file path=xl/ctrlProps/ctrlProp87.xml><?xml version="1.0" encoding="utf-8"?>
<formControlPr xmlns="http://schemas.microsoft.com/office/spreadsheetml/2009/9/main" objectType="Radio" lockText="1" noThreeD="1"/>
</file>

<file path=xl/ctrlProps/ctrlProp88.xml><?xml version="1.0" encoding="utf-8"?>
<formControlPr xmlns="http://schemas.microsoft.com/office/spreadsheetml/2009/9/main" objectType="Radio" lockText="1" noThreeD="1"/>
</file>

<file path=xl/ctrlProps/ctrlProp89.xml><?xml version="1.0" encoding="utf-8"?>
<formControlPr xmlns="http://schemas.microsoft.com/office/spreadsheetml/2009/9/main" objectType="Radio" checked="Checked" firstButton="1" fmlaLink="$T$1" lockText="1" noThreeD="1"/>
</file>

<file path=xl/ctrlProps/ctrlProp9.xml><?xml version="1.0" encoding="utf-8"?>
<formControlPr xmlns="http://schemas.microsoft.com/office/spreadsheetml/2009/9/main" objectType="Radio" lockText="1" noThreeD="1"/>
</file>

<file path=xl/ctrlProps/ctrlProp90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Radio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Radio" lockText="1" noThreeD="1"/>
</file>

<file path=xl/ctrlProps/ctrlProp94.xml><?xml version="1.0" encoding="utf-8"?>
<formControlPr xmlns="http://schemas.microsoft.com/office/spreadsheetml/2009/9/main" objectType="Radio" lockText="1" noThreeD="1"/>
</file>

<file path=xl/ctrlProps/ctrlProp95.xml><?xml version="1.0" encoding="utf-8"?>
<formControlPr xmlns="http://schemas.microsoft.com/office/spreadsheetml/2009/9/main" objectType="Radio" lockText="1" noThreeD="1"/>
</file>

<file path=xl/ctrlProps/ctrlProp96.xml><?xml version="1.0" encoding="utf-8"?>
<formControlPr xmlns="http://schemas.microsoft.com/office/spreadsheetml/2009/9/main" objectType="Radio" lockText="1" noThreeD="1"/>
</file>

<file path=xl/ctrlProps/ctrlProp97.xml><?xml version="1.0" encoding="utf-8"?>
<formControlPr xmlns="http://schemas.microsoft.com/office/spreadsheetml/2009/9/main" objectType="Radio" firstButton="1" fmlaLink="$T$1" lockText="1" noThreeD="1"/>
</file>

<file path=xl/ctrlProps/ctrlProp98.xml><?xml version="1.0" encoding="utf-8"?>
<formControlPr xmlns="http://schemas.microsoft.com/office/spreadsheetml/2009/9/main" objectType="Radio" checked="Checked" lockText="1" noThreeD="1"/>
</file>

<file path=xl/ctrlProps/ctrlProp9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16</xdr:row>
          <xdr:rowOff>114300</xdr:rowOff>
        </xdr:from>
        <xdr:to>
          <xdr:col>17</xdr:col>
          <xdr:colOff>190500</xdr:colOff>
          <xdr:row>18</xdr:row>
          <xdr:rowOff>106680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16</xdr:row>
          <xdr:rowOff>190500</xdr:rowOff>
        </xdr:from>
        <xdr:to>
          <xdr:col>9</xdr:col>
          <xdr:colOff>601980</xdr:colOff>
          <xdr:row>18</xdr:row>
          <xdr:rowOff>30480</xdr:rowOff>
        </xdr:to>
        <xdr:sp macro="" textlink="">
          <xdr:nvSpPr>
            <xdr:cNvPr id="1078" name="Option Button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190</xdr:row>
          <xdr:rowOff>0</xdr:rowOff>
        </xdr:from>
        <xdr:to>
          <xdr:col>17</xdr:col>
          <xdr:colOff>190500</xdr:colOff>
          <xdr:row>190</xdr:row>
          <xdr:rowOff>0</xdr:rowOff>
        </xdr:to>
        <xdr:sp macro="" textlink="">
          <xdr:nvSpPr>
            <xdr:cNvPr id="1293" name="Option Button 269" hidden="1">
              <a:extLst>
                <a:ext uri="{63B3BB69-23CF-44E3-9099-C40C66FF867C}">
                  <a14:compatExt spid="_x0000_s1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190</xdr:row>
          <xdr:rowOff>0</xdr:rowOff>
        </xdr:from>
        <xdr:to>
          <xdr:col>9</xdr:col>
          <xdr:colOff>601980</xdr:colOff>
          <xdr:row>190</xdr:row>
          <xdr:rowOff>0</xdr:rowOff>
        </xdr:to>
        <xdr:sp macro="" textlink="">
          <xdr:nvSpPr>
            <xdr:cNvPr id="1294" name="Option Button 270" hidden="1">
              <a:extLst>
                <a:ext uri="{63B3BB69-23CF-44E3-9099-C40C66FF867C}">
                  <a14:compatExt spid="_x0000_s1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190</xdr:row>
          <xdr:rowOff>0</xdr:rowOff>
        </xdr:from>
        <xdr:to>
          <xdr:col>17</xdr:col>
          <xdr:colOff>190500</xdr:colOff>
          <xdr:row>190</xdr:row>
          <xdr:rowOff>0</xdr:rowOff>
        </xdr:to>
        <xdr:sp macro="" textlink="">
          <xdr:nvSpPr>
            <xdr:cNvPr id="1325" name="Option Button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190</xdr:row>
          <xdr:rowOff>0</xdr:rowOff>
        </xdr:from>
        <xdr:to>
          <xdr:col>9</xdr:col>
          <xdr:colOff>601980</xdr:colOff>
          <xdr:row>190</xdr:row>
          <xdr:rowOff>0</xdr:rowOff>
        </xdr:to>
        <xdr:sp macro="" textlink="">
          <xdr:nvSpPr>
            <xdr:cNvPr id="1326" name="Option Button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190</xdr:row>
          <xdr:rowOff>0</xdr:rowOff>
        </xdr:from>
        <xdr:to>
          <xdr:col>17</xdr:col>
          <xdr:colOff>190500</xdr:colOff>
          <xdr:row>190</xdr:row>
          <xdr:rowOff>0</xdr:rowOff>
        </xdr:to>
        <xdr:sp macro="" textlink="">
          <xdr:nvSpPr>
            <xdr:cNvPr id="1352" name="Option Button 328" hidden="1">
              <a:extLst>
                <a:ext uri="{63B3BB69-23CF-44E3-9099-C40C66FF867C}">
                  <a14:compatExt spid="_x0000_s1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190</xdr:row>
          <xdr:rowOff>0</xdr:rowOff>
        </xdr:from>
        <xdr:to>
          <xdr:col>9</xdr:col>
          <xdr:colOff>601980</xdr:colOff>
          <xdr:row>190</xdr:row>
          <xdr:rowOff>0</xdr:rowOff>
        </xdr:to>
        <xdr:sp macro="" textlink="">
          <xdr:nvSpPr>
            <xdr:cNvPr id="1353" name="Option Button 329" hidden="1">
              <a:extLst>
                <a:ext uri="{63B3BB69-23CF-44E3-9099-C40C66FF867C}">
                  <a14:compatExt spid="_x0000_s1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190</xdr:row>
          <xdr:rowOff>0</xdr:rowOff>
        </xdr:from>
        <xdr:to>
          <xdr:col>17</xdr:col>
          <xdr:colOff>190500</xdr:colOff>
          <xdr:row>190</xdr:row>
          <xdr:rowOff>0</xdr:rowOff>
        </xdr:to>
        <xdr:sp macro="" textlink="">
          <xdr:nvSpPr>
            <xdr:cNvPr id="1354" name="Option Button 330" hidden="1">
              <a:extLst>
                <a:ext uri="{63B3BB69-23CF-44E3-9099-C40C66FF867C}">
                  <a14:compatExt spid="_x0000_s1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190</xdr:row>
          <xdr:rowOff>0</xdr:rowOff>
        </xdr:from>
        <xdr:to>
          <xdr:col>9</xdr:col>
          <xdr:colOff>601980</xdr:colOff>
          <xdr:row>190</xdr:row>
          <xdr:rowOff>0</xdr:rowOff>
        </xdr:to>
        <xdr:sp macro="" textlink="">
          <xdr:nvSpPr>
            <xdr:cNvPr id="1355" name="Option Button 331" hidden="1">
              <a:extLst>
                <a:ext uri="{63B3BB69-23CF-44E3-9099-C40C66FF867C}">
                  <a14:compatExt spid="_x0000_s1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190</xdr:row>
          <xdr:rowOff>0</xdr:rowOff>
        </xdr:from>
        <xdr:to>
          <xdr:col>17</xdr:col>
          <xdr:colOff>190500</xdr:colOff>
          <xdr:row>190</xdr:row>
          <xdr:rowOff>0</xdr:rowOff>
        </xdr:to>
        <xdr:sp macro="" textlink="">
          <xdr:nvSpPr>
            <xdr:cNvPr id="1356" name="Option Button 332" hidden="1">
              <a:extLst>
                <a:ext uri="{63B3BB69-23CF-44E3-9099-C40C66FF867C}">
                  <a14:compatExt spid="_x0000_s1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190</xdr:row>
          <xdr:rowOff>0</xdr:rowOff>
        </xdr:from>
        <xdr:to>
          <xdr:col>9</xdr:col>
          <xdr:colOff>601980</xdr:colOff>
          <xdr:row>190</xdr:row>
          <xdr:rowOff>0</xdr:rowOff>
        </xdr:to>
        <xdr:sp macro="" textlink="">
          <xdr:nvSpPr>
            <xdr:cNvPr id="1357" name="Option Button 333" hidden="1">
              <a:extLst>
                <a:ext uri="{63B3BB69-23CF-44E3-9099-C40C66FF867C}">
                  <a14:compatExt spid="_x0000_s1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92</xdr:row>
          <xdr:rowOff>114300</xdr:rowOff>
        </xdr:from>
        <xdr:to>
          <xdr:col>17</xdr:col>
          <xdr:colOff>190500</xdr:colOff>
          <xdr:row>94</xdr:row>
          <xdr:rowOff>106680</xdr:rowOff>
        </xdr:to>
        <xdr:sp macro="" textlink="">
          <xdr:nvSpPr>
            <xdr:cNvPr id="1358" name="Option Button 334" hidden="1">
              <a:extLst>
                <a:ext uri="{63B3BB69-23CF-44E3-9099-C40C66FF867C}">
                  <a14:compatExt spid="_x0000_s1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92</xdr:row>
          <xdr:rowOff>190500</xdr:rowOff>
        </xdr:from>
        <xdr:to>
          <xdr:col>9</xdr:col>
          <xdr:colOff>601980</xdr:colOff>
          <xdr:row>94</xdr:row>
          <xdr:rowOff>30480</xdr:rowOff>
        </xdr:to>
        <xdr:sp macro="" textlink="">
          <xdr:nvSpPr>
            <xdr:cNvPr id="1359" name="Option Button 335" hidden="1">
              <a:extLst>
                <a:ext uri="{63B3BB69-23CF-44E3-9099-C40C66FF867C}">
                  <a14:compatExt spid="_x0000_s1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92</xdr:row>
          <xdr:rowOff>114300</xdr:rowOff>
        </xdr:from>
        <xdr:to>
          <xdr:col>17</xdr:col>
          <xdr:colOff>190500</xdr:colOff>
          <xdr:row>94</xdr:row>
          <xdr:rowOff>106680</xdr:rowOff>
        </xdr:to>
        <xdr:sp macro="" textlink="">
          <xdr:nvSpPr>
            <xdr:cNvPr id="1368" name="Option Button 344" hidden="1">
              <a:extLst>
                <a:ext uri="{63B3BB69-23CF-44E3-9099-C40C66FF867C}">
                  <a14:compatExt spid="_x0000_s1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92</xdr:row>
          <xdr:rowOff>190500</xdr:rowOff>
        </xdr:from>
        <xdr:to>
          <xdr:col>9</xdr:col>
          <xdr:colOff>601980</xdr:colOff>
          <xdr:row>94</xdr:row>
          <xdr:rowOff>30480</xdr:rowOff>
        </xdr:to>
        <xdr:sp macro="" textlink="">
          <xdr:nvSpPr>
            <xdr:cNvPr id="1369" name="Option Button 345" hidden="1">
              <a:extLst>
                <a:ext uri="{63B3BB69-23CF-44E3-9099-C40C66FF867C}">
                  <a14:compatExt spid="_x0000_s1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92</xdr:row>
          <xdr:rowOff>114300</xdr:rowOff>
        </xdr:from>
        <xdr:to>
          <xdr:col>17</xdr:col>
          <xdr:colOff>190500</xdr:colOff>
          <xdr:row>94</xdr:row>
          <xdr:rowOff>106680</xdr:rowOff>
        </xdr:to>
        <xdr:sp macro="" textlink="">
          <xdr:nvSpPr>
            <xdr:cNvPr id="1370" name="Option Button 346" hidden="1">
              <a:extLst>
                <a:ext uri="{63B3BB69-23CF-44E3-9099-C40C66FF867C}">
                  <a14:compatExt spid="_x0000_s1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92</xdr:row>
          <xdr:rowOff>190500</xdr:rowOff>
        </xdr:from>
        <xdr:to>
          <xdr:col>9</xdr:col>
          <xdr:colOff>601980</xdr:colOff>
          <xdr:row>94</xdr:row>
          <xdr:rowOff>30480</xdr:rowOff>
        </xdr:to>
        <xdr:sp macro="" textlink="">
          <xdr:nvSpPr>
            <xdr:cNvPr id="1371" name="Option Button 347" hidden="1">
              <a:extLst>
                <a:ext uri="{63B3BB69-23CF-44E3-9099-C40C66FF867C}">
                  <a14:compatExt spid="_x0000_s1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92</xdr:row>
          <xdr:rowOff>114300</xdr:rowOff>
        </xdr:from>
        <xdr:to>
          <xdr:col>17</xdr:col>
          <xdr:colOff>190500</xdr:colOff>
          <xdr:row>94</xdr:row>
          <xdr:rowOff>106680</xdr:rowOff>
        </xdr:to>
        <xdr:sp macro="" textlink="">
          <xdr:nvSpPr>
            <xdr:cNvPr id="1372" name="Option Button 348" hidden="1">
              <a:extLst>
                <a:ext uri="{63B3BB69-23CF-44E3-9099-C40C66FF867C}">
                  <a14:compatExt spid="_x0000_s1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92</xdr:row>
          <xdr:rowOff>190500</xdr:rowOff>
        </xdr:from>
        <xdr:to>
          <xdr:col>9</xdr:col>
          <xdr:colOff>601980</xdr:colOff>
          <xdr:row>94</xdr:row>
          <xdr:rowOff>30480</xdr:rowOff>
        </xdr:to>
        <xdr:sp macro="" textlink="">
          <xdr:nvSpPr>
            <xdr:cNvPr id="1373" name="Option Button 349" hidden="1">
              <a:extLst>
                <a:ext uri="{63B3BB69-23CF-44E3-9099-C40C66FF867C}">
                  <a14:compatExt spid="_x0000_s1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92</xdr:row>
          <xdr:rowOff>114300</xdr:rowOff>
        </xdr:from>
        <xdr:to>
          <xdr:col>17</xdr:col>
          <xdr:colOff>190500</xdr:colOff>
          <xdr:row>94</xdr:row>
          <xdr:rowOff>106680</xdr:rowOff>
        </xdr:to>
        <xdr:sp macro="" textlink="">
          <xdr:nvSpPr>
            <xdr:cNvPr id="1377" name="Option Button 353" hidden="1">
              <a:extLst>
                <a:ext uri="{63B3BB69-23CF-44E3-9099-C40C66FF867C}">
                  <a14:compatExt spid="_x0000_s1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92</xdr:row>
          <xdr:rowOff>190500</xdr:rowOff>
        </xdr:from>
        <xdr:to>
          <xdr:col>9</xdr:col>
          <xdr:colOff>601980</xdr:colOff>
          <xdr:row>94</xdr:row>
          <xdr:rowOff>30480</xdr:rowOff>
        </xdr:to>
        <xdr:sp macro="" textlink="">
          <xdr:nvSpPr>
            <xdr:cNvPr id="1378" name="Option Button 354" hidden="1">
              <a:extLst>
                <a:ext uri="{63B3BB69-23CF-44E3-9099-C40C66FF867C}">
                  <a14:compatExt spid="_x0000_s1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92</xdr:row>
          <xdr:rowOff>114300</xdr:rowOff>
        </xdr:from>
        <xdr:to>
          <xdr:col>17</xdr:col>
          <xdr:colOff>190500</xdr:colOff>
          <xdr:row>94</xdr:row>
          <xdr:rowOff>106680</xdr:rowOff>
        </xdr:to>
        <xdr:sp macro="" textlink="">
          <xdr:nvSpPr>
            <xdr:cNvPr id="1380" name="Option Button 356" hidden="1">
              <a:extLst>
                <a:ext uri="{63B3BB69-23CF-44E3-9099-C40C66FF867C}">
                  <a14:compatExt spid="_x0000_s1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92</xdr:row>
          <xdr:rowOff>190500</xdr:rowOff>
        </xdr:from>
        <xdr:to>
          <xdr:col>9</xdr:col>
          <xdr:colOff>601980</xdr:colOff>
          <xdr:row>94</xdr:row>
          <xdr:rowOff>30480</xdr:rowOff>
        </xdr:to>
        <xdr:sp macro="" textlink="">
          <xdr:nvSpPr>
            <xdr:cNvPr id="1381" name="Option Button 357" hidden="1">
              <a:extLst>
                <a:ext uri="{63B3BB69-23CF-44E3-9099-C40C66FF867C}">
                  <a14:compatExt spid="_x0000_s1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168</xdr:row>
          <xdr:rowOff>114300</xdr:rowOff>
        </xdr:from>
        <xdr:to>
          <xdr:col>17</xdr:col>
          <xdr:colOff>190500</xdr:colOff>
          <xdr:row>170</xdr:row>
          <xdr:rowOff>106680</xdr:rowOff>
        </xdr:to>
        <xdr:sp macro="" textlink="">
          <xdr:nvSpPr>
            <xdr:cNvPr id="1384" name="Option Button 360" hidden="1">
              <a:extLst>
                <a:ext uri="{63B3BB69-23CF-44E3-9099-C40C66FF867C}">
                  <a14:compatExt spid="_x0000_s1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168</xdr:row>
          <xdr:rowOff>190500</xdr:rowOff>
        </xdr:from>
        <xdr:to>
          <xdr:col>9</xdr:col>
          <xdr:colOff>601980</xdr:colOff>
          <xdr:row>170</xdr:row>
          <xdr:rowOff>30480</xdr:rowOff>
        </xdr:to>
        <xdr:sp macro="" textlink="">
          <xdr:nvSpPr>
            <xdr:cNvPr id="1385" name="Option Button 361" hidden="1">
              <a:extLst>
                <a:ext uri="{63B3BB69-23CF-44E3-9099-C40C66FF867C}">
                  <a14:compatExt spid="_x0000_s1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244</xdr:row>
          <xdr:rowOff>114300</xdr:rowOff>
        </xdr:from>
        <xdr:to>
          <xdr:col>17</xdr:col>
          <xdr:colOff>190500</xdr:colOff>
          <xdr:row>246</xdr:row>
          <xdr:rowOff>106680</xdr:rowOff>
        </xdr:to>
        <xdr:sp macro="" textlink="">
          <xdr:nvSpPr>
            <xdr:cNvPr id="1386" name="Option Button 362" hidden="1">
              <a:extLst>
                <a:ext uri="{63B3BB69-23CF-44E3-9099-C40C66FF867C}">
                  <a14:compatExt spid="_x0000_s1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244</xdr:row>
          <xdr:rowOff>190500</xdr:rowOff>
        </xdr:from>
        <xdr:to>
          <xdr:col>9</xdr:col>
          <xdr:colOff>601980</xdr:colOff>
          <xdr:row>246</xdr:row>
          <xdr:rowOff>30480</xdr:rowOff>
        </xdr:to>
        <xdr:sp macro="" textlink="">
          <xdr:nvSpPr>
            <xdr:cNvPr id="1387" name="Option Button 363" hidden="1">
              <a:extLst>
                <a:ext uri="{63B3BB69-23CF-44E3-9099-C40C66FF867C}">
                  <a14:compatExt spid="_x0000_s1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244</xdr:row>
          <xdr:rowOff>114300</xdr:rowOff>
        </xdr:from>
        <xdr:to>
          <xdr:col>17</xdr:col>
          <xdr:colOff>190500</xdr:colOff>
          <xdr:row>246</xdr:row>
          <xdr:rowOff>106680</xdr:rowOff>
        </xdr:to>
        <xdr:sp macro="" textlink="">
          <xdr:nvSpPr>
            <xdr:cNvPr id="1388" name="Option Button 364" hidden="1">
              <a:extLst>
                <a:ext uri="{63B3BB69-23CF-44E3-9099-C40C66FF867C}">
                  <a14:compatExt spid="_x0000_s1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244</xdr:row>
          <xdr:rowOff>190500</xdr:rowOff>
        </xdr:from>
        <xdr:to>
          <xdr:col>9</xdr:col>
          <xdr:colOff>601980</xdr:colOff>
          <xdr:row>246</xdr:row>
          <xdr:rowOff>30480</xdr:rowOff>
        </xdr:to>
        <xdr:sp macro="" textlink="">
          <xdr:nvSpPr>
            <xdr:cNvPr id="1389" name="Option Button 365" hidden="1">
              <a:extLst>
                <a:ext uri="{63B3BB69-23CF-44E3-9099-C40C66FF867C}">
                  <a14:compatExt spid="_x0000_s1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244</xdr:row>
          <xdr:rowOff>114300</xdr:rowOff>
        </xdr:from>
        <xdr:to>
          <xdr:col>17</xdr:col>
          <xdr:colOff>190500</xdr:colOff>
          <xdr:row>246</xdr:row>
          <xdr:rowOff>106680</xdr:rowOff>
        </xdr:to>
        <xdr:sp macro="" textlink="">
          <xdr:nvSpPr>
            <xdr:cNvPr id="1390" name="Option Button 366" hidden="1">
              <a:extLst>
                <a:ext uri="{63B3BB69-23CF-44E3-9099-C40C66FF867C}">
                  <a14:compatExt spid="_x0000_s1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244</xdr:row>
          <xdr:rowOff>190500</xdr:rowOff>
        </xdr:from>
        <xdr:to>
          <xdr:col>9</xdr:col>
          <xdr:colOff>601980</xdr:colOff>
          <xdr:row>246</xdr:row>
          <xdr:rowOff>30480</xdr:rowOff>
        </xdr:to>
        <xdr:sp macro="" textlink="">
          <xdr:nvSpPr>
            <xdr:cNvPr id="1391" name="Option Button 367" hidden="1">
              <a:extLst>
                <a:ext uri="{63B3BB69-23CF-44E3-9099-C40C66FF867C}">
                  <a14:compatExt spid="_x0000_s1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244</xdr:row>
          <xdr:rowOff>114300</xdr:rowOff>
        </xdr:from>
        <xdr:to>
          <xdr:col>17</xdr:col>
          <xdr:colOff>190500</xdr:colOff>
          <xdr:row>246</xdr:row>
          <xdr:rowOff>106680</xdr:rowOff>
        </xdr:to>
        <xdr:sp macro="" textlink="">
          <xdr:nvSpPr>
            <xdr:cNvPr id="1392" name="Option Button 368" hidden="1">
              <a:extLst>
                <a:ext uri="{63B3BB69-23CF-44E3-9099-C40C66FF867C}">
                  <a14:compatExt spid="_x0000_s1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244</xdr:row>
          <xdr:rowOff>190500</xdr:rowOff>
        </xdr:from>
        <xdr:to>
          <xdr:col>9</xdr:col>
          <xdr:colOff>601980</xdr:colOff>
          <xdr:row>246</xdr:row>
          <xdr:rowOff>30480</xdr:rowOff>
        </xdr:to>
        <xdr:sp macro="" textlink="">
          <xdr:nvSpPr>
            <xdr:cNvPr id="1393" name="Option Button 369" hidden="1">
              <a:extLst>
                <a:ext uri="{63B3BB69-23CF-44E3-9099-C40C66FF867C}">
                  <a14:compatExt spid="_x0000_s1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244</xdr:row>
          <xdr:rowOff>114300</xdr:rowOff>
        </xdr:from>
        <xdr:to>
          <xdr:col>17</xdr:col>
          <xdr:colOff>190500</xdr:colOff>
          <xdr:row>246</xdr:row>
          <xdr:rowOff>106680</xdr:rowOff>
        </xdr:to>
        <xdr:sp macro="" textlink="">
          <xdr:nvSpPr>
            <xdr:cNvPr id="1394" name="Option Button 370" hidden="1">
              <a:extLst>
                <a:ext uri="{63B3BB69-23CF-44E3-9099-C40C66FF867C}">
                  <a14:compatExt spid="_x0000_s1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244</xdr:row>
          <xdr:rowOff>190500</xdr:rowOff>
        </xdr:from>
        <xdr:to>
          <xdr:col>9</xdr:col>
          <xdr:colOff>601980</xdr:colOff>
          <xdr:row>246</xdr:row>
          <xdr:rowOff>30480</xdr:rowOff>
        </xdr:to>
        <xdr:sp macro="" textlink="">
          <xdr:nvSpPr>
            <xdr:cNvPr id="1395" name="Option Button 371" hidden="1">
              <a:extLst>
                <a:ext uri="{63B3BB69-23CF-44E3-9099-C40C66FF867C}">
                  <a14:compatExt spid="_x0000_s1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244</xdr:row>
          <xdr:rowOff>114300</xdr:rowOff>
        </xdr:from>
        <xdr:to>
          <xdr:col>17</xdr:col>
          <xdr:colOff>190500</xdr:colOff>
          <xdr:row>246</xdr:row>
          <xdr:rowOff>106680</xdr:rowOff>
        </xdr:to>
        <xdr:sp macro="" textlink="">
          <xdr:nvSpPr>
            <xdr:cNvPr id="1396" name="Option Button 372" hidden="1">
              <a:extLst>
                <a:ext uri="{63B3BB69-23CF-44E3-9099-C40C66FF867C}">
                  <a14:compatExt spid="_x0000_s1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244</xdr:row>
          <xdr:rowOff>190500</xdr:rowOff>
        </xdr:from>
        <xdr:to>
          <xdr:col>9</xdr:col>
          <xdr:colOff>601980</xdr:colOff>
          <xdr:row>246</xdr:row>
          <xdr:rowOff>30480</xdr:rowOff>
        </xdr:to>
        <xdr:sp macro="" textlink="">
          <xdr:nvSpPr>
            <xdr:cNvPr id="1397" name="Option Button 373" hidden="1">
              <a:extLst>
                <a:ext uri="{63B3BB69-23CF-44E3-9099-C40C66FF867C}">
                  <a14:compatExt spid="_x0000_s1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16</xdr:row>
          <xdr:rowOff>114300</xdr:rowOff>
        </xdr:from>
        <xdr:to>
          <xdr:col>17</xdr:col>
          <xdr:colOff>213360</xdr:colOff>
          <xdr:row>18</xdr:row>
          <xdr:rowOff>121920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16</xdr:row>
          <xdr:rowOff>190500</xdr:rowOff>
        </xdr:from>
        <xdr:to>
          <xdr:col>9</xdr:col>
          <xdr:colOff>655320</xdr:colOff>
          <xdr:row>18</xdr:row>
          <xdr:rowOff>38100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546</xdr:row>
          <xdr:rowOff>0</xdr:rowOff>
        </xdr:from>
        <xdr:to>
          <xdr:col>17</xdr:col>
          <xdr:colOff>213360</xdr:colOff>
          <xdr:row>548</xdr:row>
          <xdr:rowOff>22860</xdr:rowOff>
        </xdr:to>
        <xdr:sp macro="" textlink="">
          <xdr:nvSpPr>
            <xdr:cNvPr id="2078" name="Option Button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546</xdr:row>
          <xdr:rowOff>0</xdr:rowOff>
        </xdr:from>
        <xdr:to>
          <xdr:col>9</xdr:col>
          <xdr:colOff>655320</xdr:colOff>
          <xdr:row>547</xdr:row>
          <xdr:rowOff>45720</xdr:rowOff>
        </xdr:to>
        <xdr:sp macro="" textlink="">
          <xdr:nvSpPr>
            <xdr:cNvPr id="2079" name="Option Button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546</xdr:row>
          <xdr:rowOff>0</xdr:rowOff>
        </xdr:from>
        <xdr:to>
          <xdr:col>17</xdr:col>
          <xdr:colOff>213360</xdr:colOff>
          <xdr:row>548</xdr:row>
          <xdr:rowOff>22860</xdr:rowOff>
        </xdr:to>
        <xdr:sp macro="" textlink="">
          <xdr:nvSpPr>
            <xdr:cNvPr id="2103" name="Option Button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546</xdr:row>
          <xdr:rowOff>0</xdr:rowOff>
        </xdr:from>
        <xdr:to>
          <xdr:col>9</xdr:col>
          <xdr:colOff>655320</xdr:colOff>
          <xdr:row>547</xdr:row>
          <xdr:rowOff>45720</xdr:rowOff>
        </xdr:to>
        <xdr:sp macro="" textlink="">
          <xdr:nvSpPr>
            <xdr:cNvPr id="2104" name="Option Button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546</xdr:row>
          <xdr:rowOff>0</xdr:rowOff>
        </xdr:from>
        <xdr:to>
          <xdr:col>17</xdr:col>
          <xdr:colOff>213360</xdr:colOff>
          <xdr:row>548</xdr:row>
          <xdr:rowOff>22860</xdr:rowOff>
        </xdr:to>
        <xdr:sp macro="" textlink="">
          <xdr:nvSpPr>
            <xdr:cNvPr id="2151" name="Option Button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546</xdr:row>
          <xdr:rowOff>0</xdr:rowOff>
        </xdr:from>
        <xdr:to>
          <xdr:col>9</xdr:col>
          <xdr:colOff>655320</xdr:colOff>
          <xdr:row>547</xdr:row>
          <xdr:rowOff>45720</xdr:rowOff>
        </xdr:to>
        <xdr:sp macro="" textlink="">
          <xdr:nvSpPr>
            <xdr:cNvPr id="2152" name="Option Button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546</xdr:row>
          <xdr:rowOff>0</xdr:rowOff>
        </xdr:from>
        <xdr:to>
          <xdr:col>17</xdr:col>
          <xdr:colOff>213360</xdr:colOff>
          <xdr:row>548</xdr:row>
          <xdr:rowOff>0</xdr:rowOff>
        </xdr:to>
        <xdr:sp macro="" textlink="">
          <xdr:nvSpPr>
            <xdr:cNvPr id="2153" name="Option Button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546</xdr:row>
          <xdr:rowOff>0</xdr:rowOff>
        </xdr:from>
        <xdr:to>
          <xdr:col>9</xdr:col>
          <xdr:colOff>655320</xdr:colOff>
          <xdr:row>547</xdr:row>
          <xdr:rowOff>45720</xdr:rowOff>
        </xdr:to>
        <xdr:sp macro="" textlink="">
          <xdr:nvSpPr>
            <xdr:cNvPr id="2154" name="Option Button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546</xdr:row>
          <xdr:rowOff>0</xdr:rowOff>
        </xdr:from>
        <xdr:to>
          <xdr:col>17</xdr:col>
          <xdr:colOff>213360</xdr:colOff>
          <xdr:row>548</xdr:row>
          <xdr:rowOff>22860</xdr:rowOff>
        </xdr:to>
        <xdr:sp macro="" textlink="">
          <xdr:nvSpPr>
            <xdr:cNvPr id="2156" name="Option Button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546</xdr:row>
          <xdr:rowOff>0</xdr:rowOff>
        </xdr:from>
        <xdr:to>
          <xdr:col>9</xdr:col>
          <xdr:colOff>655320</xdr:colOff>
          <xdr:row>547</xdr:row>
          <xdr:rowOff>45720</xdr:rowOff>
        </xdr:to>
        <xdr:sp macro="" textlink="">
          <xdr:nvSpPr>
            <xdr:cNvPr id="2157" name="Option Button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540</xdr:row>
          <xdr:rowOff>0</xdr:rowOff>
        </xdr:from>
        <xdr:to>
          <xdr:col>17</xdr:col>
          <xdr:colOff>213360</xdr:colOff>
          <xdr:row>542</xdr:row>
          <xdr:rowOff>30480</xdr:rowOff>
        </xdr:to>
        <xdr:sp macro="" textlink="">
          <xdr:nvSpPr>
            <xdr:cNvPr id="2158" name="Option Button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540</xdr:row>
          <xdr:rowOff>0</xdr:rowOff>
        </xdr:from>
        <xdr:to>
          <xdr:col>9</xdr:col>
          <xdr:colOff>655320</xdr:colOff>
          <xdr:row>541</xdr:row>
          <xdr:rowOff>45720</xdr:rowOff>
        </xdr:to>
        <xdr:sp macro="" textlink="">
          <xdr:nvSpPr>
            <xdr:cNvPr id="2159" name="Option Button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540</xdr:row>
          <xdr:rowOff>0</xdr:rowOff>
        </xdr:from>
        <xdr:to>
          <xdr:col>17</xdr:col>
          <xdr:colOff>213360</xdr:colOff>
          <xdr:row>542</xdr:row>
          <xdr:rowOff>22860</xdr:rowOff>
        </xdr:to>
        <xdr:sp macro="" textlink="">
          <xdr:nvSpPr>
            <xdr:cNvPr id="2160" name="Option Button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540</xdr:row>
          <xdr:rowOff>0</xdr:rowOff>
        </xdr:from>
        <xdr:to>
          <xdr:col>9</xdr:col>
          <xdr:colOff>655320</xdr:colOff>
          <xdr:row>541</xdr:row>
          <xdr:rowOff>45720</xdr:rowOff>
        </xdr:to>
        <xdr:sp macro="" textlink="">
          <xdr:nvSpPr>
            <xdr:cNvPr id="2161" name="Option Button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90</xdr:row>
          <xdr:rowOff>114300</xdr:rowOff>
        </xdr:from>
        <xdr:to>
          <xdr:col>17</xdr:col>
          <xdr:colOff>213360</xdr:colOff>
          <xdr:row>92</xdr:row>
          <xdr:rowOff>121920</xdr:rowOff>
        </xdr:to>
        <xdr:sp macro="" textlink="">
          <xdr:nvSpPr>
            <xdr:cNvPr id="2163" name="Option Button 115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90</xdr:row>
          <xdr:rowOff>190500</xdr:rowOff>
        </xdr:from>
        <xdr:to>
          <xdr:col>9</xdr:col>
          <xdr:colOff>655320</xdr:colOff>
          <xdr:row>92</xdr:row>
          <xdr:rowOff>38100</xdr:rowOff>
        </xdr:to>
        <xdr:sp macro="" textlink="">
          <xdr:nvSpPr>
            <xdr:cNvPr id="2164" name="Option Button 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90</xdr:row>
          <xdr:rowOff>114300</xdr:rowOff>
        </xdr:from>
        <xdr:to>
          <xdr:col>17</xdr:col>
          <xdr:colOff>213360</xdr:colOff>
          <xdr:row>92</xdr:row>
          <xdr:rowOff>121920</xdr:rowOff>
        </xdr:to>
        <xdr:sp macro="" textlink="">
          <xdr:nvSpPr>
            <xdr:cNvPr id="2166" name="Option Button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90</xdr:row>
          <xdr:rowOff>190500</xdr:rowOff>
        </xdr:from>
        <xdr:to>
          <xdr:col>9</xdr:col>
          <xdr:colOff>655320</xdr:colOff>
          <xdr:row>92</xdr:row>
          <xdr:rowOff>38100</xdr:rowOff>
        </xdr:to>
        <xdr:sp macro="" textlink="">
          <xdr:nvSpPr>
            <xdr:cNvPr id="2167" name="Option Button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90</xdr:row>
          <xdr:rowOff>114300</xdr:rowOff>
        </xdr:from>
        <xdr:to>
          <xdr:col>17</xdr:col>
          <xdr:colOff>213360</xdr:colOff>
          <xdr:row>92</xdr:row>
          <xdr:rowOff>121920</xdr:rowOff>
        </xdr:to>
        <xdr:sp macro="" textlink="">
          <xdr:nvSpPr>
            <xdr:cNvPr id="2169" name="Option Button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90</xdr:row>
          <xdr:rowOff>190500</xdr:rowOff>
        </xdr:from>
        <xdr:to>
          <xdr:col>9</xdr:col>
          <xdr:colOff>655320</xdr:colOff>
          <xdr:row>92</xdr:row>
          <xdr:rowOff>38100</xdr:rowOff>
        </xdr:to>
        <xdr:sp macro="" textlink="">
          <xdr:nvSpPr>
            <xdr:cNvPr id="2170" name="Option Button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90</xdr:row>
          <xdr:rowOff>114300</xdr:rowOff>
        </xdr:from>
        <xdr:to>
          <xdr:col>17</xdr:col>
          <xdr:colOff>213360</xdr:colOff>
          <xdr:row>92</xdr:row>
          <xdr:rowOff>121920</xdr:rowOff>
        </xdr:to>
        <xdr:sp macro="" textlink="">
          <xdr:nvSpPr>
            <xdr:cNvPr id="2172" name="Option Button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90</xdr:row>
          <xdr:rowOff>190500</xdr:rowOff>
        </xdr:from>
        <xdr:to>
          <xdr:col>9</xdr:col>
          <xdr:colOff>655320</xdr:colOff>
          <xdr:row>92</xdr:row>
          <xdr:rowOff>38100</xdr:rowOff>
        </xdr:to>
        <xdr:sp macro="" textlink="">
          <xdr:nvSpPr>
            <xdr:cNvPr id="2173" name="Option Button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164</xdr:row>
          <xdr:rowOff>114300</xdr:rowOff>
        </xdr:from>
        <xdr:to>
          <xdr:col>17</xdr:col>
          <xdr:colOff>213360</xdr:colOff>
          <xdr:row>166</xdr:row>
          <xdr:rowOff>121920</xdr:rowOff>
        </xdr:to>
        <xdr:sp macro="" textlink="">
          <xdr:nvSpPr>
            <xdr:cNvPr id="2176" name="Option Button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164</xdr:row>
          <xdr:rowOff>190500</xdr:rowOff>
        </xdr:from>
        <xdr:to>
          <xdr:col>9</xdr:col>
          <xdr:colOff>655320</xdr:colOff>
          <xdr:row>166</xdr:row>
          <xdr:rowOff>38100</xdr:rowOff>
        </xdr:to>
        <xdr:sp macro="" textlink="">
          <xdr:nvSpPr>
            <xdr:cNvPr id="2177" name="Option Button 129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238</xdr:row>
          <xdr:rowOff>114300</xdr:rowOff>
        </xdr:from>
        <xdr:to>
          <xdr:col>17</xdr:col>
          <xdr:colOff>213360</xdr:colOff>
          <xdr:row>240</xdr:row>
          <xdr:rowOff>121920</xdr:rowOff>
        </xdr:to>
        <xdr:sp macro="" textlink="">
          <xdr:nvSpPr>
            <xdr:cNvPr id="2181" name="Option Button 133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238</xdr:row>
          <xdr:rowOff>190500</xdr:rowOff>
        </xdr:from>
        <xdr:to>
          <xdr:col>9</xdr:col>
          <xdr:colOff>655320</xdr:colOff>
          <xdr:row>240</xdr:row>
          <xdr:rowOff>38100</xdr:rowOff>
        </xdr:to>
        <xdr:sp macro="" textlink="">
          <xdr:nvSpPr>
            <xdr:cNvPr id="2182" name="Option Button 134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16</xdr:row>
          <xdr:rowOff>114300</xdr:rowOff>
        </xdr:from>
        <xdr:to>
          <xdr:col>17</xdr:col>
          <xdr:colOff>220980</xdr:colOff>
          <xdr:row>18</xdr:row>
          <xdr:rowOff>121920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16</xdr:row>
          <xdr:rowOff>190500</xdr:rowOff>
        </xdr:from>
        <xdr:to>
          <xdr:col>9</xdr:col>
          <xdr:colOff>563880</xdr:colOff>
          <xdr:row>18</xdr:row>
          <xdr:rowOff>60960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237</xdr:row>
          <xdr:rowOff>0</xdr:rowOff>
        </xdr:from>
        <xdr:to>
          <xdr:col>17</xdr:col>
          <xdr:colOff>228600</xdr:colOff>
          <xdr:row>239</xdr:row>
          <xdr:rowOff>22860</xdr:rowOff>
        </xdr:to>
        <xdr:sp macro="" textlink="">
          <xdr:nvSpPr>
            <xdr:cNvPr id="3100" name="Option Button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237</xdr:row>
          <xdr:rowOff>0</xdr:rowOff>
        </xdr:from>
        <xdr:to>
          <xdr:col>9</xdr:col>
          <xdr:colOff>571500</xdr:colOff>
          <xdr:row>238</xdr:row>
          <xdr:rowOff>68580</xdr:rowOff>
        </xdr:to>
        <xdr:sp macro="" textlink="">
          <xdr:nvSpPr>
            <xdr:cNvPr id="3101" name="Option Button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237</xdr:row>
          <xdr:rowOff>0</xdr:rowOff>
        </xdr:from>
        <xdr:to>
          <xdr:col>17</xdr:col>
          <xdr:colOff>228600</xdr:colOff>
          <xdr:row>239</xdr:row>
          <xdr:rowOff>22860</xdr:rowOff>
        </xdr:to>
        <xdr:sp macro="" textlink="">
          <xdr:nvSpPr>
            <xdr:cNvPr id="3126" name="Option Button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237</xdr:row>
          <xdr:rowOff>0</xdr:rowOff>
        </xdr:from>
        <xdr:to>
          <xdr:col>9</xdr:col>
          <xdr:colOff>571500</xdr:colOff>
          <xdr:row>238</xdr:row>
          <xdr:rowOff>68580</xdr:rowOff>
        </xdr:to>
        <xdr:sp macro="" textlink="">
          <xdr:nvSpPr>
            <xdr:cNvPr id="3127" name="Option Button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237</xdr:row>
          <xdr:rowOff>0</xdr:rowOff>
        </xdr:from>
        <xdr:to>
          <xdr:col>17</xdr:col>
          <xdr:colOff>228600</xdr:colOff>
          <xdr:row>239</xdr:row>
          <xdr:rowOff>22860</xdr:rowOff>
        </xdr:to>
        <xdr:sp macro="" textlink="">
          <xdr:nvSpPr>
            <xdr:cNvPr id="3152" name="Option Button 80" hidden="1">
              <a:extLst>
                <a:ext uri="{63B3BB69-23CF-44E3-9099-C40C66FF867C}">
                  <a14:compatExt spid="_x0000_s3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237</xdr:row>
          <xdr:rowOff>0</xdr:rowOff>
        </xdr:from>
        <xdr:to>
          <xdr:col>9</xdr:col>
          <xdr:colOff>571500</xdr:colOff>
          <xdr:row>238</xdr:row>
          <xdr:rowOff>68580</xdr:rowOff>
        </xdr:to>
        <xdr:sp macro="" textlink="">
          <xdr:nvSpPr>
            <xdr:cNvPr id="3153" name="Option Button 81" hidden="1">
              <a:extLst>
                <a:ext uri="{63B3BB69-23CF-44E3-9099-C40C66FF867C}">
                  <a14:compatExt spid="_x0000_s3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95</xdr:row>
          <xdr:rowOff>114300</xdr:rowOff>
        </xdr:from>
        <xdr:to>
          <xdr:col>17</xdr:col>
          <xdr:colOff>220980</xdr:colOff>
          <xdr:row>97</xdr:row>
          <xdr:rowOff>121920</xdr:rowOff>
        </xdr:to>
        <xdr:sp macro="" textlink="">
          <xdr:nvSpPr>
            <xdr:cNvPr id="3155" name="Option Button 83" hidden="1">
              <a:extLst>
                <a:ext uri="{63B3BB69-23CF-44E3-9099-C40C66FF867C}">
                  <a14:compatExt spid="_x0000_s3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95</xdr:row>
          <xdr:rowOff>190500</xdr:rowOff>
        </xdr:from>
        <xdr:to>
          <xdr:col>9</xdr:col>
          <xdr:colOff>563880</xdr:colOff>
          <xdr:row>97</xdr:row>
          <xdr:rowOff>60960</xdr:rowOff>
        </xdr:to>
        <xdr:sp macro="" textlink="">
          <xdr:nvSpPr>
            <xdr:cNvPr id="3156" name="Option Button 84" hidden="1">
              <a:extLst>
                <a:ext uri="{63B3BB69-23CF-44E3-9099-C40C66FF867C}">
                  <a14:compatExt spid="_x0000_s3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16</xdr:row>
          <xdr:rowOff>114300</xdr:rowOff>
        </xdr:from>
        <xdr:to>
          <xdr:col>14</xdr:col>
          <xdr:colOff>647700</xdr:colOff>
          <xdr:row>18</xdr:row>
          <xdr:rowOff>137160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16</xdr:row>
          <xdr:rowOff>190500</xdr:rowOff>
        </xdr:from>
        <xdr:to>
          <xdr:col>9</xdr:col>
          <xdr:colOff>99060</xdr:colOff>
          <xdr:row>18</xdr:row>
          <xdr:rowOff>76200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319</xdr:row>
          <xdr:rowOff>0</xdr:rowOff>
        </xdr:from>
        <xdr:to>
          <xdr:col>14</xdr:col>
          <xdr:colOff>647700</xdr:colOff>
          <xdr:row>321</xdr:row>
          <xdr:rowOff>30480</xdr:rowOff>
        </xdr:to>
        <xdr:sp macro="" textlink="">
          <xdr:nvSpPr>
            <xdr:cNvPr id="5150" name="Option Button 30" hidden="1">
              <a:extLst>
                <a:ext uri="{63B3BB69-23CF-44E3-9099-C40C66FF867C}">
                  <a14:compatExt spid="_x0000_s5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319</xdr:row>
          <xdr:rowOff>0</xdr:rowOff>
        </xdr:from>
        <xdr:to>
          <xdr:col>9</xdr:col>
          <xdr:colOff>99060</xdr:colOff>
          <xdr:row>320</xdr:row>
          <xdr:rowOff>83820</xdr:rowOff>
        </xdr:to>
        <xdr:sp macro="" textlink="">
          <xdr:nvSpPr>
            <xdr:cNvPr id="5151" name="Option Button 31" hidden="1">
              <a:extLst>
                <a:ext uri="{63B3BB69-23CF-44E3-9099-C40C66FF867C}">
                  <a14:compatExt spid="_x0000_s5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319</xdr:row>
          <xdr:rowOff>0</xdr:rowOff>
        </xdr:from>
        <xdr:to>
          <xdr:col>14</xdr:col>
          <xdr:colOff>647700</xdr:colOff>
          <xdr:row>321</xdr:row>
          <xdr:rowOff>30480</xdr:rowOff>
        </xdr:to>
        <xdr:sp macro="" textlink="">
          <xdr:nvSpPr>
            <xdr:cNvPr id="5175" name="Option Button 55" hidden="1">
              <a:extLst>
                <a:ext uri="{63B3BB69-23CF-44E3-9099-C40C66FF867C}">
                  <a14:compatExt spid="_x0000_s5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319</xdr:row>
          <xdr:rowOff>0</xdr:rowOff>
        </xdr:from>
        <xdr:to>
          <xdr:col>9</xdr:col>
          <xdr:colOff>99060</xdr:colOff>
          <xdr:row>320</xdr:row>
          <xdr:rowOff>83820</xdr:rowOff>
        </xdr:to>
        <xdr:sp macro="" textlink="">
          <xdr:nvSpPr>
            <xdr:cNvPr id="5176" name="Option Button 56" hidden="1">
              <a:extLst>
                <a:ext uri="{63B3BB69-23CF-44E3-9099-C40C66FF867C}">
                  <a14:compatExt spid="_x0000_s5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319</xdr:row>
          <xdr:rowOff>0</xdr:rowOff>
        </xdr:from>
        <xdr:to>
          <xdr:col>14</xdr:col>
          <xdr:colOff>647700</xdr:colOff>
          <xdr:row>321</xdr:row>
          <xdr:rowOff>30480</xdr:rowOff>
        </xdr:to>
        <xdr:sp macro="" textlink="">
          <xdr:nvSpPr>
            <xdr:cNvPr id="5200" name="Option Button 80" hidden="1">
              <a:extLst>
                <a:ext uri="{63B3BB69-23CF-44E3-9099-C40C66FF867C}">
                  <a14:compatExt spid="_x0000_s5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319</xdr:row>
          <xdr:rowOff>0</xdr:rowOff>
        </xdr:from>
        <xdr:to>
          <xdr:col>9</xdr:col>
          <xdr:colOff>99060</xdr:colOff>
          <xdr:row>320</xdr:row>
          <xdr:rowOff>83820</xdr:rowOff>
        </xdr:to>
        <xdr:sp macro="" textlink="">
          <xdr:nvSpPr>
            <xdr:cNvPr id="5201" name="Option Button 81" hidden="1">
              <a:extLst>
                <a:ext uri="{63B3BB69-23CF-44E3-9099-C40C66FF867C}">
                  <a14:compatExt spid="_x0000_s5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218</xdr:row>
          <xdr:rowOff>0</xdr:rowOff>
        </xdr:from>
        <xdr:to>
          <xdr:col>14</xdr:col>
          <xdr:colOff>647700</xdr:colOff>
          <xdr:row>220</xdr:row>
          <xdr:rowOff>30480</xdr:rowOff>
        </xdr:to>
        <xdr:sp macro="" textlink="">
          <xdr:nvSpPr>
            <xdr:cNvPr id="5204" name="Option Button 84" hidden="1">
              <a:extLst>
                <a:ext uri="{63B3BB69-23CF-44E3-9099-C40C66FF867C}">
                  <a14:compatExt spid="_x0000_s5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218</xdr:row>
          <xdr:rowOff>0</xdr:rowOff>
        </xdr:from>
        <xdr:to>
          <xdr:col>9</xdr:col>
          <xdr:colOff>99060</xdr:colOff>
          <xdr:row>219</xdr:row>
          <xdr:rowOff>83820</xdr:rowOff>
        </xdr:to>
        <xdr:sp macro="" textlink="">
          <xdr:nvSpPr>
            <xdr:cNvPr id="5205" name="Option Button 85" hidden="1">
              <a:extLst>
                <a:ext uri="{63B3BB69-23CF-44E3-9099-C40C66FF867C}">
                  <a14:compatExt spid="_x0000_s5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218</xdr:row>
          <xdr:rowOff>0</xdr:rowOff>
        </xdr:from>
        <xdr:to>
          <xdr:col>14</xdr:col>
          <xdr:colOff>647700</xdr:colOff>
          <xdr:row>220</xdr:row>
          <xdr:rowOff>30480</xdr:rowOff>
        </xdr:to>
        <xdr:sp macro="" textlink="">
          <xdr:nvSpPr>
            <xdr:cNvPr id="5206" name="Option Button 86" hidden="1">
              <a:extLst>
                <a:ext uri="{63B3BB69-23CF-44E3-9099-C40C66FF867C}">
                  <a14:compatExt spid="_x0000_s5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218</xdr:row>
          <xdr:rowOff>0</xdr:rowOff>
        </xdr:from>
        <xdr:to>
          <xdr:col>9</xdr:col>
          <xdr:colOff>99060</xdr:colOff>
          <xdr:row>219</xdr:row>
          <xdr:rowOff>83820</xdr:rowOff>
        </xdr:to>
        <xdr:sp macro="" textlink="">
          <xdr:nvSpPr>
            <xdr:cNvPr id="5207" name="Option Button 87" hidden="1">
              <a:extLst>
                <a:ext uri="{63B3BB69-23CF-44E3-9099-C40C66FF867C}">
                  <a14:compatExt spid="_x0000_s5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16</xdr:row>
          <xdr:rowOff>114300</xdr:rowOff>
        </xdr:from>
        <xdr:to>
          <xdr:col>14</xdr:col>
          <xdr:colOff>487680</xdr:colOff>
          <xdr:row>18</xdr:row>
          <xdr:rowOff>152400</xdr:rowOff>
        </xdr:to>
        <xdr:sp macro="" textlink="">
          <xdr:nvSpPr>
            <xdr:cNvPr id="6145" name="Option Butto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16</xdr:row>
          <xdr:rowOff>190500</xdr:rowOff>
        </xdr:from>
        <xdr:to>
          <xdr:col>9</xdr:col>
          <xdr:colOff>121920</xdr:colOff>
          <xdr:row>18</xdr:row>
          <xdr:rowOff>76200</xdr:rowOff>
        </xdr:to>
        <xdr:sp macro="" textlink="">
          <xdr:nvSpPr>
            <xdr:cNvPr id="6146" name="Option Button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296</xdr:row>
          <xdr:rowOff>0</xdr:rowOff>
        </xdr:from>
        <xdr:to>
          <xdr:col>14</xdr:col>
          <xdr:colOff>487680</xdr:colOff>
          <xdr:row>298</xdr:row>
          <xdr:rowOff>45720</xdr:rowOff>
        </xdr:to>
        <xdr:sp macro="" textlink="">
          <xdr:nvSpPr>
            <xdr:cNvPr id="6172" name="Option Button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296</xdr:row>
          <xdr:rowOff>0</xdr:rowOff>
        </xdr:from>
        <xdr:to>
          <xdr:col>9</xdr:col>
          <xdr:colOff>121920</xdr:colOff>
          <xdr:row>297</xdr:row>
          <xdr:rowOff>83820</xdr:rowOff>
        </xdr:to>
        <xdr:sp macro="" textlink="">
          <xdr:nvSpPr>
            <xdr:cNvPr id="6173" name="Option Button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296</xdr:row>
          <xdr:rowOff>0</xdr:rowOff>
        </xdr:from>
        <xdr:to>
          <xdr:col>14</xdr:col>
          <xdr:colOff>487680</xdr:colOff>
          <xdr:row>298</xdr:row>
          <xdr:rowOff>45720</xdr:rowOff>
        </xdr:to>
        <xdr:sp macro="" textlink="">
          <xdr:nvSpPr>
            <xdr:cNvPr id="6194" name="Option Button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296</xdr:row>
          <xdr:rowOff>0</xdr:rowOff>
        </xdr:from>
        <xdr:to>
          <xdr:col>9</xdr:col>
          <xdr:colOff>121920</xdr:colOff>
          <xdr:row>297</xdr:row>
          <xdr:rowOff>83820</xdr:rowOff>
        </xdr:to>
        <xdr:sp macro="" textlink="">
          <xdr:nvSpPr>
            <xdr:cNvPr id="6195" name="Option Button 51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296</xdr:row>
          <xdr:rowOff>0</xdr:rowOff>
        </xdr:from>
        <xdr:to>
          <xdr:col>14</xdr:col>
          <xdr:colOff>487680</xdr:colOff>
          <xdr:row>298</xdr:row>
          <xdr:rowOff>45720</xdr:rowOff>
        </xdr:to>
        <xdr:sp macro="" textlink="">
          <xdr:nvSpPr>
            <xdr:cNvPr id="6216" name="Option Button 72" hidden="1">
              <a:extLst>
                <a:ext uri="{63B3BB69-23CF-44E3-9099-C40C66FF867C}">
                  <a14:compatExt spid="_x0000_s6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296</xdr:row>
          <xdr:rowOff>0</xdr:rowOff>
        </xdr:from>
        <xdr:to>
          <xdr:col>9</xdr:col>
          <xdr:colOff>121920</xdr:colOff>
          <xdr:row>297</xdr:row>
          <xdr:rowOff>83820</xdr:rowOff>
        </xdr:to>
        <xdr:sp macro="" textlink="">
          <xdr:nvSpPr>
            <xdr:cNvPr id="6217" name="Option Button 73" hidden="1">
              <a:extLst>
                <a:ext uri="{63B3BB69-23CF-44E3-9099-C40C66FF867C}">
                  <a14:compatExt spid="_x0000_s6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16</xdr:row>
          <xdr:rowOff>114300</xdr:rowOff>
        </xdr:from>
        <xdr:to>
          <xdr:col>14</xdr:col>
          <xdr:colOff>350520</xdr:colOff>
          <xdr:row>18</xdr:row>
          <xdr:rowOff>175260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16</xdr:row>
          <xdr:rowOff>190500</xdr:rowOff>
        </xdr:from>
        <xdr:to>
          <xdr:col>8</xdr:col>
          <xdr:colOff>60960</xdr:colOff>
          <xdr:row>18</xdr:row>
          <xdr:rowOff>83820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233</xdr:row>
          <xdr:rowOff>0</xdr:rowOff>
        </xdr:from>
        <xdr:to>
          <xdr:col>14</xdr:col>
          <xdr:colOff>350520</xdr:colOff>
          <xdr:row>235</xdr:row>
          <xdr:rowOff>68580</xdr:rowOff>
        </xdr:to>
        <xdr:sp macro="" textlink="">
          <xdr:nvSpPr>
            <xdr:cNvPr id="7194" name="Option Button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233</xdr:row>
          <xdr:rowOff>0</xdr:rowOff>
        </xdr:from>
        <xdr:to>
          <xdr:col>8</xdr:col>
          <xdr:colOff>60960</xdr:colOff>
          <xdr:row>234</xdr:row>
          <xdr:rowOff>99060</xdr:rowOff>
        </xdr:to>
        <xdr:sp macro="" textlink="">
          <xdr:nvSpPr>
            <xdr:cNvPr id="7195" name="Option Button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233</xdr:row>
          <xdr:rowOff>0</xdr:rowOff>
        </xdr:from>
        <xdr:to>
          <xdr:col>14</xdr:col>
          <xdr:colOff>350520</xdr:colOff>
          <xdr:row>235</xdr:row>
          <xdr:rowOff>68580</xdr:rowOff>
        </xdr:to>
        <xdr:sp macro="" textlink="">
          <xdr:nvSpPr>
            <xdr:cNvPr id="7217" name="Option Button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233</xdr:row>
          <xdr:rowOff>0</xdr:rowOff>
        </xdr:from>
        <xdr:to>
          <xdr:col>8</xdr:col>
          <xdr:colOff>60960</xdr:colOff>
          <xdr:row>234</xdr:row>
          <xdr:rowOff>99060</xdr:rowOff>
        </xdr:to>
        <xdr:sp macro="" textlink="">
          <xdr:nvSpPr>
            <xdr:cNvPr id="7218" name="Option Button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233</xdr:row>
          <xdr:rowOff>0</xdr:rowOff>
        </xdr:from>
        <xdr:to>
          <xdr:col>14</xdr:col>
          <xdr:colOff>350520</xdr:colOff>
          <xdr:row>235</xdr:row>
          <xdr:rowOff>68580</xdr:rowOff>
        </xdr:to>
        <xdr:sp macro="" textlink="">
          <xdr:nvSpPr>
            <xdr:cNvPr id="7239" name="Option Button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233</xdr:row>
          <xdr:rowOff>0</xdr:rowOff>
        </xdr:from>
        <xdr:to>
          <xdr:col>8</xdr:col>
          <xdr:colOff>60960</xdr:colOff>
          <xdr:row>234</xdr:row>
          <xdr:rowOff>99060</xdr:rowOff>
        </xdr:to>
        <xdr:sp macro="" textlink="">
          <xdr:nvSpPr>
            <xdr:cNvPr id="7240" name="Option Button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91</xdr:row>
          <xdr:rowOff>114300</xdr:rowOff>
        </xdr:from>
        <xdr:to>
          <xdr:col>14</xdr:col>
          <xdr:colOff>350520</xdr:colOff>
          <xdr:row>93</xdr:row>
          <xdr:rowOff>175260</xdr:rowOff>
        </xdr:to>
        <xdr:sp macro="" textlink="">
          <xdr:nvSpPr>
            <xdr:cNvPr id="7242" name="Option Button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91</xdr:row>
          <xdr:rowOff>190500</xdr:rowOff>
        </xdr:from>
        <xdr:to>
          <xdr:col>8</xdr:col>
          <xdr:colOff>60960</xdr:colOff>
          <xdr:row>93</xdr:row>
          <xdr:rowOff>83820</xdr:rowOff>
        </xdr:to>
        <xdr:sp macro="" textlink="">
          <xdr:nvSpPr>
            <xdr:cNvPr id="7243" name="Option Button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91</xdr:row>
          <xdr:rowOff>114300</xdr:rowOff>
        </xdr:from>
        <xdr:to>
          <xdr:col>14</xdr:col>
          <xdr:colOff>350520</xdr:colOff>
          <xdr:row>93</xdr:row>
          <xdr:rowOff>175260</xdr:rowOff>
        </xdr:to>
        <xdr:sp macro="" textlink="">
          <xdr:nvSpPr>
            <xdr:cNvPr id="7244" name="Option Button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91</xdr:row>
          <xdr:rowOff>190500</xdr:rowOff>
        </xdr:from>
        <xdr:to>
          <xdr:col>8</xdr:col>
          <xdr:colOff>60960</xdr:colOff>
          <xdr:row>93</xdr:row>
          <xdr:rowOff>83820</xdr:rowOff>
        </xdr:to>
        <xdr:sp macro="" textlink="">
          <xdr:nvSpPr>
            <xdr:cNvPr id="7245" name="Option Button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16</xdr:row>
          <xdr:rowOff>114300</xdr:rowOff>
        </xdr:from>
        <xdr:to>
          <xdr:col>14</xdr:col>
          <xdr:colOff>121920</xdr:colOff>
          <xdr:row>18</xdr:row>
          <xdr:rowOff>175260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16</xdr:row>
          <xdr:rowOff>190500</xdr:rowOff>
        </xdr:from>
        <xdr:to>
          <xdr:col>8</xdr:col>
          <xdr:colOff>0</xdr:colOff>
          <xdr:row>18</xdr:row>
          <xdr:rowOff>99060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16</xdr:row>
          <xdr:rowOff>114300</xdr:rowOff>
        </xdr:from>
        <xdr:to>
          <xdr:col>14</xdr:col>
          <xdr:colOff>693420</xdr:colOff>
          <xdr:row>18</xdr:row>
          <xdr:rowOff>182880</xdr:rowOff>
        </xdr:to>
        <xdr:sp macro="" textlink="">
          <xdr:nvSpPr>
            <xdr:cNvPr id="9217" name="Option Butto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16</xdr:row>
          <xdr:rowOff>190500</xdr:rowOff>
        </xdr:from>
        <xdr:to>
          <xdr:col>9</xdr:col>
          <xdr:colOff>381000</xdr:colOff>
          <xdr:row>18</xdr:row>
          <xdr:rowOff>106680</xdr:rowOff>
        </xdr:to>
        <xdr:sp macro="" textlink="">
          <xdr:nvSpPr>
            <xdr:cNvPr id="9218" name="Option Button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THC\Finance\Treasury%20and%20Risk%20Mgmt\Rates\Staff\Shirley\2014\CIR%20Filing\OEB%20Bill%20Impact%20Table\2013_Filing_Requirements_Chapter2_Appendic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3.xml"/><Relationship Id="rId13" Type="http://schemas.openxmlformats.org/officeDocument/2006/relationships/ctrlProp" Target="../ctrlProps/ctrlProp48.xml"/><Relationship Id="rId18" Type="http://schemas.openxmlformats.org/officeDocument/2006/relationships/ctrlProp" Target="../ctrlProps/ctrlProp53.xml"/><Relationship Id="rId26" Type="http://schemas.openxmlformats.org/officeDocument/2006/relationships/ctrlProp" Target="../ctrlProps/ctrlProp61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56.xml"/><Relationship Id="rId7" Type="http://schemas.openxmlformats.org/officeDocument/2006/relationships/ctrlProp" Target="../ctrlProps/ctrlProp42.xml"/><Relationship Id="rId12" Type="http://schemas.openxmlformats.org/officeDocument/2006/relationships/ctrlProp" Target="../ctrlProps/ctrlProp47.xml"/><Relationship Id="rId17" Type="http://schemas.openxmlformats.org/officeDocument/2006/relationships/ctrlProp" Target="../ctrlProps/ctrlProp52.xml"/><Relationship Id="rId25" Type="http://schemas.openxmlformats.org/officeDocument/2006/relationships/ctrlProp" Target="../ctrlProps/ctrlProp6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1.xml"/><Relationship Id="rId20" Type="http://schemas.openxmlformats.org/officeDocument/2006/relationships/ctrlProp" Target="../ctrlProps/ctrlProp55.xml"/><Relationship Id="rId29" Type="http://schemas.openxmlformats.org/officeDocument/2006/relationships/ctrlProp" Target="../ctrlProps/ctrlProp64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1.xml"/><Relationship Id="rId11" Type="http://schemas.openxmlformats.org/officeDocument/2006/relationships/ctrlProp" Target="../ctrlProps/ctrlProp46.xml"/><Relationship Id="rId24" Type="http://schemas.openxmlformats.org/officeDocument/2006/relationships/ctrlProp" Target="../ctrlProps/ctrlProp59.xml"/><Relationship Id="rId5" Type="http://schemas.openxmlformats.org/officeDocument/2006/relationships/ctrlProp" Target="../ctrlProps/ctrlProp40.xml"/><Relationship Id="rId15" Type="http://schemas.openxmlformats.org/officeDocument/2006/relationships/ctrlProp" Target="../ctrlProps/ctrlProp50.xml"/><Relationship Id="rId23" Type="http://schemas.openxmlformats.org/officeDocument/2006/relationships/ctrlProp" Target="../ctrlProps/ctrlProp58.xml"/><Relationship Id="rId28" Type="http://schemas.openxmlformats.org/officeDocument/2006/relationships/ctrlProp" Target="../ctrlProps/ctrlProp63.xml"/><Relationship Id="rId10" Type="http://schemas.openxmlformats.org/officeDocument/2006/relationships/ctrlProp" Target="../ctrlProps/ctrlProp45.xml"/><Relationship Id="rId19" Type="http://schemas.openxmlformats.org/officeDocument/2006/relationships/ctrlProp" Target="../ctrlProps/ctrlProp54.xml"/><Relationship Id="rId31" Type="http://schemas.openxmlformats.org/officeDocument/2006/relationships/ctrlProp" Target="../ctrlProps/ctrlProp66.xml"/><Relationship Id="rId4" Type="http://schemas.openxmlformats.org/officeDocument/2006/relationships/ctrlProp" Target="../ctrlProps/ctrlProp39.xml"/><Relationship Id="rId9" Type="http://schemas.openxmlformats.org/officeDocument/2006/relationships/ctrlProp" Target="../ctrlProps/ctrlProp44.xml"/><Relationship Id="rId14" Type="http://schemas.openxmlformats.org/officeDocument/2006/relationships/ctrlProp" Target="../ctrlProps/ctrlProp49.xml"/><Relationship Id="rId22" Type="http://schemas.openxmlformats.org/officeDocument/2006/relationships/ctrlProp" Target="../ctrlProps/ctrlProp57.xml"/><Relationship Id="rId27" Type="http://schemas.openxmlformats.org/officeDocument/2006/relationships/ctrlProp" Target="../ctrlProps/ctrlProp62.xml"/><Relationship Id="rId30" Type="http://schemas.openxmlformats.org/officeDocument/2006/relationships/ctrlProp" Target="../ctrlProps/ctrlProp65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1.xml"/><Relationship Id="rId13" Type="http://schemas.openxmlformats.org/officeDocument/2006/relationships/ctrlProp" Target="../ctrlProps/ctrlProp76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70.xml"/><Relationship Id="rId12" Type="http://schemas.openxmlformats.org/officeDocument/2006/relationships/ctrlProp" Target="../ctrlProps/ctrlProp7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69.xml"/><Relationship Id="rId11" Type="http://schemas.openxmlformats.org/officeDocument/2006/relationships/ctrlProp" Target="../ctrlProps/ctrlProp74.xml"/><Relationship Id="rId5" Type="http://schemas.openxmlformats.org/officeDocument/2006/relationships/ctrlProp" Target="../ctrlProps/ctrlProp68.xml"/><Relationship Id="rId10" Type="http://schemas.openxmlformats.org/officeDocument/2006/relationships/ctrlProp" Target="../ctrlProps/ctrlProp73.xml"/><Relationship Id="rId4" Type="http://schemas.openxmlformats.org/officeDocument/2006/relationships/ctrlProp" Target="../ctrlProps/ctrlProp67.xml"/><Relationship Id="rId9" Type="http://schemas.openxmlformats.org/officeDocument/2006/relationships/ctrlProp" Target="../ctrlProps/ctrlProp7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1.xml"/><Relationship Id="rId13" Type="http://schemas.openxmlformats.org/officeDocument/2006/relationships/ctrlProp" Target="../ctrlProps/ctrlProp86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80.xml"/><Relationship Id="rId12" Type="http://schemas.openxmlformats.org/officeDocument/2006/relationships/ctrlProp" Target="../ctrlProps/ctrlProp8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79.xml"/><Relationship Id="rId11" Type="http://schemas.openxmlformats.org/officeDocument/2006/relationships/ctrlProp" Target="../ctrlProps/ctrlProp84.xml"/><Relationship Id="rId5" Type="http://schemas.openxmlformats.org/officeDocument/2006/relationships/ctrlProp" Target="../ctrlProps/ctrlProp78.xml"/><Relationship Id="rId15" Type="http://schemas.openxmlformats.org/officeDocument/2006/relationships/ctrlProp" Target="../ctrlProps/ctrlProp88.xml"/><Relationship Id="rId10" Type="http://schemas.openxmlformats.org/officeDocument/2006/relationships/ctrlProp" Target="../ctrlProps/ctrlProp83.xml"/><Relationship Id="rId4" Type="http://schemas.openxmlformats.org/officeDocument/2006/relationships/ctrlProp" Target="../ctrlProps/ctrlProp77.xml"/><Relationship Id="rId9" Type="http://schemas.openxmlformats.org/officeDocument/2006/relationships/ctrlProp" Target="../ctrlProps/ctrlProp82.xml"/><Relationship Id="rId14" Type="http://schemas.openxmlformats.org/officeDocument/2006/relationships/ctrlProp" Target="../ctrlProps/ctrlProp87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3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92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91.xml"/><Relationship Id="rId11" Type="http://schemas.openxmlformats.org/officeDocument/2006/relationships/ctrlProp" Target="../ctrlProps/ctrlProp96.xml"/><Relationship Id="rId5" Type="http://schemas.openxmlformats.org/officeDocument/2006/relationships/ctrlProp" Target="../ctrlProps/ctrlProp90.xml"/><Relationship Id="rId10" Type="http://schemas.openxmlformats.org/officeDocument/2006/relationships/ctrlProp" Target="../ctrlProps/ctrlProp95.xml"/><Relationship Id="rId4" Type="http://schemas.openxmlformats.org/officeDocument/2006/relationships/ctrlProp" Target="../ctrlProps/ctrlProp89.xml"/><Relationship Id="rId9" Type="http://schemas.openxmlformats.org/officeDocument/2006/relationships/ctrlProp" Target="../ctrlProps/ctrlProp94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1.xml"/><Relationship Id="rId13" Type="http://schemas.openxmlformats.org/officeDocument/2006/relationships/ctrlProp" Target="../ctrlProps/ctrlProp106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100.xml"/><Relationship Id="rId12" Type="http://schemas.openxmlformats.org/officeDocument/2006/relationships/ctrlProp" Target="../ctrlProps/ctrlProp10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99.xml"/><Relationship Id="rId11" Type="http://schemas.openxmlformats.org/officeDocument/2006/relationships/ctrlProp" Target="../ctrlProps/ctrlProp104.xml"/><Relationship Id="rId5" Type="http://schemas.openxmlformats.org/officeDocument/2006/relationships/ctrlProp" Target="../ctrlProps/ctrlProp98.xml"/><Relationship Id="rId15" Type="http://schemas.openxmlformats.org/officeDocument/2006/relationships/ctrlProp" Target="../ctrlProps/ctrlProp108.xml"/><Relationship Id="rId10" Type="http://schemas.openxmlformats.org/officeDocument/2006/relationships/ctrlProp" Target="../ctrlProps/ctrlProp103.xml"/><Relationship Id="rId4" Type="http://schemas.openxmlformats.org/officeDocument/2006/relationships/ctrlProp" Target="../ctrlProps/ctrlProp97.xml"/><Relationship Id="rId9" Type="http://schemas.openxmlformats.org/officeDocument/2006/relationships/ctrlProp" Target="../ctrlProps/ctrlProp102.xml"/><Relationship Id="rId14" Type="http://schemas.openxmlformats.org/officeDocument/2006/relationships/ctrlProp" Target="../ctrlProps/ctrlProp10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10.xml"/><Relationship Id="rId4" Type="http://schemas.openxmlformats.org/officeDocument/2006/relationships/ctrlProp" Target="../ctrlProps/ctrlProp109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12.xml"/><Relationship Id="rId4" Type="http://schemas.openxmlformats.org/officeDocument/2006/relationships/ctrlProp" Target="../ctrlProps/ctrlProp1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1"/>
  <sheetViews>
    <sheetView zoomScale="90" zoomScaleNormal="90" workbookViewId="0">
      <selection activeCell="E27" sqref="E27"/>
    </sheetView>
  </sheetViews>
  <sheetFormatPr defaultRowHeight="14.4" x14ac:dyDescent="0.3"/>
  <cols>
    <col min="1" max="1" width="62.88671875" customWidth="1"/>
    <col min="2" max="2" width="17.33203125" customWidth="1"/>
    <col min="3" max="3" width="16.6640625" customWidth="1"/>
    <col min="4" max="4" width="14.6640625" customWidth="1"/>
    <col min="5" max="5" width="15.6640625" customWidth="1"/>
    <col min="6" max="6" width="6.5546875" customWidth="1"/>
    <col min="7" max="7" width="11.88671875" customWidth="1"/>
    <col min="8" max="8" width="11.33203125" customWidth="1"/>
    <col min="9" max="9" width="6.5546875" customWidth="1"/>
    <col min="10" max="10" width="10.44140625" customWidth="1"/>
    <col min="11" max="11" width="11" customWidth="1"/>
    <col min="14" max="14" width="11.44140625" customWidth="1"/>
  </cols>
  <sheetData>
    <row r="2" spans="1:14" ht="18.600000000000001" thickBot="1" x14ac:dyDescent="0.4">
      <c r="A2" s="262"/>
      <c r="B2" s="194"/>
      <c r="C2" s="194"/>
      <c r="D2" s="194"/>
      <c r="E2" s="263"/>
      <c r="F2" s="264"/>
      <c r="G2" s="263"/>
      <c r="H2" s="263"/>
      <c r="I2" s="265"/>
    </row>
    <row r="3" spans="1:14" ht="69" thickBot="1" x14ac:dyDescent="0.35">
      <c r="A3" s="266" t="s">
        <v>98</v>
      </c>
      <c r="B3" s="346" t="s">
        <v>99</v>
      </c>
      <c r="C3" s="347" t="s">
        <v>100</v>
      </c>
      <c r="D3" s="347" t="s">
        <v>101</v>
      </c>
      <c r="E3" s="348" t="s">
        <v>102</v>
      </c>
      <c r="F3" s="351"/>
      <c r="G3" s="349" t="s">
        <v>112</v>
      </c>
      <c r="H3" s="350" t="s">
        <v>113</v>
      </c>
      <c r="I3" s="351"/>
      <c r="J3" s="350" t="s">
        <v>138</v>
      </c>
      <c r="K3" s="350" t="s">
        <v>139</v>
      </c>
      <c r="L3" s="351"/>
    </row>
    <row r="4" spans="1:14" x14ac:dyDescent="0.3">
      <c r="A4" s="267" t="s">
        <v>103</v>
      </c>
      <c r="B4" s="354">
        <v>-3.4099999999999998E-3</v>
      </c>
      <c r="C4" s="355">
        <v>0</v>
      </c>
      <c r="D4" s="355">
        <v>6.9999999999999994E-5</v>
      </c>
      <c r="E4" s="355">
        <v>2.9E-4</v>
      </c>
      <c r="F4" s="357" t="s">
        <v>149</v>
      </c>
      <c r="G4" s="354">
        <v>3.63E-3</v>
      </c>
      <c r="H4" s="355">
        <v>6.6299999999999996E-3</v>
      </c>
      <c r="I4" s="357" t="s">
        <v>149</v>
      </c>
      <c r="J4" s="355">
        <v>7.6299999999999996E-3</v>
      </c>
      <c r="K4" s="355">
        <v>5.6699999999999997E-3</v>
      </c>
      <c r="L4" s="357" t="s">
        <v>149</v>
      </c>
    </row>
    <row r="5" spans="1:14" s="341" customFormat="1" ht="28.8" x14ac:dyDescent="0.3">
      <c r="A5" s="340" t="s">
        <v>104</v>
      </c>
      <c r="B5" s="354">
        <v>-3.46E-3</v>
      </c>
      <c r="C5" s="355">
        <v>0</v>
      </c>
      <c r="D5" s="355">
        <v>5.0000000000000002E-5</v>
      </c>
      <c r="E5" s="355">
        <v>2.9E-4</v>
      </c>
      <c r="F5" s="357" t="s">
        <v>149</v>
      </c>
      <c r="G5" s="354">
        <v>1.5399999999999999E-3</v>
      </c>
      <c r="H5" s="355">
        <v>6.6299999999999996E-3</v>
      </c>
      <c r="I5" s="357" t="s">
        <v>149</v>
      </c>
      <c r="J5" s="355">
        <v>7.6299999999999996E-3</v>
      </c>
      <c r="K5" s="355">
        <v>5.6699999999999997E-3</v>
      </c>
      <c r="L5" s="357" t="s">
        <v>149</v>
      </c>
    </row>
    <row r="6" spans="1:14" x14ac:dyDescent="0.3">
      <c r="A6" s="267" t="s">
        <v>105</v>
      </c>
      <c r="B6" s="354">
        <v>-3.3700000000000002E-3</v>
      </c>
      <c r="C6" s="355">
        <v>0</v>
      </c>
      <c r="D6" s="355">
        <v>7.2000000000000005E-4</v>
      </c>
      <c r="E6" s="355">
        <v>2.9E-4</v>
      </c>
      <c r="F6" s="357" t="s">
        <v>149</v>
      </c>
      <c r="G6" s="354">
        <v>1.4499999999999999E-3</v>
      </c>
      <c r="H6" s="355">
        <v>6.6299999999999996E-3</v>
      </c>
      <c r="I6" s="357" t="s">
        <v>149</v>
      </c>
      <c r="J6" s="355">
        <v>7.3800000000000003E-3</v>
      </c>
      <c r="K6" s="355">
        <v>5.11E-3</v>
      </c>
      <c r="L6" s="357" t="s">
        <v>149</v>
      </c>
    </row>
    <row r="7" spans="1:14" x14ac:dyDescent="0.3">
      <c r="A7" s="267" t="s">
        <v>106</v>
      </c>
      <c r="B7" s="354">
        <v>1.6391</v>
      </c>
      <c r="C7" s="355">
        <v>-2.8664999999999998</v>
      </c>
      <c r="D7" s="355">
        <v>8.9300000000000004E-2</v>
      </c>
      <c r="E7" s="355">
        <v>0.1048</v>
      </c>
      <c r="F7" s="357" t="s">
        <v>150</v>
      </c>
      <c r="G7" s="354">
        <v>1.5200000000000001E-3</v>
      </c>
      <c r="H7" s="355">
        <v>6.6299999999999996E-3</v>
      </c>
      <c r="I7" s="357" t="s">
        <v>149</v>
      </c>
      <c r="J7" s="355">
        <v>2.6065</v>
      </c>
      <c r="K7" s="355">
        <v>1.9214</v>
      </c>
      <c r="L7" s="357" t="s">
        <v>151</v>
      </c>
      <c r="N7" s="360"/>
    </row>
    <row r="8" spans="1:14" x14ac:dyDescent="0.3">
      <c r="A8" s="267" t="s">
        <v>107</v>
      </c>
      <c r="B8" s="354">
        <v>1.9195</v>
      </c>
      <c r="C8" s="355">
        <v>-3.3607999999999998</v>
      </c>
      <c r="D8" s="355">
        <v>3.32E-2</v>
      </c>
      <c r="E8" s="355">
        <v>0.1207</v>
      </c>
      <c r="F8" s="357" t="s">
        <v>150</v>
      </c>
      <c r="G8" s="354">
        <v>1.5E-3</v>
      </c>
      <c r="H8" s="355">
        <v>6.6299999999999996E-3</v>
      </c>
      <c r="I8" s="357" t="s">
        <v>149</v>
      </c>
      <c r="J8" s="355">
        <v>2.5183</v>
      </c>
      <c r="K8" s="355">
        <v>1.9195</v>
      </c>
      <c r="L8" s="357" t="s">
        <v>151</v>
      </c>
      <c r="N8" s="360"/>
    </row>
    <row r="9" spans="1:14" x14ac:dyDescent="0.3">
      <c r="A9" s="267" t="s">
        <v>108</v>
      </c>
      <c r="B9" s="354">
        <v>2.0648</v>
      </c>
      <c r="C9" s="355">
        <v>-3.5855000000000001</v>
      </c>
      <c r="D9" s="355">
        <v>6.7799999999999999E-2</v>
      </c>
      <c r="E9" s="355">
        <v>6.2300000000000001E-2</v>
      </c>
      <c r="F9" s="357" t="s">
        <v>150</v>
      </c>
      <c r="G9" s="354">
        <v>1.47E-3</v>
      </c>
      <c r="H9" s="355">
        <v>6.6299999999999996E-3</v>
      </c>
      <c r="I9" s="357" t="s">
        <v>149</v>
      </c>
      <c r="J9" s="355">
        <v>2.8706999999999998</v>
      </c>
      <c r="K9" s="355">
        <v>2.1324999999999998</v>
      </c>
      <c r="L9" s="357" t="s">
        <v>151</v>
      </c>
      <c r="N9" s="360"/>
    </row>
    <row r="10" spans="1:14" x14ac:dyDescent="0.3">
      <c r="A10" s="267" t="s">
        <v>109</v>
      </c>
      <c r="B10" s="359"/>
      <c r="C10" s="356"/>
      <c r="D10" s="356"/>
      <c r="E10" s="356"/>
      <c r="F10" s="358"/>
      <c r="G10" s="359"/>
      <c r="H10" s="356"/>
      <c r="I10" s="358"/>
      <c r="J10" s="356"/>
      <c r="K10" s="356"/>
      <c r="L10" s="358"/>
    </row>
    <row r="11" spans="1:14" x14ac:dyDescent="0.3">
      <c r="A11" s="267" t="s">
        <v>110</v>
      </c>
      <c r="B11" s="354">
        <v>-3.3500000000000001E-3</v>
      </c>
      <c r="C11" s="355">
        <v>0</v>
      </c>
      <c r="D11" s="355">
        <v>0</v>
      </c>
      <c r="E11" s="355">
        <v>2.9E-4</v>
      </c>
      <c r="F11" s="357" t="s">
        <v>149</v>
      </c>
      <c r="G11" s="354">
        <v>1.2899999999999999E-3</v>
      </c>
      <c r="H11" s="355">
        <v>6.6299999999999996E-3</v>
      </c>
      <c r="I11" s="357" t="s">
        <v>149</v>
      </c>
      <c r="J11" s="355">
        <v>4.6299999999999996E-3</v>
      </c>
      <c r="K11" s="355">
        <v>3.5799999999999998E-3</v>
      </c>
      <c r="L11" s="357" t="s">
        <v>149</v>
      </c>
    </row>
    <row r="12" spans="1:14" x14ac:dyDescent="0.3">
      <c r="A12" s="267" t="s">
        <v>111</v>
      </c>
      <c r="B12" s="354">
        <v>-1.1636</v>
      </c>
      <c r="C12" s="355">
        <v>0</v>
      </c>
      <c r="D12" s="355">
        <v>0</v>
      </c>
      <c r="E12" s="355">
        <v>9.9199999999999997E-2</v>
      </c>
      <c r="F12" s="357" t="s">
        <v>150</v>
      </c>
      <c r="G12" s="354">
        <v>1.42E-3</v>
      </c>
      <c r="H12" s="355">
        <v>6.6299999999999996E-3</v>
      </c>
      <c r="I12" s="357" t="s">
        <v>149</v>
      </c>
      <c r="J12" s="355">
        <v>2.3182</v>
      </c>
      <c r="K12" s="355">
        <v>2.2909999999999999</v>
      </c>
      <c r="L12" s="357" t="s">
        <v>151</v>
      </c>
      <c r="N12" s="360"/>
    </row>
    <row r="13" spans="1:14" x14ac:dyDescent="0.3">
      <c r="A13" s="194"/>
      <c r="B13" s="354"/>
      <c r="C13" s="355"/>
      <c r="D13" s="355"/>
      <c r="E13" s="355"/>
      <c r="F13" s="345"/>
      <c r="G13" s="342"/>
      <c r="H13" s="343"/>
      <c r="I13" s="345"/>
      <c r="J13" s="343"/>
      <c r="K13" s="343"/>
      <c r="L13" s="345"/>
    </row>
    <row r="14" spans="1:14" ht="15" thickBot="1" x14ac:dyDescent="0.35">
      <c r="B14" s="268"/>
      <c r="C14" s="269"/>
      <c r="D14" s="269"/>
      <c r="E14" s="269"/>
      <c r="F14" s="339"/>
      <c r="G14" s="268"/>
      <c r="H14" s="269"/>
      <c r="I14" s="339"/>
      <c r="J14" s="269"/>
      <c r="K14" s="269"/>
      <c r="L14" s="339"/>
    </row>
    <row r="15" spans="1:14" x14ac:dyDescent="0.3">
      <c r="A15" s="352"/>
    </row>
    <row r="17" spans="1:8" ht="15" thickBot="1" x14ac:dyDescent="0.35">
      <c r="A17" s="290"/>
      <c r="B17" s="291"/>
      <c r="C17" s="292"/>
      <c r="D17" s="194"/>
      <c r="E17" s="194"/>
      <c r="F17" s="194"/>
      <c r="G17" s="293"/>
      <c r="H17" s="293"/>
    </row>
    <row r="18" spans="1:8" ht="42" customHeight="1" x14ac:dyDescent="0.3">
      <c r="A18" s="294" t="s">
        <v>98</v>
      </c>
      <c r="B18" s="295" t="s">
        <v>117</v>
      </c>
      <c r="C18" s="295" t="s">
        <v>118</v>
      </c>
      <c r="D18" s="295" t="s">
        <v>119</v>
      </c>
      <c r="E18" s="295" t="s">
        <v>120</v>
      </c>
      <c r="F18" s="295" t="s">
        <v>121</v>
      </c>
      <c r="G18" s="295" t="s">
        <v>122</v>
      </c>
      <c r="H18" s="296" t="s">
        <v>123</v>
      </c>
    </row>
    <row r="19" spans="1:8" x14ac:dyDescent="0.3">
      <c r="A19" s="297"/>
      <c r="B19" s="298"/>
      <c r="C19" s="298"/>
      <c r="D19" s="298"/>
      <c r="E19" s="298"/>
      <c r="F19" s="298"/>
      <c r="G19" s="298"/>
      <c r="H19" s="299"/>
    </row>
    <row r="20" spans="1:8" x14ac:dyDescent="0.3">
      <c r="A20" s="297" t="s">
        <v>103</v>
      </c>
      <c r="B20" s="298">
        <v>22.78</v>
      </c>
      <c r="C20" s="363"/>
      <c r="D20" s="364">
        <v>1.8800000000000001E-2</v>
      </c>
      <c r="E20" s="363"/>
      <c r="F20" s="365">
        <v>7.2599999999999998E-2</v>
      </c>
      <c r="G20" s="366">
        <v>27.685479452054796</v>
      </c>
      <c r="H20" s="367">
        <v>1.512E-2</v>
      </c>
    </row>
    <row r="21" spans="1:8" x14ac:dyDescent="0.3">
      <c r="A21" s="297" t="s">
        <v>104</v>
      </c>
      <c r="B21" s="298">
        <v>19.07</v>
      </c>
      <c r="C21" s="368"/>
      <c r="D21" s="364">
        <v>2.877E-2</v>
      </c>
      <c r="E21" s="368"/>
      <c r="F21" s="365">
        <v>7.2599999999999998E-2</v>
      </c>
      <c r="G21" s="366">
        <v>22.941369863013698</v>
      </c>
      <c r="H21" s="367">
        <v>2.315E-2</v>
      </c>
    </row>
    <row r="22" spans="1:8" x14ac:dyDescent="0.3">
      <c r="A22" s="297" t="s">
        <v>105</v>
      </c>
      <c r="B22" s="298">
        <v>30.47</v>
      </c>
      <c r="C22" s="368"/>
      <c r="D22" s="364">
        <v>2.818E-2</v>
      </c>
      <c r="E22" s="368"/>
      <c r="F22" s="365">
        <v>7.2599999999999998E-2</v>
      </c>
      <c r="G22" s="366">
        <v>32.682122</v>
      </c>
      <c r="H22" s="367">
        <v>3.0225867999999999E-2</v>
      </c>
    </row>
    <row r="23" spans="1:8" x14ac:dyDescent="0.3">
      <c r="A23" s="297" t="s">
        <v>106</v>
      </c>
      <c r="B23" s="298">
        <v>43.82</v>
      </c>
      <c r="C23" s="368"/>
      <c r="D23" s="369">
        <v>6.8970000000000002</v>
      </c>
      <c r="E23" s="368"/>
      <c r="F23" s="365">
        <v>7.2599999999999998E-2</v>
      </c>
      <c r="G23" s="366">
        <v>47.001331999999998</v>
      </c>
      <c r="H23" s="370">
        <v>7.3977222000000005</v>
      </c>
    </row>
    <row r="24" spans="1:8" x14ac:dyDescent="0.3">
      <c r="A24" s="297" t="s">
        <v>107</v>
      </c>
      <c r="B24" s="298">
        <v>837.09</v>
      </c>
      <c r="C24" s="368"/>
      <c r="D24" s="369">
        <v>5.4261999999999997</v>
      </c>
      <c r="E24" s="368"/>
      <c r="F24" s="365">
        <v>7.2599999999999998E-2</v>
      </c>
      <c r="G24" s="366">
        <v>897.86273400000005</v>
      </c>
      <c r="H24" s="370">
        <v>5.8201421199999999</v>
      </c>
    </row>
    <row r="25" spans="1:8" x14ac:dyDescent="0.3">
      <c r="A25" s="297" t="s">
        <v>108</v>
      </c>
      <c r="B25" s="298">
        <v>3694.97</v>
      </c>
      <c r="C25" s="368"/>
      <c r="D25" s="369">
        <v>5.8209999999999997</v>
      </c>
      <c r="E25" s="368"/>
      <c r="F25" s="365">
        <v>7.2599999999999998E-2</v>
      </c>
      <c r="G25" s="366">
        <v>3963.2248219999997</v>
      </c>
      <c r="H25" s="370">
        <v>6.2436045999999994</v>
      </c>
    </row>
    <row r="26" spans="1:8" x14ac:dyDescent="0.3">
      <c r="A26" s="297" t="s">
        <v>109</v>
      </c>
      <c r="B26" s="298">
        <v>209.75</v>
      </c>
      <c r="C26" s="368"/>
      <c r="D26" s="369"/>
      <c r="E26" s="368"/>
      <c r="F26" s="365">
        <v>7.2599999999999998E-2</v>
      </c>
      <c r="G26" s="366">
        <v>224.97784999999999</v>
      </c>
      <c r="H26" s="370">
        <v>0</v>
      </c>
    </row>
    <row r="27" spans="1:8" x14ac:dyDescent="0.3">
      <c r="A27" s="297" t="s">
        <v>124</v>
      </c>
      <c r="B27" s="298"/>
      <c r="C27" s="368"/>
      <c r="D27" s="369">
        <f>+D23</f>
        <v>6.8970000000000002</v>
      </c>
      <c r="E27" s="368"/>
      <c r="F27" s="365">
        <v>7.2599999999999998E-2</v>
      </c>
      <c r="G27" s="366">
        <v>0</v>
      </c>
      <c r="H27" s="370">
        <v>7.3977222000000005</v>
      </c>
    </row>
    <row r="28" spans="1:8" x14ac:dyDescent="0.3">
      <c r="A28" s="297" t="s">
        <v>125</v>
      </c>
      <c r="B28" s="298"/>
      <c r="C28" s="368"/>
      <c r="D28" s="369">
        <f>+D24</f>
        <v>5.4261999999999997</v>
      </c>
      <c r="E28" s="368"/>
      <c r="F28" s="365">
        <v>7.2599999999999998E-2</v>
      </c>
      <c r="G28" s="366">
        <v>0</v>
      </c>
      <c r="H28" s="370">
        <v>5.8201421199999999</v>
      </c>
    </row>
    <row r="29" spans="1:8" x14ac:dyDescent="0.3">
      <c r="A29" s="297" t="s">
        <v>126</v>
      </c>
      <c r="B29" s="298"/>
      <c r="C29" s="368"/>
      <c r="D29" s="369">
        <f>+D25</f>
        <v>5.8209999999999997</v>
      </c>
      <c r="E29" s="368"/>
      <c r="F29" s="365">
        <v>7.2599999999999998E-2</v>
      </c>
      <c r="G29" s="366">
        <v>0</v>
      </c>
      <c r="H29" s="370">
        <v>6.2436045999999994</v>
      </c>
    </row>
    <row r="30" spans="1:8" x14ac:dyDescent="0.3">
      <c r="A30" s="297" t="s">
        <v>110</v>
      </c>
      <c r="B30" s="298">
        <v>6.08</v>
      </c>
      <c r="C30" s="368"/>
      <c r="D30" s="371">
        <v>7.6340000000000005E-2</v>
      </c>
      <c r="E30" s="368"/>
      <c r="F30" s="365">
        <v>7.2599999999999998E-2</v>
      </c>
      <c r="G30" s="366">
        <v>6.5214080000000001</v>
      </c>
      <c r="H30" s="367">
        <v>8.1882284E-2</v>
      </c>
    </row>
    <row r="31" spans="1:8" x14ac:dyDescent="0.3">
      <c r="A31" s="297" t="s">
        <v>111</v>
      </c>
      <c r="B31" s="298">
        <v>1.37</v>
      </c>
      <c r="C31" s="372"/>
      <c r="D31" s="371">
        <v>30.443100000000001</v>
      </c>
      <c r="E31" s="372"/>
      <c r="F31" s="365">
        <v>7.2599999999999998E-2</v>
      </c>
      <c r="G31" s="366">
        <v>1.469462</v>
      </c>
      <c r="H31" s="370">
        <v>32.65326906</v>
      </c>
    </row>
    <row r="32" spans="1:8" s="194" customFormat="1" x14ac:dyDescent="0.3">
      <c r="A32" s="297" t="s">
        <v>148</v>
      </c>
      <c r="B32" s="298">
        <v>0.62</v>
      </c>
      <c r="C32" s="363"/>
      <c r="D32" s="371"/>
      <c r="E32" s="363"/>
      <c r="F32" s="365"/>
      <c r="G32" s="366">
        <v>0.66501200000000005</v>
      </c>
      <c r="H32" s="367">
        <v>0</v>
      </c>
    </row>
    <row r="33" spans="1:8" ht="15" thickBot="1" x14ac:dyDescent="0.35">
      <c r="A33" s="300" t="s">
        <v>127</v>
      </c>
      <c r="B33" s="301">
        <v>5.33</v>
      </c>
      <c r="C33" s="302"/>
      <c r="D33" s="301"/>
      <c r="E33" s="302"/>
      <c r="F33" s="301"/>
      <c r="G33" s="301">
        <f>B33</f>
        <v>5.33</v>
      </c>
      <c r="H33" s="303"/>
    </row>
    <row r="35" spans="1:8" x14ac:dyDescent="0.3">
      <c r="A35" s="1"/>
    </row>
    <row r="41" spans="1:8" s="194" customFormat="1" x14ac:dyDescent="0.3"/>
  </sheetData>
  <printOptions gridLines="1"/>
  <pageMargins left="0.11811023622047245" right="0.11811023622047245" top="0.74803149606299213" bottom="0.74803149606299213" header="0.31496062992125984" footer="0.31496062992125984"/>
  <pageSetup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312"/>
  <sheetViews>
    <sheetView showGridLines="0" tabSelected="1" zoomScale="80" zoomScaleNormal="80" workbookViewId="0">
      <selection activeCell="B24" sqref="B24"/>
    </sheetView>
  </sheetViews>
  <sheetFormatPr defaultRowHeight="14.4" x14ac:dyDescent="0.3"/>
  <cols>
    <col min="1" max="1" width="11.109375" customWidth="1"/>
    <col min="2" max="2" width="121.88671875" customWidth="1"/>
    <col min="3" max="3" width="1.109375" customWidth="1"/>
    <col min="4" max="4" width="12.33203125" customWidth="1"/>
    <col min="5" max="5" width="1.6640625" customWidth="1"/>
    <col min="6" max="6" width="11" customWidth="1"/>
    <col min="7" max="7" width="10.109375" bestFit="1" customWidth="1"/>
    <col min="8" max="8" width="10.5546875" customWidth="1"/>
    <col min="9" max="9" width="1.33203125" customWidth="1"/>
    <col min="10" max="10" width="12.109375" customWidth="1"/>
    <col min="11" max="11" width="10.109375" bestFit="1" customWidth="1"/>
    <col min="12" max="12" width="10.5546875" customWidth="1"/>
    <col min="13" max="13" width="0.88671875" customWidth="1"/>
    <col min="14" max="14" width="11.109375" customWidth="1"/>
    <col min="15" max="15" width="9.109375" customWidth="1"/>
    <col min="16" max="16" width="1.44140625" customWidth="1"/>
    <col min="17" max="17" width="6" customWidth="1"/>
    <col min="18" max="18" width="10.109375" bestFit="1" customWidth="1"/>
    <col min="19" max="19" width="9.5546875" customWidth="1"/>
    <col min="20" max="20" width="1.33203125" customWidth="1"/>
    <col min="21" max="21" width="9.109375" customWidth="1"/>
    <col min="22" max="22" width="10.109375" customWidth="1"/>
    <col min="23" max="23" width="1.33203125" customWidth="1"/>
    <col min="24" max="24" width="11" customWidth="1"/>
    <col min="25" max="25" width="10.109375" bestFit="1" customWidth="1"/>
    <col min="26" max="26" width="9.88671875" customWidth="1"/>
    <col min="27" max="27" width="1.33203125" customWidth="1"/>
    <col min="30" max="30" width="0.88671875" customWidth="1"/>
    <col min="31" max="31" width="11.109375" customWidth="1"/>
    <col min="32" max="32" width="10.109375" bestFit="1" customWidth="1"/>
    <col min="33" max="33" width="9.33203125" customWidth="1"/>
    <col min="34" max="34" width="1.109375" customWidth="1"/>
    <col min="37" max="37" width="0.88671875" customWidth="1"/>
  </cols>
  <sheetData>
    <row r="1" spans="1:21" ht="22.8" x14ac:dyDescent="0.3">
      <c r="A1" s="148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48"/>
      <c r="M1" s="148"/>
      <c r="N1" s="151" t="s">
        <v>54</v>
      </c>
      <c r="O1" s="152">
        <v>0</v>
      </c>
      <c r="T1">
        <v>2</v>
      </c>
      <c r="U1">
        <v>1</v>
      </c>
    </row>
    <row r="2" spans="1:21" ht="17.399999999999999" x14ac:dyDescent="0.3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48"/>
      <c r="M2" s="148"/>
      <c r="N2" s="151" t="s">
        <v>53</v>
      </c>
      <c r="O2" s="154"/>
    </row>
    <row r="3" spans="1:21" ht="17.399999999999999" x14ac:dyDescent="0.3">
      <c r="A3" s="386"/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148"/>
      <c r="M3" s="148"/>
      <c r="N3" s="151" t="s">
        <v>52</v>
      </c>
      <c r="O3" s="154"/>
    </row>
    <row r="4" spans="1:21" ht="17.399999999999999" x14ac:dyDescent="0.3">
      <c r="A4" s="156"/>
      <c r="B4" s="156"/>
      <c r="C4" s="156"/>
      <c r="D4" s="156"/>
      <c r="E4" s="156"/>
      <c r="F4" s="156"/>
      <c r="G4" s="156"/>
      <c r="H4" s="156"/>
      <c r="I4" s="155"/>
      <c r="J4" s="155"/>
      <c r="K4" s="155"/>
      <c r="L4" s="148"/>
      <c r="M4" s="148"/>
      <c r="N4" s="151" t="s">
        <v>51</v>
      </c>
      <c r="O4" s="154"/>
    </row>
    <row r="5" spans="1:21" ht="15.6" x14ac:dyDescent="0.3">
      <c r="A5" s="148"/>
      <c r="B5" s="148"/>
      <c r="C5" s="153"/>
      <c r="D5" s="153"/>
      <c r="E5" s="153"/>
      <c r="F5" s="148"/>
      <c r="G5" s="148"/>
      <c r="H5" s="148"/>
      <c r="I5" s="148"/>
      <c r="J5" s="148"/>
      <c r="K5" s="148"/>
      <c r="L5" s="148"/>
      <c r="M5" s="148"/>
      <c r="N5" s="151" t="s">
        <v>50</v>
      </c>
      <c r="O5" s="150"/>
    </row>
    <row r="6" spans="1:21" x14ac:dyDescent="0.3">
      <c r="A6" s="148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51"/>
      <c r="O6" s="152"/>
    </row>
    <row r="7" spans="1:21" x14ac:dyDescent="0.3">
      <c r="A7" s="148"/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51" t="s">
        <v>49</v>
      </c>
      <c r="O7" s="150"/>
    </row>
    <row r="8" spans="1:21" x14ac:dyDescent="0.3">
      <c r="A8" s="149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"/>
    </row>
    <row r="9" spans="1:2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21" ht="17.399999999999999" x14ac:dyDescent="0.3">
      <c r="A10" s="1"/>
      <c r="B10" s="381" t="s">
        <v>48</v>
      </c>
      <c r="C10" s="381"/>
      <c r="D10" s="381"/>
      <c r="E10" s="381"/>
      <c r="F10" s="381"/>
      <c r="G10" s="381"/>
      <c r="H10" s="381"/>
      <c r="I10" s="381"/>
      <c r="J10" s="381"/>
      <c r="K10" s="381"/>
      <c r="L10" s="381"/>
      <c r="M10" s="381"/>
      <c r="N10" s="381"/>
      <c r="O10" s="381"/>
    </row>
    <row r="11" spans="1:21" ht="17.399999999999999" x14ac:dyDescent="0.3">
      <c r="A11" s="1"/>
      <c r="B11" s="381" t="s">
        <v>47</v>
      </c>
      <c r="C11" s="381"/>
      <c r="D11" s="381"/>
      <c r="E11" s="381"/>
      <c r="F11" s="381"/>
      <c r="G11" s="381"/>
      <c r="H11" s="381"/>
      <c r="I11" s="381"/>
      <c r="J11" s="381"/>
      <c r="K11" s="381"/>
      <c r="L11" s="381"/>
      <c r="M11" s="381"/>
      <c r="N11" s="381"/>
      <c r="O11" s="381"/>
    </row>
    <row r="12" spans="1:2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T13">
        <v>2</v>
      </c>
    </row>
    <row r="14" spans="1:21" ht="15.6" x14ac:dyDescent="0.3">
      <c r="A14" s="1"/>
      <c r="B14" s="147" t="s">
        <v>46</v>
      </c>
      <c r="C14" s="1"/>
      <c r="D14" s="382" t="s">
        <v>69</v>
      </c>
      <c r="E14" s="382"/>
      <c r="F14" s="382"/>
      <c r="G14" s="382"/>
      <c r="H14" s="382"/>
      <c r="I14" s="382"/>
      <c r="J14" s="382"/>
      <c r="K14" s="382"/>
      <c r="L14" s="382"/>
      <c r="M14" s="382"/>
      <c r="N14" s="382"/>
      <c r="O14" s="382"/>
    </row>
    <row r="15" spans="1:21" ht="15.6" x14ac:dyDescent="0.3">
      <c r="A15" s="1"/>
      <c r="B15" s="145"/>
      <c r="C15" s="1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</row>
    <row r="16" spans="1:21" ht="15.6" x14ac:dyDescent="0.3">
      <c r="A16" s="1"/>
      <c r="B16" s="147" t="s">
        <v>45</v>
      </c>
      <c r="C16" s="1"/>
      <c r="D16" s="146" t="s">
        <v>44</v>
      </c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</row>
    <row r="17" spans="1:60" ht="15.6" x14ac:dyDescent="0.3">
      <c r="A17" s="1"/>
      <c r="B17" s="145"/>
      <c r="C17" s="1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</row>
    <row r="18" spans="1:60" x14ac:dyDescent="0.3">
      <c r="A18" s="1"/>
      <c r="B18" s="3"/>
      <c r="C18" s="1"/>
      <c r="D18" s="5" t="s">
        <v>43</v>
      </c>
      <c r="E18" s="5"/>
      <c r="F18" s="143">
        <v>750</v>
      </c>
      <c r="G18" s="5" t="s">
        <v>42</v>
      </c>
      <c r="H18" s="1"/>
      <c r="I18" s="1"/>
      <c r="J18" s="1"/>
      <c r="K18" s="1"/>
      <c r="L18" s="1"/>
      <c r="M18" s="1"/>
      <c r="N18" s="1"/>
      <c r="O18" s="1"/>
    </row>
    <row r="19" spans="1:60" x14ac:dyDescent="0.3">
      <c r="A19" s="1"/>
      <c r="B19" s="3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</row>
    <row r="20" spans="1:60" x14ac:dyDescent="0.3">
      <c r="A20" s="1"/>
      <c r="B20" s="3"/>
      <c r="C20" s="1"/>
      <c r="D20" s="142"/>
      <c r="E20" s="142"/>
      <c r="F20" s="383" t="s">
        <v>41</v>
      </c>
      <c r="G20" s="384"/>
      <c r="H20" s="385"/>
      <c r="I20" s="1"/>
      <c r="J20" s="383" t="s">
        <v>96</v>
      </c>
      <c r="K20" s="384"/>
      <c r="L20" s="385"/>
      <c r="M20" s="1"/>
      <c r="N20" s="383" t="s">
        <v>40</v>
      </c>
      <c r="O20" s="385"/>
      <c r="Q20" s="373"/>
      <c r="R20" s="373"/>
      <c r="S20" s="373"/>
      <c r="T20" s="208"/>
      <c r="U20" s="373"/>
      <c r="V20" s="373"/>
      <c r="W20" s="209"/>
      <c r="X20" s="373"/>
      <c r="Y20" s="373"/>
      <c r="Z20" s="373"/>
      <c r="AA20" s="208"/>
      <c r="AB20" s="373"/>
      <c r="AC20" s="373"/>
      <c r="AD20" s="209"/>
      <c r="AE20" s="373"/>
      <c r="AF20" s="373"/>
      <c r="AG20" s="373"/>
      <c r="AH20" s="208"/>
      <c r="AI20" s="373"/>
      <c r="AJ20" s="373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</row>
    <row r="21" spans="1:60" ht="15" customHeight="1" x14ac:dyDescent="0.3">
      <c r="A21" s="1"/>
      <c r="B21" s="3"/>
      <c r="C21" s="1"/>
      <c r="D21" s="374" t="s">
        <v>39</v>
      </c>
      <c r="E21" s="138"/>
      <c r="F21" s="141" t="s">
        <v>38</v>
      </c>
      <c r="G21" s="141" t="s">
        <v>37</v>
      </c>
      <c r="H21" s="139" t="s">
        <v>36</v>
      </c>
      <c r="I21" s="1"/>
      <c r="J21" s="141" t="s">
        <v>38</v>
      </c>
      <c r="K21" s="140" t="s">
        <v>37</v>
      </c>
      <c r="L21" s="139" t="s">
        <v>36</v>
      </c>
      <c r="M21" s="1"/>
      <c r="N21" s="376" t="s">
        <v>35</v>
      </c>
      <c r="O21" s="378" t="s">
        <v>34</v>
      </c>
      <c r="Q21" s="210"/>
      <c r="R21" s="210"/>
      <c r="S21" s="210"/>
      <c r="T21" s="208"/>
      <c r="U21" s="380"/>
      <c r="V21" s="380"/>
      <c r="W21" s="209"/>
      <c r="X21" s="210"/>
      <c r="Y21" s="210"/>
      <c r="Z21" s="210"/>
      <c r="AA21" s="208"/>
      <c r="AB21" s="380"/>
      <c r="AC21" s="380"/>
      <c r="AD21" s="209"/>
      <c r="AE21" s="210"/>
      <c r="AF21" s="210"/>
      <c r="AG21" s="210"/>
      <c r="AH21" s="208"/>
      <c r="AI21" s="380"/>
      <c r="AJ21" s="380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</row>
    <row r="22" spans="1:60" x14ac:dyDescent="0.3">
      <c r="A22" s="1"/>
      <c r="B22" s="3"/>
      <c r="C22" s="1"/>
      <c r="D22" s="375"/>
      <c r="E22" s="138"/>
      <c r="F22" s="137" t="s">
        <v>33</v>
      </c>
      <c r="G22" s="137"/>
      <c r="H22" s="136" t="s">
        <v>33</v>
      </c>
      <c r="I22" s="1"/>
      <c r="J22" s="137" t="s">
        <v>33</v>
      </c>
      <c r="K22" s="136"/>
      <c r="L22" s="136" t="s">
        <v>33</v>
      </c>
      <c r="M22" s="1"/>
      <c r="N22" s="377"/>
      <c r="O22" s="379"/>
      <c r="Q22" s="211"/>
      <c r="R22" s="211"/>
      <c r="S22" s="211"/>
      <c r="T22" s="208"/>
      <c r="U22" s="380"/>
      <c r="V22" s="380"/>
      <c r="W22" s="209"/>
      <c r="X22" s="211"/>
      <c r="Y22" s="211"/>
      <c r="Z22" s="211"/>
      <c r="AA22" s="208"/>
      <c r="AB22" s="380"/>
      <c r="AC22" s="380"/>
      <c r="AD22" s="209"/>
      <c r="AE22" s="211"/>
      <c r="AF22" s="211"/>
      <c r="AG22" s="211"/>
      <c r="AH22" s="208"/>
      <c r="AI22" s="380"/>
      <c r="AJ22" s="380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</row>
    <row r="23" spans="1:60" x14ac:dyDescent="0.3">
      <c r="A23" s="1"/>
      <c r="B23" s="67" t="s">
        <v>72</v>
      </c>
      <c r="C23" s="67"/>
      <c r="D23" s="100" t="s">
        <v>55</v>
      </c>
      <c r="E23" s="99"/>
      <c r="F23" s="159">
        <v>22.78</v>
      </c>
      <c r="G23" s="103">
        <v>1</v>
      </c>
      <c r="H23" s="119">
        <f t="shared" ref="H23:H39" si="0">G23*F23</f>
        <v>22.78</v>
      </c>
      <c r="I23" s="97"/>
      <c r="J23" s="159">
        <f>+'2017 RR&amp;DistR-DONOTPRINT'!G20</f>
        <v>27.685479452054796</v>
      </c>
      <c r="K23" s="103">
        <v>1</v>
      </c>
      <c r="L23" s="119">
        <f t="shared" ref="L23:L26" si="1">K23*J23</f>
        <v>27.685479452054796</v>
      </c>
      <c r="M23" s="97"/>
      <c r="N23" s="96">
        <f t="shared" ref="N23:N39" si="2">L23-H23</f>
        <v>4.9054794520547951</v>
      </c>
      <c r="O23" s="118">
        <f>IF(OR(H23=0,L23=0),"",(N23/H23))</f>
        <v>0.2153415036020542</v>
      </c>
      <c r="Q23" s="212"/>
      <c r="R23" s="66"/>
      <c r="S23" s="213"/>
      <c r="T23" s="66"/>
      <c r="U23" s="214"/>
      <c r="V23" s="215"/>
      <c r="W23" s="209"/>
      <c r="X23" s="212"/>
      <c r="Y23" s="66"/>
      <c r="Z23" s="213"/>
      <c r="AA23" s="66"/>
      <c r="AB23" s="214"/>
      <c r="AC23" s="215"/>
      <c r="AD23" s="209"/>
      <c r="AE23" s="212"/>
      <c r="AF23" s="66"/>
      <c r="AG23" s="213"/>
      <c r="AH23" s="66"/>
      <c r="AI23" s="214"/>
      <c r="AJ23" s="215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</row>
    <row r="24" spans="1:60" x14ac:dyDescent="0.3">
      <c r="A24" s="1"/>
      <c r="B24" s="67" t="s">
        <v>56</v>
      </c>
      <c r="C24" s="67"/>
      <c r="D24" s="100" t="s">
        <v>55</v>
      </c>
      <c r="E24" s="99"/>
      <c r="F24" s="159">
        <v>0.08</v>
      </c>
      <c r="G24" s="103">
        <v>1</v>
      </c>
      <c r="H24" s="119">
        <f t="shared" si="0"/>
        <v>0.08</v>
      </c>
      <c r="I24" s="97"/>
      <c r="J24" s="159">
        <v>0.08</v>
      </c>
      <c r="K24" s="103">
        <v>1</v>
      </c>
      <c r="L24" s="119">
        <f t="shared" si="1"/>
        <v>0.08</v>
      </c>
      <c r="M24" s="97"/>
      <c r="N24" s="96">
        <f t="shared" si="2"/>
        <v>0</v>
      </c>
      <c r="O24" s="118">
        <f t="shared" ref="O24:O27" si="3">IF(OR(H24=0,L24=0),"",(N24/H24))</f>
        <v>0</v>
      </c>
      <c r="Q24" s="212"/>
      <c r="R24" s="66"/>
      <c r="S24" s="213"/>
      <c r="T24" s="66"/>
      <c r="U24" s="214"/>
      <c r="V24" s="215"/>
      <c r="W24" s="209"/>
      <c r="X24" s="212"/>
      <c r="Y24" s="66"/>
      <c r="Z24" s="213"/>
      <c r="AA24" s="66"/>
      <c r="AB24" s="214"/>
      <c r="AC24" s="215"/>
      <c r="AD24" s="209"/>
      <c r="AE24" s="212"/>
      <c r="AF24" s="66"/>
      <c r="AG24" s="213"/>
      <c r="AH24" s="66"/>
      <c r="AI24" s="214"/>
      <c r="AJ24" s="215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</row>
    <row r="25" spans="1:60" s="207" customFormat="1" x14ac:dyDescent="0.3">
      <c r="A25" s="130"/>
      <c r="B25" s="99" t="s">
        <v>80</v>
      </c>
      <c r="C25" s="99"/>
      <c r="D25" s="100" t="s">
        <v>55</v>
      </c>
      <c r="E25" s="99"/>
      <c r="F25" s="159">
        <v>0.88</v>
      </c>
      <c r="G25" s="103">
        <v>1</v>
      </c>
      <c r="H25" s="119">
        <f t="shared" si="0"/>
        <v>0.88</v>
      </c>
      <c r="I25" s="121"/>
      <c r="J25" s="159">
        <v>0.88</v>
      </c>
      <c r="K25" s="103">
        <v>1</v>
      </c>
      <c r="L25" s="204">
        <f t="shared" si="1"/>
        <v>0.88</v>
      </c>
      <c r="M25" s="121"/>
      <c r="N25" s="96">
        <f t="shared" si="2"/>
        <v>0</v>
      </c>
      <c r="O25" s="206">
        <f t="shared" si="3"/>
        <v>0</v>
      </c>
      <c r="Q25" s="216"/>
      <c r="R25" s="66"/>
      <c r="S25" s="213"/>
      <c r="T25" s="66"/>
      <c r="U25" s="214"/>
      <c r="V25" s="215"/>
      <c r="W25" s="209"/>
      <c r="X25" s="216"/>
      <c r="Y25" s="66"/>
      <c r="Z25" s="213"/>
      <c r="AA25" s="66"/>
      <c r="AB25" s="214"/>
      <c r="AC25" s="215"/>
      <c r="AD25" s="209"/>
      <c r="AE25" s="216"/>
      <c r="AF25" s="66"/>
      <c r="AG25" s="213"/>
      <c r="AH25" s="66"/>
      <c r="AI25" s="214"/>
      <c r="AJ25" s="215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</row>
    <row r="26" spans="1:60" s="207" customFormat="1" x14ac:dyDescent="0.3">
      <c r="A26" s="130"/>
      <c r="B26" s="99" t="s">
        <v>81</v>
      </c>
      <c r="C26" s="99"/>
      <c r="D26" s="100" t="s">
        <v>55</v>
      </c>
      <c r="E26" s="99"/>
      <c r="F26" s="159">
        <v>0.28000000000000003</v>
      </c>
      <c r="G26" s="103">
        <v>1</v>
      </c>
      <c r="H26" s="119">
        <f t="shared" si="0"/>
        <v>0.28000000000000003</v>
      </c>
      <c r="I26" s="121"/>
      <c r="J26" s="159">
        <v>0.28000000000000003</v>
      </c>
      <c r="K26" s="103">
        <v>1</v>
      </c>
      <c r="L26" s="204">
        <f t="shared" si="1"/>
        <v>0.28000000000000003</v>
      </c>
      <c r="M26" s="121"/>
      <c r="N26" s="96">
        <f t="shared" si="2"/>
        <v>0</v>
      </c>
      <c r="O26" s="206">
        <f t="shared" si="3"/>
        <v>0</v>
      </c>
      <c r="Q26" s="216"/>
      <c r="R26" s="66"/>
      <c r="S26" s="213"/>
      <c r="T26" s="66"/>
      <c r="U26" s="214"/>
      <c r="V26" s="215"/>
      <c r="W26" s="209"/>
      <c r="X26" s="216"/>
      <c r="Y26" s="66"/>
      <c r="Z26" s="213"/>
      <c r="AA26" s="66"/>
      <c r="AB26" s="214"/>
      <c r="AC26" s="215"/>
      <c r="AD26" s="209"/>
      <c r="AE26" s="216"/>
      <c r="AF26" s="66"/>
      <c r="AG26" s="213"/>
      <c r="AH26" s="66"/>
      <c r="AI26" s="214"/>
      <c r="AJ26" s="215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</row>
    <row r="27" spans="1:60" x14ac:dyDescent="0.3">
      <c r="A27" s="130"/>
      <c r="B27" s="202" t="s">
        <v>84</v>
      </c>
      <c r="C27" s="67"/>
      <c r="D27" s="100" t="s">
        <v>55</v>
      </c>
      <c r="E27" s="99"/>
      <c r="F27" s="159">
        <v>0.28000000000000003</v>
      </c>
      <c r="G27" s="103">
        <v>1</v>
      </c>
      <c r="H27" s="204">
        <f t="shared" si="0"/>
        <v>0.28000000000000003</v>
      </c>
      <c r="I27" s="97"/>
      <c r="J27" s="159">
        <v>0.28000000000000003</v>
      </c>
      <c r="K27" s="103">
        <v>1</v>
      </c>
      <c r="L27" s="204">
        <f t="shared" ref="L27:L28" si="4">K27*J27</f>
        <v>0.28000000000000003</v>
      </c>
      <c r="M27" s="97"/>
      <c r="N27" s="96">
        <f t="shared" si="2"/>
        <v>0</v>
      </c>
      <c r="O27" s="206">
        <f t="shared" si="3"/>
        <v>0</v>
      </c>
      <c r="Q27" s="212"/>
      <c r="R27" s="66"/>
      <c r="S27" s="213"/>
      <c r="T27" s="66"/>
      <c r="U27" s="214"/>
      <c r="V27" s="215"/>
      <c r="W27" s="209"/>
      <c r="X27" s="212"/>
      <c r="Y27" s="66"/>
      <c r="Z27" s="213"/>
      <c r="AA27" s="66"/>
      <c r="AB27" s="214"/>
      <c r="AC27" s="215"/>
      <c r="AD27" s="209"/>
      <c r="AE27" s="212"/>
      <c r="AF27" s="66"/>
      <c r="AG27" s="213"/>
      <c r="AH27" s="66"/>
      <c r="AI27" s="214"/>
      <c r="AJ27" s="215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</row>
    <row r="28" spans="1:60" s="207" customFormat="1" x14ac:dyDescent="0.3">
      <c r="A28" s="130"/>
      <c r="B28" s="202" t="s">
        <v>85</v>
      </c>
      <c r="C28" s="99"/>
      <c r="D28" s="100" t="s">
        <v>55</v>
      </c>
      <c r="E28" s="99"/>
      <c r="F28" s="159">
        <v>0.06</v>
      </c>
      <c r="G28" s="103">
        <v>1</v>
      </c>
      <c r="H28" s="204">
        <f t="shared" si="0"/>
        <v>0.06</v>
      </c>
      <c r="I28" s="121"/>
      <c r="J28" s="159"/>
      <c r="K28" s="103">
        <v>1</v>
      </c>
      <c r="L28" s="204">
        <f t="shared" si="4"/>
        <v>0</v>
      </c>
      <c r="M28" s="258"/>
      <c r="N28" s="96">
        <f t="shared" si="2"/>
        <v>-0.06</v>
      </c>
      <c r="O28" s="206"/>
      <c r="Q28" s="212"/>
      <c r="R28" s="66"/>
      <c r="S28" s="213"/>
      <c r="T28" s="66"/>
      <c r="U28" s="214"/>
      <c r="V28" s="215"/>
      <c r="W28" s="209"/>
      <c r="X28" s="212"/>
      <c r="Y28" s="66"/>
      <c r="Z28" s="213"/>
      <c r="AA28" s="66"/>
      <c r="AB28" s="214"/>
      <c r="AC28" s="215"/>
      <c r="AD28" s="209"/>
      <c r="AE28" s="212"/>
      <c r="AF28" s="66"/>
      <c r="AG28" s="213"/>
      <c r="AH28" s="66"/>
      <c r="AI28" s="214"/>
      <c r="AJ28" s="215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</row>
    <row r="29" spans="1:60" s="207" customFormat="1" x14ac:dyDescent="0.3">
      <c r="A29" s="130"/>
      <c r="B29" s="99" t="s">
        <v>32</v>
      </c>
      <c r="C29" s="99"/>
      <c r="D29" s="100" t="s">
        <v>19</v>
      </c>
      <c r="E29" s="99"/>
      <c r="F29" s="161">
        <v>1.8800000000000001E-2</v>
      </c>
      <c r="G29" s="164">
        <f>+$F18</f>
        <v>750</v>
      </c>
      <c r="H29" s="204">
        <f t="shared" si="0"/>
        <v>14.100000000000001</v>
      </c>
      <c r="I29" s="121"/>
      <c r="J29" s="161">
        <f>+'2017 RR&amp;DistR-DONOTPRINT'!H20</f>
        <v>1.512E-2</v>
      </c>
      <c r="K29" s="164">
        <f>+G29</f>
        <v>750</v>
      </c>
      <c r="L29" s="204">
        <f t="shared" ref="L29:L39" si="5">K29*J29</f>
        <v>11.34</v>
      </c>
      <c r="M29" s="97"/>
      <c r="N29" s="96">
        <f t="shared" si="2"/>
        <v>-2.7600000000000016</v>
      </c>
      <c r="O29" s="206">
        <f>IF(OR(H29=0,L29=0),"",(N29/H29))</f>
        <v>-0.19574468085106392</v>
      </c>
      <c r="Q29" s="217"/>
      <c r="R29" s="66"/>
      <c r="S29" s="213"/>
      <c r="T29" s="66"/>
      <c r="U29" s="214"/>
      <c r="V29" s="215"/>
      <c r="W29" s="209"/>
      <c r="X29" s="217"/>
      <c r="Y29" s="66"/>
      <c r="Z29" s="213"/>
      <c r="AA29" s="66"/>
      <c r="AB29" s="214"/>
      <c r="AC29" s="215"/>
      <c r="AD29" s="209"/>
      <c r="AE29" s="217"/>
      <c r="AF29" s="66"/>
      <c r="AG29" s="213"/>
      <c r="AH29" s="66"/>
      <c r="AI29" s="214"/>
      <c r="AJ29" s="215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</row>
    <row r="30" spans="1:60" s="272" customFormat="1" x14ac:dyDescent="0.3">
      <c r="A30" s="362"/>
      <c r="B30" s="271" t="s">
        <v>128</v>
      </c>
      <c r="C30" s="271"/>
      <c r="D30" s="100" t="s">
        <v>19</v>
      </c>
      <c r="E30" s="99"/>
      <c r="F30" s="161"/>
      <c r="G30" s="164"/>
      <c r="H30" s="204">
        <f t="shared" si="0"/>
        <v>0</v>
      </c>
      <c r="I30" s="121"/>
      <c r="J30" s="161">
        <f>+'2017 RR&amp;DistR-DONOTPRINT'!$D$4</f>
        <v>6.9999999999999994E-5</v>
      </c>
      <c r="K30" s="164">
        <f>+G29</f>
        <v>750</v>
      </c>
      <c r="L30" s="204">
        <f t="shared" si="5"/>
        <v>5.2499999999999998E-2</v>
      </c>
      <c r="M30" s="97"/>
      <c r="N30" s="96">
        <f t="shared" ref="N30:N31" si="6">L30-H30</f>
        <v>5.2499999999999998E-2</v>
      </c>
      <c r="O30" s="206" t="str">
        <f t="shared" ref="O30:O31" si="7">IF(OR(H30=0,L30=0),"",(N30/H30))</f>
        <v/>
      </c>
      <c r="Q30" s="273"/>
      <c r="R30" s="274"/>
      <c r="S30" s="275"/>
      <c r="T30" s="274"/>
      <c r="U30" s="276"/>
      <c r="V30" s="277"/>
      <c r="W30" s="278"/>
      <c r="X30" s="273"/>
      <c r="Y30" s="274"/>
      <c r="Z30" s="275"/>
      <c r="AA30" s="274"/>
      <c r="AB30" s="276"/>
      <c r="AC30" s="277"/>
      <c r="AD30" s="278"/>
      <c r="AE30" s="273"/>
      <c r="AF30" s="274"/>
      <c r="AG30" s="275"/>
      <c r="AH30" s="274"/>
      <c r="AI30" s="276"/>
      <c r="AJ30" s="277"/>
      <c r="AK30" s="278"/>
      <c r="AL30" s="278"/>
      <c r="AM30" s="278"/>
      <c r="AN30" s="278"/>
      <c r="AO30" s="278"/>
      <c r="AP30" s="278"/>
      <c r="AQ30" s="278"/>
      <c r="AR30" s="278"/>
      <c r="AS30" s="278"/>
      <c r="AT30" s="278"/>
      <c r="AU30" s="278"/>
      <c r="AV30" s="278"/>
      <c r="AW30" s="278"/>
      <c r="AX30" s="278"/>
      <c r="AY30" s="278"/>
      <c r="AZ30" s="278"/>
      <c r="BA30" s="278"/>
      <c r="BB30" s="278"/>
      <c r="BC30" s="278"/>
      <c r="BD30" s="278"/>
      <c r="BE30" s="278"/>
      <c r="BF30" s="278"/>
      <c r="BG30" s="278"/>
      <c r="BH30" s="278"/>
    </row>
    <row r="31" spans="1:60" s="207" customFormat="1" x14ac:dyDescent="0.3">
      <c r="A31" s="130"/>
      <c r="B31" s="202" t="s">
        <v>86</v>
      </c>
      <c r="C31" s="99"/>
      <c r="D31" s="100" t="s">
        <v>55</v>
      </c>
      <c r="E31" s="99"/>
      <c r="F31" s="203">
        <v>-0.17</v>
      </c>
      <c r="G31" s="104">
        <v>1</v>
      </c>
      <c r="H31" s="204">
        <f t="shared" si="0"/>
        <v>-0.17</v>
      </c>
      <c r="I31" s="121"/>
      <c r="J31" s="203"/>
      <c r="K31" s="104">
        <v>1</v>
      </c>
      <c r="L31" s="204">
        <f t="shared" si="5"/>
        <v>0</v>
      </c>
      <c r="M31" s="258"/>
      <c r="N31" s="96">
        <f t="shared" si="6"/>
        <v>0.17</v>
      </c>
      <c r="O31" s="206" t="str">
        <f t="shared" si="7"/>
        <v/>
      </c>
      <c r="Q31" s="217"/>
      <c r="R31" s="66"/>
      <c r="S31" s="213"/>
      <c r="T31" s="66"/>
      <c r="U31" s="214"/>
      <c r="V31" s="215"/>
      <c r="W31" s="209"/>
      <c r="X31" s="217"/>
      <c r="Y31" s="66"/>
      <c r="Z31" s="213"/>
      <c r="AA31" s="66"/>
      <c r="AB31" s="214"/>
      <c r="AC31" s="215"/>
      <c r="AD31" s="209"/>
      <c r="AE31" s="217"/>
      <c r="AF31" s="66"/>
      <c r="AG31" s="213"/>
      <c r="AH31" s="66"/>
      <c r="AI31" s="214"/>
      <c r="AJ31" s="215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</row>
    <row r="32" spans="1:60" s="207" customFormat="1" x14ac:dyDescent="0.3">
      <c r="A32" s="130"/>
      <c r="B32" s="202" t="s">
        <v>87</v>
      </c>
      <c r="C32" s="99"/>
      <c r="D32" s="100" t="s">
        <v>55</v>
      </c>
      <c r="E32" s="99"/>
      <c r="F32" s="203">
        <v>-0.08</v>
      </c>
      <c r="G32" s="104">
        <v>1</v>
      </c>
      <c r="H32" s="204">
        <f t="shared" si="0"/>
        <v>-0.08</v>
      </c>
      <c r="I32" s="121"/>
      <c r="J32" s="203"/>
      <c r="K32" s="104">
        <v>1</v>
      </c>
      <c r="L32" s="204">
        <f t="shared" si="5"/>
        <v>0</v>
      </c>
      <c r="M32" s="258"/>
      <c r="N32" s="96">
        <f t="shared" si="2"/>
        <v>0.08</v>
      </c>
      <c r="O32" s="206" t="str">
        <f t="shared" ref="O32:O39" si="8">IF(OR(H32=0,L32=0),"",(N32/H32))</f>
        <v/>
      </c>
      <c r="Q32" s="217"/>
      <c r="R32" s="66"/>
      <c r="S32" s="213"/>
      <c r="T32" s="66"/>
      <c r="U32" s="214"/>
      <c r="V32" s="215"/>
      <c r="W32" s="209"/>
      <c r="X32" s="217"/>
      <c r="Y32" s="66"/>
      <c r="Z32" s="213"/>
      <c r="AA32" s="66"/>
      <c r="AB32" s="214"/>
      <c r="AC32" s="215"/>
      <c r="AD32" s="209"/>
      <c r="AE32" s="217"/>
      <c r="AF32" s="66"/>
      <c r="AG32" s="213"/>
      <c r="AH32" s="66"/>
      <c r="AI32" s="214"/>
      <c r="AJ32" s="215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</row>
    <row r="33" spans="1:60" s="207" customFormat="1" x14ac:dyDescent="0.3">
      <c r="A33" s="130"/>
      <c r="B33" s="202" t="s">
        <v>91</v>
      </c>
      <c r="C33" s="99"/>
      <c r="D33" s="100" t="s">
        <v>55</v>
      </c>
      <c r="E33" s="99"/>
      <c r="F33" s="203">
        <v>0.1</v>
      </c>
      <c r="G33" s="104">
        <v>1</v>
      </c>
      <c r="H33" s="204">
        <f t="shared" si="0"/>
        <v>0.1</v>
      </c>
      <c r="I33" s="121"/>
      <c r="J33" s="203">
        <v>0.1</v>
      </c>
      <c r="K33" s="104">
        <v>1</v>
      </c>
      <c r="L33" s="204">
        <f t="shared" si="5"/>
        <v>0.1</v>
      </c>
      <c r="M33" s="97"/>
      <c r="N33" s="96">
        <f t="shared" si="2"/>
        <v>0</v>
      </c>
      <c r="O33" s="206">
        <f t="shared" si="8"/>
        <v>0</v>
      </c>
      <c r="Q33" s="216"/>
      <c r="R33" s="66"/>
      <c r="S33" s="213"/>
      <c r="T33" s="66"/>
      <c r="U33" s="214"/>
      <c r="V33" s="215"/>
      <c r="W33" s="209"/>
      <c r="X33" s="216"/>
      <c r="Y33" s="66"/>
      <c r="Z33" s="213"/>
      <c r="AA33" s="66"/>
      <c r="AB33" s="214"/>
      <c r="AC33" s="215"/>
      <c r="AD33" s="209"/>
      <c r="AE33" s="216"/>
      <c r="AF33" s="66"/>
      <c r="AG33" s="213"/>
      <c r="AH33" s="66"/>
      <c r="AI33" s="214"/>
      <c r="AJ33" s="215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</row>
    <row r="34" spans="1:60" s="207" customFormat="1" x14ac:dyDescent="0.3">
      <c r="A34" s="130"/>
      <c r="B34" s="202" t="s">
        <v>92</v>
      </c>
      <c r="C34" s="99"/>
      <c r="D34" s="100" t="s">
        <v>55</v>
      </c>
      <c r="E34" s="99"/>
      <c r="F34" s="203">
        <v>0.03</v>
      </c>
      <c r="G34" s="104">
        <v>1</v>
      </c>
      <c r="H34" s="204">
        <f t="shared" si="0"/>
        <v>0.03</v>
      </c>
      <c r="I34" s="121"/>
      <c r="J34" s="203">
        <v>0.03</v>
      </c>
      <c r="K34" s="104">
        <v>1</v>
      </c>
      <c r="L34" s="204">
        <f t="shared" si="5"/>
        <v>0.03</v>
      </c>
      <c r="M34" s="97"/>
      <c r="N34" s="96">
        <f t="shared" si="2"/>
        <v>0</v>
      </c>
      <c r="O34" s="206">
        <f t="shared" si="8"/>
        <v>0</v>
      </c>
      <c r="Q34" s="216"/>
      <c r="R34" s="66"/>
      <c r="S34" s="213"/>
      <c r="T34" s="66"/>
      <c r="U34" s="214"/>
      <c r="V34" s="215"/>
      <c r="W34" s="209"/>
      <c r="X34" s="216"/>
      <c r="Y34" s="66"/>
      <c r="Z34" s="213"/>
      <c r="AA34" s="66"/>
      <c r="AB34" s="214"/>
      <c r="AC34" s="215"/>
      <c r="AD34" s="209"/>
      <c r="AE34" s="216"/>
      <c r="AF34" s="66"/>
      <c r="AG34" s="213"/>
      <c r="AH34" s="66"/>
      <c r="AI34" s="214"/>
      <c r="AJ34" s="215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</row>
    <row r="35" spans="1:60" s="207" customFormat="1" x14ac:dyDescent="0.3">
      <c r="A35" s="130"/>
      <c r="B35" s="202" t="s">
        <v>95</v>
      </c>
      <c r="C35" s="99"/>
      <c r="D35" s="100" t="s">
        <v>19</v>
      </c>
      <c r="E35" s="99"/>
      <c r="F35" s="161">
        <v>-9.0000000000000006E-5</v>
      </c>
      <c r="G35" s="164">
        <f>+G29</f>
        <v>750</v>
      </c>
      <c r="H35" s="204">
        <f t="shared" si="0"/>
        <v>-6.7500000000000004E-2</v>
      </c>
      <c r="I35" s="121"/>
      <c r="J35" s="161"/>
      <c r="K35" s="164">
        <f>+G29</f>
        <v>750</v>
      </c>
      <c r="L35" s="204">
        <f t="shared" si="5"/>
        <v>0</v>
      </c>
      <c r="M35" s="258"/>
      <c r="N35" s="96">
        <f t="shared" si="2"/>
        <v>6.7500000000000004E-2</v>
      </c>
      <c r="O35" s="206" t="str">
        <f t="shared" si="8"/>
        <v/>
      </c>
      <c r="Q35" s="217"/>
      <c r="R35" s="66"/>
      <c r="S35" s="213"/>
      <c r="T35" s="66"/>
      <c r="U35" s="214"/>
      <c r="V35" s="215"/>
      <c r="W35" s="209"/>
      <c r="X35" s="217"/>
      <c r="Y35" s="66"/>
      <c r="Z35" s="213"/>
      <c r="AA35" s="66"/>
      <c r="AB35" s="214"/>
      <c r="AC35" s="215"/>
      <c r="AD35" s="209"/>
      <c r="AE35" s="217"/>
      <c r="AF35" s="66"/>
      <c r="AG35" s="213"/>
      <c r="AH35" s="66"/>
      <c r="AI35" s="214"/>
      <c r="AJ35" s="215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</row>
    <row r="36" spans="1:60" s="207" customFormat="1" x14ac:dyDescent="0.3">
      <c r="A36" s="130"/>
      <c r="B36" s="202" t="s">
        <v>128</v>
      </c>
      <c r="C36" s="99"/>
      <c r="D36" s="100" t="s">
        <v>55</v>
      </c>
      <c r="E36" s="99"/>
      <c r="F36" s="203">
        <v>-0.03</v>
      </c>
      <c r="G36" s="104">
        <v>1</v>
      </c>
      <c r="H36" s="204">
        <f t="shared" si="0"/>
        <v>-0.03</v>
      </c>
      <c r="I36" s="121"/>
      <c r="J36" s="203"/>
      <c r="K36" s="104">
        <v>1</v>
      </c>
      <c r="L36" s="204">
        <f t="shared" si="5"/>
        <v>0</v>
      </c>
      <c r="M36" s="258"/>
      <c r="N36" s="96">
        <f t="shared" si="2"/>
        <v>0.03</v>
      </c>
      <c r="O36" s="206" t="str">
        <f t="shared" si="8"/>
        <v/>
      </c>
      <c r="Q36" s="217"/>
      <c r="R36" s="66"/>
      <c r="S36" s="213"/>
      <c r="T36" s="66"/>
      <c r="U36" s="214"/>
      <c r="V36" s="215"/>
      <c r="W36" s="209"/>
      <c r="X36" s="217"/>
      <c r="Y36" s="66"/>
      <c r="Z36" s="213"/>
      <c r="AA36" s="66"/>
      <c r="AB36" s="214"/>
      <c r="AC36" s="215"/>
      <c r="AD36" s="209"/>
      <c r="AE36" s="217"/>
      <c r="AF36" s="66"/>
      <c r="AG36" s="213"/>
      <c r="AH36" s="66"/>
      <c r="AI36" s="214"/>
      <c r="AJ36" s="215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</row>
    <row r="37" spans="1:60" s="207" customFormat="1" x14ac:dyDescent="0.3">
      <c r="A37" s="130"/>
      <c r="B37" s="259" t="s">
        <v>93</v>
      </c>
      <c r="C37" s="67"/>
      <c r="D37" s="100" t="s">
        <v>55</v>
      </c>
      <c r="E37" s="99"/>
      <c r="F37" s="203">
        <v>0.46</v>
      </c>
      <c r="G37" s="104">
        <v>1</v>
      </c>
      <c r="H37" s="204">
        <f t="shared" si="0"/>
        <v>0.46</v>
      </c>
      <c r="I37" s="97"/>
      <c r="J37" s="203">
        <v>0.46</v>
      </c>
      <c r="K37" s="104">
        <v>1</v>
      </c>
      <c r="L37" s="204">
        <f t="shared" si="5"/>
        <v>0.46</v>
      </c>
      <c r="M37" s="97"/>
      <c r="N37" s="96">
        <f t="shared" si="2"/>
        <v>0</v>
      </c>
      <c r="O37" s="206">
        <f t="shared" si="8"/>
        <v>0</v>
      </c>
      <c r="Q37" s="216"/>
      <c r="R37" s="66"/>
      <c r="S37" s="213"/>
      <c r="T37" s="66"/>
      <c r="U37" s="214"/>
      <c r="V37" s="215"/>
      <c r="W37" s="209"/>
      <c r="X37" s="216"/>
      <c r="Y37" s="66"/>
      <c r="Z37" s="213"/>
      <c r="AA37" s="66"/>
      <c r="AB37" s="214"/>
      <c r="AC37" s="215"/>
      <c r="AD37" s="209"/>
      <c r="AE37" s="216"/>
      <c r="AF37" s="66"/>
      <c r="AG37" s="213"/>
      <c r="AH37" s="66"/>
      <c r="AI37" s="214"/>
      <c r="AJ37" s="215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</row>
    <row r="38" spans="1:60" s="207" customFormat="1" x14ac:dyDescent="0.3">
      <c r="A38" s="130"/>
      <c r="B38" s="202" t="s">
        <v>89</v>
      </c>
      <c r="C38" s="67"/>
      <c r="D38" s="100" t="s">
        <v>55</v>
      </c>
      <c r="E38" s="99"/>
      <c r="F38" s="203">
        <v>-0.48</v>
      </c>
      <c r="G38" s="104">
        <v>1</v>
      </c>
      <c r="H38" s="119">
        <f t="shared" si="0"/>
        <v>-0.48</v>
      </c>
      <c r="I38" s="97"/>
      <c r="J38" s="203">
        <v>-0.48</v>
      </c>
      <c r="K38" s="104">
        <v>1</v>
      </c>
      <c r="L38" s="119">
        <f t="shared" si="5"/>
        <v>-0.48</v>
      </c>
      <c r="M38" s="97"/>
      <c r="N38" s="96">
        <f t="shared" si="2"/>
        <v>0</v>
      </c>
      <c r="O38" s="206">
        <f t="shared" si="8"/>
        <v>0</v>
      </c>
      <c r="Q38" s="216"/>
      <c r="R38" s="66"/>
      <c r="S38" s="213"/>
      <c r="T38" s="66"/>
      <c r="U38" s="214"/>
      <c r="V38" s="215"/>
      <c r="W38" s="209"/>
      <c r="X38" s="216"/>
      <c r="Y38" s="66"/>
      <c r="Z38" s="213"/>
      <c r="AA38" s="66"/>
      <c r="AB38" s="214"/>
      <c r="AC38" s="215"/>
      <c r="AD38" s="209"/>
      <c r="AE38" s="217"/>
      <c r="AF38" s="66"/>
      <c r="AG38" s="213"/>
      <c r="AH38" s="66"/>
      <c r="AI38" s="214"/>
      <c r="AJ38" s="215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</row>
    <row r="39" spans="1:60" s="207" customFormat="1" x14ac:dyDescent="0.3">
      <c r="A39" s="130"/>
      <c r="B39" s="202" t="s">
        <v>90</v>
      </c>
      <c r="C39" s="67"/>
      <c r="D39" s="100" t="s">
        <v>55</v>
      </c>
      <c r="E39" s="99"/>
      <c r="F39" s="203">
        <v>-1.48</v>
      </c>
      <c r="G39" s="104">
        <v>1</v>
      </c>
      <c r="H39" s="119">
        <f t="shared" si="0"/>
        <v>-1.48</v>
      </c>
      <c r="I39" s="97"/>
      <c r="J39" s="203">
        <v>-1.48</v>
      </c>
      <c r="K39" s="104">
        <v>1</v>
      </c>
      <c r="L39" s="119">
        <f t="shared" si="5"/>
        <v>-1.48</v>
      </c>
      <c r="M39" s="97"/>
      <c r="N39" s="96">
        <f t="shared" si="2"/>
        <v>0</v>
      </c>
      <c r="O39" s="118">
        <f t="shared" si="8"/>
        <v>0</v>
      </c>
      <c r="Q39" s="216"/>
      <c r="R39" s="66"/>
      <c r="S39" s="213"/>
      <c r="T39" s="66"/>
      <c r="U39" s="214"/>
      <c r="V39" s="215"/>
      <c r="W39" s="209"/>
      <c r="X39" s="216"/>
      <c r="Y39" s="66"/>
      <c r="Z39" s="213"/>
      <c r="AA39" s="66"/>
      <c r="AB39" s="214"/>
      <c r="AC39" s="215"/>
      <c r="AD39" s="209"/>
      <c r="AE39" s="217"/>
      <c r="AF39" s="66"/>
      <c r="AG39" s="213"/>
      <c r="AH39" s="66"/>
      <c r="AI39" s="214"/>
      <c r="AJ39" s="215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</row>
    <row r="40" spans="1:60" s="207" customFormat="1" x14ac:dyDescent="0.3">
      <c r="A40" s="130"/>
      <c r="B40" s="135" t="s">
        <v>31</v>
      </c>
      <c r="C40" s="116"/>
      <c r="D40" s="134"/>
      <c r="E40" s="116"/>
      <c r="F40" s="133"/>
      <c r="G40" s="132"/>
      <c r="H40" s="322">
        <f>SUM(H23:H39)</f>
        <v>36.742500000000007</v>
      </c>
      <c r="I40" s="123"/>
      <c r="J40" s="131"/>
      <c r="K40" s="171"/>
      <c r="L40" s="322">
        <f>SUM(L23:L39)</f>
        <v>39.227979452054804</v>
      </c>
      <c r="M40" s="123"/>
      <c r="N40" s="109">
        <f t="shared" ref="N40:N60" si="9">L40-H40</f>
        <v>2.4854794520547969</v>
      </c>
      <c r="O40" s="169">
        <f>IF(OR(H40=0, L40=0),"",(N40/H40))</f>
        <v>6.7645899219018757E-2</v>
      </c>
      <c r="Q40" s="218"/>
      <c r="R40" s="219"/>
      <c r="S40" s="213"/>
      <c r="T40" s="66"/>
      <c r="U40" s="220"/>
      <c r="V40" s="221"/>
      <c r="W40" s="209"/>
      <c r="X40" s="218"/>
      <c r="Y40" s="219"/>
      <c r="Z40" s="213"/>
      <c r="AA40" s="66"/>
      <c r="AB40" s="220"/>
      <c r="AC40" s="221"/>
      <c r="AD40" s="209"/>
      <c r="AE40" s="218"/>
      <c r="AF40" s="219"/>
      <c r="AG40" s="213"/>
      <c r="AH40" s="66"/>
      <c r="AI40" s="220"/>
      <c r="AJ40" s="221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</row>
    <row r="41" spans="1:60" s="207" customFormat="1" x14ac:dyDescent="0.3">
      <c r="A41" s="130"/>
      <c r="B41" s="202" t="s">
        <v>94</v>
      </c>
      <c r="C41" s="99"/>
      <c r="D41" s="100" t="s">
        <v>19</v>
      </c>
      <c r="E41" s="99"/>
      <c r="F41" s="160">
        <v>6.0000000000000002E-5</v>
      </c>
      <c r="G41" s="164">
        <f>+G29</f>
        <v>750</v>
      </c>
      <c r="H41" s="204">
        <f t="shared" ref="H41" si="10">G41*F41</f>
        <v>4.4999999999999998E-2</v>
      </c>
      <c r="I41" s="260"/>
      <c r="J41" s="161"/>
      <c r="K41" s="164">
        <f>+G29</f>
        <v>750</v>
      </c>
      <c r="L41" s="204">
        <f t="shared" ref="L41" si="11">K41*J41</f>
        <v>0</v>
      </c>
      <c r="M41" s="104"/>
      <c r="N41" s="205">
        <f t="shared" si="9"/>
        <v>-4.4999999999999998E-2</v>
      </c>
      <c r="O41" s="206" t="str">
        <f t="shared" ref="O41" si="12">IF(OR(H41=0,L41=0),"",(N41/H41))</f>
        <v/>
      </c>
      <c r="Q41" s="218"/>
      <c r="R41" s="66"/>
      <c r="S41" s="213"/>
      <c r="T41" s="66"/>
      <c r="U41" s="214"/>
      <c r="V41" s="215"/>
      <c r="W41" s="209"/>
      <c r="X41" s="218"/>
      <c r="Y41" s="66"/>
      <c r="Z41" s="213"/>
      <c r="AA41" s="66"/>
      <c r="AB41" s="214"/>
      <c r="AC41" s="215"/>
      <c r="AD41" s="209"/>
      <c r="AE41" s="218"/>
      <c r="AF41" s="66"/>
      <c r="AG41" s="213"/>
      <c r="AH41" s="66"/>
      <c r="AI41" s="214"/>
      <c r="AJ41" s="215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</row>
    <row r="42" spans="1:60" x14ac:dyDescent="0.3">
      <c r="A42" s="1"/>
      <c r="B42" s="101" t="s">
        <v>30</v>
      </c>
      <c r="C42" s="67"/>
      <c r="D42" s="100" t="s">
        <v>19</v>
      </c>
      <c r="E42" s="99"/>
      <c r="F42" s="323">
        <f>IF(ISBLANK($D16)=TRUE, 0, IF($D16="TOU", 0.65*$F57+0.17*$F58+0.18*$F59, IF(AND($D16="non-TOU", G61&gt;0), $F61,$F60)))</f>
        <v>0.11139</v>
      </c>
      <c r="G42" s="163">
        <f>$F18*(1+$F70)-$F18</f>
        <v>28.200000000000045</v>
      </c>
      <c r="H42" s="162">
        <f>G42*F42</f>
        <v>3.141198000000005</v>
      </c>
      <c r="I42" s="97"/>
      <c r="J42" s="316">
        <f>+F42</f>
        <v>0.11139</v>
      </c>
      <c r="K42" s="163">
        <f>$F18*(1+$J70)-$F18</f>
        <v>28.200000000000045</v>
      </c>
      <c r="L42" s="162">
        <f>K42*J42</f>
        <v>3.141198000000005</v>
      </c>
      <c r="M42" s="97"/>
      <c r="N42" s="205">
        <f t="shared" ref="N42:N48" si="13">L42-H42</f>
        <v>0</v>
      </c>
      <c r="O42" s="206">
        <f t="shared" ref="O42:O48" si="14">IF(OR(H42=0,L42=0),"",(N42/H42))</f>
        <v>0</v>
      </c>
      <c r="Q42" s="222"/>
      <c r="R42" s="223"/>
      <c r="S42" s="213"/>
      <c r="T42" s="66"/>
      <c r="U42" s="214"/>
      <c r="V42" s="215"/>
      <c r="W42" s="209"/>
      <c r="X42" s="222"/>
      <c r="Y42" s="223"/>
      <c r="Z42" s="213"/>
      <c r="AA42" s="66"/>
      <c r="AB42" s="214"/>
      <c r="AC42" s="215"/>
      <c r="AD42" s="209"/>
      <c r="AE42" s="222"/>
      <c r="AF42" s="223"/>
      <c r="AG42" s="213"/>
      <c r="AH42" s="66"/>
      <c r="AI42" s="214"/>
      <c r="AJ42" s="215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</row>
    <row r="43" spans="1:60" s="272" customFormat="1" x14ac:dyDescent="0.3">
      <c r="A43" s="270"/>
      <c r="B43" s="271" t="s">
        <v>143</v>
      </c>
      <c r="C43" s="271"/>
      <c r="D43" s="100" t="s">
        <v>19</v>
      </c>
      <c r="E43" s="99"/>
      <c r="F43" s="161"/>
      <c r="G43" s="164"/>
      <c r="H43" s="204">
        <f t="shared" ref="H43:H46" si="15">G43*F43</f>
        <v>0</v>
      </c>
      <c r="I43" s="121"/>
      <c r="J43" s="161">
        <f>+'2017 RR&amp;DistR-DONOTPRINT'!$B$4</f>
        <v>-3.4099999999999998E-3</v>
      </c>
      <c r="K43" s="164">
        <f>+G29</f>
        <v>750</v>
      </c>
      <c r="L43" s="162">
        <f>K43*J43</f>
        <v>-2.5574999999999997</v>
      </c>
      <c r="M43" s="97"/>
      <c r="N43" s="205">
        <f t="shared" si="13"/>
        <v>-2.5574999999999997</v>
      </c>
      <c r="O43" s="206" t="str">
        <f t="shared" si="14"/>
        <v/>
      </c>
      <c r="Q43" s="273"/>
      <c r="R43" s="274"/>
      <c r="S43" s="275"/>
      <c r="T43" s="274"/>
      <c r="U43" s="276"/>
      <c r="V43" s="277"/>
      <c r="W43" s="278"/>
      <c r="X43" s="273"/>
      <c r="Y43" s="274"/>
      <c r="Z43" s="275"/>
      <c r="AA43" s="274"/>
      <c r="AB43" s="276"/>
      <c r="AC43" s="277"/>
      <c r="AD43" s="278"/>
      <c r="AE43" s="273"/>
      <c r="AF43" s="274"/>
      <c r="AG43" s="275"/>
      <c r="AH43" s="274"/>
      <c r="AI43" s="276"/>
      <c r="AJ43" s="277"/>
      <c r="AK43" s="278"/>
      <c r="AL43" s="278"/>
      <c r="AM43" s="278"/>
      <c r="AN43" s="278"/>
      <c r="AO43" s="278"/>
      <c r="AP43" s="278"/>
      <c r="AQ43" s="278"/>
      <c r="AR43" s="278"/>
      <c r="AS43" s="278"/>
      <c r="AT43" s="278"/>
      <c r="AU43" s="278"/>
      <c r="AV43" s="278"/>
      <c r="AW43" s="278"/>
      <c r="AX43" s="278"/>
      <c r="AY43" s="278"/>
      <c r="AZ43" s="278"/>
      <c r="BA43" s="278"/>
      <c r="BB43" s="278"/>
      <c r="BC43" s="278"/>
      <c r="BD43" s="278"/>
      <c r="BE43" s="278"/>
      <c r="BF43" s="278"/>
      <c r="BG43" s="278"/>
      <c r="BH43" s="278"/>
    </row>
    <row r="44" spans="1:60" s="272" customFormat="1" x14ac:dyDescent="0.3">
      <c r="A44" s="270"/>
      <c r="B44" s="271" t="s">
        <v>144</v>
      </c>
      <c r="C44" s="271"/>
      <c r="D44" s="100" t="s">
        <v>19</v>
      </c>
      <c r="E44" s="99"/>
      <c r="F44" s="161"/>
      <c r="G44" s="164"/>
      <c r="H44" s="204">
        <f t="shared" si="15"/>
        <v>0</v>
      </c>
      <c r="I44" s="121"/>
      <c r="J44" s="161">
        <f>+'2017 RR&amp;DistR-DONOTPRINT'!$C$4</f>
        <v>0</v>
      </c>
      <c r="K44" s="164">
        <f>+G29</f>
        <v>750</v>
      </c>
      <c r="L44" s="162">
        <f>K44*J44</f>
        <v>0</v>
      </c>
      <c r="M44" s="97"/>
      <c r="N44" s="205">
        <f t="shared" si="13"/>
        <v>0</v>
      </c>
      <c r="O44" s="206" t="str">
        <f t="shared" si="14"/>
        <v/>
      </c>
      <c r="Q44" s="273"/>
      <c r="R44" s="274"/>
      <c r="S44" s="275"/>
      <c r="T44" s="274"/>
      <c r="U44" s="276"/>
      <c r="V44" s="277"/>
      <c r="W44" s="278"/>
      <c r="X44" s="273"/>
      <c r="Y44" s="274"/>
      <c r="Z44" s="275"/>
      <c r="AA44" s="274"/>
      <c r="AB44" s="276"/>
      <c r="AC44" s="277"/>
      <c r="AD44" s="278"/>
      <c r="AE44" s="273"/>
      <c r="AF44" s="274"/>
      <c r="AG44" s="275"/>
      <c r="AH44" s="274"/>
      <c r="AI44" s="276"/>
      <c r="AJ44" s="277"/>
      <c r="AK44" s="278"/>
      <c r="AL44" s="278"/>
      <c r="AM44" s="278"/>
      <c r="AN44" s="278"/>
      <c r="AO44" s="278"/>
      <c r="AP44" s="278"/>
      <c r="AQ44" s="278"/>
      <c r="AR44" s="278"/>
      <c r="AS44" s="278"/>
      <c r="AT44" s="278"/>
      <c r="AU44" s="278"/>
      <c r="AV44" s="278"/>
      <c r="AW44" s="278"/>
      <c r="AX44" s="278"/>
      <c r="AY44" s="278"/>
      <c r="AZ44" s="278"/>
      <c r="BA44" s="278"/>
      <c r="BB44" s="278"/>
      <c r="BC44" s="278"/>
      <c r="BD44" s="278"/>
      <c r="BE44" s="278"/>
      <c r="BF44" s="278"/>
      <c r="BG44" s="278"/>
      <c r="BH44" s="278"/>
    </row>
    <row r="45" spans="1:60" s="272" customFormat="1" x14ac:dyDescent="0.3">
      <c r="A45" s="270"/>
      <c r="B45" s="271" t="s">
        <v>145</v>
      </c>
      <c r="C45" s="271"/>
      <c r="D45" s="100" t="s">
        <v>19</v>
      </c>
      <c r="E45" s="99"/>
      <c r="F45" s="161"/>
      <c r="G45" s="164"/>
      <c r="H45" s="204">
        <f t="shared" si="15"/>
        <v>0</v>
      </c>
      <c r="I45" s="121"/>
      <c r="J45" s="161">
        <f>+'2017 RR&amp;DistR-DONOTPRINT'!$E$4</f>
        <v>2.9E-4</v>
      </c>
      <c r="K45" s="164">
        <f>+G29</f>
        <v>750</v>
      </c>
      <c r="L45" s="162">
        <f>K45*J45</f>
        <v>0.2175</v>
      </c>
      <c r="M45" s="97"/>
      <c r="N45" s="205">
        <f t="shared" si="13"/>
        <v>0.2175</v>
      </c>
      <c r="O45" s="206" t="str">
        <f t="shared" si="14"/>
        <v/>
      </c>
      <c r="Q45" s="273"/>
      <c r="R45" s="274"/>
      <c r="S45" s="275"/>
      <c r="T45" s="274"/>
      <c r="U45" s="276"/>
      <c r="V45" s="277"/>
      <c r="W45" s="278"/>
      <c r="X45" s="273"/>
      <c r="Y45" s="274"/>
      <c r="Z45" s="275"/>
      <c r="AA45" s="274"/>
      <c r="AB45" s="276"/>
      <c r="AC45" s="277"/>
      <c r="AD45" s="278"/>
      <c r="AE45" s="273"/>
      <c r="AF45" s="274"/>
      <c r="AG45" s="275"/>
      <c r="AH45" s="274"/>
      <c r="AI45" s="276"/>
      <c r="AJ45" s="277"/>
      <c r="AK45" s="278"/>
      <c r="AL45" s="278"/>
      <c r="AM45" s="278"/>
      <c r="AN45" s="278"/>
      <c r="AO45" s="278"/>
      <c r="AP45" s="278"/>
      <c r="AQ45" s="278"/>
      <c r="AR45" s="278"/>
      <c r="AS45" s="278"/>
      <c r="AT45" s="278"/>
      <c r="AU45" s="278"/>
      <c r="AV45" s="278"/>
      <c r="AW45" s="278"/>
      <c r="AX45" s="278"/>
      <c r="AY45" s="278"/>
      <c r="AZ45" s="278"/>
      <c r="BA45" s="278"/>
      <c r="BB45" s="278"/>
      <c r="BC45" s="278"/>
      <c r="BD45" s="278"/>
      <c r="BE45" s="278"/>
      <c r="BF45" s="278"/>
      <c r="BG45" s="278"/>
      <c r="BH45" s="278"/>
    </row>
    <row r="46" spans="1:60" s="272" customFormat="1" x14ac:dyDescent="0.3">
      <c r="A46" s="270"/>
      <c r="B46" s="271" t="s">
        <v>147</v>
      </c>
      <c r="C46" s="271"/>
      <c r="D46" s="100" t="s">
        <v>19</v>
      </c>
      <c r="E46" s="99"/>
      <c r="F46" s="161"/>
      <c r="G46" s="164"/>
      <c r="H46" s="204">
        <f t="shared" si="15"/>
        <v>0</v>
      </c>
      <c r="I46" s="121"/>
      <c r="J46" s="161">
        <f>+'2017 RR&amp;DistR-DONOTPRINT'!$G$4</f>
        <v>3.63E-3</v>
      </c>
      <c r="K46" s="164"/>
      <c r="L46" s="204">
        <f t="shared" ref="L46:L47" si="16">K46*J46</f>
        <v>0</v>
      </c>
      <c r="M46" s="97"/>
      <c r="N46" s="205">
        <f t="shared" si="13"/>
        <v>0</v>
      </c>
      <c r="O46" s="206" t="str">
        <f t="shared" si="14"/>
        <v/>
      </c>
      <c r="Q46" s="273"/>
      <c r="R46" s="274"/>
      <c r="S46" s="275"/>
      <c r="T46" s="274"/>
      <c r="U46" s="276"/>
      <c r="V46" s="277"/>
      <c r="W46" s="278"/>
      <c r="X46" s="273"/>
      <c r="Y46" s="274"/>
      <c r="Z46" s="275"/>
      <c r="AA46" s="274"/>
      <c r="AB46" s="276"/>
      <c r="AC46" s="277"/>
      <c r="AD46" s="278"/>
      <c r="AE46" s="273"/>
      <c r="AF46" s="274"/>
      <c r="AG46" s="275"/>
      <c r="AH46" s="274"/>
      <c r="AI46" s="276"/>
      <c r="AJ46" s="277"/>
      <c r="AK46" s="278"/>
      <c r="AL46" s="278"/>
      <c r="AM46" s="278"/>
      <c r="AN46" s="278"/>
      <c r="AO46" s="278"/>
      <c r="AP46" s="278"/>
      <c r="AQ46" s="278"/>
      <c r="AR46" s="278"/>
      <c r="AS46" s="278"/>
      <c r="AT46" s="278"/>
      <c r="AU46" s="278"/>
      <c r="AV46" s="278"/>
      <c r="AW46" s="278"/>
      <c r="AX46" s="278"/>
      <c r="AY46" s="278"/>
      <c r="AZ46" s="278"/>
      <c r="BA46" s="278"/>
      <c r="BB46" s="278"/>
      <c r="BC46" s="278"/>
      <c r="BD46" s="278"/>
      <c r="BE46" s="278"/>
      <c r="BF46" s="278"/>
      <c r="BG46" s="278"/>
      <c r="BH46" s="278"/>
    </row>
    <row r="47" spans="1:60" s="272" customFormat="1" x14ac:dyDescent="0.3">
      <c r="A47" s="270"/>
      <c r="B47" s="271" t="s">
        <v>146</v>
      </c>
      <c r="C47" s="271"/>
      <c r="D47" s="100" t="s">
        <v>19</v>
      </c>
      <c r="E47" s="99"/>
      <c r="F47" s="161"/>
      <c r="G47" s="164"/>
      <c r="H47" s="204"/>
      <c r="I47" s="121"/>
      <c r="J47" s="161">
        <f>+'2017 RR&amp;DistR-DONOTPRINT'!$H$4</f>
        <v>6.6299999999999996E-3</v>
      </c>
      <c r="K47" s="164"/>
      <c r="L47" s="204">
        <f t="shared" si="16"/>
        <v>0</v>
      </c>
      <c r="M47" s="97"/>
      <c r="N47" s="205">
        <f t="shared" si="13"/>
        <v>0</v>
      </c>
      <c r="O47" s="206" t="str">
        <f t="shared" si="14"/>
        <v/>
      </c>
      <c r="Q47" s="273"/>
      <c r="R47" s="274"/>
      <c r="S47" s="275"/>
      <c r="T47" s="274"/>
      <c r="U47" s="276"/>
      <c r="V47" s="277"/>
      <c r="W47" s="278"/>
      <c r="X47" s="273"/>
      <c r="Y47" s="274"/>
      <c r="Z47" s="275"/>
      <c r="AA47" s="274"/>
      <c r="AB47" s="276"/>
      <c r="AC47" s="277"/>
      <c r="AD47" s="278"/>
      <c r="AE47" s="273"/>
      <c r="AF47" s="274"/>
      <c r="AG47" s="275"/>
      <c r="AH47" s="274"/>
      <c r="AI47" s="276"/>
      <c r="AJ47" s="277"/>
      <c r="AK47" s="278"/>
      <c r="AL47" s="278"/>
      <c r="AM47" s="278"/>
      <c r="AN47" s="278"/>
      <c r="AO47" s="278"/>
      <c r="AP47" s="278"/>
      <c r="AQ47" s="278"/>
      <c r="AR47" s="278"/>
      <c r="AS47" s="278"/>
      <c r="AT47" s="278"/>
      <c r="AU47" s="278"/>
      <c r="AV47" s="278"/>
      <c r="AW47" s="278"/>
      <c r="AX47" s="278"/>
      <c r="AY47" s="278"/>
      <c r="AZ47" s="278"/>
      <c r="BA47" s="278"/>
      <c r="BB47" s="278"/>
      <c r="BC47" s="278"/>
      <c r="BD47" s="278"/>
      <c r="BE47" s="278"/>
      <c r="BF47" s="278"/>
      <c r="BG47" s="278"/>
      <c r="BH47" s="278"/>
    </row>
    <row r="48" spans="1:60" x14ac:dyDescent="0.3">
      <c r="A48" s="1"/>
      <c r="B48" s="99" t="s">
        <v>82</v>
      </c>
      <c r="C48" s="67"/>
      <c r="D48" s="100" t="s">
        <v>55</v>
      </c>
      <c r="E48" s="99"/>
      <c r="F48" s="317">
        <v>0.78</v>
      </c>
      <c r="G48" s="164">
        <v>1</v>
      </c>
      <c r="H48" s="162">
        <f>G48*F48</f>
        <v>0.78</v>
      </c>
      <c r="I48" s="97"/>
      <c r="J48" s="318">
        <v>0.78</v>
      </c>
      <c r="K48" s="103">
        <v>1</v>
      </c>
      <c r="L48" s="162">
        <f>K48*J48</f>
        <v>0.78</v>
      </c>
      <c r="M48" s="97"/>
      <c r="N48" s="205">
        <f t="shared" si="13"/>
        <v>0</v>
      </c>
      <c r="O48" s="206">
        <f t="shared" si="14"/>
        <v>0</v>
      </c>
      <c r="Q48" s="224"/>
      <c r="R48" s="66"/>
      <c r="S48" s="213"/>
      <c r="T48" s="66"/>
      <c r="U48" s="214"/>
      <c r="V48" s="215"/>
      <c r="W48" s="209"/>
      <c r="X48" s="224"/>
      <c r="Y48" s="66"/>
      <c r="Z48" s="213"/>
      <c r="AA48" s="66"/>
      <c r="AB48" s="214"/>
      <c r="AC48" s="215"/>
      <c r="AD48" s="209"/>
      <c r="AE48" s="224"/>
      <c r="AF48" s="66"/>
      <c r="AG48" s="213"/>
      <c r="AH48" s="66"/>
      <c r="AI48" s="214"/>
      <c r="AJ48" s="215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</row>
    <row r="49" spans="1:60" x14ac:dyDescent="0.3">
      <c r="A49" s="1"/>
      <c r="B49" s="117" t="s">
        <v>29</v>
      </c>
      <c r="C49" s="126"/>
      <c r="D49" s="126"/>
      <c r="E49" s="126"/>
      <c r="F49" s="125"/>
      <c r="G49" s="114"/>
      <c r="H49" s="111">
        <f>SUM(H41:H48)+H40</f>
        <v>40.708698000000012</v>
      </c>
      <c r="I49" s="123"/>
      <c r="J49" s="114"/>
      <c r="K49" s="124"/>
      <c r="L49" s="111">
        <f>SUM(L41:L48)+L40</f>
        <v>40.809177452054811</v>
      </c>
      <c r="M49" s="123"/>
      <c r="N49" s="109">
        <f t="shared" si="9"/>
        <v>0.10047945205479891</v>
      </c>
      <c r="O49" s="108">
        <f>IF(OR(H49=0,L49=0),"",(N49/H49))</f>
        <v>2.4682551147864979E-3</v>
      </c>
      <c r="Q49" s="66"/>
      <c r="R49" s="66"/>
      <c r="S49" s="220"/>
      <c r="T49" s="66"/>
      <c r="U49" s="220"/>
      <c r="V49" s="225"/>
      <c r="W49" s="209"/>
      <c r="X49" s="66"/>
      <c r="Y49" s="66"/>
      <c r="Z49" s="220"/>
      <c r="AA49" s="66"/>
      <c r="AB49" s="220"/>
      <c r="AC49" s="225"/>
      <c r="AD49" s="209"/>
      <c r="AE49" s="66"/>
      <c r="AF49" s="66"/>
      <c r="AG49" s="220"/>
      <c r="AH49" s="66"/>
      <c r="AI49" s="220"/>
      <c r="AJ49" s="225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</row>
    <row r="50" spans="1:60" x14ac:dyDescent="0.3">
      <c r="A50" s="1"/>
      <c r="B50" s="97" t="s">
        <v>28</v>
      </c>
      <c r="C50" s="97"/>
      <c r="D50" s="100" t="s">
        <v>19</v>
      </c>
      <c r="E50" s="121"/>
      <c r="F50" s="161">
        <v>9.1400000000000006E-3</v>
      </c>
      <c r="G50" s="106">
        <f>$F18*(1+$F70)</f>
        <v>778.2</v>
      </c>
      <c r="H50" s="119">
        <f>G50*F50</f>
        <v>7.1127480000000007</v>
      </c>
      <c r="I50" s="97"/>
      <c r="J50" s="161">
        <f>+'2017 RR&amp;DistR-DONOTPRINT'!$J$4</f>
        <v>7.6299999999999996E-3</v>
      </c>
      <c r="K50" s="105">
        <f>+G50</f>
        <v>778.2</v>
      </c>
      <c r="L50" s="119">
        <f>K50*J50</f>
        <v>5.9376660000000001</v>
      </c>
      <c r="M50" s="97"/>
      <c r="N50" s="96">
        <f t="shared" si="9"/>
        <v>-1.1750820000000006</v>
      </c>
      <c r="O50" s="118">
        <f>IF(OR(H50=0,L50=0),"",(N50/H50))</f>
        <v>-0.16520787746170684</v>
      </c>
      <c r="Q50" s="217"/>
      <c r="R50" s="226"/>
      <c r="S50" s="213"/>
      <c r="T50" s="66"/>
      <c r="U50" s="214"/>
      <c r="V50" s="215"/>
      <c r="W50" s="209"/>
      <c r="X50" s="217"/>
      <c r="Y50" s="226"/>
      <c r="Z50" s="213"/>
      <c r="AA50" s="66"/>
      <c r="AB50" s="214"/>
      <c r="AC50" s="215"/>
      <c r="AD50" s="209"/>
      <c r="AE50" s="217"/>
      <c r="AF50" s="226"/>
      <c r="AG50" s="213"/>
      <c r="AH50" s="66"/>
      <c r="AI50" s="214"/>
      <c r="AJ50" s="215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</row>
    <row r="51" spans="1:60" x14ac:dyDescent="0.3">
      <c r="A51" s="1"/>
      <c r="B51" s="122" t="s">
        <v>27</v>
      </c>
      <c r="C51" s="97"/>
      <c r="D51" s="100" t="s">
        <v>19</v>
      </c>
      <c r="E51" s="121"/>
      <c r="F51" s="161">
        <v>7.8600000000000007E-3</v>
      </c>
      <c r="G51" s="106">
        <f>$G50</f>
        <v>778.2</v>
      </c>
      <c r="H51" s="119">
        <f>G51*F51</f>
        <v>6.1166520000000011</v>
      </c>
      <c r="I51" s="97"/>
      <c r="J51" s="161">
        <f>+'2017 RR&amp;DistR-DONOTPRINT'!$K$4</f>
        <v>5.6699999999999997E-3</v>
      </c>
      <c r="K51" s="105">
        <f>+G50</f>
        <v>778.2</v>
      </c>
      <c r="L51" s="119">
        <f>K51*J51</f>
        <v>4.4123939999999999</v>
      </c>
      <c r="M51" s="97"/>
      <c r="N51" s="96">
        <f t="shared" si="9"/>
        <v>-1.7042580000000012</v>
      </c>
      <c r="O51" s="118">
        <f>IF(OR(H51=0,L51=0),"",(N51/H51))</f>
        <v>-0.27862595419847341</v>
      </c>
      <c r="Q51" s="217"/>
      <c r="R51" s="226"/>
      <c r="S51" s="213"/>
      <c r="T51" s="66"/>
      <c r="U51" s="214"/>
      <c r="V51" s="215"/>
      <c r="W51" s="209"/>
      <c r="X51" s="217"/>
      <c r="Y51" s="226"/>
      <c r="Z51" s="213"/>
      <c r="AA51" s="66"/>
      <c r="AB51" s="214"/>
      <c r="AC51" s="215"/>
      <c r="AD51" s="209"/>
      <c r="AE51" s="217"/>
      <c r="AF51" s="226"/>
      <c r="AG51" s="213"/>
      <c r="AH51" s="66"/>
      <c r="AI51" s="214"/>
      <c r="AJ51" s="215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</row>
    <row r="52" spans="1:60" x14ac:dyDescent="0.3">
      <c r="A52" s="1"/>
      <c r="B52" s="117" t="s">
        <v>26</v>
      </c>
      <c r="C52" s="116"/>
      <c r="D52" s="116"/>
      <c r="E52" s="116"/>
      <c r="F52" s="115"/>
      <c r="G52" s="114"/>
      <c r="H52" s="111">
        <f>SUM(H49:H51)</f>
        <v>53.938098000000018</v>
      </c>
      <c r="I52" s="110"/>
      <c r="J52" s="113"/>
      <c r="K52" s="112"/>
      <c r="L52" s="111">
        <f>SUM(L49:L51)</f>
        <v>51.159237452054811</v>
      </c>
      <c r="M52" s="110"/>
      <c r="N52" s="109">
        <f t="shared" si="9"/>
        <v>-2.7788605479452073</v>
      </c>
      <c r="O52" s="108">
        <f>IF(OR(H52=0,L52=0),"",(N52/H52))</f>
        <v>-5.1519438967707137E-2</v>
      </c>
      <c r="Q52" s="75"/>
      <c r="R52" s="75"/>
      <c r="S52" s="220"/>
      <c r="T52" s="75"/>
      <c r="U52" s="220"/>
      <c r="V52" s="225"/>
      <c r="W52" s="209"/>
      <c r="X52" s="75"/>
      <c r="Y52" s="75"/>
      <c r="Z52" s="220"/>
      <c r="AA52" s="75"/>
      <c r="AB52" s="220"/>
      <c r="AC52" s="225"/>
      <c r="AD52" s="209"/>
      <c r="AE52" s="75"/>
      <c r="AF52" s="75"/>
      <c r="AG52" s="220"/>
      <c r="AH52" s="75"/>
      <c r="AI52" s="220"/>
      <c r="AJ52" s="225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09"/>
      <c r="AV52" s="209"/>
      <c r="AW52" s="209"/>
      <c r="AX52" s="209"/>
      <c r="AY52" s="209"/>
      <c r="AZ52" s="209"/>
      <c r="BA52" s="209"/>
      <c r="BB52" s="209"/>
      <c r="BC52" s="209"/>
      <c r="BD52" s="209"/>
      <c r="BE52" s="209"/>
      <c r="BF52" s="209"/>
      <c r="BG52" s="209"/>
      <c r="BH52" s="209"/>
    </row>
    <row r="53" spans="1:60" x14ac:dyDescent="0.3">
      <c r="A53" s="1"/>
      <c r="B53" s="107" t="s">
        <v>25</v>
      </c>
      <c r="C53" s="67"/>
      <c r="D53" s="100" t="s">
        <v>19</v>
      </c>
      <c r="E53" s="99"/>
      <c r="F53" s="93">
        <v>3.5999999999999999E-3</v>
      </c>
      <c r="G53" s="106">
        <f>G50</f>
        <v>778.2</v>
      </c>
      <c r="H53" s="91">
        <f t="shared" ref="H53:H61" si="17">G53*F53</f>
        <v>2.80152</v>
      </c>
      <c r="I53" s="97"/>
      <c r="J53" s="319">
        <f>+F53</f>
        <v>3.5999999999999999E-3</v>
      </c>
      <c r="K53" s="105">
        <f>G50</f>
        <v>778.2</v>
      </c>
      <c r="L53" s="91">
        <f t="shared" ref="L53:L61" si="18">K53*J53</f>
        <v>2.80152</v>
      </c>
      <c r="M53" s="97"/>
      <c r="N53" s="320">
        <f t="shared" si="9"/>
        <v>0</v>
      </c>
      <c r="O53" s="118">
        <f>IF(OR(H53=0,L53=0),"",(N53/H53))</f>
        <v>0</v>
      </c>
      <c r="Q53" s="227"/>
      <c r="R53" s="226"/>
      <c r="S53" s="228"/>
      <c r="T53" s="66"/>
      <c r="U53" s="214"/>
      <c r="V53" s="215"/>
      <c r="W53" s="209"/>
      <c r="X53" s="227"/>
      <c r="Y53" s="226"/>
      <c r="Z53" s="228"/>
      <c r="AA53" s="66"/>
      <c r="AB53" s="214"/>
      <c r="AC53" s="215"/>
      <c r="AD53" s="209"/>
      <c r="AE53" s="227"/>
      <c r="AF53" s="226"/>
      <c r="AG53" s="228"/>
      <c r="AH53" s="66"/>
      <c r="AI53" s="214"/>
      <c r="AJ53" s="215"/>
      <c r="AK53" s="209"/>
      <c r="AL53" s="209"/>
      <c r="AM53" s="209"/>
      <c r="AN53" s="209"/>
      <c r="AO53" s="209"/>
      <c r="AP53" s="209"/>
      <c r="AQ53" s="209"/>
      <c r="AR53" s="209"/>
      <c r="AS53" s="209"/>
      <c r="AT53" s="209"/>
      <c r="AU53" s="209"/>
      <c r="AV53" s="209"/>
      <c r="AW53" s="209"/>
      <c r="AX53" s="209"/>
      <c r="AY53" s="209"/>
      <c r="AZ53" s="209"/>
      <c r="BA53" s="209"/>
      <c r="BB53" s="209"/>
      <c r="BC53" s="209"/>
      <c r="BD53" s="209"/>
      <c r="BE53" s="209"/>
      <c r="BF53" s="209"/>
      <c r="BG53" s="209"/>
      <c r="BH53" s="209"/>
    </row>
    <row r="54" spans="1:60" x14ac:dyDescent="0.3">
      <c r="A54" s="1"/>
      <c r="B54" s="107" t="s">
        <v>24</v>
      </c>
      <c r="C54" s="67"/>
      <c r="D54" s="100" t="s">
        <v>19</v>
      </c>
      <c r="E54" s="99"/>
      <c r="F54" s="93">
        <v>1.2999999999999999E-3</v>
      </c>
      <c r="G54" s="106">
        <f>G50</f>
        <v>778.2</v>
      </c>
      <c r="H54" s="91">
        <f t="shared" si="17"/>
        <v>1.01166</v>
      </c>
      <c r="I54" s="97"/>
      <c r="J54" s="102">
        <f>+F54</f>
        <v>1.2999999999999999E-3</v>
      </c>
      <c r="K54" s="105">
        <f>G50</f>
        <v>778.2</v>
      </c>
      <c r="L54" s="91">
        <f t="shared" si="18"/>
        <v>1.01166</v>
      </c>
      <c r="M54" s="97"/>
      <c r="N54" s="96">
        <f t="shared" si="9"/>
        <v>0</v>
      </c>
      <c r="O54" s="118">
        <f t="shared" ref="O54:O67" si="19">IF(OR(H54=0,L54=0),"",(N54/H54))</f>
        <v>0</v>
      </c>
      <c r="Q54" s="227"/>
      <c r="R54" s="226"/>
      <c r="S54" s="228"/>
      <c r="T54" s="66"/>
      <c r="U54" s="214"/>
      <c r="V54" s="215"/>
      <c r="W54" s="209"/>
      <c r="X54" s="227"/>
      <c r="Y54" s="226"/>
      <c r="Z54" s="228"/>
      <c r="AA54" s="66"/>
      <c r="AB54" s="214"/>
      <c r="AC54" s="215"/>
      <c r="AD54" s="209"/>
      <c r="AE54" s="227"/>
      <c r="AF54" s="226"/>
      <c r="AG54" s="228"/>
      <c r="AH54" s="66"/>
      <c r="AI54" s="214"/>
      <c r="AJ54" s="215"/>
      <c r="AK54" s="209"/>
      <c r="AL54" s="209"/>
      <c r="AM54" s="209"/>
      <c r="AN54" s="209"/>
      <c r="AO54" s="209"/>
      <c r="AP54" s="209"/>
      <c r="AQ54" s="209"/>
      <c r="AR54" s="209"/>
      <c r="AS54" s="209"/>
      <c r="AT54" s="209"/>
      <c r="AU54" s="209"/>
      <c r="AV54" s="209"/>
      <c r="AW54" s="209"/>
      <c r="AX54" s="209"/>
      <c r="AY54" s="209"/>
      <c r="AZ54" s="209"/>
      <c r="BA54" s="209"/>
      <c r="BB54" s="209"/>
      <c r="BC54" s="209"/>
      <c r="BD54" s="209"/>
      <c r="BE54" s="209"/>
      <c r="BF54" s="209"/>
      <c r="BG54" s="209"/>
      <c r="BH54" s="209"/>
    </row>
    <row r="55" spans="1:60" s="194" customFormat="1" x14ac:dyDescent="0.3">
      <c r="A55" s="1"/>
      <c r="B55" s="107" t="s">
        <v>83</v>
      </c>
      <c r="C55" s="67"/>
      <c r="D55" s="100" t="s">
        <v>19</v>
      </c>
      <c r="E55" s="99"/>
      <c r="F55" s="93">
        <v>1.1000000000000001E-3</v>
      </c>
      <c r="G55" s="106">
        <f>G50</f>
        <v>778.2</v>
      </c>
      <c r="H55" s="91">
        <f t="shared" si="17"/>
        <v>0.85602000000000011</v>
      </c>
      <c r="I55" s="97"/>
      <c r="J55" s="102">
        <f>+F55</f>
        <v>1.1000000000000001E-3</v>
      </c>
      <c r="K55" s="105">
        <f>G50</f>
        <v>778.2</v>
      </c>
      <c r="L55" s="91">
        <f t="shared" si="18"/>
        <v>0.85602000000000011</v>
      </c>
      <c r="M55" s="97"/>
      <c r="N55" s="96">
        <f t="shared" ref="N55" si="20">L55-H55</f>
        <v>0</v>
      </c>
      <c r="O55" s="118">
        <f t="shared" ref="O55" si="21">IF(OR(H55=0,L55=0),"",(N55/H55))</f>
        <v>0</v>
      </c>
      <c r="Q55" s="227"/>
      <c r="R55" s="226"/>
      <c r="S55" s="228"/>
      <c r="T55" s="66"/>
      <c r="U55" s="214"/>
      <c r="V55" s="215"/>
      <c r="W55" s="209"/>
      <c r="X55" s="227"/>
      <c r="Y55" s="226"/>
      <c r="Z55" s="228"/>
      <c r="AA55" s="66"/>
      <c r="AB55" s="214"/>
      <c r="AC55" s="215"/>
      <c r="AD55" s="209"/>
      <c r="AE55" s="227"/>
      <c r="AF55" s="226"/>
      <c r="AG55" s="228"/>
      <c r="AH55" s="66"/>
      <c r="AI55" s="214"/>
      <c r="AJ55" s="215"/>
      <c r="AK55" s="209"/>
      <c r="AL55" s="209"/>
      <c r="AM55" s="209"/>
      <c r="AN55" s="209"/>
      <c r="AO55" s="209"/>
      <c r="AP55" s="209"/>
      <c r="AQ55" s="209"/>
      <c r="AR55" s="209"/>
      <c r="AS55" s="209"/>
      <c r="AT55" s="209"/>
      <c r="AU55" s="209"/>
      <c r="AV55" s="209"/>
      <c r="AW55" s="209"/>
      <c r="AX55" s="209"/>
      <c r="AY55" s="209"/>
      <c r="AZ55" s="209"/>
      <c r="BA55" s="209"/>
      <c r="BB55" s="209"/>
      <c r="BC55" s="209"/>
      <c r="BD55" s="209"/>
      <c r="BE55" s="209"/>
      <c r="BF55" s="209"/>
      <c r="BG55" s="209"/>
      <c r="BH55" s="209"/>
    </row>
    <row r="56" spans="1:60" x14ac:dyDescent="0.3">
      <c r="A56" s="1"/>
      <c r="B56" s="67" t="s">
        <v>23</v>
      </c>
      <c r="C56" s="67"/>
      <c r="D56" s="100" t="s">
        <v>55</v>
      </c>
      <c r="E56" s="99"/>
      <c r="F56" s="324">
        <v>0.25</v>
      </c>
      <c r="G56" s="104">
        <v>1</v>
      </c>
      <c r="H56" s="91">
        <f t="shared" si="17"/>
        <v>0.25</v>
      </c>
      <c r="I56" s="97"/>
      <c r="J56" s="201">
        <v>0.25</v>
      </c>
      <c r="K56" s="103">
        <v>1</v>
      </c>
      <c r="L56" s="91">
        <f t="shared" si="18"/>
        <v>0.25</v>
      </c>
      <c r="M56" s="97"/>
      <c r="N56" s="96">
        <f t="shared" si="9"/>
        <v>0</v>
      </c>
      <c r="O56" s="118">
        <f t="shared" si="19"/>
        <v>0</v>
      </c>
      <c r="Q56" s="229"/>
      <c r="R56" s="66"/>
      <c r="S56" s="228"/>
      <c r="T56" s="66"/>
      <c r="U56" s="214"/>
      <c r="V56" s="215"/>
      <c r="W56" s="209"/>
      <c r="X56" s="229"/>
      <c r="Y56" s="66"/>
      <c r="Z56" s="228"/>
      <c r="AA56" s="66"/>
      <c r="AB56" s="214"/>
      <c r="AC56" s="215"/>
      <c r="AD56" s="209"/>
      <c r="AE56" s="229"/>
      <c r="AF56" s="66"/>
      <c r="AG56" s="228"/>
      <c r="AH56" s="66"/>
      <c r="AI56" s="214"/>
      <c r="AJ56" s="215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  <c r="AV56" s="209"/>
      <c r="AW56" s="209"/>
      <c r="AX56" s="209"/>
      <c r="AY56" s="209"/>
      <c r="AZ56" s="209"/>
      <c r="BA56" s="209"/>
      <c r="BB56" s="209"/>
      <c r="BC56" s="209"/>
      <c r="BD56" s="209"/>
      <c r="BE56" s="209"/>
      <c r="BF56" s="209"/>
      <c r="BG56" s="209"/>
      <c r="BH56" s="209"/>
    </row>
    <row r="57" spans="1:60" x14ac:dyDescent="0.3">
      <c r="A57" s="1"/>
      <c r="B57" s="101" t="s">
        <v>21</v>
      </c>
      <c r="C57" s="67"/>
      <c r="D57" s="100" t="s">
        <v>19</v>
      </c>
      <c r="E57" s="99"/>
      <c r="F57" s="93">
        <v>8.6999999999999994E-2</v>
      </c>
      <c r="G57" s="98">
        <f>0.65*$F18</f>
        <v>487.5</v>
      </c>
      <c r="H57" s="91">
        <f t="shared" si="17"/>
        <v>42.412499999999994</v>
      </c>
      <c r="I57" s="97"/>
      <c r="J57" s="93">
        <f>+F57</f>
        <v>8.6999999999999994E-2</v>
      </c>
      <c r="K57" s="98">
        <f>$G57</f>
        <v>487.5</v>
      </c>
      <c r="L57" s="287">
        <f t="shared" si="18"/>
        <v>42.412499999999994</v>
      </c>
      <c r="M57" s="97"/>
      <c r="N57" s="96">
        <f t="shared" si="9"/>
        <v>0</v>
      </c>
      <c r="O57" s="288">
        <f t="shared" si="19"/>
        <v>0</v>
      </c>
      <c r="Q57" s="230"/>
      <c r="R57" s="231"/>
      <c r="S57" s="228"/>
      <c r="T57" s="66"/>
      <c r="U57" s="214"/>
      <c r="V57" s="215"/>
      <c r="W57" s="209"/>
      <c r="X57" s="230"/>
      <c r="Y57" s="231"/>
      <c r="Z57" s="228"/>
      <c r="AA57" s="66"/>
      <c r="AB57" s="214"/>
      <c r="AC57" s="215"/>
      <c r="AD57" s="209"/>
      <c r="AE57" s="230"/>
      <c r="AF57" s="231"/>
      <c r="AG57" s="228"/>
      <c r="AH57" s="66"/>
      <c r="AI57" s="214"/>
      <c r="AJ57" s="215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09"/>
      <c r="BB57" s="209"/>
      <c r="BC57" s="209"/>
      <c r="BD57" s="209"/>
      <c r="BE57" s="209"/>
      <c r="BF57" s="209"/>
      <c r="BG57" s="209"/>
      <c r="BH57" s="209"/>
    </row>
    <row r="58" spans="1:60" x14ac:dyDescent="0.3">
      <c r="A58" s="1"/>
      <c r="B58" s="101" t="s">
        <v>20</v>
      </c>
      <c r="C58" s="67"/>
      <c r="D58" s="100" t="s">
        <v>19</v>
      </c>
      <c r="E58" s="99"/>
      <c r="F58" s="93">
        <v>0.13200000000000001</v>
      </c>
      <c r="G58" s="98">
        <f>0.17*$F18</f>
        <v>127.50000000000001</v>
      </c>
      <c r="H58" s="287">
        <f t="shared" si="17"/>
        <v>16.830000000000002</v>
      </c>
      <c r="I58" s="97"/>
      <c r="J58" s="93">
        <f t="shared" ref="J58:J60" si="22">+F58</f>
        <v>0.13200000000000001</v>
      </c>
      <c r="K58" s="98">
        <f>$G58</f>
        <v>127.50000000000001</v>
      </c>
      <c r="L58" s="287">
        <f t="shared" si="18"/>
        <v>16.830000000000002</v>
      </c>
      <c r="M58" s="97"/>
      <c r="N58" s="96">
        <f t="shared" si="9"/>
        <v>0</v>
      </c>
      <c r="O58" s="288">
        <f t="shared" si="19"/>
        <v>0</v>
      </c>
      <c r="Q58" s="230"/>
      <c r="R58" s="231"/>
      <c r="S58" s="228"/>
      <c r="T58" s="66"/>
      <c r="U58" s="214"/>
      <c r="V58" s="215"/>
      <c r="W58" s="209"/>
      <c r="X58" s="230"/>
      <c r="Y58" s="231"/>
      <c r="Z58" s="228"/>
      <c r="AA58" s="66"/>
      <c r="AB58" s="214"/>
      <c r="AC58" s="215"/>
      <c r="AD58" s="209"/>
      <c r="AE58" s="230"/>
      <c r="AF58" s="231"/>
      <c r="AG58" s="228"/>
      <c r="AH58" s="66"/>
      <c r="AI58" s="214"/>
      <c r="AJ58" s="215"/>
      <c r="AK58" s="209"/>
      <c r="AL58" s="209"/>
      <c r="AM58" s="209"/>
      <c r="AN58" s="209"/>
      <c r="AO58" s="209"/>
      <c r="AP58" s="209"/>
      <c r="AQ58" s="209"/>
      <c r="AR58" s="209"/>
      <c r="AS58" s="209"/>
      <c r="AT58" s="209"/>
      <c r="AU58" s="209"/>
      <c r="AV58" s="209"/>
      <c r="AW58" s="209"/>
      <c r="AX58" s="209"/>
      <c r="AY58" s="209"/>
      <c r="AZ58" s="209"/>
      <c r="BA58" s="209"/>
      <c r="BB58" s="209"/>
      <c r="BC58" s="209"/>
      <c r="BD58" s="209"/>
      <c r="BE58" s="209"/>
      <c r="BF58" s="209"/>
      <c r="BG58" s="209"/>
      <c r="BH58" s="209"/>
    </row>
    <row r="59" spans="1:60" x14ac:dyDescent="0.3">
      <c r="A59" s="1"/>
      <c r="B59" s="3" t="s">
        <v>18</v>
      </c>
      <c r="C59" s="67"/>
      <c r="D59" s="100" t="s">
        <v>19</v>
      </c>
      <c r="E59" s="99"/>
      <c r="F59" s="93">
        <v>0.18</v>
      </c>
      <c r="G59" s="98">
        <f>0.18*$F18</f>
        <v>135</v>
      </c>
      <c r="H59" s="287">
        <f t="shared" si="17"/>
        <v>24.3</v>
      </c>
      <c r="I59" s="97"/>
      <c r="J59" s="93">
        <f t="shared" si="22"/>
        <v>0.18</v>
      </c>
      <c r="K59" s="98">
        <f>$G59</f>
        <v>135</v>
      </c>
      <c r="L59" s="287">
        <f t="shared" si="18"/>
        <v>24.3</v>
      </c>
      <c r="M59" s="97"/>
      <c r="N59" s="96">
        <f t="shared" si="9"/>
        <v>0</v>
      </c>
      <c r="O59" s="288">
        <f t="shared" si="19"/>
        <v>0</v>
      </c>
      <c r="Q59" s="230"/>
      <c r="R59" s="231"/>
      <c r="S59" s="228"/>
      <c r="T59" s="66"/>
      <c r="U59" s="214"/>
      <c r="V59" s="215"/>
      <c r="W59" s="209"/>
      <c r="X59" s="230"/>
      <c r="Y59" s="231"/>
      <c r="Z59" s="228"/>
      <c r="AA59" s="66"/>
      <c r="AB59" s="214"/>
      <c r="AC59" s="215"/>
      <c r="AD59" s="209"/>
      <c r="AE59" s="230"/>
      <c r="AF59" s="231"/>
      <c r="AG59" s="228"/>
      <c r="AH59" s="66"/>
      <c r="AI59" s="214"/>
      <c r="AJ59" s="215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  <c r="AX59" s="209"/>
      <c r="AY59" s="209"/>
      <c r="AZ59" s="209"/>
      <c r="BA59" s="209"/>
      <c r="BB59" s="209"/>
      <c r="BC59" s="209"/>
      <c r="BD59" s="209"/>
      <c r="BE59" s="209"/>
      <c r="BF59" s="209"/>
      <c r="BG59" s="209"/>
      <c r="BH59" s="209"/>
    </row>
    <row r="60" spans="1:60" x14ac:dyDescent="0.3">
      <c r="A60" s="7"/>
      <c r="B60" s="95" t="s">
        <v>17</v>
      </c>
      <c r="C60" s="36"/>
      <c r="D60" s="100" t="s">
        <v>19</v>
      </c>
      <c r="E60" s="94"/>
      <c r="F60" s="93">
        <v>0.10299999999999999</v>
      </c>
      <c r="G60" s="92">
        <f>IF(AND($T$1=1, $F18&gt;=600), 600, IF(AND($T$1=1, AND($F18&lt;600, $F18&gt;=0)), $F18, IF(AND($T$1=2, $F18&gt;=1000), 1000, IF(AND($T$1=2, AND($F18&lt;1000, $F18&gt;=0)), $F18))))</f>
        <v>750</v>
      </c>
      <c r="H60" s="287">
        <f t="shared" si="17"/>
        <v>77.25</v>
      </c>
      <c r="I60" s="90"/>
      <c r="J60" s="93">
        <f t="shared" si="22"/>
        <v>0.10299999999999999</v>
      </c>
      <c r="K60" s="92">
        <f>G60</f>
        <v>750</v>
      </c>
      <c r="L60" s="287">
        <f t="shared" si="18"/>
        <v>77.25</v>
      </c>
      <c r="M60" s="90"/>
      <c r="N60" s="89">
        <f t="shared" si="9"/>
        <v>0</v>
      </c>
      <c r="O60" s="288">
        <f t="shared" si="19"/>
        <v>0</v>
      </c>
      <c r="Q60" s="230"/>
      <c r="R60" s="232"/>
      <c r="S60" s="228"/>
      <c r="T60" s="34"/>
      <c r="U60" s="214"/>
      <c r="V60" s="215"/>
      <c r="W60" s="209"/>
      <c r="X60" s="230"/>
      <c r="Y60" s="232"/>
      <c r="Z60" s="228"/>
      <c r="AA60" s="34"/>
      <c r="AB60" s="214"/>
      <c r="AC60" s="215"/>
      <c r="AD60" s="209"/>
      <c r="AE60" s="230"/>
      <c r="AF60" s="232"/>
      <c r="AG60" s="228"/>
      <c r="AH60" s="34"/>
      <c r="AI60" s="214"/>
      <c r="AJ60" s="215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209"/>
      <c r="BD60" s="209"/>
      <c r="BE60" s="209"/>
      <c r="BF60" s="209"/>
      <c r="BG60" s="209"/>
      <c r="BH60" s="209"/>
    </row>
    <row r="61" spans="1:60" x14ac:dyDescent="0.3">
      <c r="A61" s="7"/>
      <c r="B61" s="95" t="s">
        <v>16</v>
      </c>
      <c r="C61" s="36"/>
      <c r="D61" s="100" t="s">
        <v>19</v>
      </c>
      <c r="E61" s="94"/>
      <c r="F61" s="93">
        <v>0.121</v>
      </c>
      <c r="G61" s="92">
        <f>IF(AND($T$1=1, F18&gt;=600), F18-600, IF(AND($T$1=1, AND(F18&lt;600, F18&gt;=0)), 0, IF(AND($T$1=2, F18&gt;=1000), F18-1000, IF(AND($T$1=2, AND(F18&lt;1000, F18&gt;=0)), 0))))</f>
        <v>0</v>
      </c>
      <c r="H61" s="287">
        <f t="shared" si="17"/>
        <v>0</v>
      </c>
      <c r="I61" s="90"/>
      <c r="J61" s="93">
        <f>+F61</f>
        <v>0.121</v>
      </c>
      <c r="K61" s="92">
        <f>$G61</f>
        <v>0</v>
      </c>
      <c r="L61" s="287">
        <f t="shared" si="18"/>
        <v>0</v>
      </c>
      <c r="M61" s="90"/>
      <c r="N61" s="89">
        <f t="shared" ref="N61:N63" si="23">L61-H61</f>
        <v>0</v>
      </c>
      <c r="O61" s="288" t="str">
        <f t="shared" ref="O61:O63" si="24">IF(OR(H61=0,L61=0),"",(N61/H61))</f>
        <v/>
      </c>
      <c r="Q61" s="230"/>
      <c r="R61" s="232"/>
      <c r="S61" s="228"/>
      <c r="T61" s="34"/>
      <c r="U61" s="214"/>
      <c r="V61" s="215"/>
      <c r="W61" s="209"/>
      <c r="X61" s="230"/>
      <c r="Y61" s="232"/>
      <c r="Z61" s="228"/>
      <c r="AA61" s="34"/>
      <c r="AB61" s="214"/>
      <c r="AC61" s="215"/>
      <c r="AD61" s="209"/>
      <c r="AE61" s="230"/>
      <c r="AF61" s="232"/>
      <c r="AG61" s="228"/>
      <c r="AH61" s="34"/>
      <c r="AI61" s="214"/>
      <c r="AJ61" s="215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</row>
    <row r="62" spans="1:60" s="194" customFormat="1" x14ac:dyDescent="0.3">
      <c r="A62" s="7"/>
      <c r="B62" s="280" t="s">
        <v>114</v>
      </c>
      <c r="C62" s="36"/>
      <c r="D62" s="100" t="s">
        <v>19</v>
      </c>
      <c r="E62" s="94"/>
      <c r="F62" s="93">
        <v>0.113</v>
      </c>
      <c r="G62" s="92"/>
      <c r="H62" s="287"/>
      <c r="I62" s="90"/>
      <c r="J62" s="93">
        <f>+F62</f>
        <v>0.113</v>
      </c>
      <c r="K62" s="279"/>
      <c r="L62" s="287"/>
      <c r="M62" s="90"/>
      <c r="N62" s="89">
        <f t="shared" si="23"/>
        <v>0</v>
      </c>
      <c r="O62" s="288" t="str">
        <f t="shared" si="24"/>
        <v/>
      </c>
      <c r="Q62" s="230"/>
      <c r="R62" s="232"/>
      <c r="S62" s="228"/>
      <c r="T62" s="34"/>
      <c r="U62" s="214"/>
      <c r="V62" s="215"/>
      <c r="W62" s="209"/>
      <c r="X62" s="230"/>
      <c r="Y62" s="232"/>
      <c r="Z62" s="228"/>
      <c r="AA62" s="34"/>
      <c r="AB62" s="214"/>
      <c r="AC62" s="215"/>
      <c r="AD62" s="209"/>
      <c r="AE62" s="230"/>
      <c r="AF62" s="232"/>
      <c r="AG62" s="228"/>
      <c r="AH62" s="34"/>
      <c r="AI62" s="214"/>
      <c r="AJ62" s="215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</row>
    <row r="63" spans="1:60" s="194" customFormat="1" x14ac:dyDescent="0.3">
      <c r="A63" s="7"/>
      <c r="B63" s="280" t="s">
        <v>115</v>
      </c>
      <c r="C63" s="36"/>
      <c r="D63" s="100" t="s">
        <v>19</v>
      </c>
      <c r="E63" s="94"/>
      <c r="F63" s="93">
        <v>0.113</v>
      </c>
      <c r="G63" s="92"/>
      <c r="H63" s="287"/>
      <c r="I63" s="90"/>
      <c r="J63" s="305">
        <f>+F63</f>
        <v>0.113</v>
      </c>
      <c r="K63" s="279"/>
      <c r="L63" s="287"/>
      <c r="M63" s="90"/>
      <c r="N63" s="89">
        <f t="shared" si="23"/>
        <v>0</v>
      </c>
      <c r="O63" s="288" t="str">
        <f t="shared" si="24"/>
        <v/>
      </c>
      <c r="Q63" s="230"/>
      <c r="R63" s="232"/>
      <c r="S63" s="228"/>
      <c r="T63" s="34"/>
      <c r="U63" s="214"/>
      <c r="V63" s="215"/>
      <c r="W63" s="209"/>
      <c r="X63" s="230"/>
      <c r="Y63" s="232"/>
      <c r="Z63" s="228"/>
      <c r="AA63" s="34"/>
      <c r="AB63" s="214"/>
      <c r="AC63" s="215"/>
      <c r="AD63" s="209"/>
      <c r="AE63" s="230"/>
      <c r="AF63" s="232"/>
      <c r="AG63" s="228"/>
      <c r="AH63" s="34"/>
      <c r="AI63" s="214"/>
      <c r="AJ63" s="215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</row>
    <row r="64" spans="1:60" x14ac:dyDescent="0.3">
      <c r="A64" s="1"/>
      <c r="B64" s="306"/>
      <c r="C64" s="307"/>
      <c r="D64" s="308"/>
      <c r="E64" s="307"/>
      <c r="F64" s="309"/>
      <c r="G64" s="310"/>
      <c r="H64" s="311"/>
      <c r="I64" s="312"/>
      <c r="J64" s="309"/>
      <c r="K64" s="313"/>
      <c r="L64" s="311"/>
      <c r="M64" s="312"/>
      <c r="N64" s="314"/>
      <c r="O64" s="315"/>
      <c r="Q64" s="230"/>
      <c r="R64" s="219"/>
      <c r="S64" s="228"/>
      <c r="T64" s="66"/>
      <c r="U64" s="214"/>
      <c r="V64" s="233"/>
      <c r="W64" s="209"/>
      <c r="X64" s="230"/>
      <c r="Y64" s="219"/>
      <c r="Z64" s="228"/>
      <c r="AA64" s="66"/>
      <c r="AB64" s="214"/>
      <c r="AC64" s="233"/>
      <c r="AD64" s="209"/>
      <c r="AE64" s="230"/>
      <c r="AF64" s="219"/>
      <c r="AG64" s="228"/>
      <c r="AH64" s="66"/>
      <c r="AI64" s="214"/>
      <c r="AJ64" s="233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</row>
    <row r="65" spans="1:60" x14ac:dyDescent="0.3">
      <c r="A65" s="1"/>
      <c r="B65" s="81" t="s">
        <v>15</v>
      </c>
      <c r="C65" s="67"/>
      <c r="D65" s="67"/>
      <c r="E65" s="67"/>
      <c r="F65" s="80"/>
      <c r="G65" s="79"/>
      <c r="H65" s="76">
        <f>SUM(H53:H59,H52)</f>
        <v>142.399798</v>
      </c>
      <c r="I65" s="78"/>
      <c r="J65" s="77"/>
      <c r="K65" s="77"/>
      <c r="L65" s="74">
        <f>SUM(L53:L59,L52)</f>
        <v>139.62093745205482</v>
      </c>
      <c r="M65" s="75"/>
      <c r="N65" s="74">
        <f>L65-H65</f>
        <v>-2.778860547945186</v>
      </c>
      <c r="O65" s="167">
        <f t="shared" si="19"/>
        <v>-1.9514497822147092E-2</v>
      </c>
      <c r="Q65" s="234"/>
      <c r="R65" s="234"/>
      <c r="S65" s="220"/>
      <c r="T65" s="75"/>
      <c r="U65" s="214"/>
      <c r="V65" s="215"/>
      <c r="W65" s="209"/>
      <c r="X65" s="234"/>
      <c r="Y65" s="234"/>
      <c r="Z65" s="220"/>
      <c r="AA65" s="75"/>
      <c r="AB65" s="214"/>
      <c r="AC65" s="215"/>
      <c r="AD65" s="209"/>
      <c r="AE65" s="234"/>
      <c r="AF65" s="234"/>
      <c r="AG65" s="220"/>
      <c r="AH65" s="75"/>
      <c r="AI65" s="214"/>
      <c r="AJ65" s="215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</row>
    <row r="66" spans="1:60" x14ac:dyDescent="0.3">
      <c r="A66" s="1"/>
      <c r="B66" s="73" t="s">
        <v>12</v>
      </c>
      <c r="C66" s="67"/>
      <c r="D66" s="67"/>
      <c r="E66" s="67"/>
      <c r="F66" s="72">
        <v>0.13</v>
      </c>
      <c r="G66" s="66"/>
      <c r="H66" s="70">
        <f>H65*F66</f>
        <v>18.511973740000002</v>
      </c>
      <c r="I66" s="65"/>
      <c r="J66" s="71">
        <v>0.13</v>
      </c>
      <c r="K66" s="65"/>
      <c r="L66" s="69">
        <f>L65*J66</f>
        <v>18.150721868767128</v>
      </c>
      <c r="M66" s="64"/>
      <c r="N66" s="68">
        <f>L66-H66</f>
        <v>-0.36125187123287361</v>
      </c>
      <c r="O66" s="118">
        <f t="shared" si="19"/>
        <v>-1.9514497822147061E-2</v>
      </c>
      <c r="Q66" s="235"/>
      <c r="R66" s="64"/>
      <c r="S66" s="236"/>
      <c r="T66" s="64"/>
      <c r="U66" s="214"/>
      <c r="V66" s="215"/>
      <c r="W66" s="209"/>
      <c r="X66" s="235"/>
      <c r="Y66" s="64"/>
      <c r="Z66" s="236"/>
      <c r="AA66" s="64"/>
      <c r="AB66" s="214"/>
      <c r="AC66" s="215"/>
      <c r="AD66" s="209"/>
      <c r="AE66" s="235"/>
      <c r="AF66" s="64"/>
      <c r="AG66" s="236"/>
      <c r="AH66" s="64"/>
      <c r="AI66" s="214"/>
      <c r="AJ66" s="215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</row>
    <row r="67" spans="1:60" ht="15" thickBot="1" x14ac:dyDescent="0.35">
      <c r="A67" s="1"/>
      <c r="B67" s="281" t="s">
        <v>116</v>
      </c>
      <c r="C67" s="63"/>
      <c r="D67" s="63"/>
      <c r="E67" s="63"/>
      <c r="F67" s="282"/>
      <c r="G67" s="283"/>
      <c r="H67" s="325">
        <f>H65+H66</f>
        <v>160.91177174000001</v>
      </c>
      <c r="I67" s="284"/>
      <c r="J67" s="284"/>
      <c r="K67" s="284"/>
      <c r="L67" s="326">
        <f>L65+L66</f>
        <v>157.77165932082195</v>
      </c>
      <c r="M67" s="285"/>
      <c r="N67" s="286">
        <f>L67-H67</f>
        <v>-3.1401124191780525</v>
      </c>
      <c r="O67" s="168">
        <f t="shared" si="19"/>
        <v>-1.9514497822147044E-2</v>
      </c>
      <c r="Q67" s="64"/>
      <c r="R67" s="64"/>
      <c r="S67" s="236"/>
      <c r="T67" s="64"/>
      <c r="U67" s="214"/>
      <c r="V67" s="215"/>
      <c r="W67" s="209"/>
      <c r="X67" s="64"/>
      <c r="Y67" s="64"/>
      <c r="Z67" s="236"/>
      <c r="AA67" s="64"/>
      <c r="AB67" s="214"/>
      <c r="AC67" s="215"/>
      <c r="AD67" s="209"/>
      <c r="AE67" s="64"/>
      <c r="AF67" s="64"/>
      <c r="AG67" s="236"/>
      <c r="AH67" s="64"/>
      <c r="AI67" s="214"/>
      <c r="AJ67" s="215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09"/>
      <c r="BA67" s="209"/>
      <c r="BB67" s="209"/>
      <c r="BC67" s="209"/>
      <c r="BD67" s="209"/>
      <c r="BE67" s="209"/>
      <c r="BF67" s="209"/>
      <c r="BG67" s="209"/>
      <c r="BH67" s="209"/>
    </row>
    <row r="68" spans="1:60" ht="15" thickBot="1" x14ac:dyDescent="0.35">
      <c r="A68" s="7"/>
      <c r="B68" s="19" t="s">
        <v>76</v>
      </c>
      <c r="C68" s="17"/>
      <c r="D68" s="18"/>
      <c r="E68" s="17"/>
      <c r="F68" s="56"/>
      <c r="G68" s="12"/>
      <c r="H68" s="54"/>
      <c r="I68" s="10"/>
      <c r="J68" s="56"/>
      <c r="K68" s="55"/>
      <c r="L68" s="54"/>
      <c r="M68" s="10"/>
      <c r="N68" s="53"/>
      <c r="O68" s="8"/>
      <c r="Q68" s="230"/>
      <c r="R68" s="239"/>
      <c r="S68" s="228"/>
      <c r="T68" s="34"/>
      <c r="U68" s="240"/>
      <c r="V68" s="233"/>
      <c r="W68" s="209"/>
      <c r="X68" s="230"/>
      <c r="Y68" s="239"/>
      <c r="Z68" s="228"/>
      <c r="AA68" s="34"/>
      <c r="AB68" s="240"/>
      <c r="AC68" s="233"/>
      <c r="AD68" s="209"/>
      <c r="AE68" s="230"/>
      <c r="AF68" s="239"/>
      <c r="AG68" s="228"/>
      <c r="AH68" s="34"/>
      <c r="AI68" s="240"/>
      <c r="AJ68" s="233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09"/>
      <c r="BA68" s="209"/>
      <c r="BB68" s="209"/>
      <c r="BC68" s="209"/>
      <c r="BD68" s="209"/>
      <c r="BE68" s="209"/>
      <c r="BF68" s="209"/>
      <c r="BG68" s="209"/>
      <c r="BH68" s="209"/>
    </row>
    <row r="69" spans="1:60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6"/>
      <c r="M69" s="1"/>
      <c r="N69" s="1"/>
      <c r="O69" s="1"/>
      <c r="Q69" s="208"/>
      <c r="R69" s="208"/>
      <c r="S69" s="247"/>
      <c r="T69" s="208"/>
      <c r="U69" s="208"/>
      <c r="V69" s="208"/>
      <c r="W69" s="209"/>
      <c r="X69" s="208"/>
      <c r="Y69" s="208"/>
      <c r="Z69" s="247"/>
      <c r="AA69" s="208"/>
      <c r="AB69" s="208"/>
      <c r="AC69" s="208"/>
      <c r="AD69" s="209"/>
      <c r="AE69" s="208"/>
      <c r="AF69" s="208"/>
      <c r="AG69" s="247"/>
      <c r="AH69" s="208"/>
      <c r="AI69" s="208"/>
      <c r="AJ69" s="208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209"/>
      <c r="AW69" s="209"/>
      <c r="AX69" s="209"/>
      <c r="AY69" s="209"/>
      <c r="AZ69" s="209"/>
      <c r="BA69" s="209"/>
      <c r="BB69" s="209"/>
      <c r="BC69" s="209"/>
      <c r="BD69" s="209"/>
      <c r="BE69" s="209"/>
      <c r="BF69" s="209"/>
      <c r="BG69" s="209"/>
      <c r="BH69" s="209"/>
    </row>
    <row r="70" spans="1:60" x14ac:dyDescent="0.3">
      <c r="A70" s="1"/>
      <c r="B70" s="5" t="s">
        <v>8</v>
      </c>
      <c r="C70" s="1"/>
      <c r="D70" s="1"/>
      <c r="E70" s="1"/>
      <c r="F70" s="4">
        <v>3.7600000000000001E-2</v>
      </c>
      <c r="G70" s="1"/>
      <c r="H70" s="1"/>
      <c r="I70" s="1"/>
      <c r="J70" s="4">
        <v>3.7600000000000001E-2</v>
      </c>
      <c r="K70" s="1"/>
      <c r="L70" s="1"/>
      <c r="M70" s="1"/>
      <c r="N70" s="1"/>
      <c r="O70" s="1"/>
      <c r="Q70" s="248"/>
      <c r="R70" s="208"/>
      <c r="S70" s="208"/>
      <c r="T70" s="208"/>
      <c r="U70" s="208"/>
      <c r="V70" s="208"/>
      <c r="W70" s="209"/>
      <c r="X70" s="248"/>
      <c r="Y70" s="208"/>
      <c r="Z70" s="208"/>
      <c r="AA70" s="208"/>
      <c r="AB70" s="208"/>
      <c r="AC70" s="208"/>
      <c r="AD70" s="209"/>
      <c r="AE70" s="248"/>
      <c r="AF70" s="208"/>
      <c r="AG70" s="208"/>
      <c r="AH70" s="208"/>
      <c r="AI70" s="208"/>
      <c r="AJ70" s="208"/>
      <c r="AK70" s="209"/>
      <c r="AL70" s="209"/>
      <c r="AM70" s="209"/>
      <c r="AN70" s="209"/>
      <c r="AO70" s="209"/>
      <c r="AP70" s="209"/>
      <c r="AQ70" s="209"/>
      <c r="AR70" s="209"/>
      <c r="AS70" s="209"/>
      <c r="AT70" s="209"/>
      <c r="AU70" s="209"/>
      <c r="AV70" s="209"/>
      <c r="AW70" s="209"/>
      <c r="AX70" s="209"/>
      <c r="AY70" s="209"/>
      <c r="AZ70" s="209"/>
      <c r="BA70" s="209"/>
      <c r="BB70" s="209"/>
      <c r="BC70" s="209"/>
      <c r="BD70" s="209"/>
      <c r="BE70" s="209"/>
      <c r="BF70" s="209"/>
      <c r="BG70" s="209"/>
      <c r="BH70" s="209"/>
    </row>
    <row r="71" spans="1:60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Q71" s="209"/>
      <c r="R71" s="209"/>
      <c r="S71" s="209"/>
      <c r="T71" s="209"/>
      <c r="U71" s="209"/>
      <c r="V71" s="209"/>
      <c r="W71" s="209"/>
      <c r="X71" s="209"/>
      <c r="Y71" s="209"/>
      <c r="Z71" s="209"/>
      <c r="AA71" s="209"/>
      <c r="AB71" s="209"/>
      <c r="AC71" s="209"/>
      <c r="AD71" s="209"/>
      <c r="AE71" s="209"/>
      <c r="AF71" s="209"/>
      <c r="AG71" s="209"/>
      <c r="AH71" s="209"/>
      <c r="AI71" s="209"/>
      <c r="AJ71" s="209"/>
      <c r="AK71" s="209"/>
      <c r="AL71" s="209"/>
      <c r="AM71" s="209"/>
      <c r="AN71" s="209"/>
      <c r="AO71" s="209"/>
      <c r="AP71" s="209"/>
      <c r="AQ71" s="209"/>
      <c r="AR71" s="209"/>
      <c r="AS71" s="209"/>
      <c r="AT71" s="209"/>
      <c r="AU71" s="209"/>
      <c r="AV71" s="209"/>
      <c r="AW71" s="209"/>
      <c r="AX71" s="209"/>
      <c r="AY71" s="209"/>
      <c r="AZ71" s="209"/>
      <c r="BA71" s="209"/>
      <c r="BB71" s="209"/>
      <c r="BC71" s="209"/>
      <c r="BD71" s="209"/>
      <c r="BE71" s="209"/>
      <c r="BF71" s="209"/>
      <c r="BG71" s="209"/>
      <c r="BH71" s="209"/>
    </row>
    <row r="72" spans="1:60" x14ac:dyDescent="0.3">
      <c r="A72" s="1" t="s">
        <v>7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Q72" s="209"/>
      <c r="R72" s="209"/>
      <c r="S72" s="209"/>
      <c r="T72" s="209"/>
      <c r="U72" s="209"/>
      <c r="V72" s="209"/>
      <c r="W72" s="209"/>
      <c r="X72" s="209"/>
      <c r="Y72" s="209"/>
      <c r="Z72" s="209"/>
      <c r="AA72" s="209"/>
      <c r="AB72" s="209"/>
      <c r="AC72" s="209"/>
      <c r="AD72" s="209"/>
      <c r="AE72" s="209"/>
      <c r="AF72" s="209"/>
      <c r="AG72" s="209"/>
      <c r="AH72" s="209"/>
      <c r="AI72" s="209"/>
      <c r="AJ72" s="209"/>
      <c r="AK72" s="209"/>
      <c r="AL72" s="209"/>
      <c r="AM72" s="209"/>
      <c r="AN72" s="209"/>
      <c r="AO72" s="209"/>
      <c r="AP72" s="209"/>
      <c r="AQ72" s="209"/>
      <c r="AR72" s="209"/>
      <c r="AS72" s="209"/>
      <c r="AT72" s="209"/>
      <c r="AU72" s="209"/>
      <c r="AV72" s="209"/>
      <c r="AW72" s="209"/>
      <c r="AX72" s="209"/>
      <c r="AY72" s="209"/>
      <c r="AZ72" s="209"/>
      <c r="BA72" s="209"/>
      <c r="BB72" s="209"/>
      <c r="BC72" s="209"/>
      <c r="BD72" s="209"/>
      <c r="BE72" s="209"/>
      <c r="BF72" s="209"/>
      <c r="BG72" s="209"/>
      <c r="BH72" s="209"/>
    </row>
    <row r="73" spans="1:60" x14ac:dyDescent="0.3">
      <c r="A73" s="1" t="s">
        <v>6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Q73" s="209"/>
      <c r="R73" s="209"/>
      <c r="S73" s="209"/>
      <c r="T73" s="209"/>
      <c r="U73" s="209"/>
      <c r="V73" s="209"/>
      <c r="W73" s="209"/>
      <c r="X73" s="209"/>
      <c r="Y73" s="209"/>
      <c r="Z73" s="209"/>
      <c r="AA73" s="209"/>
      <c r="AB73" s="209"/>
      <c r="AC73" s="209"/>
      <c r="AD73" s="209"/>
      <c r="AE73" s="209"/>
      <c r="AF73" s="209"/>
      <c r="AG73" s="209"/>
      <c r="AH73" s="209"/>
      <c r="AI73" s="209"/>
      <c r="AJ73" s="209"/>
      <c r="AK73" s="209"/>
      <c r="AL73" s="209"/>
      <c r="AM73" s="209"/>
      <c r="AN73" s="209"/>
      <c r="AO73" s="209"/>
      <c r="AP73" s="209"/>
      <c r="AQ73" s="209"/>
      <c r="AR73" s="209"/>
      <c r="AS73" s="209"/>
      <c r="AT73" s="209"/>
      <c r="AU73" s="209"/>
      <c r="AV73" s="209"/>
      <c r="AW73" s="209"/>
      <c r="AX73" s="209"/>
      <c r="AY73" s="209"/>
      <c r="AZ73" s="209"/>
      <c r="BA73" s="209"/>
      <c r="BB73" s="209"/>
      <c r="BC73" s="209"/>
      <c r="BD73" s="209"/>
      <c r="BE73" s="209"/>
      <c r="BF73" s="209"/>
      <c r="BG73" s="209"/>
      <c r="BH73" s="209"/>
    </row>
    <row r="74" spans="1:60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60" x14ac:dyDescent="0.3">
      <c r="A75" s="3" t="s">
        <v>129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60" x14ac:dyDescent="0.3">
      <c r="A76" s="3" t="s">
        <v>5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60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60" x14ac:dyDescent="0.3">
      <c r="A78" s="1" t="s">
        <v>130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60" x14ac:dyDescent="0.3">
      <c r="A79" s="1" t="s">
        <v>4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60" x14ac:dyDescent="0.3">
      <c r="A80" s="1" t="s">
        <v>3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60" x14ac:dyDescent="0.3">
      <c r="A81" s="1" t="s">
        <v>2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60" x14ac:dyDescent="0.3">
      <c r="A82" s="1" t="s">
        <v>1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60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60" x14ac:dyDescent="0.3">
      <c r="A84" s="2"/>
      <c r="B84" s="1" t="s">
        <v>0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6" spans="1:60" s="194" customFormat="1" ht="17.399999999999999" x14ac:dyDescent="0.3">
      <c r="A86" s="1"/>
      <c r="B86" s="381" t="s">
        <v>48</v>
      </c>
      <c r="C86" s="381"/>
      <c r="D86" s="381"/>
      <c r="E86" s="381"/>
      <c r="F86" s="381"/>
      <c r="G86" s="381"/>
      <c r="H86" s="381"/>
      <c r="I86" s="381"/>
      <c r="J86" s="381"/>
      <c r="K86" s="381"/>
      <c r="L86" s="381"/>
      <c r="M86" s="381"/>
      <c r="N86" s="381"/>
      <c r="O86" s="381"/>
    </row>
    <row r="87" spans="1:60" s="194" customFormat="1" ht="17.399999999999999" x14ac:dyDescent="0.3">
      <c r="A87" s="1"/>
      <c r="B87" s="381" t="s">
        <v>47</v>
      </c>
      <c r="C87" s="381"/>
      <c r="D87" s="381"/>
      <c r="E87" s="381"/>
      <c r="F87" s="381"/>
      <c r="G87" s="381"/>
      <c r="H87" s="381"/>
      <c r="I87" s="381"/>
      <c r="J87" s="381"/>
      <c r="K87" s="381"/>
      <c r="L87" s="381"/>
      <c r="M87" s="381"/>
      <c r="N87" s="381"/>
      <c r="O87" s="381"/>
    </row>
    <row r="88" spans="1:60" s="194" customForma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60" s="194" customFormat="1" hidden="1" x14ac:dyDescent="0.3">
      <c r="A89" s="1" t="s">
        <v>97</v>
      </c>
      <c r="B89" s="1"/>
      <c r="C89" s="1"/>
      <c r="D89" s="1"/>
      <c r="E89" s="1"/>
      <c r="F89" s="1"/>
      <c r="G89" s="1"/>
      <c r="H89" s="1"/>
      <c r="I89" s="1"/>
      <c r="J89" s="1"/>
      <c r="K89" s="1"/>
      <c r="T89" s="194">
        <v>2</v>
      </c>
    </row>
    <row r="90" spans="1:60" s="194" customFormat="1" ht="15.6" x14ac:dyDescent="0.3">
      <c r="A90" s="1"/>
      <c r="B90" s="147" t="s">
        <v>46</v>
      </c>
      <c r="C90" s="1"/>
      <c r="D90" s="382" t="s">
        <v>69</v>
      </c>
      <c r="E90" s="382"/>
      <c r="F90" s="382"/>
      <c r="G90" s="382"/>
      <c r="H90" s="382"/>
      <c r="I90" s="382"/>
      <c r="J90" s="382"/>
      <c r="K90" s="382"/>
      <c r="L90" s="382"/>
      <c r="M90" s="382"/>
      <c r="N90" s="382"/>
      <c r="O90" s="382"/>
    </row>
    <row r="91" spans="1:60" s="194" customFormat="1" ht="15.6" x14ac:dyDescent="0.3">
      <c r="A91" s="1"/>
      <c r="B91" s="145"/>
      <c r="C91" s="1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</row>
    <row r="92" spans="1:60" s="194" customFormat="1" ht="15.6" x14ac:dyDescent="0.3">
      <c r="A92" s="1"/>
      <c r="B92" s="147" t="s">
        <v>45</v>
      </c>
      <c r="C92" s="1"/>
      <c r="D92" s="146" t="s">
        <v>57</v>
      </c>
      <c r="E92" s="144"/>
      <c r="F92" s="338" t="s">
        <v>135</v>
      </c>
      <c r="G92" s="144"/>
      <c r="H92" s="144"/>
      <c r="I92" s="144"/>
      <c r="J92" s="144"/>
      <c r="K92" s="144"/>
      <c r="L92" s="144"/>
      <c r="M92" s="144"/>
      <c r="N92" s="144"/>
      <c r="O92" s="144"/>
    </row>
    <row r="93" spans="1:60" s="194" customFormat="1" ht="15.6" x14ac:dyDescent="0.3">
      <c r="A93" s="1"/>
      <c r="B93" s="145"/>
      <c r="C93" s="1"/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</row>
    <row r="94" spans="1:60" s="194" customFormat="1" x14ac:dyDescent="0.3">
      <c r="A94" s="1"/>
      <c r="B94" s="3"/>
      <c r="C94" s="1"/>
      <c r="D94" s="5" t="s">
        <v>43</v>
      </c>
      <c r="E94" s="5"/>
      <c r="F94" s="143">
        <v>750</v>
      </c>
      <c r="G94" s="5" t="s">
        <v>42</v>
      </c>
      <c r="H94" s="1"/>
      <c r="I94" s="1"/>
      <c r="J94" s="1"/>
      <c r="K94" s="1"/>
      <c r="L94" s="1"/>
      <c r="M94" s="1"/>
      <c r="N94" s="1"/>
      <c r="O94" s="1"/>
    </row>
    <row r="95" spans="1:60" s="194" customFormat="1" x14ac:dyDescent="0.3">
      <c r="A95" s="1"/>
      <c r="B95" s="3"/>
      <c r="C95" s="1"/>
      <c r="D95" s="1"/>
      <c r="E95" s="1"/>
      <c r="F95" s="1"/>
      <c r="G95" s="1"/>
      <c r="H95" s="1"/>
      <c r="I95" s="1"/>
      <c r="J95" s="1"/>
      <c r="K95" s="1"/>
      <c r="L95" s="6"/>
      <c r="M95" s="1"/>
      <c r="N95" s="1"/>
      <c r="O95" s="1"/>
    </row>
    <row r="96" spans="1:60" s="194" customFormat="1" x14ac:dyDescent="0.3">
      <c r="A96" s="1"/>
      <c r="B96" s="3"/>
      <c r="C96" s="1"/>
      <c r="D96" s="142"/>
      <c r="E96" s="142"/>
      <c r="F96" s="383" t="s">
        <v>41</v>
      </c>
      <c r="G96" s="384"/>
      <c r="H96" s="385"/>
      <c r="I96" s="1"/>
      <c r="J96" s="383" t="s">
        <v>96</v>
      </c>
      <c r="K96" s="384"/>
      <c r="L96" s="385"/>
      <c r="M96" s="1"/>
      <c r="N96" s="383" t="s">
        <v>40</v>
      </c>
      <c r="O96" s="385"/>
      <c r="Q96" s="373"/>
      <c r="R96" s="373"/>
      <c r="S96" s="373"/>
      <c r="T96" s="208"/>
      <c r="U96" s="373"/>
      <c r="V96" s="373"/>
      <c r="W96" s="209"/>
      <c r="X96" s="373"/>
      <c r="Y96" s="373"/>
      <c r="Z96" s="373"/>
      <c r="AA96" s="208"/>
      <c r="AB96" s="373"/>
      <c r="AC96" s="373"/>
      <c r="AD96" s="209"/>
      <c r="AE96" s="373"/>
      <c r="AF96" s="373"/>
      <c r="AG96" s="373"/>
      <c r="AH96" s="208"/>
      <c r="AI96" s="373"/>
      <c r="AJ96" s="373"/>
      <c r="AK96" s="209"/>
      <c r="AL96" s="209"/>
      <c r="AM96" s="209"/>
      <c r="AN96" s="209"/>
      <c r="AO96" s="209"/>
      <c r="AP96" s="209"/>
      <c r="AQ96" s="209"/>
      <c r="AR96" s="209"/>
      <c r="AS96" s="209"/>
      <c r="AT96" s="209"/>
      <c r="AU96" s="209"/>
      <c r="AV96" s="209"/>
      <c r="AW96" s="209"/>
      <c r="AX96" s="209"/>
      <c r="AY96" s="209"/>
      <c r="AZ96" s="209"/>
      <c r="BA96" s="209"/>
      <c r="BB96" s="209"/>
      <c r="BC96" s="209"/>
      <c r="BD96" s="209"/>
      <c r="BE96" s="209"/>
      <c r="BF96" s="209"/>
      <c r="BG96" s="209"/>
      <c r="BH96" s="209"/>
    </row>
    <row r="97" spans="1:60" s="194" customFormat="1" ht="15" customHeight="1" x14ac:dyDescent="0.3">
      <c r="A97" s="1"/>
      <c r="B97" s="3"/>
      <c r="C97" s="1"/>
      <c r="D97" s="374" t="s">
        <v>39</v>
      </c>
      <c r="E97" s="138"/>
      <c r="F97" s="141" t="s">
        <v>38</v>
      </c>
      <c r="G97" s="141" t="s">
        <v>37</v>
      </c>
      <c r="H97" s="139" t="s">
        <v>36</v>
      </c>
      <c r="I97" s="1"/>
      <c r="J97" s="141" t="s">
        <v>38</v>
      </c>
      <c r="K97" s="140" t="s">
        <v>37</v>
      </c>
      <c r="L97" s="139" t="s">
        <v>36</v>
      </c>
      <c r="M97" s="1"/>
      <c r="N97" s="376" t="s">
        <v>35</v>
      </c>
      <c r="O97" s="378" t="s">
        <v>34</v>
      </c>
      <c r="Q97" s="261"/>
      <c r="R97" s="261"/>
      <c r="S97" s="261"/>
      <c r="T97" s="208"/>
      <c r="U97" s="380"/>
      <c r="V97" s="380"/>
      <c r="W97" s="209"/>
      <c r="X97" s="261"/>
      <c r="Y97" s="261"/>
      <c r="Z97" s="261"/>
      <c r="AA97" s="208"/>
      <c r="AB97" s="380"/>
      <c r="AC97" s="380"/>
      <c r="AD97" s="209"/>
      <c r="AE97" s="261"/>
      <c r="AF97" s="261"/>
      <c r="AG97" s="261"/>
      <c r="AH97" s="208"/>
      <c r="AI97" s="380"/>
      <c r="AJ97" s="380"/>
      <c r="AK97" s="209"/>
      <c r="AL97" s="209"/>
      <c r="AM97" s="209"/>
      <c r="AN97" s="209"/>
      <c r="AO97" s="209"/>
      <c r="AP97" s="209"/>
      <c r="AQ97" s="209"/>
      <c r="AR97" s="209"/>
      <c r="AS97" s="209"/>
      <c r="AT97" s="209"/>
      <c r="AU97" s="209"/>
      <c r="AV97" s="209"/>
      <c r="AW97" s="209"/>
      <c r="AX97" s="209"/>
      <c r="AY97" s="209"/>
      <c r="AZ97" s="209"/>
      <c r="BA97" s="209"/>
      <c r="BB97" s="209"/>
      <c r="BC97" s="209"/>
      <c r="BD97" s="209"/>
      <c r="BE97" s="209"/>
      <c r="BF97" s="209"/>
      <c r="BG97" s="209"/>
      <c r="BH97" s="209"/>
    </row>
    <row r="98" spans="1:60" s="194" customFormat="1" x14ac:dyDescent="0.3">
      <c r="A98" s="1"/>
      <c r="B98" s="3"/>
      <c r="C98" s="1"/>
      <c r="D98" s="375"/>
      <c r="E98" s="138"/>
      <c r="F98" s="137" t="s">
        <v>33</v>
      </c>
      <c r="G98" s="137"/>
      <c r="H98" s="136" t="s">
        <v>33</v>
      </c>
      <c r="I98" s="1"/>
      <c r="J98" s="137" t="s">
        <v>33</v>
      </c>
      <c r="K98" s="136"/>
      <c r="L98" s="136" t="s">
        <v>33</v>
      </c>
      <c r="M98" s="1"/>
      <c r="N98" s="377"/>
      <c r="O98" s="379"/>
      <c r="Q98" s="211"/>
      <c r="R98" s="211"/>
      <c r="S98" s="211"/>
      <c r="T98" s="208"/>
      <c r="U98" s="380"/>
      <c r="V98" s="380"/>
      <c r="W98" s="209"/>
      <c r="X98" s="211"/>
      <c r="Y98" s="211"/>
      <c r="Z98" s="211"/>
      <c r="AA98" s="208"/>
      <c r="AB98" s="380"/>
      <c r="AC98" s="380"/>
      <c r="AD98" s="209"/>
      <c r="AE98" s="211"/>
      <c r="AF98" s="211"/>
      <c r="AG98" s="211"/>
      <c r="AH98" s="208"/>
      <c r="AI98" s="380"/>
      <c r="AJ98" s="380"/>
      <c r="AK98" s="209"/>
      <c r="AL98" s="209"/>
      <c r="AM98" s="209"/>
      <c r="AN98" s="209"/>
      <c r="AO98" s="209"/>
      <c r="AP98" s="209"/>
      <c r="AQ98" s="209"/>
      <c r="AR98" s="209"/>
      <c r="AS98" s="209"/>
      <c r="AT98" s="209"/>
      <c r="AU98" s="209"/>
      <c r="AV98" s="209"/>
      <c r="AW98" s="209"/>
      <c r="AX98" s="209"/>
      <c r="AY98" s="209"/>
      <c r="AZ98" s="209"/>
      <c r="BA98" s="209"/>
      <c r="BB98" s="209"/>
      <c r="BC98" s="209"/>
      <c r="BD98" s="209"/>
      <c r="BE98" s="209"/>
      <c r="BF98" s="209"/>
      <c r="BG98" s="209"/>
      <c r="BH98" s="209"/>
    </row>
    <row r="99" spans="1:60" s="194" customFormat="1" x14ac:dyDescent="0.3">
      <c r="A99" s="1"/>
      <c r="B99" s="67" t="s">
        <v>72</v>
      </c>
      <c r="C99" s="67"/>
      <c r="D99" s="100" t="s">
        <v>55</v>
      </c>
      <c r="E99" s="99"/>
      <c r="F99" s="159">
        <v>22.78</v>
      </c>
      <c r="G99" s="103">
        <v>1</v>
      </c>
      <c r="H99" s="119">
        <f t="shared" ref="H99:H115" si="25">G99*F99</f>
        <v>22.78</v>
      </c>
      <c r="I99" s="97"/>
      <c r="J99" s="159">
        <f>+'2017 RR&amp;DistR-DONOTPRINT'!G20</f>
        <v>27.685479452054796</v>
      </c>
      <c r="K99" s="103">
        <v>1</v>
      </c>
      <c r="L99" s="119">
        <f t="shared" ref="L99:L115" si="26">K99*J99</f>
        <v>27.685479452054796</v>
      </c>
      <c r="M99" s="97"/>
      <c r="N99" s="96">
        <f t="shared" ref="N99:N137" si="27">L99-H99</f>
        <v>4.9054794520547951</v>
      </c>
      <c r="O99" s="118">
        <f>IF(OR(H99=0,L99=0),"",(N99/H99))</f>
        <v>0.2153415036020542</v>
      </c>
      <c r="Q99" s="212"/>
      <c r="R99" s="66"/>
      <c r="S99" s="213"/>
      <c r="T99" s="66"/>
      <c r="U99" s="214"/>
      <c r="V99" s="215"/>
      <c r="W99" s="209"/>
      <c r="X99" s="212"/>
      <c r="Y99" s="66"/>
      <c r="Z99" s="213"/>
      <c r="AA99" s="66"/>
      <c r="AB99" s="214"/>
      <c r="AC99" s="215"/>
      <c r="AD99" s="209"/>
      <c r="AE99" s="212"/>
      <c r="AF99" s="66"/>
      <c r="AG99" s="213"/>
      <c r="AH99" s="66"/>
      <c r="AI99" s="214"/>
      <c r="AJ99" s="215"/>
      <c r="AK99" s="209"/>
      <c r="AL99" s="209"/>
      <c r="AM99" s="209"/>
      <c r="AN99" s="209"/>
      <c r="AO99" s="209"/>
      <c r="AP99" s="209"/>
      <c r="AQ99" s="209"/>
      <c r="AR99" s="209"/>
      <c r="AS99" s="209"/>
      <c r="AT99" s="209"/>
      <c r="AU99" s="209"/>
      <c r="AV99" s="209"/>
      <c r="AW99" s="209"/>
      <c r="AX99" s="209"/>
      <c r="AY99" s="209"/>
      <c r="AZ99" s="209"/>
      <c r="BA99" s="209"/>
      <c r="BB99" s="209"/>
      <c r="BC99" s="209"/>
      <c r="BD99" s="209"/>
      <c r="BE99" s="209"/>
      <c r="BF99" s="209"/>
      <c r="BG99" s="209"/>
      <c r="BH99" s="209"/>
    </row>
    <row r="100" spans="1:60" s="194" customFormat="1" x14ac:dyDescent="0.3">
      <c r="A100" s="1"/>
      <c r="B100" s="67" t="s">
        <v>56</v>
      </c>
      <c r="C100" s="67"/>
      <c r="D100" s="100" t="s">
        <v>55</v>
      </c>
      <c r="E100" s="99"/>
      <c r="F100" s="159">
        <v>0.08</v>
      </c>
      <c r="G100" s="103">
        <v>1</v>
      </c>
      <c r="H100" s="119">
        <f t="shared" si="25"/>
        <v>0.08</v>
      </c>
      <c r="I100" s="97"/>
      <c r="J100" s="159">
        <v>0.08</v>
      </c>
      <c r="K100" s="103">
        <v>1</v>
      </c>
      <c r="L100" s="119">
        <f t="shared" si="26"/>
        <v>0.08</v>
      </c>
      <c r="M100" s="97"/>
      <c r="N100" s="96">
        <f t="shared" si="27"/>
        <v>0</v>
      </c>
      <c r="O100" s="118">
        <f t="shared" ref="O100:O103" si="28">IF(OR(H100=0,L100=0),"",(N100/H100))</f>
        <v>0</v>
      </c>
      <c r="Q100" s="212"/>
      <c r="R100" s="66"/>
      <c r="S100" s="213"/>
      <c r="T100" s="66"/>
      <c r="U100" s="214"/>
      <c r="V100" s="215"/>
      <c r="W100" s="209"/>
      <c r="X100" s="212"/>
      <c r="Y100" s="66"/>
      <c r="Z100" s="213"/>
      <c r="AA100" s="66"/>
      <c r="AB100" s="214"/>
      <c r="AC100" s="215"/>
      <c r="AD100" s="209"/>
      <c r="AE100" s="212"/>
      <c r="AF100" s="66"/>
      <c r="AG100" s="213"/>
      <c r="AH100" s="66"/>
      <c r="AI100" s="214"/>
      <c r="AJ100" s="215"/>
      <c r="AK100" s="209"/>
      <c r="AL100" s="209"/>
      <c r="AM100" s="209"/>
      <c r="AN100" s="209"/>
      <c r="AO100" s="209"/>
      <c r="AP100" s="209"/>
      <c r="AQ100" s="209"/>
      <c r="AR100" s="209"/>
      <c r="AS100" s="209"/>
      <c r="AT100" s="209"/>
      <c r="AU100" s="209"/>
      <c r="AV100" s="209"/>
      <c r="AW100" s="209"/>
      <c r="AX100" s="209"/>
      <c r="AY100" s="209"/>
      <c r="AZ100" s="209"/>
      <c r="BA100" s="209"/>
      <c r="BB100" s="209"/>
      <c r="BC100" s="209"/>
      <c r="BD100" s="209"/>
      <c r="BE100" s="209"/>
      <c r="BF100" s="209"/>
      <c r="BG100" s="209"/>
      <c r="BH100" s="209"/>
    </row>
    <row r="101" spans="1:60" s="207" customFormat="1" x14ac:dyDescent="0.3">
      <c r="A101" s="130"/>
      <c r="B101" s="99" t="s">
        <v>80</v>
      </c>
      <c r="C101" s="99"/>
      <c r="D101" s="100" t="s">
        <v>55</v>
      </c>
      <c r="E101" s="99"/>
      <c r="F101" s="159">
        <v>0.88</v>
      </c>
      <c r="G101" s="103">
        <v>1</v>
      </c>
      <c r="H101" s="119">
        <f t="shared" si="25"/>
        <v>0.88</v>
      </c>
      <c r="I101" s="121"/>
      <c r="J101" s="159">
        <v>0.88</v>
      </c>
      <c r="K101" s="103">
        <v>1</v>
      </c>
      <c r="L101" s="204">
        <f t="shared" si="26"/>
        <v>0.88</v>
      </c>
      <c r="M101" s="121"/>
      <c r="N101" s="96">
        <f t="shared" si="27"/>
        <v>0</v>
      </c>
      <c r="O101" s="206">
        <f t="shared" si="28"/>
        <v>0</v>
      </c>
      <c r="Q101" s="216"/>
      <c r="R101" s="66"/>
      <c r="S101" s="213"/>
      <c r="T101" s="66"/>
      <c r="U101" s="214"/>
      <c r="V101" s="215"/>
      <c r="W101" s="209"/>
      <c r="X101" s="216"/>
      <c r="Y101" s="66"/>
      <c r="Z101" s="213"/>
      <c r="AA101" s="66"/>
      <c r="AB101" s="214"/>
      <c r="AC101" s="215"/>
      <c r="AD101" s="209"/>
      <c r="AE101" s="216"/>
      <c r="AF101" s="66"/>
      <c r="AG101" s="213"/>
      <c r="AH101" s="66"/>
      <c r="AI101" s="214"/>
      <c r="AJ101" s="215"/>
      <c r="AK101" s="209"/>
      <c r="AL101" s="209"/>
      <c r="AM101" s="209"/>
      <c r="AN101" s="209"/>
      <c r="AO101" s="209"/>
      <c r="AP101" s="209"/>
      <c r="AQ101" s="209"/>
      <c r="AR101" s="209"/>
      <c r="AS101" s="209"/>
      <c r="AT101" s="209"/>
      <c r="AU101" s="209"/>
      <c r="AV101" s="209"/>
      <c r="AW101" s="209"/>
      <c r="AX101" s="209"/>
      <c r="AY101" s="209"/>
      <c r="AZ101" s="209"/>
      <c r="BA101" s="209"/>
      <c r="BB101" s="209"/>
      <c r="BC101" s="209"/>
      <c r="BD101" s="209"/>
      <c r="BE101" s="209"/>
      <c r="BF101" s="209"/>
      <c r="BG101" s="209"/>
      <c r="BH101" s="209"/>
    </row>
    <row r="102" spans="1:60" s="207" customFormat="1" x14ac:dyDescent="0.3">
      <c r="A102" s="130"/>
      <c r="B102" s="99" t="s">
        <v>81</v>
      </c>
      <c r="C102" s="99"/>
      <c r="D102" s="100" t="s">
        <v>55</v>
      </c>
      <c r="E102" s="99"/>
      <c r="F102" s="159">
        <v>0.28000000000000003</v>
      </c>
      <c r="G102" s="103">
        <v>1</v>
      </c>
      <c r="H102" s="119">
        <f t="shared" si="25"/>
        <v>0.28000000000000003</v>
      </c>
      <c r="I102" s="121"/>
      <c r="J102" s="159">
        <v>0.28000000000000003</v>
      </c>
      <c r="K102" s="103">
        <v>1</v>
      </c>
      <c r="L102" s="204">
        <f t="shared" si="26"/>
        <v>0.28000000000000003</v>
      </c>
      <c r="M102" s="121"/>
      <c r="N102" s="96">
        <f t="shared" si="27"/>
        <v>0</v>
      </c>
      <c r="O102" s="206">
        <f t="shared" si="28"/>
        <v>0</v>
      </c>
      <c r="Q102" s="216"/>
      <c r="R102" s="66"/>
      <c r="S102" s="213"/>
      <c r="T102" s="66"/>
      <c r="U102" s="214"/>
      <c r="V102" s="215"/>
      <c r="W102" s="209"/>
      <c r="X102" s="216"/>
      <c r="Y102" s="66"/>
      <c r="Z102" s="213"/>
      <c r="AA102" s="66"/>
      <c r="AB102" s="214"/>
      <c r="AC102" s="215"/>
      <c r="AD102" s="209"/>
      <c r="AE102" s="216"/>
      <c r="AF102" s="66"/>
      <c r="AG102" s="213"/>
      <c r="AH102" s="66"/>
      <c r="AI102" s="214"/>
      <c r="AJ102" s="215"/>
      <c r="AK102" s="209"/>
      <c r="AL102" s="209"/>
      <c r="AM102" s="209"/>
      <c r="AN102" s="209"/>
      <c r="AO102" s="209"/>
      <c r="AP102" s="209"/>
      <c r="AQ102" s="209"/>
      <c r="AR102" s="209"/>
      <c r="AS102" s="209"/>
      <c r="AT102" s="209"/>
      <c r="AU102" s="209"/>
      <c r="AV102" s="209"/>
      <c r="AW102" s="209"/>
      <c r="AX102" s="209"/>
      <c r="AY102" s="209"/>
      <c r="AZ102" s="209"/>
      <c r="BA102" s="209"/>
      <c r="BB102" s="209"/>
      <c r="BC102" s="209"/>
      <c r="BD102" s="209"/>
      <c r="BE102" s="209"/>
      <c r="BF102" s="209"/>
      <c r="BG102" s="209"/>
      <c r="BH102" s="209"/>
    </row>
    <row r="103" spans="1:60" s="194" customFormat="1" x14ac:dyDescent="0.3">
      <c r="A103" s="130"/>
      <c r="B103" s="202" t="s">
        <v>84</v>
      </c>
      <c r="C103" s="67"/>
      <c r="D103" s="100" t="s">
        <v>55</v>
      </c>
      <c r="E103" s="99"/>
      <c r="F103" s="159">
        <v>0.28000000000000003</v>
      </c>
      <c r="G103" s="103">
        <v>1</v>
      </c>
      <c r="H103" s="204">
        <f t="shared" si="25"/>
        <v>0.28000000000000003</v>
      </c>
      <c r="I103" s="97"/>
      <c r="J103" s="159">
        <v>0.28000000000000003</v>
      </c>
      <c r="K103" s="103">
        <v>1</v>
      </c>
      <c r="L103" s="204">
        <f t="shared" si="26"/>
        <v>0.28000000000000003</v>
      </c>
      <c r="M103" s="97"/>
      <c r="N103" s="96">
        <f t="shared" si="27"/>
        <v>0</v>
      </c>
      <c r="O103" s="206">
        <f t="shared" si="28"/>
        <v>0</v>
      </c>
      <c r="Q103" s="212"/>
      <c r="R103" s="66"/>
      <c r="S103" s="213"/>
      <c r="T103" s="66"/>
      <c r="U103" s="214"/>
      <c r="V103" s="215"/>
      <c r="W103" s="209"/>
      <c r="X103" s="212"/>
      <c r="Y103" s="66"/>
      <c r="Z103" s="213"/>
      <c r="AA103" s="66"/>
      <c r="AB103" s="214"/>
      <c r="AC103" s="215"/>
      <c r="AD103" s="209"/>
      <c r="AE103" s="212"/>
      <c r="AF103" s="66"/>
      <c r="AG103" s="213"/>
      <c r="AH103" s="66"/>
      <c r="AI103" s="214"/>
      <c r="AJ103" s="215"/>
      <c r="AK103" s="209"/>
      <c r="AL103" s="209"/>
      <c r="AM103" s="209"/>
      <c r="AN103" s="209"/>
      <c r="AO103" s="209"/>
      <c r="AP103" s="209"/>
      <c r="AQ103" s="209"/>
      <c r="AR103" s="209"/>
      <c r="AS103" s="209"/>
      <c r="AT103" s="209"/>
      <c r="AU103" s="209"/>
      <c r="AV103" s="209"/>
      <c r="AW103" s="209"/>
      <c r="AX103" s="209"/>
      <c r="AY103" s="209"/>
      <c r="AZ103" s="209"/>
      <c r="BA103" s="209"/>
      <c r="BB103" s="209"/>
      <c r="BC103" s="209"/>
      <c r="BD103" s="209"/>
      <c r="BE103" s="209"/>
      <c r="BF103" s="209"/>
      <c r="BG103" s="209"/>
      <c r="BH103" s="209"/>
    </row>
    <row r="104" spans="1:60" s="207" customFormat="1" x14ac:dyDescent="0.3">
      <c r="A104" s="130"/>
      <c r="B104" s="202" t="s">
        <v>85</v>
      </c>
      <c r="C104" s="99"/>
      <c r="D104" s="100" t="s">
        <v>55</v>
      </c>
      <c r="E104" s="99"/>
      <c r="F104" s="159">
        <v>0.06</v>
      </c>
      <c r="G104" s="103">
        <v>1</v>
      </c>
      <c r="H104" s="204">
        <f t="shared" si="25"/>
        <v>0.06</v>
      </c>
      <c r="I104" s="121"/>
      <c r="J104" s="159"/>
      <c r="K104" s="103">
        <v>1</v>
      </c>
      <c r="L104" s="204">
        <f t="shared" si="26"/>
        <v>0</v>
      </c>
      <c r="M104" s="258"/>
      <c r="N104" s="96">
        <f t="shared" si="27"/>
        <v>-0.06</v>
      </c>
      <c r="O104" s="206"/>
      <c r="Q104" s="212"/>
      <c r="R104" s="66"/>
      <c r="S104" s="213"/>
      <c r="T104" s="66"/>
      <c r="U104" s="214"/>
      <c r="V104" s="215"/>
      <c r="W104" s="209"/>
      <c r="X104" s="212"/>
      <c r="Y104" s="66"/>
      <c r="Z104" s="213"/>
      <c r="AA104" s="66"/>
      <c r="AB104" s="214"/>
      <c r="AC104" s="215"/>
      <c r="AD104" s="209"/>
      <c r="AE104" s="212"/>
      <c r="AF104" s="66"/>
      <c r="AG104" s="213"/>
      <c r="AH104" s="66"/>
      <c r="AI104" s="214"/>
      <c r="AJ104" s="215"/>
      <c r="AK104" s="209"/>
      <c r="AL104" s="209"/>
      <c r="AM104" s="209"/>
      <c r="AN104" s="209"/>
      <c r="AO104" s="209"/>
      <c r="AP104" s="209"/>
      <c r="AQ104" s="209"/>
      <c r="AR104" s="209"/>
      <c r="AS104" s="209"/>
      <c r="AT104" s="209"/>
      <c r="AU104" s="209"/>
      <c r="AV104" s="209"/>
      <c r="AW104" s="209"/>
      <c r="AX104" s="209"/>
      <c r="AY104" s="209"/>
      <c r="AZ104" s="209"/>
      <c r="BA104" s="209"/>
      <c r="BB104" s="209"/>
      <c r="BC104" s="209"/>
      <c r="BD104" s="209"/>
      <c r="BE104" s="209"/>
      <c r="BF104" s="209"/>
      <c r="BG104" s="209"/>
      <c r="BH104" s="209"/>
    </row>
    <row r="105" spans="1:60" s="207" customFormat="1" x14ac:dyDescent="0.3">
      <c r="A105" s="130"/>
      <c r="B105" s="99" t="s">
        <v>32</v>
      </c>
      <c r="C105" s="99"/>
      <c r="D105" s="100" t="s">
        <v>19</v>
      </c>
      <c r="E105" s="99"/>
      <c r="F105" s="161">
        <v>1.8800000000000001E-2</v>
      </c>
      <c r="G105" s="164">
        <f>+$F94</f>
        <v>750</v>
      </c>
      <c r="H105" s="204">
        <f t="shared" si="25"/>
        <v>14.100000000000001</v>
      </c>
      <c r="I105" s="121"/>
      <c r="J105" s="161">
        <f>+'2017 RR&amp;DistR-DONOTPRINT'!H20</f>
        <v>1.512E-2</v>
      </c>
      <c r="K105" s="164">
        <f>+G105</f>
        <v>750</v>
      </c>
      <c r="L105" s="204">
        <f t="shared" si="26"/>
        <v>11.34</v>
      </c>
      <c r="M105" s="97"/>
      <c r="N105" s="96">
        <f t="shared" si="27"/>
        <v>-2.7600000000000016</v>
      </c>
      <c r="O105" s="206">
        <f>IF(OR(H105=0,L105=0),"",(N105/H105))</f>
        <v>-0.19574468085106392</v>
      </c>
      <c r="Q105" s="217"/>
      <c r="R105" s="66"/>
      <c r="S105" s="213"/>
      <c r="T105" s="66"/>
      <c r="U105" s="214"/>
      <c r="V105" s="215"/>
      <c r="W105" s="209"/>
      <c r="X105" s="217"/>
      <c r="Y105" s="66"/>
      <c r="Z105" s="213"/>
      <c r="AA105" s="66"/>
      <c r="AB105" s="214"/>
      <c r="AC105" s="215"/>
      <c r="AD105" s="209"/>
      <c r="AE105" s="217"/>
      <c r="AF105" s="66"/>
      <c r="AG105" s="213"/>
      <c r="AH105" s="66"/>
      <c r="AI105" s="214"/>
      <c r="AJ105" s="215"/>
      <c r="AK105" s="209"/>
      <c r="AL105" s="209"/>
      <c r="AM105" s="209"/>
      <c r="AN105" s="209"/>
      <c r="AO105" s="209"/>
      <c r="AP105" s="209"/>
      <c r="AQ105" s="209"/>
      <c r="AR105" s="209"/>
      <c r="AS105" s="209"/>
      <c r="AT105" s="209"/>
      <c r="AU105" s="209"/>
      <c r="AV105" s="209"/>
      <c r="AW105" s="209"/>
      <c r="AX105" s="209"/>
      <c r="AY105" s="209"/>
      <c r="AZ105" s="209"/>
      <c r="BA105" s="209"/>
      <c r="BB105" s="209"/>
      <c r="BC105" s="209"/>
      <c r="BD105" s="209"/>
      <c r="BE105" s="209"/>
      <c r="BF105" s="209"/>
      <c r="BG105" s="209"/>
      <c r="BH105" s="209"/>
    </row>
    <row r="106" spans="1:60" s="272" customFormat="1" x14ac:dyDescent="0.3">
      <c r="A106" s="362"/>
      <c r="B106" s="271" t="s">
        <v>128</v>
      </c>
      <c r="C106" s="271"/>
      <c r="D106" s="100" t="s">
        <v>19</v>
      </c>
      <c r="E106" s="99"/>
      <c r="F106" s="161"/>
      <c r="G106" s="164"/>
      <c r="H106" s="204">
        <f t="shared" si="25"/>
        <v>0</v>
      </c>
      <c r="I106" s="121"/>
      <c r="J106" s="161">
        <f>+'2017 RR&amp;DistR-DONOTPRINT'!$D$4</f>
        <v>6.9999999999999994E-5</v>
      </c>
      <c r="K106" s="164">
        <f>+G105</f>
        <v>750</v>
      </c>
      <c r="L106" s="204">
        <f t="shared" si="26"/>
        <v>5.2499999999999998E-2</v>
      </c>
      <c r="M106" s="97"/>
      <c r="N106" s="96">
        <f t="shared" si="27"/>
        <v>5.2499999999999998E-2</v>
      </c>
      <c r="O106" s="206" t="str">
        <f>IF(OR(H106=0,L106=0),"",(N106/H106))</f>
        <v/>
      </c>
      <c r="Q106" s="273"/>
      <c r="R106" s="274"/>
      <c r="S106" s="275"/>
      <c r="T106" s="274"/>
      <c r="U106" s="276"/>
      <c r="V106" s="277"/>
      <c r="W106" s="278"/>
      <c r="X106" s="273"/>
      <c r="Y106" s="274"/>
      <c r="Z106" s="275"/>
      <c r="AA106" s="274"/>
      <c r="AB106" s="276"/>
      <c r="AC106" s="277"/>
      <c r="AD106" s="278"/>
      <c r="AE106" s="273"/>
      <c r="AF106" s="274"/>
      <c r="AG106" s="275"/>
      <c r="AH106" s="274"/>
      <c r="AI106" s="276"/>
      <c r="AJ106" s="277"/>
      <c r="AK106" s="278"/>
      <c r="AL106" s="278"/>
      <c r="AM106" s="278"/>
      <c r="AN106" s="278"/>
      <c r="AO106" s="278"/>
      <c r="AP106" s="278"/>
      <c r="AQ106" s="278"/>
      <c r="AR106" s="278"/>
      <c r="AS106" s="278"/>
      <c r="AT106" s="278"/>
      <c r="AU106" s="278"/>
      <c r="AV106" s="278"/>
      <c r="AW106" s="278"/>
      <c r="AX106" s="278"/>
      <c r="AY106" s="278"/>
      <c r="AZ106" s="278"/>
      <c r="BA106" s="278"/>
      <c r="BB106" s="278"/>
      <c r="BC106" s="278"/>
      <c r="BD106" s="278"/>
      <c r="BE106" s="278"/>
      <c r="BF106" s="278"/>
      <c r="BG106" s="278"/>
      <c r="BH106" s="278"/>
    </row>
    <row r="107" spans="1:60" s="207" customFormat="1" x14ac:dyDescent="0.3">
      <c r="A107" s="130"/>
      <c r="B107" s="202" t="s">
        <v>86</v>
      </c>
      <c r="C107" s="99"/>
      <c r="D107" s="100" t="s">
        <v>55</v>
      </c>
      <c r="E107" s="99"/>
      <c r="F107" s="203">
        <v>-0.17</v>
      </c>
      <c r="G107" s="104">
        <v>1</v>
      </c>
      <c r="H107" s="204">
        <f t="shared" si="25"/>
        <v>-0.17</v>
      </c>
      <c r="I107" s="121"/>
      <c r="J107" s="203"/>
      <c r="K107" s="104">
        <v>1</v>
      </c>
      <c r="L107" s="204">
        <f t="shared" si="26"/>
        <v>0</v>
      </c>
      <c r="M107" s="258"/>
      <c r="N107" s="96">
        <f t="shared" si="27"/>
        <v>0.17</v>
      </c>
      <c r="O107" s="206" t="str">
        <f t="shared" ref="O107:O115" si="29">IF(OR(H107=0,L107=0),"",(N107/H107))</f>
        <v/>
      </c>
      <c r="Q107" s="217"/>
      <c r="R107" s="66"/>
      <c r="S107" s="213"/>
      <c r="T107" s="66"/>
      <c r="U107" s="214"/>
      <c r="V107" s="215"/>
      <c r="W107" s="209"/>
      <c r="X107" s="217"/>
      <c r="Y107" s="66"/>
      <c r="Z107" s="213"/>
      <c r="AA107" s="66"/>
      <c r="AB107" s="214"/>
      <c r="AC107" s="215"/>
      <c r="AD107" s="209"/>
      <c r="AE107" s="217"/>
      <c r="AF107" s="66"/>
      <c r="AG107" s="213"/>
      <c r="AH107" s="66"/>
      <c r="AI107" s="214"/>
      <c r="AJ107" s="215"/>
      <c r="AK107" s="209"/>
      <c r="AL107" s="209"/>
      <c r="AM107" s="209"/>
      <c r="AN107" s="209"/>
      <c r="AO107" s="209"/>
      <c r="AP107" s="209"/>
      <c r="AQ107" s="209"/>
      <c r="AR107" s="209"/>
      <c r="AS107" s="209"/>
      <c r="AT107" s="209"/>
      <c r="AU107" s="209"/>
      <c r="AV107" s="209"/>
      <c r="AW107" s="209"/>
      <c r="AX107" s="209"/>
      <c r="AY107" s="209"/>
      <c r="AZ107" s="209"/>
      <c r="BA107" s="209"/>
      <c r="BB107" s="209"/>
      <c r="BC107" s="209"/>
      <c r="BD107" s="209"/>
      <c r="BE107" s="209"/>
      <c r="BF107" s="209"/>
      <c r="BG107" s="209"/>
      <c r="BH107" s="209"/>
    </row>
    <row r="108" spans="1:60" s="207" customFormat="1" x14ac:dyDescent="0.3">
      <c r="A108" s="130"/>
      <c r="B108" s="202" t="s">
        <v>87</v>
      </c>
      <c r="C108" s="99"/>
      <c r="D108" s="100" t="s">
        <v>55</v>
      </c>
      <c r="E108" s="99"/>
      <c r="F108" s="203">
        <v>-0.08</v>
      </c>
      <c r="G108" s="104">
        <v>1</v>
      </c>
      <c r="H108" s="204">
        <f t="shared" si="25"/>
        <v>-0.08</v>
      </c>
      <c r="I108" s="121"/>
      <c r="J108" s="203"/>
      <c r="K108" s="104">
        <v>1</v>
      </c>
      <c r="L108" s="204">
        <f t="shared" si="26"/>
        <v>0</v>
      </c>
      <c r="M108" s="258"/>
      <c r="N108" s="96">
        <f t="shared" si="27"/>
        <v>0.08</v>
      </c>
      <c r="O108" s="206" t="str">
        <f t="shared" si="29"/>
        <v/>
      </c>
      <c r="Q108" s="217"/>
      <c r="R108" s="66"/>
      <c r="S108" s="213"/>
      <c r="T108" s="66"/>
      <c r="U108" s="214"/>
      <c r="V108" s="215"/>
      <c r="W108" s="209"/>
      <c r="X108" s="217"/>
      <c r="Y108" s="66"/>
      <c r="Z108" s="213"/>
      <c r="AA108" s="66"/>
      <c r="AB108" s="214"/>
      <c r="AC108" s="215"/>
      <c r="AD108" s="209"/>
      <c r="AE108" s="217"/>
      <c r="AF108" s="66"/>
      <c r="AG108" s="213"/>
      <c r="AH108" s="66"/>
      <c r="AI108" s="214"/>
      <c r="AJ108" s="215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09"/>
      <c r="AZ108" s="209"/>
      <c r="BA108" s="209"/>
      <c r="BB108" s="209"/>
      <c r="BC108" s="209"/>
      <c r="BD108" s="209"/>
      <c r="BE108" s="209"/>
      <c r="BF108" s="209"/>
      <c r="BG108" s="209"/>
      <c r="BH108" s="209"/>
    </row>
    <row r="109" spans="1:60" s="207" customFormat="1" x14ac:dyDescent="0.3">
      <c r="A109" s="130"/>
      <c r="B109" s="202" t="s">
        <v>91</v>
      </c>
      <c r="C109" s="99"/>
      <c r="D109" s="100" t="s">
        <v>55</v>
      </c>
      <c r="E109" s="99"/>
      <c r="F109" s="203">
        <v>0.1</v>
      </c>
      <c r="G109" s="104">
        <v>1</v>
      </c>
      <c r="H109" s="204">
        <f t="shared" si="25"/>
        <v>0.1</v>
      </c>
      <c r="I109" s="121"/>
      <c r="J109" s="203">
        <v>0.1</v>
      </c>
      <c r="K109" s="104">
        <v>1</v>
      </c>
      <c r="L109" s="204">
        <f t="shared" si="26"/>
        <v>0.1</v>
      </c>
      <c r="M109" s="97"/>
      <c r="N109" s="96">
        <f t="shared" si="27"/>
        <v>0</v>
      </c>
      <c r="O109" s="206">
        <f t="shared" si="29"/>
        <v>0</v>
      </c>
      <c r="Q109" s="216"/>
      <c r="R109" s="66"/>
      <c r="S109" s="213"/>
      <c r="T109" s="66"/>
      <c r="U109" s="214"/>
      <c r="V109" s="215"/>
      <c r="W109" s="209"/>
      <c r="X109" s="216"/>
      <c r="Y109" s="66"/>
      <c r="Z109" s="213"/>
      <c r="AA109" s="66"/>
      <c r="AB109" s="214"/>
      <c r="AC109" s="215"/>
      <c r="AD109" s="209"/>
      <c r="AE109" s="216"/>
      <c r="AF109" s="66"/>
      <c r="AG109" s="213"/>
      <c r="AH109" s="66"/>
      <c r="AI109" s="214"/>
      <c r="AJ109" s="215"/>
      <c r="AK109" s="209"/>
      <c r="AL109" s="209"/>
      <c r="AM109" s="209"/>
      <c r="AN109" s="209"/>
      <c r="AO109" s="209"/>
      <c r="AP109" s="209"/>
      <c r="AQ109" s="209"/>
      <c r="AR109" s="209"/>
      <c r="AS109" s="209"/>
      <c r="AT109" s="209"/>
      <c r="AU109" s="209"/>
      <c r="AV109" s="209"/>
      <c r="AW109" s="209"/>
      <c r="AX109" s="209"/>
      <c r="AY109" s="209"/>
      <c r="AZ109" s="209"/>
      <c r="BA109" s="209"/>
      <c r="BB109" s="209"/>
      <c r="BC109" s="209"/>
      <c r="BD109" s="209"/>
      <c r="BE109" s="209"/>
      <c r="BF109" s="209"/>
      <c r="BG109" s="209"/>
      <c r="BH109" s="209"/>
    </row>
    <row r="110" spans="1:60" s="207" customFormat="1" x14ac:dyDescent="0.3">
      <c r="A110" s="130"/>
      <c r="B110" s="202" t="s">
        <v>92</v>
      </c>
      <c r="C110" s="99"/>
      <c r="D110" s="100" t="s">
        <v>55</v>
      </c>
      <c r="E110" s="99"/>
      <c r="F110" s="203">
        <v>0.03</v>
      </c>
      <c r="G110" s="104">
        <v>1</v>
      </c>
      <c r="H110" s="204">
        <f t="shared" si="25"/>
        <v>0.03</v>
      </c>
      <c r="I110" s="121"/>
      <c r="J110" s="203">
        <v>0.03</v>
      </c>
      <c r="K110" s="104">
        <v>1</v>
      </c>
      <c r="L110" s="204">
        <f t="shared" si="26"/>
        <v>0.03</v>
      </c>
      <c r="M110" s="97"/>
      <c r="N110" s="96">
        <f t="shared" si="27"/>
        <v>0</v>
      </c>
      <c r="O110" s="206">
        <f t="shared" si="29"/>
        <v>0</v>
      </c>
      <c r="Q110" s="216"/>
      <c r="R110" s="66"/>
      <c r="S110" s="213"/>
      <c r="T110" s="66"/>
      <c r="U110" s="214"/>
      <c r="V110" s="215"/>
      <c r="W110" s="209"/>
      <c r="X110" s="216"/>
      <c r="Y110" s="66"/>
      <c r="Z110" s="213"/>
      <c r="AA110" s="66"/>
      <c r="AB110" s="214"/>
      <c r="AC110" s="215"/>
      <c r="AD110" s="209"/>
      <c r="AE110" s="216"/>
      <c r="AF110" s="66"/>
      <c r="AG110" s="213"/>
      <c r="AH110" s="66"/>
      <c r="AI110" s="214"/>
      <c r="AJ110" s="215"/>
      <c r="AK110" s="209"/>
      <c r="AL110" s="209"/>
      <c r="AM110" s="209"/>
      <c r="AN110" s="209"/>
      <c r="AO110" s="209"/>
      <c r="AP110" s="209"/>
      <c r="AQ110" s="209"/>
      <c r="AR110" s="209"/>
      <c r="AS110" s="209"/>
      <c r="AT110" s="209"/>
      <c r="AU110" s="209"/>
      <c r="AV110" s="209"/>
      <c r="AW110" s="209"/>
      <c r="AX110" s="209"/>
      <c r="AY110" s="209"/>
      <c r="AZ110" s="209"/>
      <c r="BA110" s="209"/>
      <c r="BB110" s="209"/>
      <c r="BC110" s="209"/>
      <c r="BD110" s="209"/>
      <c r="BE110" s="209"/>
      <c r="BF110" s="209"/>
      <c r="BG110" s="209"/>
      <c r="BH110" s="209"/>
    </row>
    <row r="111" spans="1:60" s="207" customFormat="1" x14ac:dyDescent="0.3">
      <c r="A111" s="130"/>
      <c r="B111" s="202" t="s">
        <v>95</v>
      </c>
      <c r="C111" s="99"/>
      <c r="D111" s="100" t="s">
        <v>19</v>
      </c>
      <c r="E111" s="99"/>
      <c r="F111" s="161">
        <v>-9.0000000000000006E-5</v>
      </c>
      <c r="G111" s="164">
        <f>+G105</f>
        <v>750</v>
      </c>
      <c r="H111" s="204">
        <f t="shared" si="25"/>
        <v>-6.7500000000000004E-2</v>
      </c>
      <c r="I111" s="121"/>
      <c r="J111" s="161"/>
      <c r="K111" s="164">
        <f>+G105</f>
        <v>750</v>
      </c>
      <c r="L111" s="204">
        <f t="shared" si="26"/>
        <v>0</v>
      </c>
      <c r="M111" s="258"/>
      <c r="N111" s="96">
        <f t="shared" si="27"/>
        <v>6.7500000000000004E-2</v>
      </c>
      <c r="O111" s="206" t="str">
        <f t="shared" si="29"/>
        <v/>
      </c>
      <c r="Q111" s="217"/>
      <c r="R111" s="66"/>
      <c r="S111" s="213"/>
      <c r="T111" s="66"/>
      <c r="U111" s="214"/>
      <c r="V111" s="215"/>
      <c r="W111" s="209"/>
      <c r="X111" s="217"/>
      <c r="Y111" s="66"/>
      <c r="Z111" s="213"/>
      <c r="AA111" s="66"/>
      <c r="AB111" s="214"/>
      <c r="AC111" s="215"/>
      <c r="AD111" s="209"/>
      <c r="AE111" s="217"/>
      <c r="AF111" s="66"/>
      <c r="AG111" s="213"/>
      <c r="AH111" s="66"/>
      <c r="AI111" s="214"/>
      <c r="AJ111" s="215"/>
      <c r="AK111" s="209"/>
      <c r="AL111" s="209"/>
      <c r="AM111" s="209"/>
      <c r="AN111" s="209"/>
      <c r="AO111" s="209"/>
      <c r="AP111" s="209"/>
      <c r="AQ111" s="209"/>
      <c r="AR111" s="209"/>
      <c r="AS111" s="209"/>
      <c r="AT111" s="209"/>
      <c r="AU111" s="209"/>
      <c r="AV111" s="209"/>
      <c r="AW111" s="209"/>
      <c r="AX111" s="209"/>
      <c r="AY111" s="209"/>
      <c r="AZ111" s="209"/>
      <c r="BA111" s="209"/>
      <c r="BB111" s="209"/>
      <c r="BC111" s="209"/>
      <c r="BD111" s="209"/>
      <c r="BE111" s="209"/>
      <c r="BF111" s="209"/>
      <c r="BG111" s="209"/>
      <c r="BH111" s="209"/>
    </row>
    <row r="112" spans="1:60" s="207" customFormat="1" x14ac:dyDescent="0.3">
      <c r="A112" s="130"/>
      <c r="B112" s="202" t="s">
        <v>128</v>
      </c>
      <c r="C112" s="99"/>
      <c r="D112" s="100" t="s">
        <v>55</v>
      </c>
      <c r="E112" s="99"/>
      <c r="F112" s="203">
        <v>-0.03</v>
      </c>
      <c r="G112" s="104">
        <v>1</v>
      </c>
      <c r="H112" s="204">
        <f t="shared" si="25"/>
        <v>-0.03</v>
      </c>
      <c r="I112" s="121"/>
      <c r="J112" s="203"/>
      <c r="K112" s="104">
        <v>1</v>
      </c>
      <c r="L112" s="204">
        <f t="shared" si="26"/>
        <v>0</v>
      </c>
      <c r="M112" s="258"/>
      <c r="N112" s="96">
        <f t="shared" si="27"/>
        <v>0.03</v>
      </c>
      <c r="O112" s="206" t="str">
        <f t="shared" si="29"/>
        <v/>
      </c>
      <c r="Q112" s="217"/>
      <c r="R112" s="66"/>
      <c r="S112" s="213"/>
      <c r="T112" s="66"/>
      <c r="U112" s="214"/>
      <c r="V112" s="215"/>
      <c r="W112" s="209"/>
      <c r="X112" s="217"/>
      <c r="Y112" s="66"/>
      <c r="Z112" s="213"/>
      <c r="AA112" s="66"/>
      <c r="AB112" s="214"/>
      <c r="AC112" s="215"/>
      <c r="AD112" s="209"/>
      <c r="AE112" s="217"/>
      <c r="AF112" s="66"/>
      <c r="AG112" s="213"/>
      <c r="AH112" s="66"/>
      <c r="AI112" s="214"/>
      <c r="AJ112" s="215"/>
      <c r="AK112" s="209"/>
      <c r="AL112" s="209"/>
      <c r="AM112" s="209"/>
      <c r="AN112" s="209"/>
      <c r="AO112" s="209"/>
      <c r="AP112" s="209"/>
      <c r="AQ112" s="209"/>
      <c r="AR112" s="209"/>
      <c r="AS112" s="209"/>
      <c r="AT112" s="209"/>
      <c r="AU112" s="209"/>
      <c r="AV112" s="209"/>
      <c r="AW112" s="209"/>
      <c r="AX112" s="209"/>
      <c r="AY112" s="209"/>
      <c r="AZ112" s="209"/>
      <c r="BA112" s="209"/>
      <c r="BB112" s="209"/>
      <c r="BC112" s="209"/>
      <c r="BD112" s="209"/>
      <c r="BE112" s="209"/>
      <c r="BF112" s="209"/>
      <c r="BG112" s="209"/>
      <c r="BH112" s="209"/>
    </row>
    <row r="113" spans="1:60" s="207" customFormat="1" x14ac:dyDescent="0.3">
      <c r="A113" s="130"/>
      <c r="B113" s="259" t="s">
        <v>93</v>
      </c>
      <c r="C113" s="67"/>
      <c r="D113" s="100" t="s">
        <v>55</v>
      </c>
      <c r="E113" s="99"/>
      <c r="F113" s="203">
        <v>0.46</v>
      </c>
      <c r="G113" s="104">
        <v>1</v>
      </c>
      <c r="H113" s="204">
        <f t="shared" si="25"/>
        <v>0.46</v>
      </c>
      <c r="I113" s="97"/>
      <c r="J113" s="203">
        <v>0.46</v>
      </c>
      <c r="K113" s="104">
        <v>1</v>
      </c>
      <c r="L113" s="204">
        <f t="shared" si="26"/>
        <v>0.46</v>
      </c>
      <c r="M113" s="97"/>
      <c r="N113" s="96">
        <f t="shared" si="27"/>
        <v>0</v>
      </c>
      <c r="O113" s="206">
        <f t="shared" si="29"/>
        <v>0</v>
      </c>
      <c r="Q113" s="216"/>
      <c r="R113" s="66"/>
      <c r="S113" s="213"/>
      <c r="T113" s="66"/>
      <c r="U113" s="214"/>
      <c r="V113" s="215"/>
      <c r="W113" s="209"/>
      <c r="X113" s="216"/>
      <c r="Y113" s="66"/>
      <c r="Z113" s="213"/>
      <c r="AA113" s="66"/>
      <c r="AB113" s="214"/>
      <c r="AC113" s="215"/>
      <c r="AD113" s="209"/>
      <c r="AE113" s="216"/>
      <c r="AF113" s="66"/>
      <c r="AG113" s="213"/>
      <c r="AH113" s="66"/>
      <c r="AI113" s="214"/>
      <c r="AJ113" s="215"/>
      <c r="AK113" s="209"/>
      <c r="AL113" s="209"/>
      <c r="AM113" s="209"/>
      <c r="AN113" s="209"/>
      <c r="AO113" s="209"/>
      <c r="AP113" s="209"/>
      <c r="AQ113" s="209"/>
      <c r="AR113" s="209"/>
      <c r="AS113" s="209"/>
      <c r="AT113" s="209"/>
      <c r="AU113" s="209"/>
      <c r="AV113" s="209"/>
      <c r="AW113" s="209"/>
      <c r="AX113" s="209"/>
      <c r="AY113" s="209"/>
      <c r="AZ113" s="209"/>
      <c r="BA113" s="209"/>
      <c r="BB113" s="209"/>
      <c r="BC113" s="209"/>
      <c r="BD113" s="209"/>
      <c r="BE113" s="209"/>
      <c r="BF113" s="209"/>
      <c r="BG113" s="209"/>
      <c r="BH113" s="209"/>
    </row>
    <row r="114" spans="1:60" s="207" customFormat="1" x14ac:dyDescent="0.3">
      <c r="A114" s="130"/>
      <c r="B114" s="202" t="s">
        <v>89</v>
      </c>
      <c r="C114" s="67"/>
      <c r="D114" s="100" t="s">
        <v>55</v>
      </c>
      <c r="E114" s="99"/>
      <c r="F114" s="203">
        <v>-0.48</v>
      </c>
      <c r="G114" s="104">
        <v>1</v>
      </c>
      <c r="H114" s="119">
        <f t="shared" si="25"/>
        <v>-0.48</v>
      </c>
      <c r="I114" s="97"/>
      <c r="J114" s="203">
        <v>-0.48</v>
      </c>
      <c r="K114" s="104">
        <v>1</v>
      </c>
      <c r="L114" s="119">
        <f t="shared" si="26"/>
        <v>-0.48</v>
      </c>
      <c r="M114" s="97"/>
      <c r="N114" s="96">
        <f t="shared" si="27"/>
        <v>0</v>
      </c>
      <c r="O114" s="206">
        <f t="shared" si="29"/>
        <v>0</v>
      </c>
      <c r="Q114" s="216"/>
      <c r="R114" s="66"/>
      <c r="S114" s="213"/>
      <c r="T114" s="66"/>
      <c r="U114" s="214"/>
      <c r="V114" s="215"/>
      <c r="W114" s="209"/>
      <c r="X114" s="216"/>
      <c r="Y114" s="66"/>
      <c r="Z114" s="213"/>
      <c r="AA114" s="66"/>
      <c r="AB114" s="214"/>
      <c r="AC114" s="215"/>
      <c r="AD114" s="209"/>
      <c r="AE114" s="217"/>
      <c r="AF114" s="66"/>
      <c r="AG114" s="213"/>
      <c r="AH114" s="66"/>
      <c r="AI114" s="214"/>
      <c r="AJ114" s="215"/>
      <c r="AK114" s="209"/>
      <c r="AL114" s="209"/>
      <c r="AM114" s="209"/>
      <c r="AN114" s="209"/>
      <c r="AO114" s="209"/>
      <c r="AP114" s="209"/>
      <c r="AQ114" s="209"/>
      <c r="AR114" s="209"/>
      <c r="AS114" s="209"/>
      <c r="AT114" s="209"/>
      <c r="AU114" s="209"/>
      <c r="AV114" s="209"/>
      <c r="AW114" s="209"/>
      <c r="AX114" s="209"/>
      <c r="AY114" s="209"/>
      <c r="AZ114" s="209"/>
      <c r="BA114" s="209"/>
      <c r="BB114" s="209"/>
      <c r="BC114" s="209"/>
      <c r="BD114" s="209"/>
      <c r="BE114" s="209"/>
      <c r="BF114" s="209"/>
      <c r="BG114" s="209"/>
      <c r="BH114" s="209"/>
    </row>
    <row r="115" spans="1:60" s="207" customFormat="1" x14ac:dyDescent="0.3">
      <c r="A115" s="1"/>
      <c r="B115" s="202" t="s">
        <v>90</v>
      </c>
      <c r="C115" s="67"/>
      <c r="D115" s="100" t="s">
        <v>55</v>
      </c>
      <c r="E115" s="99"/>
      <c r="F115" s="203">
        <v>-1.48</v>
      </c>
      <c r="G115" s="104">
        <v>1</v>
      </c>
      <c r="H115" s="119">
        <f t="shared" si="25"/>
        <v>-1.48</v>
      </c>
      <c r="I115" s="97"/>
      <c r="J115" s="203">
        <v>-1.48</v>
      </c>
      <c r="K115" s="104">
        <v>1</v>
      </c>
      <c r="L115" s="119">
        <f t="shared" si="26"/>
        <v>-1.48</v>
      </c>
      <c r="M115" s="97"/>
      <c r="N115" s="96">
        <f t="shared" si="27"/>
        <v>0</v>
      </c>
      <c r="O115" s="118">
        <f t="shared" si="29"/>
        <v>0</v>
      </c>
      <c r="Q115" s="216"/>
      <c r="R115" s="66"/>
      <c r="S115" s="213"/>
      <c r="T115" s="66"/>
      <c r="U115" s="214"/>
      <c r="V115" s="215"/>
      <c r="W115" s="209"/>
      <c r="X115" s="216"/>
      <c r="Y115" s="66"/>
      <c r="Z115" s="213"/>
      <c r="AA115" s="66"/>
      <c r="AB115" s="214"/>
      <c r="AC115" s="215"/>
      <c r="AD115" s="209"/>
      <c r="AE115" s="217"/>
      <c r="AF115" s="66"/>
      <c r="AG115" s="213"/>
      <c r="AH115" s="66"/>
      <c r="AI115" s="214"/>
      <c r="AJ115" s="215"/>
      <c r="AK115" s="209"/>
      <c r="AL115" s="209"/>
      <c r="AM115" s="209"/>
      <c r="AN115" s="209"/>
      <c r="AO115" s="209"/>
      <c r="AP115" s="209"/>
      <c r="AQ115" s="209"/>
      <c r="AR115" s="209"/>
      <c r="AS115" s="209"/>
      <c r="AT115" s="209"/>
      <c r="AU115" s="209"/>
      <c r="AV115" s="209"/>
      <c r="AW115" s="209"/>
      <c r="AX115" s="209"/>
      <c r="AY115" s="209"/>
      <c r="AZ115" s="209"/>
      <c r="BA115" s="209"/>
      <c r="BB115" s="209"/>
      <c r="BC115" s="209"/>
      <c r="BD115" s="209"/>
      <c r="BE115" s="209"/>
      <c r="BF115" s="209"/>
      <c r="BG115" s="209"/>
      <c r="BH115" s="209"/>
    </row>
    <row r="116" spans="1:60" s="207" customFormat="1" x14ac:dyDescent="0.3">
      <c r="A116" s="130"/>
      <c r="B116" s="135" t="s">
        <v>31</v>
      </c>
      <c r="C116" s="116"/>
      <c r="D116" s="134"/>
      <c r="E116" s="116"/>
      <c r="F116" s="133"/>
      <c r="G116" s="132"/>
      <c r="H116" s="322">
        <f>SUM(H99:H115)</f>
        <v>36.742500000000007</v>
      </c>
      <c r="I116" s="123"/>
      <c r="J116" s="131"/>
      <c r="K116" s="171"/>
      <c r="L116" s="322">
        <f>SUM(L99:L115)</f>
        <v>39.227979452054804</v>
      </c>
      <c r="M116" s="123"/>
      <c r="N116" s="109">
        <f t="shared" si="27"/>
        <v>2.4854794520547969</v>
      </c>
      <c r="O116" s="169">
        <f>IF(OR(H116=0, L116=0),"",(N116/H116))</f>
        <v>6.7645899219018757E-2</v>
      </c>
      <c r="Q116" s="218"/>
      <c r="R116" s="219"/>
      <c r="S116" s="213"/>
      <c r="T116" s="66"/>
      <c r="U116" s="220"/>
      <c r="V116" s="221"/>
      <c r="W116" s="209"/>
      <c r="X116" s="218"/>
      <c r="Y116" s="219"/>
      <c r="Z116" s="213"/>
      <c r="AA116" s="66"/>
      <c r="AB116" s="220"/>
      <c r="AC116" s="221"/>
      <c r="AD116" s="209"/>
      <c r="AE116" s="218"/>
      <c r="AF116" s="219"/>
      <c r="AG116" s="213"/>
      <c r="AH116" s="66"/>
      <c r="AI116" s="220"/>
      <c r="AJ116" s="221"/>
      <c r="AK116" s="209"/>
      <c r="AL116" s="209"/>
      <c r="AM116" s="209"/>
      <c r="AN116" s="209"/>
      <c r="AO116" s="209"/>
      <c r="AP116" s="209"/>
      <c r="AQ116" s="209"/>
      <c r="AR116" s="209"/>
      <c r="AS116" s="209"/>
      <c r="AT116" s="209"/>
      <c r="AU116" s="209"/>
      <c r="AV116" s="209"/>
      <c r="AW116" s="209"/>
      <c r="AX116" s="209"/>
      <c r="AY116" s="209"/>
      <c r="AZ116" s="209"/>
      <c r="BA116" s="209"/>
      <c r="BB116" s="209"/>
      <c r="BC116" s="209"/>
      <c r="BD116" s="209"/>
      <c r="BE116" s="209"/>
      <c r="BF116" s="209"/>
      <c r="BG116" s="209"/>
      <c r="BH116" s="209"/>
    </row>
    <row r="117" spans="1:60" s="207" customFormat="1" x14ac:dyDescent="0.3">
      <c r="A117" s="130"/>
      <c r="B117" s="202" t="s">
        <v>94</v>
      </c>
      <c r="C117" s="99"/>
      <c r="D117" s="100" t="s">
        <v>19</v>
      </c>
      <c r="E117" s="99"/>
      <c r="F117" s="160">
        <v>6.0000000000000002E-5</v>
      </c>
      <c r="G117" s="164">
        <f>+G105</f>
        <v>750</v>
      </c>
      <c r="H117" s="204">
        <f t="shared" ref="H117" si="30">G117*F117</f>
        <v>4.4999999999999998E-2</v>
      </c>
      <c r="I117" s="260"/>
      <c r="J117" s="161"/>
      <c r="K117" s="164">
        <f>+G105</f>
        <v>750</v>
      </c>
      <c r="L117" s="204">
        <f t="shared" ref="L117" si="31">K117*J117</f>
        <v>0</v>
      </c>
      <c r="M117" s="104"/>
      <c r="N117" s="205">
        <f t="shared" si="27"/>
        <v>-4.4999999999999998E-2</v>
      </c>
      <c r="O117" s="206" t="str">
        <f t="shared" ref="O117:O124" si="32">IF(OR(H117=0,L117=0),"",(N117/H117))</f>
        <v/>
      </c>
      <c r="Q117" s="218"/>
      <c r="R117" s="66"/>
      <c r="S117" s="213"/>
      <c r="T117" s="66"/>
      <c r="U117" s="214"/>
      <c r="V117" s="215"/>
      <c r="W117" s="209"/>
      <c r="X117" s="218"/>
      <c r="Y117" s="66"/>
      <c r="Z117" s="213"/>
      <c r="AA117" s="66"/>
      <c r="AB117" s="214"/>
      <c r="AC117" s="215"/>
      <c r="AD117" s="209"/>
      <c r="AE117" s="218"/>
      <c r="AF117" s="66"/>
      <c r="AG117" s="213"/>
      <c r="AH117" s="66"/>
      <c r="AI117" s="214"/>
      <c r="AJ117" s="215"/>
      <c r="AK117" s="209"/>
      <c r="AL117" s="209"/>
      <c r="AM117" s="209"/>
      <c r="AN117" s="209"/>
      <c r="AO117" s="209"/>
      <c r="AP117" s="209"/>
      <c r="AQ117" s="209"/>
      <c r="AR117" s="209"/>
      <c r="AS117" s="209"/>
      <c r="AT117" s="209"/>
      <c r="AU117" s="209"/>
      <c r="AV117" s="209"/>
      <c r="AW117" s="209"/>
      <c r="AX117" s="209"/>
      <c r="AY117" s="209"/>
      <c r="AZ117" s="209"/>
      <c r="BA117" s="209"/>
      <c r="BB117" s="209"/>
      <c r="BC117" s="209"/>
      <c r="BD117" s="209"/>
      <c r="BE117" s="209"/>
      <c r="BF117" s="209"/>
      <c r="BG117" s="209"/>
      <c r="BH117" s="209"/>
    </row>
    <row r="118" spans="1:60" s="194" customFormat="1" x14ac:dyDescent="0.3">
      <c r="A118" s="1"/>
      <c r="B118" s="101" t="s">
        <v>30</v>
      </c>
      <c r="C118" s="67"/>
      <c r="D118" s="100" t="s">
        <v>19</v>
      </c>
      <c r="E118" s="99"/>
      <c r="F118" s="323">
        <f>+F138</f>
        <v>0.113</v>
      </c>
      <c r="G118" s="163">
        <f>$F94*(1+$F146)-$F94</f>
        <v>28.200000000000045</v>
      </c>
      <c r="H118" s="162">
        <f>G118*F118</f>
        <v>3.1866000000000052</v>
      </c>
      <c r="I118" s="97"/>
      <c r="J118" s="316">
        <f>+F118</f>
        <v>0.113</v>
      </c>
      <c r="K118" s="163">
        <f>$F94*(1+$J146)-$F94</f>
        <v>28.200000000000045</v>
      </c>
      <c r="L118" s="162">
        <f>K118*J118</f>
        <v>3.1866000000000052</v>
      </c>
      <c r="M118" s="97"/>
      <c r="N118" s="96">
        <f t="shared" si="27"/>
        <v>0</v>
      </c>
      <c r="O118" s="118">
        <f t="shared" si="32"/>
        <v>0</v>
      </c>
      <c r="Q118" s="222"/>
      <c r="R118" s="223"/>
      <c r="S118" s="213"/>
      <c r="T118" s="66"/>
      <c r="U118" s="214"/>
      <c r="V118" s="215"/>
      <c r="W118" s="209"/>
      <c r="X118" s="222"/>
      <c r="Y118" s="223"/>
      <c r="Z118" s="213"/>
      <c r="AA118" s="66"/>
      <c r="AB118" s="214"/>
      <c r="AC118" s="215"/>
      <c r="AD118" s="209"/>
      <c r="AE118" s="222"/>
      <c r="AF118" s="223"/>
      <c r="AG118" s="213"/>
      <c r="AH118" s="66"/>
      <c r="AI118" s="214"/>
      <c r="AJ118" s="215"/>
      <c r="AK118" s="209"/>
      <c r="AL118" s="209"/>
      <c r="AM118" s="209"/>
      <c r="AN118" s="209"/>
      <c r="AO118" s="209"/>
      <c r="AP118" s="209"/>
      <c r="AQ118" s="209"/>
      <c r="AR118" s="209"/>
      <c r="AS118" s="209"/>
      <c r="AT118" s="209"/>
      <c r="AU118" s="209"/>
      <c r="AV118" s="209"/>
      <c r="AW118" s="209"/>
      <c r="AX118" s="209"/>
      <c r="AY118" s="209"/>
      <c r="AZ118" s="209"/>
      <c r="BA118" s="209"/>
      <c r="BB118" s="209"/>
      <c r="BC118" s="209"/>
      <c r="BD118" s="209"/>
      <c r="BE118" s="209"/>
      <c r="BF118" s="209"/>
      <c r="BG118" s="209"/>
      <c r="BH118" s="209"/>
    </row>
    <row r="119" spans="1:60" s="272" customFormat="1" x14ac:dyDescent="0.3">
      <c r="A119" s="270"/>
      <c r="B119" s="271" t="s">
        <v>143</v>
      </c>
      <c r="C119" s="271"/>
      <c r="D119" s="100" t="s">
        <v>19</v>
      </c>
      <c r="E119" s="99"/>
      <c r="F119" s="161"/>
      <c r="G119" s="164"/>
      <c r="H119" s="204">
        <f t="shared" ref="H119:H122" si="33">G119*F119</f>
        <v>0</v>
      </c>
      <c r="I119" s="121"/>
      <c r="J119" s="161">
        <f>+'2017 RR&amp;DistR-DONOTPRINT'!$B$4</f>
        <v>-3.4099999999999998E-3</v>
      </c>
      <c r="K119" s="164">
        <f>+G105</f>
        <v>750</v>
      </c>
      <c r="L119" s="204">
        <f t="shared" ref="L119:L123" si="34">K119*J119</f>
        <v>-2.5574999999999997</v>
      </c>
      <c r="M119" s="97"/>
      <c r="N119" s="96">
        <f t="shared" si="27"/>
        <v>-2.5574999999999997</v>
      </c>
      <c r="O119" s="206" t="str">
        <f t="shared" si="32"/>
        <v/>
      </c>
      <c r="Q119" s="273"/>
      <c r="R119" s="274"/>
      <c r="S119" s="275"/>
      <c r="T119" s="274"/>
      <c r="U119" s="276"/>
      <c r="V119" s="277"/>
      <c r="W119" s="278"/>
      <c r="X119" s="273"/>
      <c r="Y119" s="274"/>
      <c r="Z119" s="275"/>
      <c r="AA119" s="274"/>
      <c r="AB119" s="276"/>
      <c r="AC119" s="277"/>
      <c r="AD119" s="278"/>
      <c r="AE119" s="273"/>
      <c r="AF119" s="274"/>
      <c r="AG119" s="275"/>
      <c r="AH119" s="274"/>
      <c r="AI119" s="276"/>
      <c r="AJ119" s="277"/>
      <c r="AK119" s="278"/>
      <c r="AL119" s="278"/>
      <c r="AM119" s="278"/>
      <c r="AN119" s="278"/>
      <c r="AO119" s="278"/>
      <c r="AP119" s="278"/>
      <c r="AQ119" s="278"/>
      <c r="AR119" s="278"/>
      <c r="AS119" s="278"/>
      <c r="AT119" s="278"/>
      <c r="AU119" s="278"/>
      <c r="AV119" s="278"/>
      <c r="AW119" s="278"/>
      <c r="AX119" s="278"/>
      <c r="AY119" s="278"/>
      <c r="AZ119" s="278"/>
      <c r="BA119" s="278"/>
      <c r="BB119" s="278"/>
      <c r="BC119" s="278"/>
      <c r="BD119" s="278"/>
      <c r="BE119" s="278"/>
      <c r="BF119" s="278"/>
      <c r="BG119" s="278"/>
      <c r="BH119" s="278"/>
    </row>
    <row r="120" spans="1:60" s="272" customFormat="1" x14ac:dyDescent="0.3">
      <c r="A120" s="270"/>
      <c r="B120" s="271" t="s">
        <v>144</v>
      </c>
      <c r="C120" s="271"/>
      <c r="D120" s="100" t="s">
        <v>19</v>
      </c>
      <c r="E120" s="99"/>
      <c r="F120" s="161"/>
      <c r="G120" s="164"/>
      <c r="H120" s="204">
        <f t="shared" si="33"/>
        <v>0</v>
      </c>
      <c r="I120" s="121"/>
      <c r="J120" s="161">
        <f>+'2017 RR&amp;DistR-DONOTPRINT'!$C$4</f>
        <v>0</v>
      </c>
      <c r="K120" s="164">
        <f>+G105</f>
        <v>750</v>
      </c>
      <c r="L120" s="204">
        <f t="shared" si="34"/>
        <v>0</v>
      </c>
      <c r="M120" s="97"/>
      <c r="N120" s="96">
        <f t="shared" si="27"/>
        <v>0</v>
      </c>
      <c r="O120" s="206" t="str">
        <f t="shared" si="32"/>
        <v/>
      </c>
      <c r="Q120" s="273"/>
      <c r="R120" s="274"/>
      <c r="S120" s="275"/>
      <c r="T120" s="274"/>
      <c r="U120" s="276"/>
      <c r="V120" s="277"/>
      <c r="W120" s="278"/>
      <c r="X120" s="273"/>
      <c r="Y120" s="274"/>
      <c r="Z120" s="275"/>
      <c r="AA120" s="274"/>
      <c r="AB120" s="276"/>
      <c r="AC120" s="277"/>
      <c r="AD120" s="278"/>
      <c r="AE120" s="273"/>
      <c r="AF120" s="274"/>
      <c r="AG120" s="275"/>
      <c r="AH120" s="274"/>
      <c r="AI120" s="276"/>
      <c r="AJ120" s="277"/>
      <c r="AK120" s="278"/>
      <c r="AL120" s="278"/>
      <c r="AM120" s="278"/>
      <c r="AN120" s="278"/>
      <c r="AO120" s="278"/>
      <c r="AP120" s="278"/>
      <c r="AQ120" s="278"/>
      <c r="AR120" s="278"/>
      <c r="AS120" s="278"/>
      <c r="AT120" s="278"/>
      <c r="AU120" s="278"/>
      <c r="AV120" s="278"/>
      <c r="AW120" s="278"/>
      <c r="AX120" s="278"/>
      <c r="AY120" s="278"/>
      <c r="AZ120" s="278"/>
      <c r="BA120" s="278"/>
      <c r="BB120" s="278"/>
      <c r="BC120" s="278"/>
      <c r="BD120" s="278"/>
      <c r="BE120" s="278"/>
      <c r="BF120" s="278"/>
      <c r="BG120" s="278"/>
      <c r="BH120" s="278"/>
    </row>
    <row r="121" spans="1:60" s="272" customFormat="1" x14ac:dyDescent="0.3">
      <c r="A121" s="270"/>
      <c r="B121" s="271" t="s">
        <v>145</v>
      </c>
      <c r="C121" s="271"/>
      <c r="D121" s="100" t="s">
        <v>19</v>
      </c>
      <c r="E121" s="99"/>
      <c r="F121" s="161"/>
      <c r="G121" s="164"/>
      <c r="H121" s="204">
        <f t="shared" si="33"/>
        <v>0</v>
      </c>
      <c r="I121" s="121"/>
      <c r="J121" s="161">
        <f>+'2017 RR&amp;DistR-DONOTPRINT'!$E$4</f>
        <v>2.9E-4</v>
      </c>
      <c r="K121" s="164">
        <f>+G105</f>
        <v>750</v>
      </c>
      <c r="L121" s="204">
        <f t="shared" si="34"/>
        <v>0.2175</v>
      </c>
      <c r="M121" s="97"/>
      <c r="N121" s="96">
        <f t="shared" si="27"/>
        <v>0.2175</v>
      </c>
      <c r="O121" s="206" t="str">
        <f t="shared" si="32"/>
        <v/>
      </c>
      <c r="Q121" s="273"/>
      <c r="R121" s="274"/>
      <c r="S121" s="275"/>
      <c r="T121" s="274"/>
      <c r="U121" s="276"/>
      <c r="V121" s="277"/>
      <c r="W121" s="278"/>
      <c r="X121" s="273"/>
      <c r="Y121" s="274"/>
      <c r="Z121" s="275"/>
      <c r="AA121" s="274"/>
      <c r="AB121" s="276"/>
      <c r="AC121" s="277"/>
      <c r="AD121" s="278"/>
      <c r="AE121" s="273"/>
      <c r="AF121" s="274"/>
      <c r="AG121" s="275"/>
      <c r="AH121" s="274"/>
      <c r="AI121" s="276"/>
      <c r="AJ121" s="277"/>
      <c r="AK121" s="278"/>
      <c r="AL121" s="278"/>
      <c r="AM121" s="278"/>
      <c r="AN121" s="278"/>
      <c r="AO121" s="278"/>
      <c r="AP121" s="278"/>
      <c r="AQ121" s="278"/>
      <c r="AR121" s="278"/>
      <c r="AS121" s="278"/>
      <c r="AT121" s="278"/>
      <c r="AU121" s="278"/>
      <c r="AV121" s="278"/>
      <c r="AW121" s="278"/>
      <c r="AX121" s="278"/>
      <c r="AY121" s="278"/>
      <c r="AZ121" s="278"/>
      <c r="BA121" s="278"/>
      <c r="BB121" s="278"/>
      <c r="BC121" s="278"/>
      <c r="BD121" s="278"/>
      <c r="BE121" s="278"/>
      <c r="BF121" s="278"/>
      <c r="BG121" s="278"/>
      <c r="BH121" s="278"/>
    </row>
    <row r="122" spans="1:60" s="272" customFormat="1" x14ac:dyDescent="0.3">
      <c r="A122" s="270"/>
      <c r="B122" s="271" t="s">
        <v>147</v>
      </c>
      <c r="C122" s="271"/>
      <c r="D122" s="100" t="s">
        <v>19</v>
      </c>
      <c r="E122" s="99"/>
      <c r="F122" s="161"/>
      <c r="G122" s="164"/>
      <c r="H122" s="204">
        <f t="shared" si="33"/>
        <v>0</v>
      </c>
      <c r="I122" s="121"/>
      <c r="J122" s="161">
        <f>+'2017 RR&amp;DistR-DONOTPRINT'!$G$4</f>
        <v>3.63E-3</v>
      </c>
      <c r="K122" s="164">
        <f>+G105</f>
        <v>750</v>
      </c>
      <c r="L122" s="204">
        <f t="shared" si="34"/>
        <v>2.7225000000000001</v>
      </c>
      <c r="M122" s="97"/>
      <c r="N122" s="96">
        <f t="shared" si="27"/>
        <v>2.7225000000000001</v>
      </c>
      <c r="O122" s="206" t="str">
        <f t="shared" si="32"/>
        <v/>
      </c>
      <c r="Q122" s="273"/>
      <c r="R122" s="274"/>
      <c r="S122" s="275"/>
      <c r="T122" s="274"/>
      <c r="U122" s="276"/>
      <c r="V122" s="277"/>
      <c r="W122" s="278"/>
      <c r="X122" s="273"/>
      <c r="Y122" s="274"/>
      <c r="Z122" s="275"/>
      <c r="AA122" s="274"/>
      <c r="AB122" s="276"/>
      <c r="AC122" s="277"/>
      <c r="AD122" s="278"/>
      <c r="AE122" s="273"/>
      <c r="AF122" s="274"/>
      <c r="AG122" s="275"/>
      <c r="AH122" s="274"/>
      <c r="AI122" s="276"/>
      <c r="AJ122" s="277"/>
      <c r="AK122" s="278"/>
      <c r="AL122" s="278"/>
      <c r="AM122" s="278"/>
      <c r="AN122" s="278"/>
      <c r="AO122" s="278"/>
      <c r="AP122" s="278"/>
      <c r="AQ122" s="278"/>
      <c r="AR122" s="278"/>
      <c r="AS122" s="278"/>
      <c r="AT122" s="278"/>
      <c r="AU122" s="278"/>
      <c r="AV122" s="278"/>
      <c r="AW122" s="278"/>
      <c r="AX122" s="278"/>
      <c r="AY122" s="278"/>
      <c r="AZ122" s="278"/>
      <c r="BA122" s="278"/>
      <c r="BB122" s="278"/>
      <c r="BC122" s="278"/>
      <c r="BD122" s="278"/>
      <c r="BE122" s="278"/>
      <c r="BF122" s="278"/>
      <c r="BG122" s="278"/>
      <c r="BH122" s="278"/>
    </row>
    <row r="123" spans="1:60" s="272" customFormat="1" x14ac:dyDescent="0.3">
      <c r="A123" s="270"/>
      <c r="B123" s="271" t="s">
        <v>146</v>
      </c>
      <c r="C123" s="271"/>
      <c r="D123" s="100" t="s">
        <v>19</v>
      </c>
      <c r="E123" s="99"/>
      <c r="F123" s="161"/>
      <c r="G123" s="164"/>
      <c r="H123" s="204"/>
      <c r="I123" s="121"/>
      <c r="J123" s="161">
        <f>+'2017 RR&amp;DistR-DONOTPRINT'!$H$4</f>
        <v>6.6299999999999996E-3</v>
      </c>
      <c r="K123" s="164">
        <f>+G105</f>
        <v>750</v>
      </c>
      <c r="L123" s="204">
        <f t="shared" si="34"/>
        <v>4.9725000000000001</v>
      </c>
      <c r="M123" s="97"/>
      <c r="N123" s="96">
        <f t="shared" si="27"/>
        <v>4.9725000000000001</v>
      </c>
      <c r="O123" s="206" t="str">
        <f t="shared" si="32"/>
        <v/>
      </c>
      <c r="Q123" s="273"/>
      <c r="R123" s="274"/>
      <c r="S123" s="275"/>
      <c r="T123" s="274"/>
      <c r="U123" s="276"/>
      <c r="V123" s="277"/>
      <c r="W123" s="278"/>
      <c r="X123" s="273"/>
      <c r="Y123" s="274"/>
      <c r="Z123" s="275"/>
      <c r="AA123" s="274"/>
      <c r="AB123" s="276"/>
      <c r="AC123" s="277"/>
      <c r="AD123" s="278"/>
      <c r="AE123" s="273"/>
      <c r="AF123" s="274"/>
      <c r="AG123" s="275"/>
      <c r="AH123" s="274"/>
      <c r="AI123" s="276"/>
      <c r="AJ123" s="277"/>
      <c r="AK123" s="278"/>
      <c r="AL123" s="278"/>
      <c r="AM123" s="278"/>
      <c r="AN123" s="278"/>
      <c r="AO123" s="278"/>
      <c r="AP123" s="278"/>
      <c r="AQ123" s="278"/>
      <c r="AR123" s="278"/>
      <c r="AS123" s="278"/>
      <c r="AT123" s="278"/>
      <c r="AU123" s="278"/>
      <c r="AV123" s="278"/>
      <c r="AW123" s="278"/>
      <c r="AX123" s="278"/>
      <c r="AY123" s="278"/>
      <c r="AZ123" s="278"/>
      <c r="BA123" s="278"/>
      <c r="BB123" s="278"/>
      <c r="BC123" s="278"/>
      <c r="BD123" s="278"/>
      <c r="BE123" s="278"/>
      <c r="BF123" s="278"/>
      <c r="BG123" s="278"/>
      <c r="BH123" s="278"/>
    </row>
    <row r="124" spans="1:60" s="194" customFormat="1" x14ac:dyDescent="0.3">
      <c r="A124" s="1"/>
      <c r="B124" s="99" t="s">
        <v>82</v>
      </c>
      <c r="C124" s="67"/>
      <c r="D124" s="100" t="s">
        <v>55</v>
      </c>
      <c r="E124" s="99"/>
      <c r="F124" s="317">
        <v>0.78</v>
      </c>
      <c r="G124" s="164">
        <v>1</v>
      </c>
      <c r="H124" s="162">
        <f>G124*F124</f>
        <v>0.78</v>
      </c>
      <c r="I124" s="97"/>
      <c r="J124" s="318">
        <v>0.78</v>
      </c>
      <c r="K124" s="103">
        <v>1</v>
      </c>
      <c r="L124" s="162">
        <f>K124*J124</f>
        <v>0.78</v>
      </c>
      <c r="M124" s="97"/>
      <c r="N124" s="96">
        <f t="shared" si="27"/>
        <v>0</v>
      </c>
      <c r="O124" s="118">
        <f t="shared" si="32"/>
        <v>0</v>
      </c>
      <c r="Q124" s="224"/>
      <c r="R124" s="66"/>
      <c r="S124" s="213"/>
      <c r="T124" s="66"/>
      <c r="U124" s="214"/>
      <c r="V124" s="215"/>
      <c r="W124" s="209"/>
      <c r="X124" s="224"/>
      <c r="Y124" s="66"/>
      <c r="Z124" s="213"/>
      <c r="AA124" s="66"/>
      <c r="AB124" s="214"/>
      <c r="AC124" s="215"/>
      <c r="AD124" s="209"/>
      <c r="AE124" s="224"/>
      <c r="AF124" s="66"/>
      <c r="AG124" s="213"/>
      <c r="AH124" s="66"/>
      <c r="AI124" s="214"/>
      <c r="AJ124" s="215"/>
      <c r="AK124" s="209"/>
      <c r="AL124" s="209"/>
      <c r="AM124" s="209"/>
      <c r="AN124" s="209"/>
      <c r="AO124" s="209"/>
      <c r="AP124" s="209"/>
      <c r="AQ124" s="209"/>
      <c r="AR124" s="209"/>
      <c r="AS124" s="209"/>
      <c r="AT124" s="209"/>
      <c r="AU124" s="209"/>
      <c r="AV124" s="209"/>
      <c r="AW124" s="209"/>
      <c r="AX124" s="209"/>
      <c r="AY124" s="209"/>
      <c r="AZ124" s="209"/>
      <c r="BA124" s="209"/>
      <c r="BB124" s="209"/>
      <c r="BC124" s="209"/>
      <c r="BD124" s="209"/>
      <c r="BE124" s="209"/>
      <c r="BF124" s="209"/>
      <c r="BG124" s="209"/>
      <c r="BH124" s="209"/>
    </row>
    <row r="125" spans="1:60" s="194" customFormat="1" x14ac:dyDescent="0.3">
      <c r="A125" s="1"/>
      <c r="B125" s="117" t="s">
        <v>29</v>
      </c>
      <c r="C125" s="126"/>
      <c r="D125" s="126"/>
      <c r="E125" s="126"/>
      <c r="F125" s="125"/>
      <c r="G125" s="114"/>
      <c r="H125" s="111">
        <f>SUM(H117:H124)+H116</f>
        <v>40.754100000000008</v>
      </c>
      <c r="I125" s="123"/>
      <c r="J125" s="114"/>
      <c r="K125" s="124"/>
      <c r="L125" s="111">
        <f>SUM(L117:L124)+L116</f>
        <v>48.549579452054807</v>
      </c>
      <c r="M125" s="123"/>
      <c r="N125" s="109">
        <f t="shared" si="27"/>
        <v>7.7954794520547992</v>
      </c>
      <c r="O125" s="108">
        <f>IF(OR(H125=0,L125=0),"",(N125/H125))</f>
        <v>0.19128086381627366</v>
      </c>
      <c r="Q125" s="66"/>
      <c r="R125" s="66"/>
      <c r="S125" s="220"/>
      <c r="T125" s="66"/>
      <c r="U125" s="220"/>
      <c r="V125" s="225"/>
      <c r="W125" s="209"/>
      <c r="X125" s="66"/>
      <c r="Y125" s="66"/>
      <c r="Z125" s="220"/>
      <c r="AA125" s="66"/>
      <c r="AB125" s="220"/>
      <c r="AC125" s="225"/>
      <c r="AD125" s="209"/>
      <c r="AE125" s="66"/>
      <c r="AF125" s="66"/>
      <c r="AG125" s="220"/>
      <c r="AH125" s="66"/>
      <c r="AI125" s="220"/>
      <c r="AJ125" s="225"/>
      <c r="AK125" s="209"/>
      <c r="AL125" s="209"/>
      <c r="AM125" s="209"/>
      <c r="AN125" s="209"/>
      <c r="AO125" s="209"/>
      <c r="AP125" s="209"/>
      <c r="AQ125" s="209"/>
      <c r="AR125" s="209"/>
      <c r="AS125" s="209"/>
      <c r="AT125" s="209"/>
      <c r="AU125" s="209"/>
      <c r="AV125" s="209"/>
      <c r="AW125" s="209"/>
      <c r="AX125" s="209"/>
      <c r="AY125" s="209"/>
      <c r="AZ125" s="209"/>
      <c r="BA125" s="209"/>
      <c r="BB125" s="209"/>
      <c r="BC125" s="209"/>
      <c r="BD125" s="209"/>
      <c r="BE125" s="209"/>
      <c r="BF125" s="209"/>
      <c r="BG125" s="209"/>
      <c r="BH125" s="209"/>
    </row>
    <row r="126" spans="1:60" s="194" customFormat="1" x14ac:dyDescent="0.3">
      <c r="A126" s="1"/>
      <c r="B126" s="97" t="s">
        <v>28</v>
      </c>
      <c r="C126" s="97"/>
      <c r="D126" s="100" t="s">
        <v>19</v>
      </c>
      <c r="E126" s="121"/>
      <c r="F126" s="161">
        <v>9.1400000000000006E-3</v>
      </c>
      <c r="G126" s="106">
        <f>$F94*(1+$F146)</f>
        <v>778.2</v>
      </c>
      <c r="H126" s="119">
        <f>G126*F126</f>
        <v>7.1127480000000007</v>
      </c>
      <c r="I126" s="97"/>
      <c r="J126" s="161">
        <f>+'2017 RR&amp;DistR-DONOTPRINT'!$J$4</f>
        <v>7.6299999999999996E-3</v>
      </c>
      <c r="K126" s="105">
        <f>+G126</f>
        <v>778.2</v>
      </c>
      <c r="L126" s="119">
        <f>K126*J126</f>
        <v>5.9376660000000001</v>
      </c>
      <c r="M126" s="97"/>
      <c r="N126" s="96">
        <f t="shared" si="27"/>
        <v>-1.1750820000000006</v>
      </c>
      <c r="O126" s="118">
        <f>IF(OR(H126=0,L126=0),"",(N126/H126))</f>
        <v>-0.16520787746170684</v>
      </c>
      <c r="Q126" s="217"/>
      <c r="R126" s="226"/>
      <c r="S126" s="213"/>
      <c r="T126" s="66"/>
      <c r="U126" s="214"/>
      <c r="V126" s="215"/>
      <c r="W126" s="209"/>
      <c r="X126" s="217"/>
      <c r="Y126" s="226"/>
      <c r="Z126" s="213"/>
      <c r="AA126" s="66"/>
      <c r="AB126" s="214"/>
      <c r="AC126" s="215"/>
      <c r="AD126" s="209"/>
      <c r="AE126" s="217"/>
      <c r="AF126" s="226"/>
      <c r="AG126" s="213"/>
      <c r="AH126" s="66"/>
      <c r="AI126" s="214"/>
      <c r="AJ126" s="215"/>
      <c r="AK126" s="209"/>
      <c r="AL126" s="209"/>
      <c r="AM126" s="209"/>
      <c r="AN126" s="209"/>
      <c r="AO126" s="209"/>
      <c r="AP126" s="209"/>
      <c r="AQ126" s="209"/>
      <c r="AR126" s="209"/>
      <c r="AS126" s="209"/>
      <c r="AT126" s="209"/>
      <c r="AU126" s="209"/>
      <c r="AV126" s="209"/>
      <c r="AW126" s="209"/>
      <c r="AX126" s="209"/>
      <c r="AY126" s="209"/>
      <c r="AZ126" s="209"/>
      <c r="BA126" s="209"/>
      <c r="BB126" s="209"/>
      <c r="BC126" s="209"/>
      <c r="BD126" s="209"/>
      <c r="BE126" s="209"/>
      <c r="BF126" s="209"/>
      <c r="BG126" s="209"/>
      <c r="BH126" s="209"/>
    </row>
    <row r="127" spans="1:60" s="194" customFormat="1" x14ac:dyDescent="0.3">
      <c r="A127" s="1"/>
      <c r="B127" s="122" t="s">
        <v>27</v>
      </c>
      <c r="C127" s="97"/>
      <c r="D127" s="100" t="s">
        <v>19</v>
      </c>
      <c r="E127" s="121"/>
      <c r="F127" s="161">
        <v>7.8600000000000007E-3</v>
      </c>
      <c r="G127" s="106">
        <f>G126</f>
        <v>778.2</v>
      </c>
      <c r="H127" s="119">
        <f>G127*F127</f>
        <v>6.1166520000000011</v>
      </c>
      <c r="I127" s="97"/>
      <c r="J127" s="161">
        <f>+'2017 RR&amp;DistR-DONOTPRINT'!$K$4</f>
        <v>5.6699999999999997E-3</v>
      </c>
      <c r="K127" s="105">
        <f>+G126</f>
        <v>778.2</v>
      </c>
      <c r="L127" s="119">
        <f>K127*J127</f>
        <v>4.4123939999999999</v>
      </c>
      <c r="M127" s="97"/>
      <c r="N127" s="96">
        <f t="shared" si="27"/>
        <v>-1.7042580000000012</v>
      </c>
      <c r="O127" s="118">
        <f>IF(OR(H127=0,L127=0),"",(N127/H127))</f>
        <v>-0.27862595419847341</v>
      </c>
      <c r="Q127" s="217"/>
      <c r="R127" s="226"/>
      <c r="S127" s="213"/>
      <c r="T127" s="66"/>
      <c r="U127" s="214"/>
      <c r="V127" s="215"/>
      <c r="W127" s="209"/>
      <c r="X127" s="217"/>
      <c r="Y127" s="226"/>
      <c r="Z127" s="213"/>
      <c r="AA127" s="66"/>
      <c r="AB127" s="214"/>
      <c r="AC127" s="215"/>
      <c r="AD127" s="209"/>
      <c r="AE127" s="217"/>
      <c r="AF127" s="226"/>
      <c r="AG127" s="213"/>
      <c r="AH127" s="66"/>
      <c r="AI127" s="214"/>
      <c r="AJ127" s="215"/>
      <c r="AK127" s="209"/>
      <c r="AL127" s="209"/>
      <c r="AM127" s="209"/>
      <c r="AN127" s="209"/>
      <c r="AO127" s="209"/>
      <c r="AP127" s="209"/>
      <c r="AQ127" s="209"/>
      <c r="AR127" s="209"/>
      <c r="AS127" s="209"/>
      <c r="AT127" s="209"/>
      <c r="AU127" s="209"/>
      <c r="AV127" s="209"/>
      <c r="AW127" s="209"/>
      <c r="AX127" s="209"/>
      <c r="AY127" s="209"/>
      <c r="AZ127" s="209"/>
      <c r="BA127" s="209"/>
      <c r="BB127" s="209"/>
      <c r="BC127" s="209"/>
      <c r="BD127" s="209"/>
      <c r="BE127" s="209"/>
      <c r="BF127" s="209"/>
      <c r="BG127" s="209"/>
      <c r="BH127" s="209"/>
    </row>
    <row r="128" spans="1:60" s="194" customFormat="1" x14ac:dyDescent="0.3">
      <c r="A128" s="1"/>
      <c r="B128" s="117" t="s">
        <v>26</v>
      </c>
      <c r="C128" s="116"/>
      <c r="D128" s="116"/>
      <c r="E128" s="116"/>
      <c r="F128" s="115"/>
      <c r="G128" s="114"/>
      <c r="H128" s="111">
        <f>SUM(H125:H127)</f>
        <v>53.983500000000014</v>
      </c>
      <c r="I128" s="110"/>
      <c r="J128" s="113"/>
      <c r="K128" s="112"/>
      <c r="L128" s="111">
        <f>SUM(L125:L127)</f>
        <v>58.899639452054807</v>
      </c>
      <c r="M128" s="110"/>
      <c r="N128" s="109">
        <f t="shared" si="27"/>
        <v>4.916139452054793</v>
      </c>
      <c r="O128" s="108">
        <f>IF(OR(H128=0,L128=0),"",(N128/H128))</f>
        <v>9.1067445646443673E-2</v>
      </c>
      <c r="Q128" s="75"/>
      <c r="R128" s="75"/>
      <c r="S128" s="220"/>
      <c r="T128" s="75"/>
      <c r="U128" s="220"/>
      <c r="V128" s="225"/>
      <c r="W128" s="209"/>
      <c r="X128" s="75"/>
      <c r="Y128" s="75"/>
      <c r="Z128" s="220"/>
      <c r="AA128" s="75"/>
      <c r="AB128" s="220"/>
      <c r="AC128" s="225"/>
      <c r="AD128" s="209"/>
      <c r="AE128" s="75"/>
      <c r="AF128" s="75"/>
      <c r="AG128" s="220"/>
      <c r="AH128" s="75"/>
      <c r="AI128" s="220"/>
      <c r="AJ128" s="225"/>
      <c r="AK128" s="209"/>
      <c r="AL128" s="209"/>
      <c r="AM128" s="209"/>
      <c r="AN128" s="209"/>
      <c r="AO128" s="209"/>
      <c r="AP128" s="209"/>
      <c r="AQ128" s="209"/>
      <c r="AR128" s="209"/>
      <c r="AS128" s="209"/>
      <c r="AT128" s="209"/>
      <c r="AU128" s="209"/>
      <c r="AV128" s="209"/>
      <c r="AW128" s="209"/>
      <c r="AX128" s="209"/>
      <c r="AY128" s="209"/>
      <c r="AZ128" s="209"/>
      <c r="BA128" s="209"/>
      <c r="BB128" s="209"/>
      <c r="BC128" s="209"/>
      <c r="BD128" s="209"/>
      <c r="BE128" s="209"/>
      <c r="BF128" s="209"/>
      <c r="BG128" s="209"/>
      <c r="BH128" s="209"/>
    </row>
    <row r="129" spans="1:60" s="194" customFormat="1" x14ac:dyDescent="0.3">
      <c r="A129" s="1"/>
      <c r="B129" s="107" t="s">
        <v>25</v>
      </c>
      <c r="C129" s="67"/>
      <c r="D129" s="100" t="s">
        <v>19</v>
      </c>
      <c r="E129" s="99"/>
      <c r="F129" s="93">
        <f>+$F$53</f>
        <v>3.5999999999999999E-3</v>
      </c>
      <c r="G129" s="106">
        <f>G126</f>
        <v>778.2</v>
      </c>
      <c r="H129" s="91">
        <f t="shared" ref="H129:H138" si="35">G129*F129</f>
        <v>2.80152</v>
      </c>
      <c r="I129" s="97"/>
      <c r="J129" s="319">
        <f>+F129</f>
        <v>3.5999999999999999E-3</v>
      </c>
      <c r="K129" s="105">
        <f>G126</f>
        <v>778.2</v>
      </c>
      <c r="L129" s="91">
        <f t="shared" ref="L129:L138" si="36">K129*J129</f>
        <v>2.80152</v>
      </c>
      <c r="M129" s="97"/>
      <c r="N129" s="320">
        <f t="shared" si="27"/>
        <v>0</v>
      </c>
      <c r="O129" s="118">
        <f>IF(OR(H129=0,L129=0),"",(N129/H129))</f>
        <v>0</v>
      </c>
      <c r="Q129" s="227"/>
      <c r="R129" s="226"/>
      <c r="S129" s="228"/>
      <c r="T129" s="66"/>
      <c r="U129" s="214"/>
      <c r="V129" s="215"/>
      <c r="W129" s="209"/>
      <c r="X129" s="227"/>
      <c r="Y129" s="226"/>
      <c r="Z129" s="228"/>
      <c r="AA129" s="66"/>
      <c r="AB129" s="214"/>
      <c r="AC129" s="215"/>
      <c r="AD129" s="209"/>
      <c r="AE129" s="227"/>
      <c r="AF129" s="226"/>
      <c r="AG129" s="228"/>
      <c r="AH129" s="66"/>
      <c r="AI129" s="214"/>
      <c r="AJ129" s="215"/>
      <c r="AK129" s="209"/>
      <c r="AL129" s="209"/>
      <c r="AM129" s="209"/>
      <c r="AN129" s="209"/>
      <c r="AO129" s="209"/>
      <c r="AP129" s="209"/>
      <c r="AQ129" s="209"/>
      <c r="AR129" s="209"/>
      <c r="AS129" s="209"/>
      <c r="AT129" s="209"/>
      <c r="AU129" s="209"/>
      <c r="AV129" s="209"/>
      <c r="AW129" s="209"/>
      <c r="AX129" s="209"/>
      <c r="AY129" s="209"/>
      <c r="AZ129" s="209"/>
      <c r="BA129" s="209"/>
      <c r="BB129" s="209"/>
      <c r="BC129" s="209"/>
      <c r="BD129" s="209"/>
      <c r="BE129" s="209"/>
      <c r="BF129" s="209"/>
      <c r="BG129" s="209"/>
      <c r="BH129" s="209"/>
    </row>
    <row r="130" spans="1:60" s="194" customFormat="1" x14ac:dyDescent="0.3">
      <c r="A130" s="1"/>
      <c r="B130" s="107" t="s">
        <v>24</v>
      </c>
      <c r="C130" s="67"/>
      <c r="D130" s="100" t="s">
        <v>19</v>
      </c>
      <c r="E130" s="99"/>
      <c r="F130" s="93">
        <f>+$F$54</f>
        <v>1.2999999999999999E-3</v>
      </c>
      <c r="G130" s="106">
        <f>G126</f>
        <v>778.2</v>
      </c>
      <c r="H130" s="91">
        <f t="shared" si="35"/>
        <v>1.01166</v>
      </c>
      <c r="I130" s="97"/>
      <c r="J130" s="102">
        <f>+F130</f>
        <v>1.2999999999999999E-3</v>
      </c>
      <c r="K130" s="105">
        <f>G126</f>
        <v>778.2</v>
      </c>
      <c r="L130" s="91">
        <f t="shared" si="36"/>
        <v>1.01166</v>
      </c>
      <c r="M130" s="97"/>
      <c r="N130" s="96">
        <f t="shared" si="27"/>
        <v>0</v>
      </c>
      <c r="O130" s="118">
        <f t="shared" ref="O130:O137" si="37">IF(OR(H130=0,L130=0),"",(N130/H130))</f>
        <v>0</v>
      </c>
      <c r="Q130" s="227"/>
      <c r="R130" s="226"/>
      <c r="S130" s="228"/>
      <c r="T130" s="66"/>
      <c r="U130" s="214"/>
      <c r="V130" s="215"/>
      <c r="W130" s="209"/>
      <c r="X130" s="227"/>
      <c r="Y130" s="226"/>
      <c r="Z130" s="228"/>
      <c r="AA130" s="66"/>
      <c r="AB130" s="214"/>
      <c r="AC130" s="215"/>
      <c r="AD130" s="209"/>
      <c r="AE130" s="227"/>
      <c r="AF130" s="226"/>
      <c r="AG130" s="228"/>
      <c r="AH130" s="66"/>
      <c r="AI130" s="214"/>
      <c r="AJ130" s="215"/>
      <c r="AK130" s="209"/>
      <c r="AL130" s="209"/>
      <c r="AM130" s="209"/>
      <c r="AN130" s="209"/>
      <c r="AO130" s="209"/>
      <c r="AP130" s="209"/>
      <c r="AQ130" s="209"/>
      <c r="AR130" s="209"/>
      <c r="AS130" s="209"/>
      <c r="AT130" s="209"/>
      <c r="AU130" s="209"/>
      <c r="AV130" s="209"/>
      <c r="AW130" s="209"/>
      <c r="AX130" s="209"/>
      <c r="AY130" s="209"/>
      <c r="AZ130" s="209"/>
      <c r="BA130" s="209"/>
      <c r="BB130" s="209"/>
      <c r="BC130" s="209"/>
      <c r="BD130" s="209"/>
      <c r="BE130" s="209"/>
      <c r="BF130" s="209"/>
      <c r="BG130" s="209"/>
      <c r="BH130" s="209"/>
    </row>
    <row r="131" spans="1:60" s="194" customFormat="1" x14ac:dyDescent="0.3">
      <c r="A131" s="1"/>
      <c r="B131" s="107" t="s">
        <v>83</v>
      </c>
      <c r="C131" s="67"/>
      <c r="D131" s="100" t="s">
        <v>19</v>
      </c>
      <c r="E131" s="99"/>
      <c r="F131" s="93">
        <f>+$F$55</f>
        <v>1.1000000000000001E-3</v>
      </c>
      <c r="G131" s="106">
        <f>G126</f>
        <v>778.2</v>
      </c>
      <c r="H131" s="91">
        <f t="shared" si="35"/>
        <v>0.85602000000000011</v>
      </c>
      <c r="I131" s="97"/>
      <c r="J131" s="102">
        <f>+F131</f>
        <v>1.1000000000000001E-3</v>
      </c>
      <c r="K131" s="105">
        <f>G126</f>
        <v>778.2</v>
      </c>
      <c r="L131" s="91">
        <f t="shared" si="36"/>
        <v>0.85602000000000011</v>
      </c>
      <c r="M131" s="97"/>
      <c r="N131" s="96">
        <f t="shared" si="27"/>
        <v>0</v>
      </c>
      <c r="O131" s="118">
        <f t="shared" si="37"/>
        <v>0</v>
      </c>
      <c r="Q131" s="227"/>
      <c r="R131" s="226"/>
      <c r="S131" s="228"/>
      <c r="T131" s="66"/>
      <c r="U131" s="214"/>
      <c r="V131" s="215"/>
      <c r="W131" s="209"/>
      <c r="X131" s="227"/>
      <c r="Y131" s="226"/>
      <c r="Z131" s="228"/>
      <c r="AA131" s="66"/>
      <c r="AB131" s="214"/>
      <c r="AC131" s="215"/>
      <c r="AD131" s="209"/>
      <c r="AE131" s="227"/>
      <c r="AF131" s="226"/>
      <c r="AG131" s="228"/>
      <c r="AH131" s="66"/>
      <c r="AI131" s="214"/>
      <c r="AJ131" s="215"/>
      <c r="AK131" s="209"/>
      <c r="AL131" s="209"/>
      <c r="AM131" s="209"/>
      <c r="AN131" s="209"/>
      <c r="AO131" s="209"/>
      <c r="AP131" s="209"/>
      <c r="AQ131" s="209"/>
      <c r="AR131" s="209"/>
      <c r="AS131" s="209"/>
      <c r="AT131" s="209"/>
      <c r="AU131" s="209"/>
      <c r="AV131" s="209"/>
      <c r="AW131" s="209"/>
      <c r="AX131" s="209"/>
      <c r="AY131" s="209"/>
      <c r="AZ131" s="209"/>
      <c r="BA131" s="209"/>
      <c r="BB131" s="209"/>
      <c r="BC131" s="209"/>
      <c r="BD131" s="209"/>
      <c r="BE131" s="209"/>
      <c r="BF131" s="209"/>
      <c r="BG131" s="209"/>
      <c r="BH131" s="209"/>
    </row>
    <row r="132" spans="1:60" s="194" customFormat="1" x14ac:dyDescent="0.3">
      <c r="A132" s="1"/>
      <c r="B132" s="67" t="s">
        <v>23</v>
      </c>
      <c r="C132" s="67"/>
      <c r="D132" s="100" t="s">
        <v>55</v>
      </c>
      <c r="E132" s="99"/>
      <c r="F132" s="324">
        <f>+$F$56</f>
        <v>0.25</v>
      </c>
      <c r="G132" s="104"/>
      <c r="H132" s="91">
        <f t="shared" si="35"/>
        <v>0</v>
      </c>
      <c r="I132" s="97"/>
      <c r="J132" s="201">
        <v>0.25</v>
      </c>
      <c r="K132" s="103"/>
      <c r="L132" s="91">
        <f t="shared" si="36"/>
        <v>0</v>
      </c>
      <c r="M132" s="97"/>
      <c r="N132" s="96">
        <f t="shared" si="27"/>
        <v>0</v>
      </c>
      <c r="O132" s="118" t="str">
        <f t="shared" si="37"/>
        <v/>
      </c>
      <c r="Q132" s="229"/>
      <c r="R132" s="66"/>
      <c r="S132" s="228"/>
      <c r="T132" s="66"/>
      <c r="U132" s="214"/>
      <c r="V132" s="215"/>
      <c r="W132" s="209"/>
      <c r="X132" s="229"/>
      <c r="Y132" s="66"/>
      <c r="Z132" s="228"/>
      <c r="AA132" s="66"/>
      <c r="AB132" s="214"/>
      <c r="AC132" s="215"/>
      <c r="AD132" s="209"/>
      <c r="AE132" s="229"/>
      <c r="AF132" s="66"/>
      <c r="AG132" s="228"/>
      <c r="AH132" s="66"/>
      <c r="AI132" s="214"/>
      <c r="AJ132" s="215"/>
      <c r="AK132" s="209"/>
      <c r="AL132" s="209"/>
      <c r="AM132" s="209"/>
      <c r="AN132" s="209"/>
      <c r="AO132" s="209"/>
      <c r="AP132" s="209"/>
      <c r="AQ132" s="209"/>
      <c r="AR132" s="209"/>
      <c r="AS132" s="209"/>
      <c r="AT132" s="209"/>
      <c r="AU132" s="209"/>
      <c r="AV132" s="209"/>
      <c r="AW132" s="209"/>
      <c r="AX132" s="209"/>
      <c r="AY132" s="209"/>
      <c r="AZ132" s="209"/>
      <c r="BA132" s="209"/>
      <c r="BB132" s="209"/>
      <c r="BC132" s="209"/>
      <c r="BD132" s="209"/>
      <c r="BE132" s="209"/>
      <c r="BF132" s="209"/>
      <c r="BG132" s="209"/>
      <c r="BH132" s="209"/>
    </row>
    <row r="133" spans="1:60" s="194" customFormat="1" x14ac:dyDescent="0.3">
      <c r="A133" s="1"/>
      <c r="B133" s="101" t="s">
        <v>21</v>
      </c>
      <c r="C133" s="67"/>
      <c r="D133" s="100" t="s">
        <v>19</v>
      </c>
      <c r="E133" s="99"/>
      <c r="F133" s="93">
        <f>+$F$57</f>
        <v>8.6999999999999994E-2</v>
      </c>
      <c r="G133" s="98">
        <f>0.65*$F94</f>
        <v>487.5</v>
      </c>
      <c r="H133" s="91">
        <f t="shared" si="35"/>
        <v>42.412499999999994</v>
      </c>
      <c r="I133" s="97"/>
      <c r="J133" s="93">
        <f>+F133</f>
        <v>8.6999999999999994E-2</v>
      </c>
      <c r="K133" s="98">
        <f>$G133</f>
        <v>487.5</v>
      </c>
      <c r="L133" s="287">
        <f t="shared" si="36"/>
        <v>42.412499999999994</v>
      </c>
      <c r="M133" s="97"/>
      <c r="N133" s="96">
        <f t="shared" si="27"/>
        <v>0</v>
      </c>
      <c r="O133" s="288">
        <f t="shared" si="37"/>
        <v>0</v>
      </c>
      <c r="Q133" s="230"/>
      <c r="R133" s="231"/>
      <c r="S133" s="228"/>
      <c r="T133" s="66"/>
      <c r="U133" s="214"/>
      <c r="V133" s="215"/>
      <c r="W133" s="209"/>
      <c r="X133" s="230"/>
      <c r="Y133" s="231"/>
      <c r="Z133" s="228"/>
      <c r="AA133" s="66"/>
      <c r="AB133" s="214"/>
      <c r="AC133" s="215"/>
      <c r="AD133" s="209"/>
      <c r="AE133" s="230"/>
      <c r="AF133" s="231"/>
      <c r="AG133" s="228"/>
      <c r="AH133" s="66"/>
      <c r="AI133" s="214"/>
      <c r="AJ133" s="215"/>
      <c r="AK133" s="209"/>
      <c r="AL133" s="209"/>
      <c r="AM133" s="209"/>
      <c r="AN133" s="209"/>
      <c r="AO133" s="209"/>
      <c r="AP133" s="209"/>
      <c r="AQ133" s="209"/>
      <c r="AR133" s="209"/>
      <c r="AS133" s="209"/>
      <c r="AT133" s="209"/>
      <c r="AU133" s="209"/>
      <c r="AV133" s="209"/>
      <c r="AW133" s="209"/>
      <c r="AX133" s="209"/>
      <c r="AY133" s="209"/>
      <c r="AZ133" s="209"/>
      <c r="BA133" s="209"/>
      <c r="BB133" s="209"/>
      <c r="BC133" s="209"/>
      <c r="BD133" s="209"/>
      <c r="BE133" s="209"/>
      <c r="BF133" s="209"/>
      <c r="BG133" s="209"/>
      <c r="BH133" s="209"/>
    </row>
    <row r="134" spans="1:60" s="194" customFormat="1" x14ac:dyDescent="0.3">
      <c r="A134" s="1"/>
      <c r="B134" s="101" t="s">
        <v>20</v>
      </c>
      <c r="C134" s="67"/>
      <c r="D134" s="100" t="s">
        <v>19</v>
      </c>
      <c r="E134" s="99"/>
      <c r="F134" s="93">
        <f>+$F$58</f>
        <v>0.13200000000000001</v>
      </c>
      <c r="G134" s="98">
        <f>0.17*$F94</f>
        <v>127.50000000000001</v>
      </c>
      <c r="H134" s="287">
        <f t="shared" si="35"/>
        <v>16.830000000000002</v>
      </c>
      <c r="I134" s="97"/>
      <c r="J134" s="93">
        <f t="shared" ref="J134:J136" si="38">+F134</f>
        <v>0.13200000000000001</v>
      </c>
      <c r="K134" s="98">
        <f>$G134</f>
        <v>127.50000000000001</v>
      </c>
      <c r="L134" s="287">
        <f t="shared" si="36"/>
        <v>16.830000000000002</v>
      </c>
      <c r="M134" s="97"/>
      <c r="N134" s="96">
        <f t="shared" si="27"/>
        <v>0</v>
      </c>
      <c r="O134" s="288">
        <f t="shared" si="37"/>
        <v>0</v>
      </c>
      <c r="Q134" s="230"/>
      <c r="R134" s="231"/>
      <c r="S134" s="228"/>
      <c r="T134" s="66"/>
      <c r="U134" s="214"/>
      <c r="V134" s="215"/>
      <c r="W134" s="209"/>
      <c r="X134" s="230"/>
      <c r="Y134" s="231"/>
      <c r="Z134" s="228"/>
      <c r="AA134" s="66"/>
      <c r="AB134" s="214"/>
      <c r="AC134" s="215"/>
      <c r="AD134" s="209"/>
      <c r="AE134" s="230"/>
      <c r="AF134" s="231"/>
      <c r="AG134" s="228"/>
      <c r="AH134" s="66"/>
      <c r="AI134" s="214"/>
      <c r="AJ134" s="215"/>
      <c r="AK134" s="209"/>
      <c r="AL134" s="209"/>
      <c r="AM134" s="209"/>
      <c r="AN134" s="209"/>
      <c r="AO134" s="209"/>
      <c r="AP134" s="209"/>
      <c r="AQ134" s="209"/>
      <c r="AR134" s="209"/>
      <c r="AS134" s="209"/>
      <c r="AT134" s="209"/>
      <c r="AU134" s="209"/>
      <c r="AV134" s="209"/>
      <c r="AW134" s="209"/>
      <c r="AX134" s="209"/>
      <c r="AY134" s="209"/>
      <c r="AZ134" s="209"/>
      <c r="BA134" s="209"/>
      <c r="BB134" s="209"/>
      <c r="BC134" s="209"/>
      <c r="BD134" s="209"/>
      <c r="BE134" s="209"/>
      <c r="BF134" s="209"/>
      <c r="BG134" s="209"/>
      <c r="BH134" s="209"/>
    </row>
    <row r="135" spans="1:60" s="194" customFormat="1" x14ac:dyDescent="0.3">
      <c r="A135" s="1"/>
      <c r="B135" s="3" t="s">
        <v>18</v>
      </c>
      <c r="C135" s="67"/>
      <c r="D135" s="100" t="s">
        <v>19</v>
      </c>
      <c r="E135" s="99"/>
      <c r="F135" s="93">
        <f>+$F$59</f>
        <v>0.18</v>
      </c>
      <c r="G135" s="98">
        <f>0.18*$F94</f>
        <v>135</v>
      </c>
      <c r="H135" s="287">
        <f t="shared" si="35"/>
        <v>24.3</v>
      </c>
      <c r="I135" s="97"/>
      <c r="J135" s="93">
        <f t="shared" si="38"/>
        <v>0.18</v>
      </c>
      <c r="K135" s="98">
        <f>$G135</f>
        <v>135</v>
      </c>
      <c r="L135" s="287">
        <f t="shared" si="36"/>
        <v>24.3</v>
      </c>
      <c r="M135" s="97"/>
      <c r="N135" s="96">
        <f t="shared" si="27"/>
        <v>0</v>
      </c>
      <c r="O135" s="288">
        <f t="shared" si="37"/>
        <v>0</v>
      </c>
      <c r="Q135" s="230"/>
      <c r="R135" s="231"/>
      <c r="S135" s="228"/>
      <c r="T135" s="66"/>
      <c r="U135" s="214"/>
      <c r="V135" s="215"/>
      <c r="W135" s="209"/>
      <c r="X135" s="230"/>
      <c r="Y135" s="231"/>
      <c r="Z135" s="228"/>
      <c r="AA135" s="66"/>
      <c r="AB135" s="214"/>
      <c r="AC135" s="215"/>
      <c r="AD135" s="209"/>
      <c r="AE135" s="230"/>
      <c r="AF135" s="231"/>
      <c r="AG135" s="228"/>
      <c r="AH135" s="66"/>
      <c r="AI135" s="214"/>
      <c r="AJ135" s="215"/>
      <c r="AK135" s="209"/>
      <c r="AL135" s="209"/>
      <c r="AM135" s="209"/>
      <c r="AN135" s="209"/>
      <c r="AO135" s="209"/>
      <c r="AP135" s="209"/>
      <c r="AQ135" s="209"/>
      <c r="AR135" s="209"/>
      <c r="AS135" s="209"/>
      <c r="AT135" s="209"/>
      <c r="AU135" s="209"/>
      <c r="AV135" s="209"/>
      <c r="AW135" s="209"/>
      <c r="AX135" s="209"/>
      <c r="AY135" s="209"/>
      <c r="AZ135" s="209"/>
      <c r="BA135" s="209"/>
      <c r="BB135" s="209"/>
      <c r="BC135" s="209"/>
      <c r="BD135" s="209"/>
      <c r="BE135" s="209"/>
      <c r="BF135" s="209"/>
      <c r="BG135" s="209"/>
      <c r="BH135" s="209"/>
    </row>
    <row r="136" spans="1:60" s="194" customFormat="1" x14ac:dyDescent="0.3">
      <c r="A136" s="7"/>
      <c r="B136" s="95" t="s">
        <v>17</v>
      </c>
      <c r="C136" s="36"/>
      <c r="D136" s="100" t="s">
        <v>19</v>
      </c>
      <c r="E136" s="94"/>
      <c r="F136" s="93">
        <f>+$F$60</f>
        <v>0.10299999999999999</v>
      </c>
      <c r="G136" s="92">
        <f>IF(AND($T$1=1, $F94&gt;=600), 600, IF(AND($T$1=1, AND($F94&lt;600, $F94&gt;=0)), $F94, IF(AND($T$1=2, $F94&gt;=1000), 1000, IF(AND($T$1=2, AND($F94&lt;1000, $F94&gt;=0)), $F94))))</f>
        <v>750</v>
      </c>
      <c r="H136" s="287">
        <f t="shared" si="35"/>
        <v>77.25</v>
      </c>
      <c r="I136" s="90"/>
      <c r="J136" s="93">
        <f t="shared" si="38"/>
        <v>0.10299999999999999</v>
      </c>
      <c r="K136" s="92">
        <f>$G136</f>
        <v>750</v>
      </c>
      <c r="L136" s="287">
        <f t="shared" si="36"/>
        <v>77.25</v>
      </c>
      <c r="M136" s="90"/>
      <c r="N136" s="89">
        <f t="shared" si="27"/>
        <v>0</v>
      </c>
      <c r="O136" s="288">
        <f t="shared" si="37"/>
        <v>0</v>
      </c>
      <c r="Q136" s="230"/>
      <c r="R136" s="232"/>
      <c r="S136" s="228"/>
      <c r="T136" s="34"/>
      <c r="U136" s="214"/>
      <c r="V136" s="215"/>
      <c r="W136" s="209"/>
      <c r="X136" s="230"/>
      <c r="Y136" s="232"/>
      <c r="Z136" s="228"/>
      <c r="AA136" s="34"/>
      <c r="AB136" s="214"/>
      <c r="AC136" s="215"/>
      <c r="AD136" s="209"/>
      <c r="AE136" s="230"/>
      <c r="AF136" s="232"/>
      <c r="AG136" s="228"/>
      <c r="AH136" s="34"/>
      <c r="AI136" s="214"/>
      <c r="AJ136" s="215"/>
      <c r="AK136" s="209"/>
      <c r="AL136" s="209"/>
      <c r="AM136" s="209"/>
      <c r="AN136" s="209"/>
      <c r="AO136" s="209"/>
      <c r="AP136" s="209"/>
      <c r="AQ136" s="209"/>
      <c r="AR136" s="209"/>
      <c r="AS136" s="209"/>
      <c r="AT136" s="209"/>
      <c r="AU136" s="209"/>
      <c r="AV136" s="209"/>
      <c r="AW136" s="209"/>
      <c r="AX136" s="209"/>
      <c r="AY136" s="209"/>
      <c r="AZ136" s="209"/>
      <c r="BA136" s="209"/>
      <c r="BB136" s="209"/>
      <c r="BC136" s="209"/>
      <c r="BD136" s="209"/>
      <c r="BE136" s="209"/>
      <c r="BF136" s="209"/>
      <c r="BG136" s="209"/>
      <c r="BH136" s="209"/>
    </row>
    <row r="137" spans="1:60" s="194" customFormat="1" x14ac:dyDescent="0.3">
      <c r="A137" s="7"/>
      <c r="B137" s="95" t="s">
        <v>16</v>
      </c>
      <c r="C137" s="36"/>
      <c r="D137" s="100" t="s">
        <v>19</v>
      </c>
      <c r="E137" s="94"/>
      <c r="F137" s="93">
        <f>+$F$61</f>
        <v>0.121</v>
      </c>
      <c r="G137" s="92">
        <f>IF(AND($T$1=1, F94&gt;=600), F94-600, IF(AND($T$1=1, AND(F94&lt;600, F94&gt;=0)), 0, IF(AND($T$1=2, F94&gt;=1000), F94-1000, IF(AND($T$1=2, AND(F94&lt;1000, F94&gt;=0)), 0))))</f>
        <v>0</v>
      </c>
      <c r="H137" s="287">
        <f t="shared" si="35"/>
        <v>0</v>
      </c>
      <c r="I137" s="90"/>
      <c r="J137" s="93">
        <f>+F137</f>
        <v>0.121</v>
      </c>
      <c r="K137" s="92">
        <f>$G137</f>
        <v>0</v>
      </c>
      <c r="L137" s="287">
        <f t="shared" si="36"/>
        <v>0</v>
      </c>
      <c r="M137" s="90"/>
      <c r="N137" s="89">
        <f t="shared" si="27"/>
        <v>0</v>
      </c>
      <c r="O137" s="288" t="str">
        <f t="shared" si="37"/>
        <v/>
      </c>
      <c r="Q137" s="230"/>
      <c r="R137" s="232"/>
      <c r="S137" s="228"/>
      <c r="T137" s="34"/>
      <c r="U137" s="214"/>
      <c r="V137" s="215"/>
      <c r="W137" s="209"/>
      <c r="X137" s="230"/>
      <c r="Y137" s="232"/>
      <c r="Z137" s="228"/>
      <c r="AA137" s="34"/>
      <c r="AB137" s="214"/>
      <c r="AC137" s="215"/>
      <c r="AD137" s="209"/>
      <c r="AE137" s="230"/>
      <c r="AF137" s="232"/>
      <c r="AG137" s="228"/>
      <c r="AH137" s="34"/>
      <c r="AI137" s="214"/>
      <c r="AJ137" s="215"/>
      <c r="AK137" s="209"/>
      <c r="AL137" s="209"/>
      <c r="AM137" s="209"/>
      <c r="AN137" s="209"/>
      <c r="AO137" s="209"/>
      <c r="AP137" s="209"/>
      <c r="AQ137" s="209"/>
      <c r="AR137" s="209"/>
      <c r="AS137" s="209"/>
      <c r="AT137" s="209"/>
      <c r="AU137" s="209"/>
      <c r="AV137" s="209"/>
      <c r="AW137" s="209"/>
      <c r="AX137" s="209"/>
      <c r="AY137" s="209"/>
      <c r="AZ137" s="209"/>
      <c r="BA137" s="209"/>
      <c r="BB137" s="209"/>
      <c r="BC137" s="209"/>
      <c r="BD137" s="209"/>
      <c r="BE137" s="209"/>
      <c r="BF137" s="209"/>
      <c r="BG137" s="209"/>
      <c r="BH137" s="209"/>
    </row>
    <row r="138" spans="1:60" s="194" customFormat="1" x14ac:dyDescent="0.3">
      <c r="A138" s="7"/>
      <c r="B138" s="280" t="s">
        <v>114</v>
      </c>
      <c r="C138" s="36"/>
      <c r="D138" s="100" t="s">
        <v>19</v>
      </c>
      <c r="E138" s="94"/>
      <c r="F138" s="93">
        <v>0.113</v>
      </c>
      <c r="G138" s="92">
        <f>+G105</f>
        <v>750</v>
      </c>
      <c r="H138" s="287">
        <f t="shared" si="35"/>
        <v>84.75</v>
      </c>
      <c r="I138" s="90"/>
      <c r="J138" s="93">
        <f>+F138</f>
        <v>0.113</v>
      </c>
      <c r="K138" s="279">
        <f>+G105</f>
        <v>750</v>
      </c>
      <c r="L138" s="287">
        <f t="shared" si="36"/>
        <v>84.75</v>
      </c>
      <c r="M138" s="90"/>
      <c r="N138" s="89">
        <f t="shared" ref="N138" si="39">L138-H138</f>
        <v>0</v>
      </c>
      <c r="O138" s="288">
        <f t="shared" ref="O138" si="40">IF(OR(H138=0,L138=0),"",(N138/H138))</f>
        <v>0</v>
      </c>
      <c r="Q138" s="230"/>
      <c r="R138" s="232"/>
      <c r="S138" s="228"/>
      <c r="T138" s="34"/>
      <c r="U138" s="214"/>
      <c r="V138" s="215"/>
      <c r="W138" s="209"/>
      <c r="X138" s="230"/>
      <c r="Y138" s="232"/>
      <c r="Z138" s="228"/>
      <c r="AA138" s="34"/>
      <c r="AB138" s="214"/>
      <c r="AC138" s="215"/>
      <c r="AD138" s="209"/>
      <c r="AE138" s="230"/>
      <c r="AF138" s="232"/>
      <c r="AG138" s="228"/>
      <c r="AH138" s="34"/>
      <c r="AI138" s="214"/>
      <c r="AJ138" s="215"/>
      <c r="AK138" s="209"/>
      <c r="AL138" s="209"/>
      <c r="AM138" s="209"/>
      <c r="AN138" s="209"/>
      <c r="AO138" s="209"/>
      <c r="AP138" s="209"/>
      <c r="AQ138" s="209"/>
      <c r="AR138" s="209"/>
      <c r="AS138" s="209"/>
      <c r="AT138" s="209"/>
      <c r="AU138" s="209"/>
      <c r="AV138" s="209"/>
      <c r="AW138" s="209"/>
      <c r="AX138" s="209"/>
      <c r="AY138" s="209"/>
      <c r="AZ138" s="209"/>
      <c r="BA138" s="209"/>
      <c r="BB138" s="209"/>
      <c r="BC138" s="209"/>
      <c r="BD138" s="209"/>
      <c r="BE138" s="209"/>
      <c r="BF138" s="209"/>
      <c r="BG138" s="209"/>
      <c r="BH138" s="209"/>
    </row>
    <row r="139" spans="1:60" s="194" customFormat="1" x14ac:dyDescent="0.3">
      <c r="A139" s="7"/>
      <c r="B139" s="280" t="s">
        <v>115</v>
      </c>
      <c r="C139" s="36"/>
      <c r="D139" s="100" t="s">
        <v>19</v>
      </c>
      <c r="E139" s="94"/>
      <c r="F139" s="93">
        <v>0.113</v>
      </c>
      <c r="G139" s="92"/>
      <c r="H139" s="287"/>
      <c r="I139" s="90"/>
      <c r="J139" s="305">
        <f>+F139</f>
        <v>0.113</v>
      </c>
      <c r="K139" s="279"/>
      <c r="L139" s="287"/>
      <c r="M139" s="90"/>
      <c r="N139" s="321"/>
      <c r="O139" s="288"/>
      <c r="Q139" s="230"/>
      <c r="R139" s="232"/>
      <c r="S139" s="228"/>
      <c r="T139" s="34"/>
      <c r="U139" s="214"/>
      <c r="V139" s="215"/>
      <c r="W139" s="209"/>
      <c r="X139" s="230"/>
      <c r="Y139" s="232"/>
      <c r="Z139" s="228"/>
      <c r="AA139" s="34"/>
      <c r="AB139" s="214"/>
      <c r="AC139" s="215"/>
      <c r="AD139" s="209"/>
      <c r="AE139" s="230"/>
      <c r="AF139" s="232"/>
      <c r="AG139" s="228"/>
      <c r="AH139" s="34"/>
      <c r="AI139" s="214"/>
      <c r="AJ139" s="215"/>
      <c r="AK139" s="209"/>
      <c r="AL139" s="209"/>
      <c r="AM139" s="209"/>
      <c r="AN139" s="209"/>
      <c r="AO139" s="209"/>
      <c r="AP139" s="209"/>
      <c r="AQ139" s="209"/>
      <c r="AR139" s="209"/>
      <c r="AS139" s="209"/>
      <c r="AT139" s="209"/>
      <c r="AU139" s="209"/>
      <c r="AV139" s="209"/>
      <c r="AW139" s="209"/>
      <c r="AX139" s="209"/>
      <c r="AY139" s="209"/>
      <c r="AZ139" s="209"/>
      <c r="BA139" s="209"/>
      <c r="BB139" s="209"/>
      <c r="BC139" s="209"/>
      <c r="BD139" s="209"/>
      <c r="BE139" s="209"/>
      <c r="BF139" s="209"/>
      <c r="BG139" s="209"/>
      <c r="BH139" s="209"/>
    </row>
    <row r="140" spans="1:60" s="194" customFormat="1" x14ac:dyDescent="0.3">
      <c r="A140" s="1"/>
      <c r="B140" s="306"/>
      <c r="C140" s="307"/>
      <c r="D140" s="308"/>
      <c r="E140" s="307"/>
      <c r="F140" s="309"/>
      <c r="G140" s="310"/>
      <c r="H140" s="311"/>
      <c r="I140" s="312"/>
      <c r="J140" s="309"/>
      <c r="K140" s="313"/>
      <c r="L140" s="311"/>
      <c r="M140" s="312"/>
      <c r="N140" s="314"/>
      <c r="O140" s="315"/>
      <c r="Q140" s="230"/>
      <c r="R140" s="219"/>
      <c r="S140" s="228"/>
      <c r="T140" s="66"/>
      <c r="U140" s="214"/>
      <c r="V140" s="233"/>
      <c r="W140" s="209"/>
      <c r="X140" s="230"/>
      <c r="Y140" s="219"/>
      <c r="Z140" s="228"/>
      <c r="AA140" s="66"/>
      <c r="AB140" s="214"/>
      <c r="AC140" s="233"/>
      <c r="AD140" s="209"/>
      <c r="AE140" s="230"/>
      <c r="AF140" s="219"/>
      <c r="AG140" s="228"/>
      <c r="AH140" s="66"/>
      <c r="AI140" s="214"/>
      <c r="AJ140" s="233"/>
      <c r="AK140" s="209"/>
      <c r="AL140" s="209"/>
      <c r="AM140" s="209"/>
      <c r="AN140" s="209"/>
      <c r="AO140" s="209"/>
      <c r="AP140" s="209"/>
      <c r="AQ140" s="209"/>
      <c r="AR140" s="209"/>
      <c r="AS140" s="209"/>
      <c r="AT140" s="209"/>
      <c r="AU140" s="209"/>
      <c r="AV140" s="209"/>
      <c r="AW140" s="209"/>
      <c r="AX140" s="209"/>
      <c r="AY140" s="209"/>
      <c r="AZ140" s="209"/>
      <c r="BA140" s="209"/>
      <c r="BB140" s="209"/>
      <c r="BC140" s="209"/>
      <c r="BD140" s="209"/>
      <c r="BE140" s="209"/>
      <c r="BF140" s="209"/>
      <c r="BG140" s="209"/>
      <c r="BH140" s="209"/>
    </row>
    <row r="141" spans="1:60" s="194" customFormat="1" x14ac:dyDescent="0.3">
      <c r="A141" s="1"/>
      <c r="B141" s="81" t="s">
        <v>133</v>
      </c>
      <c r="C141" s="67"/>
      <c r="D141" s="67"/>
      <c r="E141" s="67"/>
      <c r="F141" s="80"/>
      <c r="G141" s="79"/>
      <c r="H141" s="74">
        <f>SUM(H138,H129:H131,H128)</f>
        <v>143.40270000000001</v>
      </c>
      <c r="I141" s="78"/>
      <c r="J141" s="77"/>
      <c r="K141" s="77"/>
      <c r="L141" s="74">
        <f>SUM(L138,L129:L131,L128)</f>
        <v>148.31883945205482</v>
      </c>
      <c r="M141" s="75"/>
      <c r="N141" s="74">
        <f>L141-H141</f>
        <v>4.9161394520548072</v>
      </c>
      <c r="O141" s="167">
        <f t="shared" ref="O141:O143" si="41">IF(OR(H141=0,L141=0),"",(N141/H141))</f>
        <v>3.428205641912465E-2</v>
      </c>
      <c r="Q141" s="234"/>
      <c r="R141" s="234"/>
      <c r="S141" s="220"/>
      <c r="T141" s="75"/>
      <c r="U141" s="214"/>
      <c r="V141" s="215"/>
      <c r="W141" s="209"/>
      <c r="X141" s="234"/>
      <c r="Y141" s="234"/>
      <c r="Z141" s="220"/>
      <c r="AA141" s="75"/>
      <c r="AB141" s="214"/>
      <c r="AC141" s="215"/>
      <c r="AD141" s="209"/>
      <c r="AE141" s="234"/>
      <c r="AF141" s="234"/>
      <c r="AG141" s="220"/>
      <c r="AH141" s="75"/>
      <c r="AI141" s="214"/>
      <c r="AJ141" s="215"/>
      <c r="AK141" s="209"/>
      <c r="AL141" s="209"/>
      <c r="AM141" s="209"/>
      <c r="AN141" s="209"/>
      <c r="AO141" s="209"/>
      <c r="AP141" s="209"/>
      <c r="AQ141" s="209"/>
      <c r="AR141" s="209"/>
      <c r="AS141" s="209"/>
      <c r="AT141" s="209"/>
      <c r="AU141" s="209"/>
      <c r="AV141" s="209"/>
      <c r="AW141" s="209"/>
      <c r="AX141" s="209"/>
      <c r="AY141" s="209"/>
      <c r="AZ141" s="209"/>
      <c r="BA141" s="209"/>
      <c r="BB141" s="209"/>
      <c r="BC141" s="209"/>
      <c r="BD141" s="209"/>
      <c r="BE141" s="209"/>
      <c r="BF141" s="209"/>
      <c r="BG141" s="209"/>
      <c r="BH141" s="209"/>
    </row>
    <row r="142" spans="1:60" s="194" customFormat="1" x14ac:dyDescent="0.3">
      <c r="A142" s="1"/>
      <c r="B142" s="73" t="s">
        <v>12</v>
      </c>
      <c r="C142" s="67"/>
      <c r="D142" s="67"/>
      <c r="E142" s="67"/>
      <c r="F142" s="72">
        <v>0.13</v>
      </c>
      <c r="G142" s="66"/>
      <c r="H142" s="70">
        <f>H141*F142</f>
        <v>18.642351000000001</v>
      </c>
      <c r="I142" s="65"/>
      <c r="J142" s="71">
        <v>0.13</v>
      </c>
      <c r="K142" s="65"/>
      <c r="L142" s="69">
        <f>L141*J142</f>
        <v>19.281449128767125</v>
      </c>
      <c r="M142" s="64"/>
      <c r="N142" s="68">
        <f>L142-H142</f>
        <v>0.6390981287671238</v>
      </c>
      <c r="O142" s="118">
        <f t="shared" si="41"/>
        <v>3.4282056419124594E-2</v>
      </c>
      <c r="Q142" s="235"/>
      <c r="R142" s="64"/>
      <c r="S142" s="236"/>
      <c r="T142" s="64"/>
      <c r="U142" s="214"/>
      <c r="V142" s="215"/>
      <c r="W142" s="209"/>
      <c r="X142" s="235"/>
      <c r="Y142" s="64"/>
      <c r="Z142" s="236"/>
      <c r="AA142" s="64"/>
      <c r="AB142" s="214"/>
      <c r="AC142" s="215"/>
      <c r="AD142" s="209"/>
      <c r="AE142" s="235"/>
      <c r="AF142" s="64"/>
      <c r="AG142" s="236"/>
      <c r="AH142" s="64"/>
      <c r="AI142" s="214"/>
      <c r="AJ142" s="215"/>
      <c r="AK142" s="209"/>
      <c r="AL142" s="209"/>
      <c r="AM142" s="209"/>
      <c r="AN142" s="209"/>
      <c r="AO142" s="209"/>
      <c r="AP142" s="209"/>
      <c r="AQ142" s="209"/>
      <c r="AR142" s="209"/>
      <c r="AS142" s="209"/>
      <c r="AT142" s="209"/>
      <c r="AU142" s="209"/>
      <c r="AV142" s="209"/>
      <c r="AW142" s="209"/>
      <c r="AX142" s="209"/>
      <c r="AY142" s="209"/>
      <c r="AZ142" s="209"/>
      <c r="BA142" s="209"/>
      <c r="BB142" s="209"/>
      <c r="BC142" s="209"/>
      <c r="BD142" s="209"/>
      <c r="BE142" s="209"/>
      <c r="BF142" s="209"/>
      <c r="BG142" s="209"/>
      <c r="BH142" s="209"/>
    </row>
    <row r="143" spans="1:60" s="194" customFormat="1" ht="15" thickBot="1" x14ac:dyDescent="0.35">
      <c r="A143" s="1"/>
      <c r="B143" s="281" t="s">
        <v>134</v>
      </c>
      <c r="C143" s="63"/>
      <c r="D143" s="63"/>
      <c r="E143" s="63"/>
      <c r="F143" s="282"/>
      <c r="G143" s="283"/>
      <c r="H143" s="325">
        <f>H141+H142</f>
        <v>162.045051</v>
      </c>
      <c r="I143" s="284"/>
      <c r="J143" s="284"/>
      <c r="K143" s="284"/>
      <c r="L143" s="326">
        <f>L141+L142</f>
        <v>167.60028858082194</v>
      </c>
      <c r="M143" s="285"/>
      <c r="N143" s="286">
        <f>L143-H143</f>
        <v>5.5552375808219381</v>
      </c>
      <c r="O143" s="168">
        <f t="shared" si="41"/>
        <v>3.4282056419124692E-2</v>
      </c>
      <c r="Q143" s="64"/>
      <c r="R143" s="64"/>
      <c r="S143" s="236"/>
      <c r="T143" s="64"/>
      <c r="U143" s="214"/>
      <c r="V143" s="215"/>
      <c r="W143" s="209"/>
      <c r="X143" s="64"/>
      <c r="Y143" s="64"/>
      <c r="Z143" s="236"/>
      <c r="AA143" s="64"/>
      <c r="AB143" s="214"/>
      <c r="AC143" s="215"/>
      <c r="AD143" s="209"/>
      <c r="AE143" s="64"/>
      <c r="AF143" s="64"/>
      <c r="AG143" s="236"/>
      <c r="AH143" s="64"/>
      <c r="AI143" s="214"/>
      <c r="AJ143" s="215"/>
      <c r="AK143" s="209"/>
      <c r="AL143" s="209"/>
      <c r="AM143" s="209"/>
      <c r="AN143" s="209"/>
      <c r="AO143" s="209"/>
      <c r="AP143" s="209"/>
      <c r="AQ143" s="209"/>
      <c r="AR143" s="209"/>
      <c r="AS143" s="209"/>
      <c r="AT143" s="209"/>
      <c r="AU143" s="209"/>
      <c r="AV143" s="209"/>
      <c r="AW143" s="209"/>
      <c r="AX143" s="209"/>
      <c r="AY143" s="209"/>
      <c r="AZ143" s="209"/>
      <c r="BA143" s="209"/>
      <c r="BB143" s="209"/>
      <c r="BC143" s="209"/>
      <c r="BD143" s="209"/>
      <c r="BE143" s="209"/>
      <c r="BF143" s="209"/>
      <c r="BG143" s="209"/>
      <c r="BH143" s="209"/>
    </row>
    <row r="144" spans="1:60" s="194" customFormat="1" ht="15" thickBot="1" x14ac:dyDescent="0.35">
      <c r="A144" s="7"/>
      <c r="B144" s="19" t="s">
        <v>76</v>
      </c>
      <c r="C144" s="17"/>
      <c r="D144" s="18"/>
      <c r="E144" s="17"/>
      <c r="F144" s="56"/>
      <c r="G144" s="12"/>
      <c r="H144" s="54"/>
      <c r="I144" s="10"/>
      <c r="J144" s="56"/>
      <c r="K144" s="55"/>
      <c r="L144" s="54"/>
      <c r="M144" s="10"/>
      <c r="N144" s="53"/>
      <c r="O144" s="8"/>
      <c r="Q144" s="230"/>
      <c r="R144" s="239"/>
      <c r="S144" s="228"/>
      <c r="T144" s="34"/>
      <c r="U144" s="240"/>
      <c r="V144" s="233"/>
      <c r="W144" s="209"/>
      <c r="X144" s="230"/>
      <c r="Y144" s="239"/>
      <c r="Z144" s="228"/>
      <c r="AA144" s="34"/>
      <c r="AB144" s="240"/>
      <c r="AC144" s="233"/>
      <c r="AD144" s="209"/>
      <c r="AE144" s="230"/>
      <c r="AF144" s="239"/>
      <c r="AG144" s="228"/>
      <c r="AH144" s="34"/>
      <c r="AI144" s="240"/>
      <c r="AJ144" s="233"/>
      <c r="AK144" s="209"/>
      <c r="AL144" s="209"/>
      <c r="AM144" s="209"/>
      <c r="AN144" s="209"/>
      <c r="AO144" s="209"/>
      <c r="AP144" s="209"/>
      <c r="AQ144" s="209"/>
      <c r="AR144" s="209"/>
      <c r="AS144" s="209"/>
      <c r="AT144" s="209"/>
      <c r="AU144" s="209"/>
      <c r="AV144" s="209"/>
      <c r="AW144" s="209"/>
      <c r="AX144" s="209"/>
      <c r="AY144" s="209"/>
      <c r="AZ144" s="209"/>
      <c r="BA144" s="209"/>
      <c r="BB144" s="209"/>
      <c r="BC144" s="209"/>
      <c r="BD144" s="209"/>
      <c r="BE144" s="209"/>
      <c r="BF144" s="209"/>
      <c r="BG144" s="209"/>
      <c r="BH144" s="209"/>
    </row>
    <row r="145" spans="1:60" s="194" customForma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6"/>
      <c r="M145" s="1"/>
      <c r="N145" s="1"/>
      <c r="O145" s="1"/>
      <c r="Q145" s="208"/>
      <c r="R145" s="208"/>
      <c r="S145" s="247"/>
      <c r="T145" s="208"/>
      <c r="U145" s="208"/>
      <c r="V145" s="208"/>
      <c r="W145" s="209"/>
      <c r="X145" s="208"/>
      <c r="Y145" s="208"/>
      <c r="Z145" s="247"/>
      <c r="AA145" s="208"/>
      <c r="AB145" s="208"/>
      <c r="AC145" s="208"/>
      <c r="AD145" s="209"/>
      <c r="AE145" s="208"/>
      <c r="AF145" s="208"/>
      <c r="AG145" s="247"/>
      <c r="AH145" s="208"/>
      <c r="AI145" s="208"/>
      <c r="AJ145" s="208"/>
      <c r="AK145" s="209"/>
      <c r="AL145" s="209"/>
      <c r="AM145" s="209"/>
      <c r="AN145" s="209"/>
      <c r="AO145" s="209"/>
      <c r="AP145" s="209"/>
      <c r="AQ145" s="209"/>
      <c r="AR145" s="209"/>
      <c r="AS145" s="209"/>
      <c r="AT145" s="209"/>
      <c r="AU145" s="209"/>
      <c r="AV145" s="209"/>
      <c r="AW145" s="209"/>
      <c r="AX145" s="209"/>
      <c r="AY145" s="209"/>
      <c r="AZ145" s="209"/>
      <c r="BA145" s="209"/>
      <c r="BB145" s="209"/>
      <c r="BC145" s="209"/>
      <c r="BD145" s="209"/>
      <c r="BE145" s="209"/>
      <c r="BF145" s="209"/>
      <c r="BG145" s="209"/>
      <c r="BH145" s="209"/>
    </row>
    <row r="146" spans="1:60" s="194" customFormat="1" x14ac:dyDescent="0.3">
      <c r="A146" s="1"/>
      <c r="B146" s="5" t="s">
        <v>8</v>
      </c>
      <c r="C146" s="1"/>
      <c r="D146" s="1"/>
      <c r="E146" s="1"/>
      <c r="F146" s="4">
        <v>3.7600000000000001E-2</v>
      </c>
      <c r="G146" s="1"/>
      <c r="H146" s="1"/>
      <c r="I146" s="1"/>
      <c r="J146" s="4">
        <v>3.7600000000000001E-2</v>
      </c>
      <c r="K146" s="1"/>
      <c r="L146" s="1"/>
      <c r="M146" s="1"/>
      <c r="N146" s="1"/>
      <c r="O146" s="1"/>
      <c r="Q146" s="248"/>
      <c r="R146" s="208"/>
      <c r="S146" s="208"/>
      <c r="T146" s="208"/>
      <c r="U146" s="208"/>
      <c r="V146" s="208"/>
      <c r="W146" s="209"/>
      <c r="X146" s="248"/>
      <c r="Y146" s="208"/>
      <c r="Z146" s="208"/>
      <c r="AA146" s="208"/>
      <c r="AB146" s="208"/>
      <c r="AC146" s="208"/>
      <c r="AD146" s="209"/>
      <c r="AE146" s="248"/>
      <c r="AF146" s="208"/>
      <c r="AG146" s="208"/>
      <c r="AH146" s="208"/>
      <c r="AI146" s="208"/>
      <c r="AJ146" s="208"/>
      <c r="AK146" s="209"/>
      <c r="AL146" s="209"/>
      <c r="AM146" s="209"/>
      <c r="AN146" s="209"/>
      <c r="AO146" s="209"/>
      <c r="AP146" s="209"/>
      <c r="AQ146" s="209"/>
      <c r="AR146" s="209"/>
      <c r="AS146" s="209"/>
      <c r="AT146" s="209"/>
      <c r="AU146" s="209"/>
      <c r="AV146" s="209"/>
      <c r="AW146" s="209"/>
      <c r="AX146" s="209"/>
      <c r="AY146" s="209"/>
      <c r="AZ146" s="209"/>
      <c r="BA146" s="209"/>
      <c r="BB146" s="209"/>
      <c r="BC146" s="209"/>
      <c r="BD146" s="209"/>
      <c r="BE146" s="209"/>
      <c r="BF146" s="209"/>
      <c r="BG146" s="209"/>
      <c r="BH146" s="209"/>
    </row>
    <row r="147" spans="1:60" s="194" customForma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Q147" s="209"/>
      <c r="R147" s="209"/>
      <c r="S147" s="209"/>
      <c r="T147" s="209"/>
      <c r="U147" s="209"/>
      <c r="V147" s="209"/>
      <c r="W147" s="209"/>
      <c r="X147" s="209"/>
      <c r="Y147" s="209"/>
      <c r="Z147" s="209"/>
      <c r="AA147" s="209"/>
      <c r="AB147" s="209"/>
      <c r="AC147" s="209"/>
      <c r="AD147" s="209"/>
      <c r="AE147" s="209"/>
      <c r="AF147" s="209"/>
      <c r="AG147" s="209"/>
      <c r="AH147" s="209"/>
      <c r="AI147" s="209"/>
      <c r="AJ147" s="209"/>
      <c r="AK147" s="209"/>
      <c r="AL147" s="209"/>
      <c r="AM147" s="209"/>
      <c r="AN147" s="209"/>
      <c r="AO147" s="209"/>
      <c r="AP147" s="209"/>
      <c r="AQ147" s="209"/>
      <c r="AR147" s="209"/>
      <c r="AS147" s="209"/>
      <c r="AT147" s="209"/>
      <c r="AU147" s="209"/>
      <c r="AV147" s="209"/>
      <c r="AW147" s="209"/>
      <c r="AX147" s="209"/>
      <c r="AY147" s="209"/>
      <c r="AZ147" s="209"/>
      <c r="BA147" s="209"/>
      <c r="BB147" s="209"/>
      <c r="BC147" s="209"/>
      <c r="BD147" s="209"/>
      <c r="BE147" s="209"/>
      <c r="BF147" s="209"/>
      <c r="BG147" s="209"/>
      <c r="BH147" s="209"/>
    </row>
    <row r="148" spans="1:60" s="194" customFormat="1" x14ac:dyDescent="0.3">
      <c r="A148" s="1" t="s">
        <v>7</v>
      </c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Q148" s="209"/>
      <c r="R148" s="209"/>
      <c r="S148" s="209"/>
      <c r="T148" s="209"/>
      <c r="U148" s="209"/>
      <c r="V148" s="209"/>
      <c r="W148" s="209"/>
      <c r="X148" s="209"/>
      <c r="Y148" s="209"/>
      <c r="Z148" s="209"/>
      <c r="AA148" s="209"/>
      <c r="AB148" s="209"/>
      <c r="AC148" s="209"/>
      <c r="AD148" s="209"/>
      <c r="AE148" s="209"/>
      <c r="AF148" s="209"/>
      <c r="AG148" s="209"/>
      <c r="AH148" s="209"/>
      <c r="AI148" s="209"/>
      <c r="AJ148" s="209"/>
      <c r="AK148" s="209"/>
      <c r="AL148" s="209"/>
      <c r="AM148" s="209"/>
      <c r="AN148" s="209"/>
      <c r="AO148" s="209"/>
      <c r="AP148" s="209"/>
      <c r="AQ148" s="209"/>
      <c r="AR148" s="209"/>
      <c r="AS148" s="209"/>
      <c r="AT148" s="209"/>
      <c r="AU148" s="209"/>
      <c r="AV148" s="209"/>
      <c r="AW148" s="209"/>
      <c r="AX148" s="209"/>
      <c r="AY148" s="209"/>
      <c r="AZ148" s="209"/>
      <c r="BA148" s="209"/>
      <c r="BB148" s="209"/>
      <c r="BC148" s="209"/>
      <c r="BD148" s="209"/>
      <c r="BE148" s="209"/>
      <c r="BF148" s="209"/>
      <c r="BG148" s="209"/>
      <c r="BH148" s="209"/>
    </row>
    <row r="149" spans="1:60" s="194" customFormat="1" x14ac:dyDescent="0.3">
      <c r="A149" s="1" t="s">
        <v>6</v>
      </c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Q149" s="209"/>
      <c r="R149" s="209"/>
      <c r="S149" s="209"/>
      <c r="T149" s="209"/>
      <c r="U149" s="209"/>
      <c r="V149" s="209"/>
      <c r="W149" s="209"/>
      <c r="X149" s="209"/>
      <c r="Y149" s="209"/>
      <c r="Z149" s="209"/>
      <c r="AA149" s="209"/>
      <c r="AB149" s="209"/>
      <c r="AC149" s="209"/>
      <c r="AD149" s="209"/>
      <c r="AE149" s="209"/>
      <c r="AF149" s="209"/>
      <c r="AG149" s="209"/>
      <c r="AH149" s="209"/>
      <c r="AI149" s="209"/>
      <c r="AJ149" s="209"/>
      <c r="AK149" s="209"/>
      <c r="AL149" s="209"/>
      <c r="AM149" s="209"/>
      <c r="AN149" s="209"/>
      <c r="AO149" s="209"/>
      <c r="AP149" s="209"/>
      <c r="AQ149" s="209"/>
      <c r="AR149" s="209"/>
      <c r="AS149" s="209"/>
      <c r="AT149" s="209"/>
      <c r="AU149" s="209"/>
      <c r="AV149" s="209"/>
      <c r="AW149" s="209"/>
      <c r="AX149" s="209"/>
      <c r="AY149" s="209"/>
      <c r="AZ149" s="209"/>
      <c r="BA149" s="209"/>
      <c r="BB149" s="209"/>
      <c r="BC149" s="209"/>
      <c r="BD149" s="209"/>
      <c r="BE149" s="209"/>
      <c r="BF149" s="209"/>
      <c r="BG149" s="209"/>
      <c r="BH149" s="209"/>
    </row>
    <row r="150" spans="1:60" s="194" customForma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60" s="194" customFormat="1" x14ac:dyDescent="0.3">
      <c r="A151" s="3" t="s">
        <v>129</v>
      </c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60" s="194" customFormat="1" x14ac:dyDescent="0.3">
      <c r="A152" s="3" t="s">
        <v>5</v>
      </c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60" s="194" customForma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60" s="194" customFormat="1" x14ac:dyDescent="0.3">
      <c r="A154" s="1" t="s">
        <v>130</v>
      </c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60" s="194" customFormat="1" x14ac:dyDescent="0.3">
      <c r="A155" s="1" t="s">
        <v>4</v>
      </c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60" s="194" customFormat="1" x14ac:dyDescent="0.3">
      <c r="A156" s="1" t="s">
        <v>3</v>
      </c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60" s="194" customFormat="1" x14ac:dyDescent="0.3">
      <c r="A157" s="1" t="s">
        <v>2</v>
      </c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60" s="194" customFormat="1" x14ac:dyDescent="0.3">
      <c r="A158" s="1" t="s">
        <v>1</v>
      </c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60" s="194" customForma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60" s="194" customFormat="1" x14ac:dyDescent="0.3">
      <c r="A160" s="2"/>
      <c r="B160" s="1" t="s">
        <v>0</v>
      </c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60" s="194" customFormat="1" x14ac:dyDescent="0.3">
      <c r="A161" s="130"/>
      <c r="B161" s="130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60" s="194" customFormat="1" ht="17.399999999999999" x14ac:dyDescent="0.3">
      <c r="A162" s="1"/>
      <c r="B162" s="381" t="s">
        <v>48</v>
      </c>
      <c r="C162" s="381"/>
      <c r="D162" s="381"/>
      <c r="E162" s="381"/>
      <c r="F162" s="381"/>
      <c r="G162" s="381"/>
      <c r="H162" s="381"/>
      <c r="I162" s="381"/>
      <c r="J162" s="381"/>
      <c r="K162" s="381"/>
      <c r="L162" s="381"/>
      <c r="M162" s="381"/>
      <c r="N162" s="381"/>
      <c r="O162" s="381"/>
    </row>
    <row r="163" spans="1:60" s="194" customFormat="1" ht="17.399999999999999" x14ac:dyDescent="0.3">
      <c r="A163" s="1"/>
      <c r="B163" s="381" t="s">
        <v>47</v>
      </c>
      <c r="C163" s="381"/>
      <c r="D163" s="381"/>
      <c r="E163" s="381"/>
      <c r="F163" s="381"/>
      <c r="G163" s="381"/>
      <c r="H163" s="381"/>
      <c r="I163" s="381"/>
      <c r="J163" s="381"/>
      <c r="K163" s="381"/>
      <c r="L163" s="381"/>
      <c r="M163" s="381"/>
      <c r="N163" s="381"/>
      <c r="O163" s="381"/>
    </row>
    <row r="164" spans="1:60" s="194" customForma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60" s="194" customForma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T165" s="194">
        <v>2</v>
      </c>
    </row>
    <row r="166" spans="1:60" s="194" customFormat="1" ht="15.6" x14ac:dyDescent="0.3">
      <c r="A166" s="1"/>
      <c r="B166" s="147" t="s">
        <v>46</v>
      </c>
      <c r="C166" s="1"/>
      <c r="D166" s="382" t="s">
        <v>69</v>
      </c>
      <c r="E166" s="382"/>
      <c r="F166" s="382"/>
      <c r="G166" s="382"/>
      <c r="H166" s="382"/>
      <c r="I166" s="382"/>
      <c r="J166" s="382"/>
      <c r="K166" s="382"/>
      <c r="L166" s="382"/>
      <c r="M166" s="382"/>
      <c r="N166" s="382"/>
      <c r="O166" s="382"/>
    </row>
    <row r="167" spans="1:60" s="194" customFormat="1" ht="15.6" x14ac:dyDescent="0.3">
      <c r="A167" s="1"/>
      <c r="B167" s="145"/>
      <c r="C167" s="1"/>
      <c r="D167" s="144"/>
      <c r="E167" s="144"/>
      <c r="F167" s="144"/>
      <c r="G167" s="144"/>
      <c r="H167" s="144"/>
      <c r="I167" s="144"/>
      <c r="J167" s="144"/>
      <c r="K167" s="144"/>
      <c r="L167" s="144"/>
      <c r="M167" s="144"/>
      <c r="N167" s="144"/>
      <c r="O167" s="144"/>
    </row>
    <row r="168" spans="1:60" s="194" customFormat="1" ht="15.6" x14ac:dyDescent="0.3">
      <c r="A168" s="1"/>
      <c r="B168" s="147" t="s">
        <v>45</v>
      </c>
      <c r="C168" s="1"/>
      <c r="D168" s="146" t="s">
        <v>44</v>
      </c>
      <c r="E168" s="144"/>
      <c r="F168" s="144"/>
      <c r="G168" s="144"/>
      <c r="H168" s="144"/>
      <c r="I168" s="144"/>
      <c r="J168" s="144"/>
      <c r="K168" s="144"/>
      <c r="L168" s="144"/>
      <c r="M168" s="144"/>
      <c r="N168" s="144"/>
      <c r="O168" s="144"/>
    </row>
    <row r="169" spans="1:60" s="194" customFormat="1" ht="15.6" x14ac:dyDescent="0.3">
      <c r="A169" s="1"/>
      <c r="B169" s="145"/>
      <c r="C169" s="1"/>
      <c r="D169" s="144"/>
      <c r="E169" s="144"/>
      <c r="F169" s="144"/>
      <c r="G169" s="144"/>
      <c r="H169" s="144"/>
      <c r="I169" s="144"/>
      <c r="J169" s="144"/>
      <c r="K169" s="144"/>
      <c r="L169" s="144"/>
      <c r="M169" s="144"/>
      <c r="N169" s="144"/>
      <c r="O169" s="144"/>
    </row>
    <row r="170" spans="1:60" s="194" customFormat="1" x14ac:dyDescent="0.3">
      <c r="A170" s="1"/>
      <c r="B170" s="3"/>
      <c r="C170" s="1"/>
      <c r="D170" s="5" t="s">
        <v>43</v>
      </c>
      <c r="E170" s="5"/>
      <c r="F170" s="143">
        <v>245</v>
      </c>
      <c r="G170" s="5" t="s">
        <v>42</v>
      </c>
      <c r="H170" s="1"/>
      <c r="I170" s="1"/>
      <c r="J170" s="1"/>
      <c r="K170" s="1"/>
      <c r="L170" s="1"/>
      <c r="M170" s="1"/>
      <c r="N170" s="1"/>
      <c r="O170" s="1"/>
    </row>
    <row r="171" spans="1:60" s="194" customFormat="1" x14ac:dyDescent="0.3">
      <c r="A171" s="1"/>
      <c r="B171" s="3"/>
      <c r="C171" s="1"/>
      <c r="D171" s="1"/>
      <c r="E171" s="1"/>
      <c r="F171" s="1"/>
      <c r="G171" s="1"/>
      <c r="H171" s="1"/>
      <c r="I171" s="1"/>
      <c r="J171" s="1"/>
      <c r="K171" s="1"/>
      <c r="L171" s="6"/>
      <c r="M171" s="1"/>
      <c r="N171" s="1"/>
      <c r="O171" s="1"/>
    </row>
    <row r="172" spans="1:60" s="194" customFormat="1" x14ac:dyDescent="0.3">
      <c r="A172" s="1"/>
      <c r="B172" s="3"/>
      <c r="C172" s="1"/>
      <c r="D172" s="142"/>
      <c r="E172" s="142"/>
      <c r="F172" s="383" t="s">
        <v>41</v>
      </c>
      <c r="G172" s="384"/>
      <c r="H172" s="385"/>
      <c r="I172" s="1"/>
      <c r="J172" s="383" t="s">
        <v>96</v>
      </c>
      <c r="K172" s="384"/>
      <c r="L172" s="385"/>
      <c r="M172" s="1"/>
      <c r="N172" s="383" t="s">
        <v>40</v>
      </c>
      <c r="O172" s="385"/>
      <c r="Q172" s="373"/>
      <c r="R172" s="373"/>
      <c r="S172" s="373"/>
      <c r="T172" s="208"/>
      <c r="U172" s="373"/>
      <c r="V172" s="373"/>
      <c r="W172" s="209"/>
      <c r="X172" s="373"/>
      <c r="Y172" s="373"/>
      <c r="Z172" s="373"/>
      <c r="AA172" s="208"/>
      <c r="AB172" s="373"/>
      <c r="AC172" s="373"/>
      <c r="AD172" s="209"/>
      <c r="AE172" s="373"/>
      <c r="AF172" s="373"/>
      <c r="AG172" s="373"/>
      <c r="AH172" s="208"/>
      <c r="AI172" s="373"/>
      <c r="AJ172" s="373"/>
      <c r="AK172" s="209"/>
      <c r="AL172" s="209"/>
      <c r="AM172" s="209"/>
      <c r="AN172" s="209"/>
      <c r="AO172" s="209"/>
      <c r="AP172" s="209"/>
      <c r="AQ172" s="209"/>
      <c r="AR172" s="209"/>
      <c r="AS172" s="209"/>
      <c r="AT172" s="209"/>
      <c r="AU172" s="209"/>
      <c r="AV172" s="209"/>
      <c r="AW172" s="209"/>
      <c r="AX172" s="209"/>
      <c r="AY172" s="209"/>
      <c r="AZ172" s="209"/>
      <c r="BA172" s="209"/>
      <c r="BB172" s="209"/>
      <c r="BC172" s="209"/>
      <c r="BD172" s="209"/>
      <c r="BE172" s="209"/>
      <c r="BF172" s="209"/>
      <c r="BG172" s="209"/>
      <c r="BH172" s="209"/>
    </row>
    <row r="173" spans="1:60" s="194" customFormat="1" ht="15" customHeight="1" x14ac:dyDescent="0.3">
      <c r="A173" s="1"/>
      <c r="B173" s="3"/>
      <c r="C173" s="1"/>
      <c r="D173" s="374" t="s">
        <v>39</v>
      </c>
      <c r="E173" s="138"/>
      <c r="F173" s="141" t="s">
        <v>38</v>
      </c>
      <c r="G173" s="141" t="s">
        <v>37</v>
      </c>
      <c r="H173" s="139" t="s">
        <v>36</v>
      </c>
      <c r="I173" s="1"/>
      <c r="J173" s="141" t="s">
        <v>38</v>
      </c>
      <c r="K173" s="140" t="s">
        <v>37</v>
      </c>
      <c r="L173" s="139" t="s">
        <v>36</v>
      </c>
      <c r="M173" s="1"/>
      <c r="N173" s="376" t="s">
        <v>35</v>
      </c>
      <c r="O173" s="378" t="s">
        <v>34</v>
      </c>
      <c r="Q173" s="289"/>
      <c r="R173" s="289"/>
      <c r="S173" s="289"/>
      <c r="T173" s="208"/>
      <c r="U173" s="380"/>
      <c r="V173" s="380"/>
      <c r="W173" s="209"/>
      <c r="X173" s="289"/>
      <c r="Y173" s="289"/>
      <c r="Z173" s="289"/>
      <c r="AA173" s="208"/>
      <c r="AB173" s="380"/>
      <c r="AC173" s="380"/>
      <c r="AD173" s="209"/>
      <c r="AE173" s="289"/>
      <c r="AF173" s="289"/>
      <c r="AG173" s="289"/>
      <c r="AH173" s="208"/>
      <c r="AI173" s="380"/>
      <c r="AJ173" s="380"/>
      <c r="AK173" s="209"/>
      <c r="AL173" s="209"/>
      <c r="AM173" s="209"/>
      <c r="AN173" s="209"/>
      <c r="AO173" s="209"/>
      <c r="AP173" s="209"/>
      <c r="AQ173" s="209"/>
      <c r="AR173" s="209"/>
      <c r="AS173" s="209"/>
      <c r="AT173" s="209"/>
      <c r="AU173" s="209"/>
      <c r="AV173" s="209"/>
      <c r="AW173" s="209"/>
      <c r="AX173" s="209"/>
      <c r="AY173" s="209"/>
      <c r="AZ173" s="209"/>
      <c r="BA173" s="209"/>
      <c r="BB173" s="209"/>
      <c r="BC173" s="209"/>
      <c r="BD173" s="209"/>
      <c r="BE173" s="209"/>
      <c r="BF173" s="209"/>
      <c r="BG173" s="209"/>
      <c r="BH173" s="209"/>
    </row>
    <row r="174" spans="1:60" s="194" customFormat="1" x14ac:dyDescent="0.3">
      <c r="A174" s="1"/>
      <c r="B174" s="3"/>
      <c r="C174" s="1"/>
      <c r="D174" s="375"/>
      <c r="E174" s="138"/>
      <c r="F174" s="137" t="s">
        <v>33</v>
      </c>
      <c r="G174" s="137"/>
      <c r="H174" s="136" t="s">
        <v>33</v>
      </c>
      <c r="I174" s="1"/>
      <c r="J174" s="137" t="s">
        <v>33</v>
      </c>
      <c r="K174" s="136"/>
      <c r="L174" s="136" t="s">
        <v>33</v>
      </c>
      <c r="M174" s="1"/>
      <c r="N174" s="377"/>
      <c r="O174" s="379"/>
      <c r="Q174" s="211"/>
      <c r="R174" s="211"/>
      <c r="S174" s="211"/>
      <c r="T174" s="208"/>
      <c r="U174" s="380"/>
      <c r="V174" s="380"/>
      <c r="W174" s="209"/>
      <c r="X174" s="211"/>
      <c r="Y174" s="211"/>
      <c r="Z174" s="211"/>
      <c r="AA174" s="208"/>
      <c r="AB174" s="380"/>
      <c r="AC174" s="380"/>
      <c r="AD174" s="209"/>
      <c r="AE174" s="211"/>
      <c r="AF174" s="211"/>
      <c r="AG174" s="211"/>
      <c r="AH174" s="208"/>
      <c r="AI174" s="380"/>
      <c r="AJ174" s="380"/>
      <c r="AK174" s="209"/>
      <c r="AL174" s="209"/>
      <c r="AM174" s="209"/>
      <c r="AN174" s="209"/>
      <c r="AO174" s="209"/>
      <c r="AP174" s="209"/>
      <c r="AQ174" s="209"/>
      <c r="AR174" s="209"/>
      <c r="AS174" s="209"/>
      <c r="AT174" s="209"/>
      <c r="AU174" s="209"/>
      <c r="AV174" s="209"/>
      <c r="AW174" s="209"/>
      <c r="AX174" s="209"/>
      <c r="AY174" s="209"/>
      <c r="AZ174" s="209"/>
      <c r="BA174" s="209"/>
      <c r="BB174" s="209"/>
      <c r="BC174" s="209"/>
      <c r="BD174" s="209"/>
      <c r="BE174" s="209"/>
      <c r="BF174" s="209"/>
      <c r="BG174" s="209"/>
      <c r="BH174" s="209"/>
    </row>
    <row r="175" spans="1:60" s="194" customFormat="1" x14ac:dyDescent="0.3">
      <c r="A175" s="1"/>
      <c r="B175" s="67" t="s">
        <v>72</v>
      </c>
      <c r="C175" s="67"/>
      <c r="D175" s="100" t="s">
        <v>55</v>
      </c>
      <c r="E175" s="99"/>
      <c r="F175" s="159">
        <v>22.78</v>
      </c>
      <c r="G175" s="103">
        <v>1</v>
      </c>
      <c r="H175" s="119">
        <f t="shared" ref="H175:H191" si="42">G175*F175</f>
        <v>22.78</v>
      </c>
      <c r="I175" s="97"/>
      <c r="J175" s="159">
        <f>+'2017 RR&amp;DistR-DONOTPRINT'!G20</f>
        <v>27.685479452054796</v>
      </c>
      <c r="K175" s="103">
        <v>1</v>
      </c>
      <c r="L175" s="119">
        <f t="shared" ref="L175:L191" si="43">K175*J175</f>
        <v>27.685479452054796</v>
      </c>
      <c r="M175" s="97"/>
      <c r="N175" s="96">
        <f t="shared" ref="N175:N215" si="44">L175-H175</f>
        <v>4.9054794520547951</v>
      </c>
      <c r="O175" s="118">
        <f>IF(OR(H175=0,L175=0),"",(N175/H175))</f>
        <v>0.2153415036020542</v>
      </c>
      <c r="Q175" s="212"/>
      <c r="R175" s="66"/>
      <c r="S175" s="213"/>
      <c r="T175" s="66"/>
      <c r="U175" s="214"/>
      <c r="V175" s="215"/>
      <c r="W175" s="209"/>
      <c r="X175" s="212"/>
      <c r="Y175" s="66"/>
      <c r="Z175" s="213"/>
      <c r="AA175" s="66"/>
      <c r="AB175" s="214"/>
      <c r="AC175" s="215"/>
      <c r="AD175" s="209"/>
      <c r="AE175" s="212"/>
      <c r="AF175" s="66"/>
      <c r="AG175" s="213"/>
      <c r="AH175" s="66"/>
      <c r="AI175" s="214"/>
      <c r="AJ175" s="215"/>
      <c r="AK175" s="209"/>
      <c r="AL175" s="209"/>
      <c r="AM175" s="209"/>
      <c r="AN175" s="209"/>
      <c r="AO175" s="209"/>
      <c r="AP175" s="209"/>
      <c r="AQ175" s="209"/>
      <c r="AR175" s="209"/>
      <c r="AS175" s="209"/>
      <c r="AT175" s="209"/>
      <c r="AU175" s="209"/>
      <c r="AV175" s="209"/>
      <c r="AW175" s="209"/>
      <c r="AX175" s="209"/>
      <c r="AY175" s="209"/>
      <c r="AZ175" s="209"/>
      <c r="BA175" s="209"/>
      <c r="BB175" s="209"/>
      <c r="BC175" s="209"/>
      <c r="BD175" s="209"/>
      <c r="BE175" s="209"/>
      <c r="BF175" s="209"/>
      <c r="BG175" s="209"/>
      <c r="BH175" s="209"/>
    </row>
    <row r="176" spans="1:60" s="194" customFormat="1" x14ac:dyDescent="0.3">
      <c r="A176" s="130"/>
      <c r="B176" s="67" t="s">
        <v>56</v>
      </c>
      <c r="C176" s="67"/>
      <c r="D176" s="100" t="s">
        <v>55</v>
      </c>
      <c r="E176" s="99"/>
      <c r="F176" s="159">
        <v>0.08</v>
      </c>
      <c r="G176" s="103">
        <v>1</v>
      </c>
      <c r="H176" s="119">
        <f t="shared" si="42"/>
        <v>0.08</v>
      </c>
      <c r="I176" s="97"/>
      <c r="J176" s="159">
        <v>0.08</v>
      </c>
      <c r="K176" s="103">
        <v>1</v>
      </c>
      <c r="L176" s="119">
        <f t="shared" si="43"/>
        <v>0.08</v>
      </c>
      <c r="M176" s="97"/>
      <c r="N176" s="96">
        <f t="shared" si="44"/>
        <v>0</v>
      </c>
      <c r="O176" s="118">
        <f t="shared" ref="O176:O179" si="45">IF(OR(H176=0,L176=0),"",(N176/H176))</f>
        <v>0</v>
      </c>
      <c r="Q176" s="212"/>
      <c r="R176" s="66"/>
      <c r="S176" s="213"/>
      <c r="T176" s="66"/>
      <c r="U176" s="214"/>
      <c r="V176" s="215"/>
      <c r="W176" s="209"/>
      <c r="X176" s="212"/>
      <c r="Y176" s="66"/>
      <c r="Z176" s="213"/>
      <c r="AA176" s="66"/>
      <c r="AB176" s="214"/>
      <c r="AC176" s="215"/>
      <c r="AD176" s="209"/>
      <c r="AE176" s="212"/>
      <c r="AF176" s="66"/>
      <c r="AG176" s="213"/>
      <c r="AH176" s="66"/>
      <c r="AI176" s="214"/>
      <c r="AJ176" s="215"/>
      <c r="AK176" s="209"/>
      <c r="AL176" s="209"/>
      <c r="AM176" s="209"/>
      <c r="AN176" s="209"/>
      <c r="AO176" s="209"/>
      <c r="AP176" s="209"/>
      <c r="AQ176" s="209"/>
      <c r="AR176" s="209"/>
      <c r="AS176" s="209"/>
      <c r="AT176" s="209"/>
      <c r="AU176" s="209"/>
      <c r="AV176" s="209"/>
      <c r="AW176" s="209"/>
      <c r="AX176" s="209"/>
      <c r="AY176" s="209"/>
      <c r="AZ176" s="209"/>
      <c r="BA176" s="209"/>
      <c r="BB176" s="209"/>
      <c r="BC176" s="209"/>
      <c r="BD176" s="209"/>
      <c r="BE176" s="209"/>
      <c r="BF176" s="209"/>
      <c r="BG176" s="209"/>
      <c r="BH176" s="209"/>
    </row>
    <row r="177" spans="1:60" s="207" customFormat="1" x14ac:dyDescent="0.3">
      <c r="A177" s="130"/>
      <c r="B177" s="99" t="s">
        <v>80</v>
      </c>
      <c r="C177" s="99"/>
      <c r="D177" s="100" t="s">
        <v>55</v>
      </c>
      <c r="E177" s="99"/>
      <c r="F177" s="159">
        <v>0.88</v>
      </c>
      <c r="G177" s="103">
        <v>1</v>
      </c>
      <c r="H177" s="119">
        <f t="shared" si="42"/>
        <v>0.88</v>
      </c>
      <c r="I177" s="121"/>
      <c r="J177" s="159">
        <v>0.88</v>
      </c>
      <c r="K177" s="103">
        <v>1</v>
      </c>
      <c r="L177" s="204">
        <f t="shared" si="43"/>
        <v>0.88</v>
      </c>
      <c r="M177" s="121"/>
      <c r="N177" s="96">
        <f t="shared" si="44"/>
        <v>0</v>
      </c>
      <c r="O177" s="206">
        <f t="shared" si="45"/>
        <v>0</v>
      </c>
      <c r="Q177" s="216"/>
      <c r="R177" s="66"/>
      <c r="S177" s="213"/>
      <c r="T177" s="66"/>
      <c r="U177" s="214"/>
      <c r="V177" s="215"/>
      <c r="W177" s="209"/>
      <c r="X177" s="216"/>
      <c r="Y177" s="66"/>
      <c r="Z177" s="213"/>
      <c r="AA177" s="66"/>
      <c r="AB177" s="214"/>
      <c r="AC177" s="215"/>
      <c r="AD177" s="209"/>
      <c r="AE177" s="216"/>
      <c r="AF177" s="66"/>
      <c r="AG177" s="213"/>
      <c r="AH177" s="66"/>
      <c r="AI177" s="214"/>
      <c r="AJ177" s="215"/>
      <c r="AK177" s="209"/>
      <c r="AL177" s="209"/>
      <c r="AM177" s="209"/>
      <c r="AN177" s="209"/>
      <c r="AO177" s="209"/>
      <c r="AP177" s="209"/>
      <c r="AQ177" s="209"/>
      <c r="AR177" s="209"/>
      <c r="AS177" s="209"/>
      <c r="AT177" s="209"/>
      <c r="AU177" s="209"/>
      <c r="AV177" s="209"/>
      <c r="AW177" s="209"/>
      <c r="AX177" s="209"/>
      <c r="AY177" s="209"/>
      <c r="AZ177" s="209"/>
      <c r="BA177" s="209"/>
      <c r="BB177" s="209"/>
      <c r="BC177" s="209"/>
      <c r="BD177" s="209"/>
      <c r="BE177" s="209"/>
      <c r="BF177" s="209"/>
      <c r="BG177" s="209"/>
      <c r="BH177" s="209"/>
    </row>
    <row r="178" spans="1:60" s="207" customFormat="1" x14ac:dyDescent="0.3">
      <c r="A178" s="130"/>
      <c r="B178" s="99" t="s">
        <v>81</v>
      </c>
      <c r="C178" s="99"/>
      <c r="D178" s="100" t="s">
        <v>55</v>
      </c>
      <c r="E178" s="99"/>
      <c r="F178" s="159">
        <v>0.28000000000000003</v>
      </c>
      <c r="G178" s="103">
        <v>1</v>
      </c>
      <c r="H178" s="119">
        <f t="shared" si="42"/>
        <v>0.28000000000000003</v>
      </c>
      <c r="I178" s="121"/>
      <c r="J178" s="159">
        <v>0.28000000000000003</v>
      </c>
      <c r="K178" s="103">
        <v>1</v>
      </c>
      <c r="L178" s="204">
        <f t="shared" si="43"/>
        <v>0.28000000000000003</v>
      </c>
      <c r="M178" s="121"/>
      <c r="N178" s="96">
        <f t="shared" si="44"/>
        <v>0</v>
      </c>
      <c r="O178" s="206">
        <f t="shared" si="45"/>
        <v>0</v>
      </c>
      <c r="Q178" s="216"/>
      <c r="R178" s="66"/>
      <c r="S178" s="213"/>
      <c r="T178" s="66"/>
      <c r="U178" s="214"/>
      <c r="V178" s="215"/>
      <c r="W178" s="209"/>
      <c r="X178" s="216"/>
      <c r="Y178" s="66"/>
      <c r="Z178" s="213"/>
      <c r="AA178" s="66"/>
      <c r="AB178" s="214"/>
      <c r="AC178" s="215"/>
      <c r="AD178" s="209"/>
      <c r="AE178" s="216"/>
      <c r="AF178" s="66"/>
      <c r="AG178" s="213"/>
      <c r="AH178" s="66"/>
      <c r="AI178" s="214"/>
      <c r="AJ178" s="215"/>
      <c r="AK178" s="209"/>
      <c r="AL178" s="209"/>
      <c r="AM178" s="209"/>
      <c r="AN178" s="209"/>
      <c r="AO178" s="209"/>
      <c r="AP178" s="209"/>
      <c r="AQ178" s="209"/>
      <c r="AR178" s="209"/>
      <c r="AS178" s="209"/>
      <c r="AT178" s="209"/>
      <c r="AU178" s="209"/>
      <c r="AV178" s="209"/>
      <c r="AW178" s="209"/>
      <c r="AX178" s="209"/>
      <c r="AY178" s="209"/>
      <c r="AZ178" s="209"/>
      <c r="BA178" s="209"/>
      <c r="BB178" s="209"/>
      <c r="BC178" s="209"/>
      <c r="BD178" s="209"/>
      <c r="BE178" s="209"/>
      <c r="BF178" s="209"/>
      <c r="BG178" s="209"/>
      <c r="BH178" s="209"/>
    </row>
    <row r="179" spans="1:60" s="194" customFormat="1" x14ac:dyDescent="0.3">
      <c r="A179" s="130"/>
      <c r="B179" s="202" t="s">
        <v>84</v>
      </c>
      <c r="C179" s="67"/>
      <c r="D179" s="100" t="s">
        <v>55</v>
      </c>
      <c r="E179" s="99"/>
      <c r="F179" s="159">
        <v>0.28000000000000003</v>
      </c>
      <c r="G179" s="103">
        <v>1</v>
      </c>
      <c r="H179" s="204">
        <f t="shared" si="42"/>
        <v>0.28000000000000003</v>
      </c>
      <c r="I179" s="97"/>
      <c r="J179" s="159">
        <v>0.28000000000000003</v>
      </c>
      <c r="K179" s="103">
        <v>1</v>
      </c>
      <c r="L179" s="204">
        <f t="shared" si="43"/>
        <v>0.28000000000000003</v>
      </c>
      <c r="M179" s="97"/>
      <c r="N179" s="96">
        <f t="shared" si="44"/>
        <v>0</v>
      </c>
      <c r="O179" s="206">
        <f t="shared" si="45"/>
        <v>0</v>
      </c>
      <c r="Q179" s="212"/>
      <c r="R179" s="66"/>
      <c r="S179" s="213"/>
      <c r="T179" s="66"/>
      <c r="U179" s="214"/>
      <c r="V179" s="215"/>
      <c r="W179" s="209"/>
      <c r="X179" s="212"/>
      <c r="Y179" s="66"/>
      <c r="Z179" s="213"/>
      <c r="AA179" s="66"/>
      <c r="AB179" s="214"/>
      <c r="AC179" s="215"/>
      <c r="AD179" s="209"/>
      <c r="AE179" s="212"/>
      <c r="AF179" s="66"/>
      <c r="AG179" s="213"/>
      <c r="AH179" s="66"/>
      <c r="AI179" s="214"/>
      <c r="AJ179" s="215"/>
      <c r="AK179" s="209"/>
      <c r="AL179" s="209"/>
      <c r="AM179" s="209"/>
      <c r="AN179" s="209"/>
      <c r="AO179" s="209"/>
      <c r="AP179" s="209"/>
      <c r="AQ179" s="209"/>
      <c r="AR179" s="209"/>
      <c r="AS179" s="209"/>
      <c r="AT179" s="209"/>
      <c r="AU179" s="209"/>
      <c r="AV179" s="209"/>
      <c r="AW179" s="209"/>
      <c r="AX179" s="209"/>
      <c r="AY179" s="209"/>
      <c r="AZ179" s="209"/>
      <c r="BA179" s="209"/>
      <c r="BB179" s="209"/>
      <c r="BC179" s="209"/>
      <c r="BD179" s="209"/>
      <c r="BE179" s="209"/>
      <c r="BF179" s="209"/>
      <c r="BG179" s="209"/>
      <c r="BH179" s="209"/>
    </row>
    <row r="180" spans="1:60" s="207" customFormat="1" x14ac:dyDescent="0.3">
      <c r="A180" s="130"/>
      <c r="B180" s="202" t="s">
        <v>85</v>
      </c>
      <c r="C180" s="99"/>
      <c r="D180" s="100" t="s">
        <v>55</v>
      </c>
      <c r="E180" s="99"/>
      <c r="F180" s="159">
        <v>0.06</v>
      </c>
      <c r="G180" s="103">
        <v>1</v>
      </c>
      <c r="H180" s="204">
        <f t="shared" si="42"/>
        <v>0.06</v>
      </c>
      <c r="I180" s="121"/>
      <c r="J180" s="159"/>
      <c r="K180" s="103">
        <v>1</v>
      </c>
      <c r="L180" s="204">
        <f t="shared" si="43"/>
        <v>0</v>
      </c>
      <c r="M180" s="258"/>
      <c r="N180" s="96">
        <f t="shared" si="44"/>
        <v>-0.06</v>
      </c>
      <c r="O180" s="206"/>
      <c r="Q180" s="212"/>
      <c r="R180" s="66"/>
      <c r="S180" s="213"/>
      <c r="T180" s="66"/>
      <c r="U180" s="214"/>
      <c r="V180" s="215"/>
      <c r="W180" s="209"/>
      <c r="X180" s="212"/>
      <c r="Y180" s="66"/>
      <c r="Z180" s="213"/>
      <c r="AA180" s="66"/>
      <c r="AB180" s="214"/>
      <c r="AC180" s="215"/>
      <c r="AD180" s="209"/>
      <c r="AE180" s="212"/>
      <c r="AF180" s="66"/>
      <c r="AG180" s="213"/>
      <c r="AH180" s="66"/>
      <c r="AI180" s="214"/>
      <c r="AJ180" s="215"/>
      <c r="AK180" s="209"/>
      <c r="AL180" s="209"/>
      <c r="AM180" s="209"/>
      <c r="AN180" s="209"/>
      <c r="AO180" s="209"/>
      <c r="AP180" s="209"/>
      <c r="AQ180" s="209"/>
      <c r="AR180" s="209"/>
      <c r="AS180" s="209"/>
      <c r="AT180" s="209"/>
      <c r="AU180" s="209"/>
      <c r="AV180" s="209"/>
      <c r="AW180" s="209"/>
      <c r="AX180" s="209"/>
      <c r="AY180" s="209"/>
      <c r="AZ180" s="209"/>
      <c r="BA180" s="209"/>
      <c r="BB180" s="209"/>
      <c r="BC180" s="209"/>
      <c r="BD180" s="209"/>
      <c r="BE180" s="209"/>
      <c r="BF180" s="209"/>
      <c r="BG180" s="209"/>
      <c r="BH180" s="209"/>
    </row>
    <row r="181" spans="1:60" s="207" customFormat="1" x14ac:dyDescent="0.3">
      <c r="A181" s="130"/>
      <c r="B181" s="99" t="s">
        <v>32</v>
      </c>
      <c r="C181" s="99"/>
      <c r="D181" s="100" t="s">
        <v>19</v>
      </c>
      <c r="E181" s="99"/>
      <c r="F181" s="161">
        <v>1.8800000000000001E-2</v>
      </c>
      <c r="G181" s="164">
        <f>+$F170</f>
        <v>245</v>
      </c>
      <c r="H181" s="204">
        <f t="shared" si="42"/>
        <v>4.6059999999999999</v>
      </c>
      <c r="I181" s="121"/>
      <c r="J181" s="161">
        <f>+'2017 RR&amp;DistR-DONOTPRINT'!H20</f>
        <v>1.512E-2</v>
      </c>
      <c r="K181" s="164">
        <f>+G181</f>
        <v>245</v>
      </c>
      <c r="L181" s="204">
        <f t="shared" si="43"/>
        <v>3.7044000000000001</v>
      </c>
      <c r="M181" s="97"/>
      <c r="N181" s="96">
        <f t="shared" si="44"/>
        <v>-0.90159999999999973</v>
      </c>
      <c r="O181" s="206">
        <f>IF(OR(H181=0,L181=0),"",(N181/H181))</f>
        <v>-0.19574468085106378</v>
      </c>
      <c r="Q181" s="217"/>
      <c r="R181" s="66"/>
      <c r="S181" s="213"/>
      <c r="T181" s="66"/>
      <c r="U181" s="214"/>
      <c r="V181" s="215"/>
      <c r="W181" s="209"/>
      <c r="X181" s="217"/>
      <c r="Y181" s="66"/>
      <c r="Z181" s="213"/>
      <c r="AA181" s="66"/>
      <c r="AB181" s="214"/>
      <c r="AC181" s="215"/>
      <c r="AD181" s="209"/>
      <c r="AE181" s="217"/>
      <c r="AF181" s="66"/>
      <c r="AG181" s="213"/>
      <c r="AH181" s="66"/>
      <c r="AI181" s="214"/>
      <c r="AJ181" s="215"/>
      <c r="AK181" s="209"/>
      <c r="AL181" s="209"/>
      <c r="AM181" s="209"/>
      <c r="AN181" s="209"/>
      <c r="AO181" s="209"/>
      <c r="AP181" s="209"/>
      <c r="AQ181" s="209"/>
      <c r="AR181" s="209"/>
      <c r="AS181" s="209"/>
      <c r="AT181" s="209"/>
      <c r="AU181" s="209"/>
      <c r="AV181" s="209"/>
      <c r="AW181" s="209"/>
      <c r="AX181" s="209"/>
      <c r="AY181" s="209"/>
      <c r="AZ181" s="209"/>
      <c r="BA181" s="209"/>
      <c r="BB181" s="209"/>
      <c r="BC181" s="209"/>
      <c r="BD181" s="209"/>
      <c r="BE181" s="209"/>
      <c r="BF181" s="209"/>
      <c r="BG181" s="209"/>
      <c r="BH181" s="209"/>
    </row>
    <row r="182" spans="1:60" s="272" customFormat="1" x14ac:dyDescent="0.3">
      <c r="A182" s="362"/>
      <c r="B182" s="271" t="s">
        <v>128</v>
      </c>
      <c r="C182" s="271"/>
      <c r="D182" s="100" t="s">
        <v>19</v>
      </c>
      <c r="E182" s="99"/>
      <c r="F182" s="161"/>
      <c r="G182" s="164"/>
      <c r="H182" s="204">
        <f t="shared" si="42"/>
        <v>0</v>
      </c>
      <c r="I182" s="121"/>
      <c r="J182" s="161">
        <f>+'2017 RR&amp;DistR-DONOTPRINT'!$D$4</f>
        <v>6.9999999999999994E-5</v>
      </c>
      <c r="K182" s="164">
        <f>+G181</f>
        <v>245</v>
      </c>
      <c r="L182" s="204">
        <f t="shared" si="43"/>
        <v>1.7149999999999999E-2</v>
      </c>
      <c r="M182" s="97"/>
      <c r="N182" s="96">
        <f t="shared" si="44"/>
        <v>1.7149999999999999E-2</v>
      </c>
      <c r="O182" s="206" t="str">
        <f t="shared" ref="O182:O191" si="46">IF(OR(H182=0,L182=0),"",(N182/H182))</f>
        <v/>
      </c>
      <c r="Q182" s="273"/>
      <c r="R182" s="274"/>
      <c r="S182" s="275"/>
      <c r="T182" s="274"/>
      <c r="U182" s="276"/>
      <c r="V182" s="277"/>
      <c r="W182" s="278"/>
      <c r="X182" s="273"/>
      <c r="Y182" s="274"/>
      <c r="Z182" s="275"/>
      <c r="AA182" s="274"/>
      <c r="AB182" s="276"/>
      <c r="AC182" s="277"/>
      <c r="AD182" s="278"/>
      <c r="AE182" s="273"/>
      <c r="AF182" s="274"/>
      <c r="AG182" s="275"/>
      <c r="AH182" s="274"/>
      <c r="AI182" s="276"/>
      <c r="AJ182" s="277"/>
      <c r="AK182" s="278"/>
      <c r="AL182" s="278"/>
      <c r="AM182" s="278"/>
      <c r="AN182" s="278"/>
      <c r="AO182" s="278"/>
      <c r="AP182" s="278"/>
      <c r="AQ182" s="278"/>
      <c r="AR182" s="278"/>
      <c r="AS182" s="278"/>
      <c r="AT182" s="278"/>
      <c r="AU182" s="278"/>
      <c r="AV182" s="278"/>
      <c r="AW182" s="278"/>
      <c r="AX182" s="278"/>
      <c r="AY182" s="278"/>
      <c r="AZ182" s="278"/>
      <c r="BA182" s="278"/>
      <c r="BB182" s="278"/>
      <c r="BC182" s="278"/>
      <c r="BD182" s="278"/>
      <c r="BE182" s="278"/>
      <c r="BF182" s="278"/>
      <c r="BG182" s="278"/>
      <c r="BH182" s="278"/>
    </row>
    <row r="183" spans="1:60" s="207" customFormat="1" x14ac:dyDescent="0.3">
      <c r="A183" s="130"/>
      <c r="B183" s="202" t="s">
        <v>86</v>
      </c>
      <c r="C183" s="99"/>
      <c r="D183" s="100" t="s">
        <v>55</v>
      </c>
      <c r="E183" s="99"/>
      <c r="F183" s="203">
        <v>-0.17</v>
      </c>
      <c r="G183" s="104">
        <v>1</v>
      </c>
      <c r="H183" s="204">
        <f t="shared" si="42"/>
        <v>-0.17</v>
      </c>
      <c r="I183" s="121"/>
      <c r="J183" s="203"/>
      <c r="K183" s="104">
        <v>1</v>
      </c>
      <c r="L183" s="204">
        <f t="shared" si="43"/>
        <v>0</v>
      </c>
      <c r="M183" s="258"/>
      <c r="N183" s="96">
        <f t="shared" si="44"/>
        <v>0.17</v>
      </c>
      <c r="O183" s="206" t="str">
        <f t="shared" si="46"/>
        <v/>
      </c>
      <c r="Q183" s="217"/>
      <c r="R183" s="66"/>
      <c r="S183" s="213"/>
      <c r="T183" s="66"/>
      <c r="U183" s="214"/>
      <c r="V183" s="215"/>
      <c r="W183" s="209"/>
      <c r="X183" s="217"/>
      <c r="Y183" s="66"/>
      <c r="Z183" s="213"/>
      <c r="AA183" s="66"/>
      <c r="AB183" s="214"/>
      <c r="AC183" s="215"/>
      <c r="AD183" s="209"/>
      <c r="AE183" s="217"/>
      <c r="AF183" s="66"/>
      <c r="AG183" s="213"/>
      <c r="AH183" s="66"/>
      <c r="AI183" s="214"/>
      <c r="AJ183" s="215"/>
      <c r="AK183" s="209"/>
      <c r="AL183" s="209"/>
      <c r="AM183" s="209"/>
      <c r="AN183" s="209"/>
      <c r="AO183" s="209"/>
      <c r="AP183" s="209"/>
      <c r="AQ183" s="209"/>
      <c r="AR183" s="209"/>
      <c r="AS183" s="209"/>
      <c r="AT183" s="209"/>
      <c r="AU183" s="209"/>
      <c r="AV183" s="209"/>
      <c r="AW183" s="209"/>
      <c r="AX183" s="209"/>
      <c r="AY183" s="209"/>
      <c r="AZ183" s="209"/>
      <c r="BA183" s="209"/>
      <c r="BB183" s="209"/>
      <c r="BC183" s="209"/>
      <c r="BD183" s="209"/>
      <c r="BE183" s="209"/>
      <c r="BF183" s="209"/>
      <c r="BG183" s="209"/>
      <c r="BH183" s="209"/>
    </row>
    <row r="184" spans="1:60" s="207" customFormat="1" x14ac:dyDescent="0.3">
      <c r="A184" s="130"/>
      <c r="B184" s="202" t="s">
        <v>87</v>
      </c>
      <c r="C184" s="99"/>
      <c r="D184" s="100" t="s">
        <v>55</v>
      </c>
      <c r="E184" s="99"/>
      <c r="F184" s="203">
        <v>-0.08</v>
      </c>
      <c r="G184" s="104">
        <v>1</v>
      </c>
      <c r="H184" s="204">
        <f t="shared" si="42"/>
        <v>-0.08</v>
      </c>
      <c r="I184" s="121"/>
      <c r="J184" s="203"/>
      <c r="K184" s="104">
        <v>1</v>
      </c>
      <c r="L184" s="204">
        <f t="shared" si="43"/>
        <v>0</v>
      </c>
      <c r="M184" s="258"/>
      <c r="N184" s="96">
        <f t="shared" si="44"/>
        <v>0.08</v>
      </c>
      <c r="O184" s="206" t="str">
        <f t="shared" si="46"/>
        <v/>
      </c>
      <c r="Q184" s="217"/>
      <c r="R184" s="66"/>
      <c r="S184" s="213"/>
      <c r="T184" s="66"/>
      <c r="U184" s="214"/>
      <c r="V184" s="215"/>
      <c r="W184" s="209"/>
      <c r="X184" s="217"/>
      <c r="Y184" s="66"/>
      <c r="Z184" s="213"/>
      <c r="AA184" s="66"/>
      <c r="AB184" s="214"/>
      <c r="AC184" s="215"/>
      <c r="AD184" s="209"/>
      <c r="AE184" s="217"/>
      <c r="AF184" s="66"/>
      <c r="AG184" s="213"/>
      <c r="AH184" s="66"/>
      <c r="AI184" s="214"/>
      <c r="AJ184" s="215"/>
      <c r="AK184" s="209"/>
      <c r="AL184" s="209"/>
      <c r="AM184" s="209"/>
      <c r="AN184" s="209"/>
      <c r="AO184" s="209"/>
      <c r="AP184" s="209"/>
      <c r="AQ184" s="209"/>
      <c r="AR184" s="209"/>
      <c r="AS184" s="209"/>
      <c r="AT184" s="209"/>
      <c r="AU184" s="209"/>
      <c r="AV184" s="209"/>
      <c r="AW184" s="209"/>
      <c r="AX184" s="209"/>
      <c r="AY184" s="209"/>
      <c r="AZ184" s="209"/>
      <c r="BA184" s="209"/>
      <c r="BB184" s="209"/>
      <c r="BC184" s="209"/>
      <c r="BD184" s="209"/>
      <c r="BE184" s="209"/>
      <c r="BF184" s="209"/>
      <c r="BG184" s="209"/>
      <c r="BH184" s="209"/>
    </row>
    <row r="185" spans="1:60" s="207" customFormat="1" x14ac:dyDescent="0.3">
      <c r="A185" s="130"/>
      <c r="B185" s="202" t="s">
        <v>91</v>
      </c>
      <c r="C185" s="99"/>
      <c r="D185" s="100" t="s">
        <v>55</v>
      </c>
      <c r="E185" s="99"/>
      <c r="F185" s="203">
        <v>0.1</v>
      </c>
      <c r="G185" s="104">
        <v>1</v>
      </c>
      <c r="H185" s="204">
        <f t="shared" si="42"/>
        <v>0.1</v>
      </c>
      <c r="I185" s="121"/>
      <c r="J185" s="203">
        <v>0.1</v>
      </c>
      <c r="K185" s="104">
        <v>1</v>
      </c>
      <c r="L185" s="204">
        <f t="shared" si="43"/>
        <v>0.1</v>
      </c>
      <c r="M185" s="97"/>
      <c r="N185" s="96">
        <f t="shared" si="44"/>
        <v>0</v>
      </c>
      <c r="O185" s="206">
        <f t="shared" si="46"/>
        <v>0</v>
      </c>
      <c r="Q185" s="216"/>
      <c r="R185" s="66"/>
      <c r="S185" s="213"/>
      <c r="T185" s="66"/>
      <c r="U185" s="214"/>
      <c r="V185" s="215"/>
      <c r="W185" s="209"/>
      <c r="X185" s="216"/>
      <c r="Y185" s="66"/>
      <c r="Z185" s="213"/>
      <c r="AA185" s="66"/>
      <c r="AB185" s="214"/>
      <c r="AC185" s="215"/>
      <c r="AD185" s="209"/>
      <c r="AE185" s="216"/>
      <c r="AF185" s="66"/>
      <c r="AG185" s="213"/>
      <c r="AH185" s="66"/>
      <c r="AI185" s="214"/>
      <c r="AJ185" s="215"/>
      <c r="AK185" s="209"/>
      <c r="AL185" s="209"/>
      <c r="AM185" s="209"/>
      <c r="AN185" s="209"/>
      <c r="AO185" s="209"/>
      <c r="AP185" s="209"/>
      <c r="AQ185" s="209"/>
      <c r="AR185" s="209"/>
      <c r="AS185" s="209"/>
      <c r="AT185" s="209"/>
      <c r="AU185" s="209"/>
      <c r="AV185" s="209"/>
      <c r="AW185" s="209"/>
      <c r="AX185" s="209"/>
      <c r="AY185" s="209"/>
      <c r="AZ185" s="209"/>
      <c r="BA185" s="209"/>
      <c r="BB185" s="209"/>
      <c r="BC185" s="209"/>
      <c r="BD185" s="209"/>
      <c r="BE185" s="209"/>
      <c r="BF185" s="209"/>
      <c r="BG185" s="209"/>
      <c r="BH185" s="209"/>
    </row>
    <row r="186" spans="1:60" s="207" customFormat="1" x14ac:dyDescent="0.3">
      <c r="A186" s="130"/>
      <c r="B186" s="202" t="s">
        <v>92</v>
      </c>
      <c r="C186" s="99"/>
      <c r="D186" s="100" t="s">
        <v>55</v>
      </c>
      <c r="E186" s="99"/>
      <c r="F186" s="203">
        <v>0.03</v>
      </c>
      <c r="G186" s="104">
        <v>1</v>
      </c>
      <c r="H186" s="204">
        <f t="shared" si="42"/>
        <v>0.03</v>
      </c>
      <c r="I186" s="121"/>
      <c r="J186" s="203">
        <v>0.03</v>
      </c>
      <c r="K186" s="104">
        <v>1</v>
      </c>
      <c r="L186" s="204">
        <f t="shared" si="43"/>
        <v>0.03</v>
      </c>
      <c r="M186" s="97"/>
      <c r="N186" s="96">
        <f t="shared" si="44"/>
        <v>0</v>
      </c>
      <c r="O186" s="206">
        <f t="shared" si="46"/>
        <v>0</v>
      </c>
      <c r="Q186" s="216"/>
      <c r="R186" s="66"/>
      <c r="S186" s="213"/>
      <c r="T186" s="66"/>
      <c r="U186" s="214"/>
      <c r="V186" s="215"/>
      <c r="W186" s="209"/>
      <c r="X186" s="216"/>
      <c r="Y186" s="66"/>
      <c r="Z186" s="213"/>
      <c r="AA186" s="66"/>
      <c r="AB186" s="214"/>
      <c r="AC186" s="215"/>
      <c r="AD186" s="209"/>
      <c r="AE186" s="216"/>
      <c r="AF186" s="66"/>
      <c r="AG186" s="213"/>
      <c r="AH186" s="66"/>
      <c r="AI186" s="214"/>
      <c r="AJ186" s="215"/>
      <c r="AK186" s="209"/>
      <c r="AL186" s="209"/>
      <c r="AM186" s="209"/>
      <c r="AN186" s="209"/>
      <c r="AO186" s="209"/>
      <c r="AP186" s="209"/>
      <c r="AQ186" s="209"/>
      <c r="AR186" s="209"/>
      <c r="AS186" s="209"/>
      <c r="AT186" s="209"/>
      <c r="AU186" s="209"/>
      <c r="AV186" s="209"/>
      <c r="AW186" s="209"/>
      <c r="AX186" s="209"/>
      <c r="AY186" s="209"/>
      <c r="AZ186" s="209"/>
      <c r="BA186" s="209"/>
      <c r="BB186" s="209"/>
      <c r="BC186" s="209"/>
      <c r="BD186" s="209"/>
      <c r="BE186" s="209"/>
      <c r="BF186" s="209"/>
      <c r="BG186" s="209"/>
      <c r="BH186" s="209"/>
    </row>
    <row r="187" spans="1:60" s="207" customFormat="1" x14ac:dyDescent="0.3">
      <c r="A187" s="130"/>
      <c r="B187" s="202" t="s">
        <v>95</v>
      </c>
      <c r="C187" s="99"/>
      <c r="D187" s="100" t="s">
        <v>19</v>
      </c>
      <c r="E187" s="99"/>
      <c r="F187" s="161">
        <v>-9.0000000000000006E-5</v>
      </c>
      <c r="G187" s="164">
        <f>+G181</f>
        <v>245</v>
      </c>
      <c r="H187" s="204">
        <f t="shared" si="42"/>
        <v>-2.205E-2</v>
      </c>
      <c r="I187" s="121"/>
      <c r="J187" s="161"/>
      <c r="K187" s="164">
        <f>+G181</f>
        <v>245</v>
      </c>
      <c r="L187" s="204">
        <f t="shared" si="43"/>
        <v>0</v>
      </c>
      <c r="M187" s="258"/>
      <c r="N187" s="96">
        <f t="shared" si="44"/>
        <v>2.205E-2</v>
      </c>
      <c r="O187" s="206" t="str">
        <f t="shared" si="46"/>
        <v/>
      </c>
      <c r="Q187" s="217"/>
      <c r="R187" s="66"/>
      <c r="S187" s="213"/>
      <c r="T187" s="66"/>
      <c r="U187" s="214"/>
      <c r="V187" s="215"/>
      <c r="W187" s="209"/>
      <c r="X187" s="217"/>
      <c r="Y187" s="66"/>
      <c r="Z187" s="213"/>
      <c r="AA187" s="66"/>
      <c r="AB187" s="214"/>
      <c r="AC187" s="215"/>
      <c r="AD187" s="209"/>
      <c r="AE187" s="217"/>
      <c r="AF187" s="66"/>
      <c r="AG187" s="213"/>
      <c r="AH187" s="66"/>
      <c r="AI187" s="214"/>
      <c r="AJ187" s="215"/>
      <c r="AK187" s="209"/>
      <c r="AL187" s="209"/>
      <c r="AM187" s="209"/>
      <c r="AN187" s="209"/>
      <c r="AO187" s="209"/>
      <c r="AP187" s="209"/>
      <c r="AQ187" s="209"/>
      <c r="AR187" s="209"/>
      <c r="AS187" s="209"/>
      <c r="AT187" s="209"/>
      <c r="AU187" s="209"/>
      <c r="AV187" s="209"/>
      <c r="AW187" s="209"/>
      <c r="AX187" s="209"/>
      <c r="AY187" s="209"/>
      <c r="AZ187" s="209"/>
      <c r="BA187" s="209"/>
      <c r="BB187" s="209"/>
      <c r="BC187" s="209"/>
      <c r="BD187" s="209"/>
      <c r="BE187" s="209"/>
      <c r="BF187" s="209"/>
      <c r="BG187" s="209"/>
      <c r="BH187" s="209"/>
    </row>
    <row r="188" spans="1:60" s="207" customFormat="1" x14ac:dyDescent="0.3">
      <c r="A188" s="130"/>
      <c r="B188" s="202" t="s">
        <v>128</v>
      </c>
      <c r="C188" s="99"/>
      <c r="D188" s="100" t="s">
        <v>55</v>
      </c>
      <c r="E188" s="99"/>
      <c r="F188" s="203">
        <v>-0.03</v>
      </c>
      <c r="G188" s="104">
        <v>1</v>
      </c>
      <c r="H188" s="204">
        <f t="shared" si="42"/>
        <v>-0.03</v>
      </c>
      <c r="I188" s="121"/>
      <c r="J188" s="203"/>
      <c r="K188" s="104">
        <v>1</v>
      </c>
      <c r="L188" s="204">
        <f t="shared" si="43"/>
        <v>0</v>
      </c>
      <c r="M188" s="258"/>
      <c r="N188" s="96">
        <f t="shared" si="44"/>
        <v>0.03</v>
      </c>
      <c r="O188" s="206" t="str">
        <f t="shared" si="46"/>
        <v/>
      </c>
      <c r="Q188" s="217"/>
      <c r="R188" s="66"/>
      <c r="S188" s="213"/>
      <c r="T188" s="66"/>
      <c r="U188" s="214"/>
      <c r="V188" s="215"/>
      <c r="W188" s="209"/>
      <c r="X188" s="217"/>
      <c r="Y188" s="66"/>
      <c r="Z188" s="213"/>
      <c r="AA188" s="66"/>
      <c r="AB188" s="214"/>
      <c r="AC188" s="215"/>
      <c r="AD188" s="209"/>
      <c r="AE188" s="217"/>
      <c r="AF188" s="66"/>
      <c r="AG188" s="213"/>
      <c r="AH188" s="66"/>
      <c r="AI188" s="214"/>
      <c r="AJ188" s="215"/>
      <c r="AK188" s="209"/>
      <c r="AL188" s="209"/>
      <c r="AM188" s="209"/>
      <c r="AN188" s="209"/>
      <c r="AO188" s="209"/>
      <c r="AP188" s="209"/>
      <c r="AQ188" s="209"/>
      <c r="AR188" s="209"/>
      <c r="AS188" s="209"/>
      <c r="AT188" s="209"/>
      <c r="AU188" s="209"/>
      <c r="AV188" s="209"/>
      <c r="AW188" s="209"/>
      <c r="AX188" s="209"/>
      <c r="AY188" s="209"/>
      <c r="AZ188" s="209"/>
      <c r="BA188" s="209"/>
      <c r="BB188" s="209"/>
      <c r="BC188" s="209"/>
      <c r="BD188" s="209"/>
      <c r="BE188" s="209"/>
      <c r="BF188" s="209"/>
      <c r="BG188" s="209"/>
      <c r="BH188" s="209"/>
    </row>
    <row r="189" spans="1:60" s="207" customFormat="1" x14ac:dyDescent="0.3">
      <c r="A189" s="130"/>
      <c r="B189" s="259" t="s">
        <v>93</v>
      </c>
      <c r="C189" s="67"/>
      <c r="D189" s="100" t="s">
        <v>55</v>
      </c>
      <c r="E189" s="99"/>
      <c r="F189" s="203">
        <v>0.46</v>
      </c>
      <c r="G189" s="104">
        <v>1</v>
      </c>
      <c r="H189" s="204">
        <f t="shared" si="42"/>
        <v>0.46</v>
      </c>
      <c r="I189" s="97"/>
      <c r="J189" s="203">
        <v>0.46</v>
      </c>
      <c r="K189" s="104">
        <v>1</v>
      </c>
      <c r="L189" s="204">
        <f t="shared" si="43"/>
        <v>0.46</v>
      </c>
      <c r="M189" s="97"/>
      <c r="N189" s="96">
        <f t="shared" si="44"/>
        <v>0</v>
      </c>
      <c r="O189" s="206">
        <f t="shared" si="46"/>
        <v>0</v>
      </c>
      <c r="Q189" s="216"/>
      <c r="R189" s="66"/>
      <c r="S189" s="213"/>
      <c r="T189" s="66"/>
      <c r="U189" s="214"/>
      <c r="V189" s="215"/>
      <c r="W189" s="209"/>
      <c r="X189" s="216"/>
      <c r="Y189" s="66"/>
      <c r="Z189" s="213"/>
      <c r="AA189" s="66"/>
      <c r="AB189" s="214"/>
      <c r="AC189" s="215"/>
      <c r="AD189" s="209"/>
      <c r="AE189" s="216"/>
      <c r="AF189" s="66"/>
      <c r="AG189" s="213"/>
      <c r="AH189" s="66"/>
      <c r="AI189" s="214"/>
      <c r="AJ189" s="215"/>
      <c r="AK189" s="209"/>
      <c r="AL189" s="209"/>
      <c r="AM189" s="209"/>
      <c r="AN189" s="209"/>
      <c r="AO189" s="209"/>
      <c r="AP189" s="209"/>
      <c r="AQ189" s="209"/>
      <c r="AR189" s="209"/>
      <c r="AS189" s="209"/>
      <c r="AT189" s="209"/>
      <c r="AU189" s="209"/>
      <c r="AV189" s="209"/>
      <c r="AW189" s="209"/>
      <c r="AX189" s="209"/>
      <c r="AY189" s="209"/>
      <c r="AZ189" s="209"/>
      <c r="BA189" s="209"/>
      <c r="BB189" s="209"/>
      <c r="BC189" s="209"/>
      <c r="BD189" s="209"/>
      <c r="BE189" s="209"/>
      <c r="BF189" s="209"/>
      <c r="BG189" s="209"/>
      <c r="BH189" s="209"/>
    </row>
    <row r="190" spans="1:60" s="207" customFormat="1" x14ac:dyDescent="0.3">
      <c r="A190" s="1"/>
      <c r="B190" s="202" t="s">
        <v>89</v>
      </c>
      <c r="C190" s="67"/>
      <c r="D190" s="100" t="s">
        <v>55</v>
      </c>
      <c r="E190" s="99"/>
      <c r="F190" s="203">
        <v>-0.48</v>
      </c>
      <c r="G190" s="104">
        <v>1</v>
      </c>
      <c r="H190" s="119">
        <f t="shared" si="42"/>
        <v>-0.48</v>
      </c>
      <c r="I190" s="97"/>
      <c r="J190" s="203">
        <v>-0.48</v>
      </c>
      <c r="K190" s="104">
        <v>1</v>
      </c>
      <c r="L190" s="119">
        <f t="shared" si="43"/>
        <v>-0.48</v>
      </c>
      <c r="M190" s="97"/>
      <c r="N190" s="96">
        <f t="shared" si="44"/>
        <v>0</v>
      </c>
      <c r="O190" s="206">
        <f t="shared" si="46"/>
        <v>0</v>
      </c>
      <c r="Q190" s="216"/>
      <c r="R190" s="66"/>
      <c r="S190" s="213"/>
      <c r="T190" s="66"/>
      <c r="U190" s="214"/>
      <c r="V190" s="215"/>
      <c r="W190" s="209"/>
      <c r="X190" s="216"/>
      <c r="Y190" s="66"/>
      <c r="Z190" s="213"/>
      <c r="AA190" s="66"/>
      <c r="AB190" s="214"/>
      <c r="AC190" s="215"/>
      <c r="AD190" s="209"/>
      <c r="AE190" s="217"/>
      <c r="AF190" s="66"/>
      <c r="AG190" s="213"/>
      <c r="AH190" s="66"/>
      <c r="AI190" s="214"/>
      <c r="AJ190" s="215"/>
      <c r="AK190" s="209"/>
      <c r="AL190" s="209"/>
      <c r="AM190" s="209"/>
      <c r="AN190" s="209"/>
      <c r="AO190" s="209"/>
      <c r="AP190" s="209"/>
      <c r="AQ190" s="209"/>
      <c r="AR190" s="209"/>
      <c r="AS190" s="209"/>
      <c r="AT190" s="209"/>
      <c r="AU190" s="209"/>
      <c r="AV190" s="209"/>
      <c r="AW190" s="209"/>
      <c r="AX190" s="209"/>
      <c r="AY190" s="209"/>
      <c r="AZ190" s="209"/>
      <c r="BA190" s="209"/>
      <c r="BB190" s="209"/>
      <c r="BC190" s="209"/>
      <c r="BD190" s="209"/>
      <c r="BE190" s="209"/>
      <c r="BF190" s="209"/>
      <c r="BG190" s="209"/>
      <c r="BH190" s="209"/>
    </row>
    <row r="191" spans="1:60" s="207" customFormat="1" x14ac:dyDescent="0.3">
      <c r="A191" s="1"/>
      <c r="B191" s="202" t="s">
        <v>90</v>
      </c>
      <c r="C191" s="67"/>
      <c r="D191" s="100" t="s">
        <v>55</v>
      </c>
      <c r="E191" s="99"/>
      <c r="F191" s="203">
        <v>-1.48</v>
      </c>
      <c r="G191" s="104">
        <v>1</v>
      </c>
      <c r="H191" s="119">
        <f t="shared" si="42"/>
        <v>-1.48</v>
      </c>
      <c r="I191" s="97"/>
      <c r="J191" s="203">
        <v>-1.48</v>
      </c>
      <c r="K191" s="104">
        <v>1</v>
      </c>
      <c r="L191" s="119">
        <f t="shared" si="43"/>
        <v>-1.48</v>
      </c>
      <c r="M191" s="97"/>
      <c r="N191" s="96">
        <f t="shared" si="44"/>
        <v>0</v>
      </c>
      <c r="O191" s="118">
        <f t="shared" si="46"/>
        <v>0</v>
      </c>
      <c r="Q191" s="216"/>
      <c r="R191" s="66"/>
      <c r="S191" s="213"/>
      <c r="T191" s="66"/>
      <c r="U191" s="214"/>
      <c r="V191" s="215"/>
      <c r="W191" s="209"/>
      <c r="X191" s="216"/>
      <c r="Y191" s="66"/>
      <c r="Z191" s="213"/>
      <c r="AA191" s="66"/>
      <c r="AB191" s="214"/>
      <c r="AC191" s="215"/>
      <c r="AD191" s="209"/>
      <c r="AE191" s="217"/>
      <c r="AF191" s="66"/>
      <c r="AG191" s="213"/>
      <c r="AH191" s="66"/>
      <c r="AI191" s="214"/>
      <c r="AJ191" s="215"/>
      <c r="AK191" s="209"/>
      <c r="AL191" s="209"/>
      <c r="AM191" s="209"/>
      <c r="AN191" s="209"/>
      <c r="AO191" s="209"/>
      <c r="AP191" s="209"/>
      <c r="AQ191" s="209"/>
      <c r="AR191" s="209"/>
      <c r="AS191" s="209"/>
      <c r="AT191" s="209"/>
      <c r="AU191" s="209"/>
      <c r="AV191" s="209"/>
      <c r="AW191" s="209"/>
      <c r="AX191" s="209"/>
      <c r="AY191" s="209"/>
      <c r="AZ191" s="209"/>
      <c r="BA191" s="209"/>
      <c r="BB191" s="209"/>
      <c r="BC191" s="209"/>
      <c r="BD191" s="209"/>
      <c r="BE191" s="209"/>
      <c r="BF191" s="209"/>
      <c r="BG191" s="209"/>
      <c r="BH191" s="209"/>
    </row>
    <row r="192" spans="1:60" s="207" customFormat="1" x14ac:dyDescent="0.3">
      <c r="A192" s="130"/>
      <c r="B192" s="135" t="s">
        <v>31</v>
      </c>
      <c r="C192" s="116"/>
      <c r="D192" s="134"/>
      <c r="E192" s="116"/>
      <c r="F192" s="133"/>
      <c r="G192" s="132"/>
      <c r="H192" s="322">
        <f>SUM(H175:H191)</f>
        <v>27.293950000000002</v>
      </c>
      <c r="I192" s="123"/>
      <c r="J192" s="131"/>
      <c r="K192" s="171"/>
      <c r="L192" s="322">
        <f>SUM(L175:L191)</f>
        <v>31.557029452054802</v>
      </c>
      <c r="M192" s="123"/>
      <c r="N192" s="109">
        <f t="shared" si="44"/>
        <v>4.2630794520548001</v>
      </c>
      <c r="O192" s="169">
        <f>IF(OR(H192=0, L192=0),"",(N192/H192))</f>
        <v>0.15619137032400218</v>
      </c>
      <c r="Q192" s="218"/>
      <c r="R192" s="219"/>
      <c r="S192" s="213"/>
      <c r="T192" s="66"/>
      <c r="U192" s="220"/>
      <c r="V192" s="221"/>
      <c r="W192" s="209"/>
      <c r="X192" s="218"/>
      <c r="Y192" s="219"/>
      <c r="Z192" s="213"/>
      <c r="AA192" s="66"/>
      <c r="AB192" s="220"/>
      <c r="AC192" s="221"/>
      <c r="AD192" s="209"/>
      <c r="AE192" s="218"/>
      <c r="AF192" s="219"/>
      <c r="AG192" s="213"/>
      <c r="AH192" s="66"/>
      <c r="AI192" s="220"/>
      <c r="AJ192" s="221"/>
      <c r="AK192" s="209"/>
      <c r="AL192" s="209"/>
      <c r="AM192" s="209"/>
      <c r="AN192" s="209"/>
      <c r="AO192" s="209"/>
      <c r="AP192" s="209"/>
      <c r="AQ192" s="209"/>
      <c r="AR192" s="209"/>
      <c r="AS192" s="209"/>
      <c r="AT192" s="209"/>
      <c r="AU192" s="209"/>
      <c r="AV192" s="209"/>
      <c r="AW192" s="209"/>
      <c r="AX192" s="209"/>
      <c r="AY192" s="209"/>
      <c r="AZ192" s="209"/>
      <c r="BA192" s="209"/>
      <c r="BB192" s="209"/>
      <c r="BC192" s="209"/>
      <c r="BD192" s="209"/>
      <c r="BE192" s="209"/>
      <c r="BF192" s="209"/>
      <c r="BG192" s="209"/>
      <c r="BH192" s="209"/>
    </row>
    <row r="193" spans="1:60" s="207" customFormat="1" x14ac:dyDescent="0.3">
      <c r="A193" s="130"/>
      <c r="B193" s="202" t="s">
        <v>94</v>
      </c>
      <c r="C193" s="99"/>
      <c r="D193" s="100" t="s">
        <v>19</v>
      </c>
      <c r="E193" s="99"/>
      <c r="F193" s="160">
        <v>6.0000000000000002E-5</v>
      </c>
      <c r="G193" s="164">
        <f>+G181</f>
        <v>245</v>
      </c>
      <c r="H193" s="204">
        <f t="shared" ref="H193" si="47">G193*F193</f>
        <v>1.47E-2</v>
      </c>
      <c r="I193" s="260"/>
      <c r="J193" s="161"/>
      <c r="K193" s="164">
        <f>+G181</f>
        <v>245</v>
      </c>
      <c r="L193" s="204">
        <f t="shared" ref="L193" si="48">K193*J193</f>
        <v>0</v>
      </c>
      <c r="M193" s="104"/>
      <c r="N193" s="205">
        <f t="shared" si="44"/>
        <v>-1.47E-2</v>
      </c>
      <c r="O193" s="206" t="str">
        <f t="shared" ref="O193:O200" si="49">IF(OR(H193=0,L193=0),"",(N193/H193))</f>
        <v/>
      </c>
      <c r="Q193" s="218"/>
      <c r="R193" s="66"/>
      <c r="S193" s="213"/>
      <c r="T193" s="66"/>
      <c r="U193" s="214"/>
      <c r="V193" s="215"/>
      <c r="W193" s="209"/>
      <c r="X193" s="218"/>
      <c r="Y193" s="66"/>
      <c r="Z193" s="213"/>
      <c r="AA193" s="66"/>
      <c r="AB193" s="214"/>
      <c r="AC193" s="215"/>
      <c r="AD193" s="209"/>
      <c r="AE193" s="218"/>
      <c r="AF193" s="66"/>
      <c r="AG193" s="213"/>
      <c r="AH193" s="66"/>
      <c r="AI193" s="214"/>
      <c r="AJ193" s="215"/>
      <c r="AK193" s="209"/>
      <c r="AL193" s="209"/>
      <c r="AM193" s="209"/>
      <c r="AN193" s="209"/>
      <c r="AO193" s="209"/>
      <c r="AP193" s="209"/>
      <c r="AQ193" s="209"/>
      <c r="AR193" s="209"/>
      <c r="AS193" s="209"/>
      <c r="AT193" s="209"/>
      <c r="AU193" s="209"/>
      <c r="AV193" s="209"/>
      <c r="AW193" s="209"/>
      <c r="AX193" s="209"/>
      <c r="AY193" s="209"/>
      <c r="AZ193" s="209"/>
      <c r="BA193" s="209"/>
      <c r="BB193" s="209"/>
      <c r="BC193" s="209"/>
      <c r="BD193" s="209"/>
      <c r="BE193" s="209"/>
      <c r="BF193" s="209"/>
      <c r="BG193" s="209"/>
      <c r="BH193" s="209"/>
    </row>
    <row r="194" spans="1:60" s="194" customFormat="1" x14ac:dyDescent="0.3">
      <c r="A194" s="1"/>
      <c r="B194" s="101" t="s">
        <v>30</v>
      </c>
      <c r="C194" s="67"/>
      <c r="D194" s="100" t="s">
        <v>19</v>
      </c>
      <c r="E194" s="99"/>
      <c r="F194" s="323">
        <f>IF(ISBLANK($D168)=TRUE, 0, IF($D168="TOU", 0.65*$F209+0.17*$F210+0.18*$F211, IF(AND($D168="non-TOU", G213&gt;0), $F213,$F212)))</f>
        <v>0.11139</v>
      </c>
      <c r="G194" s="163">
        <f>$F170*(1+$F222)-$F170</f>
        <v>9.2120000000000175</v>
      </c>
      <c r="H194" s="162">
        <f>G194*F194</f>
        <v>1.0261246800000019</v>
      </c>
      <c r="I194" s="97"/>
      <c r="J194" s="316">
        <f>+F194</f>
        <v>0.11139</v>
      </c>
      <c r="K194" s="163">
        <f>$F170*(1+$J222)-$F170</f>
        <v>9.2120000000000175</v>
      </c>
      <c r="L194" s="162">
        <f>K194*J194</f>
        <v>1.0261246800000019</v>
      </c>
      <c r="M194" s="97"/>
      <c r="N194" s="205">
        <f t="shared" si="44"/>
        <v>0</v>
      </c>
      <c r="O194" s="206">
        <f t="shared" si="49"/>
        <v>0</v>
      </c>
      <c r="Q194" s="222"/>
      <c r="R194" s="223"/>
      <c r="S194" s="213"/>
      <c r="T194" s="66"/>
      <c r="U194" s="214"/>
      <c r="V194" s="215"/>
      <c r="W194" s="209"/>
      <c r="X194" s="222"/>
      <c r="Y194" s="223"/>
      <c r="Z194" s="213"/>
      <c r="AA194" s="66"/>
      <c r="AB194" s="214"/>
      <c r="AC194" s="215"/>
      <c r="AD194" s="209"/>
      <c r="AE194" s="222"/>
      <c r="AF194" s="223"/>
      <c r="AG194" s="213"/>
      <c r="AH194" s="66"/>
      <c r="AI194" s="214"/>
      <c r="AJ194" s="215"/>
      <c r="AK194" s="209"/>
      <c r="AL194" s="209"/>
      <c r="AM194" s="209"/>
      <c r="AN194" s="209"/>
      <c r="AO194" s="209"/>
      <c r="AP194" s="209"/>
      <c r="AQ194" s="209"/>
      <c r="AR194" s="209"/>
      <c r="AS194" s="209"/>
      <c r="AT194" s="209"/>
      <c r="AU194" s="209"/>
      <c r="AV194" s="209"/>
      <c r="AW194" s="209"/>
      <c r="AX194" s="209"/>
      <c r="AY194" s="209"/>
      <c r="AZ194" s="209"/>
      <c r="BA194" s="209"/>
      <c r="BB194" s="209"/>
      <c r="BC194" s="209"/>
      <c r="BD194" s="209"/>
      <c r="BE194" s="209"/>
      <c r="BF194" s="209"/>
      <c r="BG194" s="209"/>
      <c r="BH194" s="209"/>
    </row>
    <row r="195" spans="1:60" s="272" customFormat="1" x14ac:dyDescent="0.3">
      <c r="A195" s="270"/>
      <c r="B195" s="271" t="s">
        <v>143</v>
      </c>
      <c r="C195" s="271"/>
      <c r="D195" s="100" t="s">
        <v>19</v>
      </c>
      <c r="E195" s="99"/>
      <c r="F195" s="161"/>
      <c r="G195" s="164"/>
      <c r="H195" s="204">
        <f t="shared" ref="H195:H198" si="50">G195*F195</f>
        <v>0</v>
      </c>
      <c r="I195" s="121"/>
      <c r="J195" s="161">
        <f>+'2017 RR&amp;DistR-DONOTPRINT'!$B$4</f>
        <v>-3.4099999999999998E-3</v>
      </c>
      <c r="K195" s="164">
        <f>+G181</f>
        <v>245</v>
      </c>
      <c r="L195" s="162">
        <f>K195*J195</f>
        <v>-0.83544999999999991</v>
      </c>
      <c r="M195" s="97"/>
      <c r="N195" s="205">
        <f t="shared" si="44"/>
        <v>-0.83544999999999991</v>
      </c>
      <c r="O195" s="206" t="str">
        <f t="shared" si="49"/>
        <v/>
      </c>
      <c r="Q195" s="273"/>
      <c r="R195" s="274"/>
      <c r="S195" s="275"/>
      <c r="T195" s="274"/>
      <c r="U195" s="276"/>
      <c r="V195" s="277"/>
      <c r="W195" s="278"/>
      <c r="X195" s="273"/>
      <c r="Y195" s="274"/>
      <c r="Z195" s="275"/>
      <c r="AA195" s="274"/>
      <c r="AB195" s="276"/>
      <c r="AC195" s="277"/>
      <c r="AD195" s="278"/>
      <c r="AE195" s="273"/>
      <c r="AF195" s="274"/>
      <c r="AG195" s="275"/>
      <c r="AH195" s="274"/>
      <c r="AI195" s="276"/>
      <c r="AJ195" s="277"/>
      <c r="AK195" s="278"/>
      <c r="AL195" s="278"/>
      <c r="AM195" s="278"/>
      <c r="AN195" s="278"/>
      <c r="AO195" s="278"/>
      <c r="AP195" s="278"/>
      <c r="AQ195" s="278"/>
      <c r="AR195" s="278"/>
      <c r="AS195" s="278"/>
      <c r="AT195" s="278"/>
      <c r="AU195" s="278"/>
      <c r="AV195" s="278"/>
      <c r="AW195" s="278"/>
      <c r="AX195" s="278"/>
      <c r="AY195" s="278"/>
      <c r="AZ195" s="278"/>
      <c r="BA195" s="278"/>
      <c r="BB195" s="278"/>
      <c r="BC195" s="278"/>
      <c r="BD195" s="278"/>
      <c r="BE195" s="278"/>
      <c r="BF195" s="278"/>
      <c r="BG195" s="278"/>
      <c r="BH195" s="278"/>
    </row>
    <row r="196" spans="1:60" s="272" customFormat="1" x14ac:dyDescent="0.3">
      <c r="A196" s="270"/>
      <c r="B196" s="271" t="s">
        <v>144</v>
      </c>
      <c r="C196" s="271"/>
      <c r="D196" s="100" t="s">
        <v>19</v>
      </c>
      <c r="E196" s="99"/>
      <c r="F196" s="161"/>
      <c r="G196" s="164"/>
      <c r="H196" s="204">
        <f t="shared" si="50"/>
        <v>0</v>
      </c>
      <c r="I196" s="121"/>
      <c r="J196" s="161">
        <f>+'2017 RR&amp;DistR-DONOTPRINT'!$C$4</f>
        <v>0</v>
      </c>
      <c r="K196" s="164">
        <f>+G181</f>
        <v>245</v>
      </c>
      <c r="L196" s="162">
        <f>K196*J196</f>
        <v>0</v>
      </c>
      <c r="M196" s="97"/>
      <c r="N196" s="205">
        <f t="shared" si="44"/>
        <v>0</v>
      </c>
      <c r="O196" s="206" t="str">
        <f t="shared" si="49"/>
        <v/>
      </c>
      <c r="Q196" s="273"/>
      <c r="R196" s="274"/>
      <c r="S196" s="275"/>
      <c r="T196" s="274"/>
      <c r="U196" s="276"/>
      <c r="V196" s="277"/>
      <c r="W196" s="278"/>
      <c r="X196" s="273"/>
      <c r="Y196" s="274"/>
      <c r="Z196" s="275"/>
      <c r="AA196" s="274"/>
      <c r="AB196" s="276"/>
      <c r="AC196" s="277"/>
      <c r="AD196" s="278"/>
      <c r="AE196" s="273"/>
      <c r="AF196" s="274"/>
      <c r="AG196" s="275"/>
      <c r="AH196" s="274"/>
      <c r="AI196" s="276"/>
      <c r="AJ196" s="277"/>
      <c r="AK196" s="278"/>
      <c r="AL196" s="278"/>
      <c r="AM196" s="278"/>
      <c r="AN196" s="278"/>
      <c r="AO196" s="278"/>
      <c r="AP196" s="278"/>
      <c r="AQ196" s="278"/>
      <c r="AR196" s="278"/>
      <c r="AS196" s="278"/>
      <c r="AT196" s="278"/>
      <c r="AU196" s="278"/>
      <c r="AV196" s="278"/>
      <c r="AW196" s="278"/>
      <c r="AX196" s="278"/>
      <c r="AY196" s="278"/>
      <c r="AZ196" s="278"/>
      <c r="BA196" s="278"/>
      <c r="BB196" s="278"/>
      <c r="BC196" s="278"/>
      <c r="BD196" s="278"/>
      <c r="BE196" s="278"/>
      <c r="BF196" s="278"/>
      <c r="BG196" s="278"/>
      <c r="BH196" s="278"/>
    </row>
    <row r="197" spans="1:60" s="272" customFormat="1" x14ac:dyDescent="0.3">
      <c r="A197" s="270"/>
      <c r="B197" s="271" t="s">
        <v>145</v>
      </c>
      <c r="C197" s="271"/>
      <c r="D197" s="100" t="s">
        <v>19</v>
      </c>
      <c r="E197" s="99"/>
      <c r="F197" s="161"/>
      <c r="G197" s="164"/>
      <c r="H197" s="204">
        <f t="shared" si="50"/>
        <v>0</v>
      </c>
      <c r="I197" s="121"/>
      <c r="J197" s="161">
        <f>+'2017 RR&amp;DistR-DONOTPRINT'!$E$4</f>
        <v>2.9E-4</v>
      </c>
      <c r="K197" s="164">
        <f>+G181</f>
        <v>245</v>
      </c>
      <c r="L197" s="162">
        <f>K197*J197</f>
        <v>7.1050000000000002E-2</v>
      </c>
      <c r="M197" s="97"/>
      <c r="N197" s="205">
        <f t="shared" si="44"/>
        <v>7.1050000000000002E-2</v>
      </c>
      <c r="O197" s="206" t="str">
        <f t="shared" si="49"/>
        <v/>
      </c>
      <c r="Q197" s="273"/>
      <c r="R197" s="274"/>
      <c r="S197" s="275"/>
      <c r="T197" s="274"/>
      <c r="U197" s="276"/>
      <c r="V197" s="277"/>
      <c r="W197" s="278"/>
      <c r="X197" s="273"/>
      <c r="Y197" s="274"/>
      <c r="Z197" s="275"/>
      <c r="AA197" s="274"/>
      <c r="AB197" s="276"/>
      <c r="AC197" s="277"/>
      <c r="AD197" s="278"/>
      <c r="AE197" s="273"/>
      <c r="AF197" s="274"/>
      <c r="AG197" s="275"/>
      <c r="AH197" s="274"/>
      <c r="AI197" s="276"/>
      <c r="AJ197" s="277"/>
      <c r="AK197" s="278"/>
      <c r="AL197" s="278"/>
      <c r="AM197" s="278"/>
      <c r="AN197" s="278"/>
      <c r="AO197" s="278"/>
      <c r="AP197" s="278"/>
      <c r="AQ197" s="278"/>
      <c r="AR197" s="278"/>
      <c r="AS197" s="278"/>
      <c r="AT197" s="278"/>
      <c r="AU197" s="278"/>
      <c r="AV197" s="278"/>
      <c r="AW197" s="278"/>
      <c r="AX197" s="278"/>
      <c r="AY197" s="278"/>
      <c r="AZ197" s="278"/>
      <c r="BA197" s="278"/>
      <c r="BB197" s="278"/>
      <c r="BC197" s="278"/>
      <c r="BD197" s="278"/>
      <c r="BE197" s="278"/>
      <c r="BF197" s="278"/>
      <c r="BG197" s="278"/>
      <c r="BH197" s="278"/>
    </row>
    <row r="198" spans="1:60" s="272" customFormat="1" x14ac:dyDescent="0.3">
      <c r="A198" s="270"/>
      <c r="B198" s="271" t="s">
        <v>147</v>
      </c>
      <c r="C198" s="271"/>
      <c r="D198" s="100" t="s">
        <v>19</v>
      </c>
      <c r="E198" s="99"/>
      <c r="F198" s="161"/>
      <c r="G198" s="164"/>
      <c r="H198" s="204">
        <f t="shared" si="50"/>
        <v>0</v>
      </c>
      <c r="I198" s="121"/>
      <c r="J198" s="161">
        <f>+'2017 RR&amp;DistR-DONOTPRINT'!$G$4</f>
        <v>3.63E-3</v>
      </c>
      <c r="K198" s="164"/>
      <c r="L198" s="204">
        <f t="shared" ref="L198:L199" si="51">K198*J198</f>
        <v>0</v>
      </c>
      <c r="M198" s="97"/>
      <c r="N198" s="205">
        <f t="shared" si="44"/>
        <v>0</v>
      </c>
      <c r="O198" s="206" t="str">
        <f t="shared" si="49"/>
        <v/>
      </c>
      <c r="Q198" s="273"/>
      <c r="R198" s="274"/>
      <c r="S198" s="275"/>
      <c r="T198" s="274"/>
      <c r="U198" s="276"/>
      <c r="V198" s="277"/>
      <c r="W198" s="278"/>
      <c r="X198" s="273"/>
      <c r="Y198" s="274"/>
      <c r="Z198" s="275"/>
      <c r="AA198" s="274"/>
      <c r="AB198" s="276"/>
      <c r="AC198" s="277"/>
      <c r="AD198" s="278"/>
      <c r="AE198" s="273"/>
      <c r="AF198" s="274"/>
      <c r="AG198" s="275"/>
      <c r="AH198" s="274"/>
      <c r="AI198" s="276"/>
      <c r="AJ198" s="277"/>
      <c r="AK198" s="278"/>
      <c r="AL198" s="278"/>
      <c r="AM198" s="278"/>
      <c r="AN198" s="278"/>
      <c r="AO198" s="278"/>
      <c r="AP198" s="278"/>
      <c r="AQ198" s="278"/>
      <c r="AR198" s="278"/>
      <c r="AS198" s="278"/>
      <c r="AT198" s="278"/>
      <c r="AU198" s="278"/>
      <c r="AV198" s="278"/>
      <c r="AW198" s="278"/>
      <c r="AX198" s="278"/>
      <c r="AY198" s="278"/>
      <c r="AZ198" s="278"/>
      <c r="BA198" s="278"/>
      <c r="BB198" s="278"/>
      <c r="BC198" s="278"/>
      <c r="BD198" s="278"/>
      <c r="BE198" s="278"/>
      <c r="BF198" s="278"/>
      <c r="BG198" s="278"/>
      <c r="BH198" s="278"/>
    </row>
    <row r="199" spans="1:60" s="272" customFormat="1" x14ac:dyDescent="0.3">
      <c r="A199" s="270"/>
      <c r="B199" s="271" t="s">
        <v>146</v>
      </c>
      <c r="C199" s="271"/>
      <c r="D199" s="100" t="s">
        <v>19</v>
      </c>
      <c r="E199" s="99"/>
      <c r="F199" s="161"/>
      <c r="G199" s="164"/>
      <c r="H199" s="204"/>
      <c r="I199" s="121"/>
      <c r="J199" s="161">
        <f>+'2017 RR&amp;DistR-DONOTPRINT'!$H$4</f>
        <v>6.6299999999999996E-3</v>
      </c>
      <c r="K199" s="164"/>
      <c r="L199" s="204">
        <f t="shared" si="51"/>
        <v>0</v>
      </c>
      <c r="M199" s="97"/>
      <c r="N199" s="205">
        <f t="shared" si="44"/>
        <v>0</v>
      </c>
      <c r="O199" s="206" t="str">
        <f t="shared" si="49"/>
        <v/>
      </c>
      <c r="Q199" s="273"/>
      <c r="R199" s="274"/>
      <c r="S199" s="275"/>
      <c r="T199" s="274"/>
      <c r="U199" s="276"/>
      <c r="V199" s="277"/>
      <c r="W199" s="278"/>
      <c r="X199" s="273"/>
      <c r="Y199" s="274"/>
      <c r="Z199" s="275"/>
      <c r="AA199" s="274"/>
      <c r="AB199" s="276"/>
      <c r="AC199" s="277"/>
      <c r="AD199" s="278"/>
      <c r="AE199" s="273"/>
      <c r="AF199" s="274"/>
      <c r="AG199" s="275"/>
      <c r="AH199" s="274"/>
      <c r="AI199" s="276"/>
      <c r="AJ199" s="277"/>
      <c r="AK199" s="278"/>
      <c r="AL199" s="278"/>
      <c r="AM199" s="278"/>
      <c r="AN199" s="278"/>
      <c r="AO199" s="278"/>
      <c r="AP199" s="278"/>
      <c r="AQ199" s="278"/>
      <c r="AR199" s="278"/>
      <c r="AS199" s="278"/>
      <c r="AT199" s="278"/>
      <c r="AU199" s="278"/>
      <c r="AV199" s="278"/>
      <c r="AW199" s="278"/>
      <c r="AX199" s="278"/>
      <c r="AY199" s="278"/>
      <c r="AZ199" s="278"/>
      <c r="BA199" s="278"/>
      <c r="BB199" s="278"/>
      <c r="BC199" s="278"/>
      <c r="BD199" s="278"/>
      <c r="BE199" s="278"/>
      <c r="BF199" s="278"/>
      <c r="BG199" s="278"/>
      <c r="BH199" s="278"/>
    </row>
    <row r="200" spans="1:60" s="194" customFormat="1" x14ac:dyDescent="0.3">
      <c r="A200" s="1"/>
      <c r="B200" s="99" t="s">
        <v>82</v>
      </c>
      <c r="C200" s="67"/>
      <c r="D200" s="100" t="s">
        <v>55</v>
      </c>
      <c r="E200" s="99"/>
      <c r="F200" s="317">
        <v>0.78</v>
      </c>
      <c r="G200" s="164">
        <v>1</v>
      </c>
      <c r="H200" s="162">
        <f>G200*F200</f>
        <v>0.78</v>
      </c>
      <c r="I200" s="97"/>
      <c r="J200" s="318">
        <v>0.78</v>
      </c>
      <c r="K200" s="103">
        <v>1</v>
      </c>
      <c r="L200" s="162">
        <f>K200*J200</f>
        <v>0.78</v>
      </c>
      <c r="M200" s="97"/>
      <c r="N200" s="205">
        <f t="shared" si="44"/>
        <v>0</v>
      </c>
      <c r="O200" s="206">
        <f t="shared" si="49"/>
        <v>0</v>
      </c>
      <c r="Q200" s="224"/>
      <c r="R200" s="66"/>
      <c r="S200" s="213"/>
      <c r="T200" s="66"/>
      <c r="U200" s="214"/>
      <c r="V200" s="215"/>
      <c r="W200" s="209"/>
      <c r="X200" s="224"/>
      <c r="Y200" s="66"/>
      <c r="Z200" s="213"/>
      <c r="AA200" s="66"/>
      <c r="AB200" s="214"/>
      <c r="AC200" s="215"/>
      <c r="AD200" s="209"/>
      <c r="AE200" s="224"/>
      <c r="AF200" s="66"/>
      <c r="AG200" s="213"/>
      <c r="AH200" s="66"/>
      <c r="AI200" s="214"/>
      <c r="AJ200" s="215"/>
      <c r="AK200" s="209"/>
      <c r="AL200" s="209"/>
      <c r="AM200" s="209"/>
      <c r="AN200" s="209"/>
      <c r="AO200" s="209"/>
      <c r="AP200" s="209"/>
      <c r="AQ200" s="209"/>
      <c r="AR200" s="209"/>
      <c r="AS200" s="209"/>
      <c r="AT200" s="209"/>
      <c r="AU200" s="209"/>
      <c r="AV200" s="209"/>
      <c r="AW200" s="209"/>
      <c r="AX200" s="209"/>
      <c r="AY200" s="209"/>
      <c r="AZ200" s="209"/>
      <c r="BA200" s="209"/>
      <c r="BB200" s="209"/>
      <c r="BC200" s="209"/>
      <c r="BD200" s="209"/>
      <c r="BE200" s="209"/>
      <c r="BF200" s="209"/>
      <c r="BG200" s="209"/>
      <c r="BH200" s="209"/>
    </row>
    <row r="201" spans="1:60" s="194" customFormat="1" x14ac:dyDescent="0.3">
      <c r="A201" s="1"/>
      <c r="B201" s="117" t="s">
        <v>29</v>
      </c>
      <c r="C201" s="126"/>
      <c r="D201" s="126"/>
      <c r="E201" s="126"/>
      <c r="F201" s="125"/>
      <c r="G201" s="114"/>
      <c r="H201" s="111">
        <f>SUM(H193:H200)+H192</f>
        <v>29.114774680000004</v>
      </c>
      <c r="I201" s="123"/>
      <c r="J201" s="114"/>
      <c r="K201" s="124"/>
      <c r="L201" s="111">
        <f>SUM(L193:L200)+L192</f>
        <v>32.598754132054808</v>
      </c>
      <c r="M201" s="123"/>
      <c r="N201" s="109">
        <f t="shared" si="44"/>
        <v>3.483979452054804</v>
      </c>
      <c r="O201" s="108">
        <f>IF(OR(H201=0,L201=0),"",(N201/H201))</f>
        <v>0.119663624065347</v>
      </c>
      <c r="Q201" s="66"/>
      <c r="R201" s="66"/>
      <c r="S201" s="220"/>
      <c r="T201" s="66"/>
      <c r="U201" s="220"/>
      <c r="V201" s="225"/>
      <c r="W201" s="209"/>
      <c r="X201" s="66"/>
      <c r="Y201" s="66"/>
      <c r="Z201" s="220"/>
      <c r="AA201" s="66"/>
      <c r="AB201" s="220"/>
      <c r="AC201" s="225"/>
      <c r="AD201" s="209"/>
      <c r="AE201" s="66"/>
      <c r="AF201" s="66"/>
      <c r="AG201" s="220"/>
      <c r="AH201" s="66"/>
      <c r="AI201" s="220"/>
      <c r="AJ201" s="225"/>
      <c r="AK201" s="209"/>
      <c r="AL201" s="209"/>
      <c r="AM201" s="209"/>
      <c r="AN201" s="209"/>
      <c r="AO201" s="209"/>
      <c r="AP201" s="209"/>
      <c r="AQ201" s="209"/>
      <c r="AR201" s="209"/>
      <c r="AS201" s="209"/>
      <c r="AT201" s="209"/>
      <c r="AU201" s="209"/>
      <c r="AV201" s="209"/>
      <c r="AW201" s="209"/>
      <c r="AX201" s="209"/>
      <c r="AY201" s="209"/>
      <c r="AZ201" s="209"/>
      <c r="BA201" s="209"/>
      <c r="BB201" s="209"/>
      <c r="BC201" s="209"/>
      <c r="BD201" s="209"/>
      <c r="BE201" s="209"/>
      <c r="BF201" s="209"/>
      <c r="BG201" s="209"/>
      <c r="BH201" s="209"/>
    </row>
    <row r="202" spans="1:60" s="194" customFormat="1" x14ac:dyDescent="0.3">
      <c r="A202" s="1"/>
      <c r="B202" s="97" t="s">
        <v>28</v>
      </c>
      <c r="C202" s="97"/>
      <c r="D202" s="100" t="s">
        <v>19</v>
      </c>
      <c r="E202" s="121"/>
      <c r="F202" s="161">
        <v>9.1400000000000006E-3</v>
      </c>
      <c r="G202" s="106">
        <f>$F170*(1+$F222)</f>
        <v>254.21200000000002</v>
      </c>
      <c r="H202" s="119">
        <f>G202*F202</f>
        <v>2.3234976800000005</v>
      </c>
      <c r="I202" s="97"/>
      <c r="J202" s="161">
        <f>+'2017 RR&amp;DistR-DONOTPRINT'!$J$4</f>
        <v>7.6299999999999996E-3</v>
      </c>
      <c r="K202" s="105">
        <f>+G202</f>
        <v>254.21200000000002</v>
      </c>
      <c r="L202" s="119">
        <f>K202*J202</f>
        <v>1.93963756</v>
      </c>
      <c r="M202" s="97"/>
      <c r="N202" s="96">
        <f t="shared" si="44"/>
        <v>-0.38386012000000047</v>
      </c>
      <c r="O202" s="118">
        <f>IF(OR(H202=0,L202=0),"",(N202/H202))</f>
        <v>-0.16520787746170695</v>
      </c>
      <c r="Q202" s="217"/>
      <c r="R202" s="226"/>
      <c r="S202" s="213"/>
      <c r="T202" s="66"/>
      <c r="U202" s="214"/>
      <c r="V202" s="215"/>
      <c r="W202" s="209"/>
      <c r="X202" s="217"/>
      <c r="Y202" s="226"/>
      <c r="Z202" s="213"/>
      <c r="AA202" s="66"/>
      <c r="AB202" s="214"/>
      <c r="AC202" s="215"/>
      <c r="AD202" s="209"/>
      <c r="AE202" s="217"/>
      <c r="AF202" s="226"/>
      <c r="AG202" s="213"/>
      <c r="AH202" s="66"/>
      <c r="AI202" s="214"/>
      <c r="AJ202" s="215"/>
      <c r="AK202" s="209"/>
      <c r="AL202" s="209"/>
      <c r="AM202" s="209"/>
      <c r="AN202" s="209"/>
      <c r="AO202" s="209"/>
      <c r="AP202" s="209"/>
      <c r="AQ202" s="209"/>
      <c r="AR202" s="209"/>
      <c r="AS202" s="209"/>
      <c r="AT202" s="209"/>
      <c r="AU202" s="209"/>
      <c r="AV202" s="209"/>
      <c r="AW202" s="209"/>
      <c r="AX202" s="209"/>
      <c r="AY202" s="209"/>
      <c r="AZ202" s="209"/>
      <c r="BA202" s="209"/>
      <c r="BB202" s="209"/>
      <c r="BC202" s="209"/>
      <c r="BD202" s="209"/>
      <c r="BE202" s="209"/>
      <c r="BF202" s="209"/>
      <c r="BG202" s="209"/>
      <c r="BH202" s="209"/>
    </row>
    <row r="203" spans="1:60" s="194" customFormat="1" x14ac:dyDescent="0.3">
      <c r="A203" s="1"/>
      <c r="B203" s="122" t="s">
        <v>27</v>
      </c>
      <c r="C203" s="97"/>
      <c r="D203" s="100" t="s">
        <v>19</v>
      </c>
      <c r="E203" s="121"/>
      <c r="F203" s="161">
        <v>7.8600000000000007E-3</v>
      </c>
      <c r="G203" s="106">
        <f>G202</f>
        <v>254.21200000000002</v>
      </c>
      <c r="H203" s="119">
        <f>G203*F203</f>
        <v>1.9981063200000002</v>
      </c>
      <c r="I203" s="97"/>
      <c r="J203" s="161">
        <f>+'2017 RR&amp;DistR-DONOTPRINT'!$K$4</f>
        <v>5.6699999999999997E-3</v>
      </c>
      <c r="K203" s="105">
        <f>+G202</f>
        <v>254.21200000000002</v>
      </c>
      <c r="L203" s="119">
        <f>K203*J203</f>
        <v>1.4413820399999999</v>
      </c>
      <c r="M203" s="97"/>
      <c r="N203" s="96">
        <f t="shared" si="44"/>
        <v>-0.55672428000000029</v>
      </c>
      <c r="O203" s="118">
        <f>IF(OR(H203=0,L203=0),"",(N203/H203))</f>
        <v>-0.27862595419847341</v>
      </c>
      <c r="Q203" s="217"/>
      <c r="R203" s="226"/>
      <c r="S203" s="213"/>
      <c r="T203" s="66"/>
      <c r="U203" s="214"/>
      <c r="V203" s="215"/>
      <c r="W203" s="209"/>
      <c r="X203" s="217"/>
      <c r="Y203" s="226"/>
      <c r="Z203" s="213"/>
      <c r="AA203" s="66"/>
      <c r="AB203" s="214"/>
      <c r="AC203" s="215"/>
      <c r="AD203" s="209"/>
      <c r="AE203" s="217"/>
      <c r="AF203" s="226"/>
      <c r="AG203" s="213"/>
      <c r="AH203" s="66"/>
      <c r="AI203" s="214"/>
      <c r="AJ203" s="215"/>
      <c r="AK203" s="209"/>
      <c r="AL203" s="209"/>
      <c r="AM203" s="209"/>
      <c r="AN203" s="209"/>
      <c r="AO203" s="209"/>
      <c r="AP203" s="209"/>
      <c r="AQ203" s="209"/>
      <c r="AR203" s="209"/>
      <c r="AS203" s="209"/>
      <c r="AT203" s="209"/>
      <c r="AU203" s="209"/>
      <c r="AV203" s="209"/>
      <c r="AW203" s="209"/>
      <c r="AX203" s="209"/>
      <c r="AY203" s="209"/>
      <c r="AZ203" s="209"/>
      <c r="BA203" s="209"/>
      <c r="BB203" s="209"/>
      <c r="BC203" s="209"/>
      <c r="BD203" s="209"/>
      <c r="BE203" s="209"/>
      <c r="BF203" s="209"/>
      <c r="BG203" s="209"/>
      <c r="BH203" s="209"/>
    </row>
    <row r="204" spans="1:60" s="194" customFormat="1" x14ac:dyDescent="0.3">
      <c r="A204" s="1"/>
      <c r="B204" s="117" t="s">
        <v>26</v>
      </c>
      <c r="C204" s="116"/>
      <c r="D204" s="116"/>
      <c r="E204" s="116"/>
      <c r="F204" s="115"/>
      <c r="G204" s="114"/>
      <c r="H204" s="111">
        <f>SUM(H201:H203)</f>
        <v>33.436378680000004</v>
      </c>
      <c r="I204" s="110"/>
      <c r="J204" s="113"/>
      <c r="K204" s="112"/>
      <c r="L204" s="111">
        <f>SUM(L201:L203)</f>
        <v>35.979773732054809</v>
      </c>
      <c r="M204" s="110"/>
      <c r="N204" s="109">
        <f t="shared" si="44"/>
        <v>2.5433950520548052</v>
      </c>
      <c r="O204" s="108">
        <f>IF(OR(H204=0,L204=0),"",(N204/H204))</f>
        <v>7.6066701971411119E-2</v>
      </c>
      <c r="Q204" s="75"/>
      <c r="R204" s="75"/>
      <c r="S204" s="220"/>
      <c r="T204" s="75"/>
      <c r="U204" s="220"/>
      <c r="V204" s="225"/>
      <c r="W204" s="209"/>
      <c r="X204" s="75"/>
      <c r="Y204" s="75"/>
      <c r="Z204" s="220"/>
      <c r="AA204" s="75"/>
      <c r="AB204" s="220"/>
      <c r="AC204" s="225"/>
      <c r="AD204" s="209"/>
      <c r="AE204" s="75"/>
      <c r="AF204" s="75"/>
      <c r="AG204" s="220"/>
      <c r="AH204" s="75"/>
      <c r="AI204" s="220"/>
      <c r="AJ204" s="225"/>
      <c r="AK204" s="209"/>
      <c r="AL204" s="209"/>
      <c r="AM204" s="209"/>
      <c r="AN204" s="209"/>
      <c r="AO204" s="209"/>
      <c r="AP204" s="209"/>
      <c r="AQ204" s="209"/>
      <c r="AR204" s="209"/>
      <c r="AS204" s="209"/>
      <c r="AT204" s="209"/>
      <c r="AU204" s="209"/>
      <c r="AV204" s="209"/>
      <c r="AW204" s="209"/>
      <c r="AX204" s="209"/>
      <c r="AY204" s="209"/>
      <c r="AZ204" s="209"/>
      <c r="BA204" s="209"/>
      <c r="BB204" s="209"/>
      <c r="BC204" s="209"/>
      <c r="BD204" s="209"/>
      <c r="BE204" s="209"/>
      <c r="BF204" s="209"/>
      <c r="BG204" s="209"/>
      <c r="BH204" s="209"/>
    </row>
    <row r="205" spans="1:60" s="194" customFormat="1" x14ac:dyDescent="0.3">
      <c r="A205" s="1"/>
      <c r="B205" s="107" t="s">
        <v>25</v>
      </c>
      <c r="C205" s="67"/>
      <c r="D205" s="100" t="s">
        <v>19</v>
      </c>
      <c r="E205" s="99"/>
      <c r="F205" s="93">
        <v>3.5999999999999999E-3</v>
      </c>
      <c r="G205" s="106">
        <f>G202</f>
        <v>254.21200000000002</v>
      </c>
      <c r="H205" s="91">
        <f t="shared" ref="H205:H213" si="52">G205*F205</f>
        <v>0.91516320000000007</v>
      </c>
      <c r="I205" s="97"/>
      <c r="J205" s="319">
        <f>+F205</f>
        <v>3.5999999999999999E-3</v>
      </c>
      <c r="K205" s="105">
        <f>G202</f>
        <v>254.21200000000002</v>
      </c>
      <c r="L205" s="91">
        <f t="shared" ref="L205:L213" si="53">K205*J205</f>
        <v>0.91516320000000007</v>
      </c>
      <c r="M205" s="97"/>
      <c r="N205" s="320">
        <f t="shared" si="44"/>
        <v>0</v>
      </c>
      <c r="O205" s="118">
        <f>IF(OR(H205=0,L205=0),"",(N205/H205))</f>
        <v>0</v>
      </c>
      <c r="Q205" s="227"/>
      <c r="R205" s="226"/>
      <c r="S205" s="228"/>
      <c r="T205" s="66"/>
      <c r="U205" s="214"/>
      <c r="V205" s="215"/>
      <c r="W205" s="209"/>
      <c r="X205" s="227"/>
      <c r="Y205" s="226"/>
      <c r="Z205" s="228"/>
      <c r="AA205" s="66"/>
      <c r="AB205" s="214"/>
      <c r="AC205" s="215"/>
      <c r="AD205" s="209"/>
      <c r="AE205" s="227"/>
      <c r="AF205" s="226"/>
      <c r="AG205" s="228"/>
      <c r="AH205" s="66"/>
      <c r="AI205" s="214"/>
      <c r="AJ205" s="215"/>
      <c r="AK205" s="209"/>
      <c r="AL205" s="209"/>
      <c r="AM205" s="209"/>
      <c r="AN205" s="209"/>
      <c r="AO205" s="209"/>
      <c r="AP205" s="209"/>
      <c r="AQ205" s="209"/>
      <c r="AR205" s="209"/>
      <c r="AS205" s="209"/>
      <c r="AT205" s="209"/>
      <c r="AU205" s="209"/>
      <c r="AV205" s="209"/>
      <c r="AW205" s="209"/>
      <c r="AX205" s="209"/>
      <c r="AY205" s="209"/>
      <c r="AZ205" s="209"/>
      <c r="BA205" s="209"/>
      <c r="BB205" s="209"/>
      <c r="BC205" s="209"/>
      <c r="BD205" s="209"/>
      <c r="BE205" s="209"/>
      <c r="BF205" s="209"/>
      <c r="BG205" s="209"/>
      <c r="BH205" s="209"/>
    </row>
    <row r="206" spans="1:60" s="194" customFormat="1" x14ac:dyDescent="0.3">
      <c r="A206" s="1"/>
      <c r="B206" s="107" t="s">
        <v>24</v>
      </c>
      <c r="C206" s="67"/>
      <c r="D206" s="100" t="s">
        <v>19</v>
      </c>
      <c r="E206" s="99"/>
      <c r="F206" s="93">
        <v>1.2999999999999999E-3</v>
      </c>
      <c r="G206" s="106">
        <f>G202</f>
        <v>254.21200000000002</v>
      </c>
      <c r="H206" s="91">
        <f t="shared" si="52"/>
        <v>0.33047559999999998</v>
      </c>
      <c r="I206" s="97"/>
      <c r="J206" s="102">
        <f>+F206</f>
        <v>1.2999999999999999E-3</v>
      </c>
      <c r="K206" s="105">
        <f>G202</f>
        <v>254.21200000000002</v>
      </c>
      <c r="L206" s="91">
        <f t="shared" si="53"/>
        <v>0.33047559999999998</v>
      </c>
      <c r="M206" s="97"/>
      <c r="N206" s="96">
        <f t="shared" si="44"/>
        <v>0</v>
      </c>
      <c r="O206" s="118">
        <f t="shared" ref="O206:O215" si="54">IF(OR(H206=0,L206=0),"",(N206/H206))</f>
        <v>0</v>
      </c>
      <c r="Q206" s="227"/>
      <c r="R206" s="226"/>
      <c r="S206" s="228"/>
      <c r="T206" s="66"/>
      <c r="U206" s="214"/>
      <c r="V206" s="215"/>
      <c r="W206" s="209"/>
      <c r="X206" s="227"/>
      <c r="Y206" s="226"/>
      <c r="Z206" s="228"/>
      <c r="AA206" s="66"/>
      <c r="AB206" s="214"/>
      <c r="AC206" s="215"/>
      <c r="AD206" s="209"/>
      <c r="AE206" s="227"/>
      <c r="AF206" s="226"/>
      <c r="AG206" s="228"/>
      <c r="AH206" s="66"/>
      <c r="AI206" s="214"/>
      <c r="AJ206" s="215"/>
      <c r="AK206" s="209"/>
      <c r="AL206" s="209"/>
      <c r="AM206" s="209"/>
      <c r="AN206" s="209"/>
      <c r="AO206" s="209"/>
      <c r="AP206" s="209"/>
      <c r="AQ206" s="209"/>
      <c r="AR206" s="209"/>
      <c r="AS206" s="209"/>
      <c r="AT206" s="209"/>
      <c r="AU206" s="209"/>
      <c r="AV206" s="209"/>
      <c r="AW206" s="209"/>
      <c r="AX206" s="209"/>
      <c r="AY206" s="209"/>
      <c r="AZ206" s="209"/>
      <c r="BA206" s="209"/>
      <c r="BB206" s="209"/>
      <c r="BC206" s="209"/>
      <c r="BD206" s="209"/>
      <c r="BE206" s="209"/>
      <c r="BF206" s="209"/>
      <c r="BG206" s="209"/>
      <c r="BH206" s="209"/>
    </row>
    <row r="207" spans="1:60" s="194" customFormat="1" x14ac:dyDescent="0.3">
      <c r="A207" s="1"/>
      <c r="B207" s="107" t="s">
        <v>83</v>
      </c>
      <c r="C207" s="67"/>
      <c r="D207" s="100" t="s">
        <v>19</v>
      </c>
      <c r="E207" s="99"/>
      <c r="F207" s="93">
        <v>1.1000000000000001E-3</v>
      </c>
      <c r="G207" s="106">
        <f>G202</f>
        <v>254.21200000000002</v>
      </c>
      <c r="H207" s="91">
        <f t="shared" si="52"/>
        <v>0.27963320000000003</v>
      </c>
      <c r="I207" s="97"/>
      <c r="J207" s="102">
        <f>+F207</f>
        <v>1.1000000000000001E-3</v>
      </c>
      <c r="K207" s="105">
        <f>G202</f>
        <v>254.21200000000002</v>
      </c>
      <c r="L207" s="91">
        <f t="shared" si="53"/>
        <v>0.27963320000000003</v>
      </c>
      <c r="M207" s="97"/>
      <c r="N207" s="96">
        <f t="shared" si="44"/>
        <v>0</v>
      </c>
      <c r="O207" s="118">
        <f t="shared" si="54"/>
        <v>0</v>
      </c>
      <c r="Q207" s="227"/>
      <c r="R207" s="226"/>
      <c r="S207" s="228"/>
      <c r="T207" s="66"/>
      <c r="U207" s="214"/>
      <c r="V207" s="215"/>
      <c r="W207" s="209"/>
      <c r="X207" s="227"/>
      <c r="Y207" s="226"/>
      <c r="Z207" s="228"/>
      <c r="AA207" s="66"/>
      <c r="AB207" s="214"/>
      <c r="AC207" s="215"/>
      <c r="AD207" s="209"/>
      <c r="AE207" s="227"/>
      <c r="AF207" s="226"/>
      <c r="AG207" s="228"/>
      <c r="AH207" s="66"/>
      <c r="AI207" s="214"/>
      <c r="AJ207" s="215"/>
      <c r="AK207" s="209"/>
      <c r="AL207" s="209"/>
      <c r="AM207" s="209"/>
      <c r="AN207" s="209"/>
      <c r="AO207" s="209"/>
      <c r="AP207" s="209"/>
      <c r="AQ207" s="209"/>
      <c r="AR207" s="209"/>
      <c r="AS207" s="209"/>
      <c r="AT207" s="209"/>
      <c r="AU207" s="209"/>
      <c r="AV207" s="209"/>
      <c r="AW207" s="209"/>
      <c r="AX207" s="209"/>
      <c r="AY207" s="209"/>
      <c r="AZ207" s="209"/>
      <c r="BA207" s="209"/>
      <c r="BB207" s="209"/>
      <c r="BC207" s="209"/>
      <c r="BD207" s="209"/>
      <c r="BE207" s="209"/>
      <c r="BF207" s="209"/>
      <c r="BG207" s="209"/>
      <c r="BH207" s="209"/>
    </row>
    <row r="208" spans="1:60" s="194" customFormat="1" x14ac:dyDescent="0.3">
      <c r="A208" s="1"/>
      <c r="B208" s="67" t="s">
        <v>23</v>
      </c>
      <c r="C208" s="67"/>
      <c r="D208" s="100" t="s">
        <v>55</v>
      </c>
      <c r="E208" s="99"/>
      <c r="F208" s="324">
        <v>0.25</v>
      </c>
      <c r="G208" s="104">
        <v>1</v>
      </c>
      <c r="H208" s="91">
        <f t="shared" si="52"/>
        <v>0.25</v>
      </c>
      <c r="I208" s="97"/>
      <c r="J208" s="201">
        <v>0.25</v>
      </c>
      <c r="K208" s="103">
        <v>1</v>
      </c>
      <c r="L208" s="91">
        <f t="shared" si="53"/>
        <v>0.25</v>
      </c>
      <c r="M208" s="97"/>
      <c r="N208" s="96">
        <f t="shared" si="44"/>
        <v>0</v>
      </c>
      <c r="O208" s="118">
        <f t="shared" si="54"/>
        <v>0</v>
      </c>
      <c r="Q208" s="229"/>
      <c r="R208" s="66"/>
      <c r="S208" s="228"/>
      <c r="T208" s="66"/>
      <c r="U208" s="214"/>
      <c r="V208" s="215"/>
      <c r="W208" s="209"/>
      <c r="X208" s="229"/>
      <c r="Y208" s="66"/>
      <c r="Z208" s="228"/>
      <c r="AA208" s="66"/>
      <c r="AB208" s="214"/>
      <c r="AC208" s="215"/>
      <c r="AD208" s="209"/>
      <c r="AE208" s="229"/>
      <c r="AF208" s="66"/>
      <c r="AG208" s="228"/>
      <c r="AH208" s="66"/>
      <c r="AI208" s="214"/>
      <c r="AJ208" s="215"/>
      <c r="AK208" s="209"/>
      <c r="AL208" s="209"/>
      <c r="AM208" s="209"/>
      <c r="AN208" s="209"/>
      <c r="AO208" s="209"/>
      <c r="AP208" s="209"/>
      <c r="AQ208" s="209"/>
      <c r="AR208" s="209"/>
      <c r="AS208" s="209"/>
      <c r="AT208" s="209"/>
      <c r="AU208" s="209"/>
      <c r="AV208" s="209"/>
      <c r="AW208" s="209"/>
      <c r="AX208" s="209"/>
      <c r="AY208" s="209"/>
      <c r="AZ208" s="209"/>
      <c r="BA208" s="209"/>
      <c r="BB208" s="209"/>
      <c r="BC208" s="209"/>
      <c r="BD208" s="209"/>
      <c r="BE208" s="209"/>
      <c r="BF208" s="209"/>
      <c r="BG208" s="209"/>
      <c r="BH208" s="209"/>
    </row>
    <row r="209" spans="1:60" s="194" customFormat="1" x14ac:dyDescent="0.3">
      <c r="A209" s="1"/>
      <c r="B209" s="101" t="s">
        <v>21</v>
      </c>
      <c r="C209" s="67"/>
      <c r="D209" s="100" t="s">
        <v>19</v>
      </c>
      <c r="E209" s="99"/>
      <c r="F209" s="93">
        <v>8.6999999999999994E-2</v>
      </c>
      <c r="G209" s="98">
        <f>0.65*$F170</f>
        <v>159.25</v>
      </c>
      <c r="H209" s="91">
        <f t="shared" si="52"/>
        <v>13.854749999999999</v>
      </c>
      <c r="I209" s="97"/>
      <c r="J209" s="93">
        <f>+F209</f>
        <v>8.6999999999999994E-2</v>
      </c>
      <c r="K209" s="98">
        <f>$G209</f>
        <v>159.25</v>
      </c>
      <c r="L209" s="287">
        <f t="shared" si="53"/>
        <v>13.854749999999999</v>
      </c>
      <c r="M209" s="97"/>
      <c r="N209" s="96">
        <f t="shared" si="44"/>
        <v>0</v>
      </c>
      <c r="O209" s="288">
        <f t="shared" si="54"/>
        <v>0</v>
      </c>
      <c r="Q209" s="230"/>
      <c r="R209" s="231"/>
      <c r="S209" s="228"/>
      <c r="T209" s="66"/>
      <c r="U209" s="214"/>
      <c r="V209" s="215"/>
      <c r="W209" s="209"/>
      <c r="X209" s="230"/>
      <c r="Y209" s="231"/>
      <c r="Z209" s="228"/>
      <c r="AA209" s="66"/>
      <c r="AB209" s="214"/>
      <c r="AC209" s="215"/>
      <c r="AD209" s="209"/>
      <c r="AE209" s="230"/>
      <c r="AF209" s="231"/>
      <c r="AG209" s="228"/>
      <c r="AH209" s="66"/>
      <c r="AI209" s="214"/>
      <c r="AJ209" s="215"/>
      <c r="AK209" s="209"/>
      <c r="AL209" s="209"/>
      <c r="AM209" s="209"/>
      <c r="AN209" s="209"/>
      <c r="AO209" s="209"/>
      <c r="AP209" s="209"/>
      <c r="AQ209" s="209"/>
      <c r="AR209" s="209"/>
      <c r="AS209" s="209"/>
      <c r="AT209" s="209"/>
      <c r="AU209" s="209"/>
      <c r="AV209" s="209"/>
      <c r="AW209" s="209"/>
      <c r="AX209" s="209"/>
      <c r="AY209" s="209"/>
      <c r="AZ209" s="209"/>
      <c r="BA209" s="209"/>
      <c r="BB209" s="209"/>
      <c r="BC209" s="209"/>
      <c r="BD209" s="209"/>
      <c r="BE209" s="209"/>
      <c r="BF209" s="209"/>
      <c r="BG209" s="209"/>
      <c r="BH209" s="209"/>
    </row>
    <row r="210" spans="1:60" s="194" customFormat="1" x14ac:dyDescent="0.3">
      <c r="A210" s="1"/>
      <c r="B210" s="101" t="s">
        <v>20</v>
      </c>
      <c r="C210" s="67"/>
      <c r="D210" s="100" t="s">
        <v>19</v>
      </c>
      <c r="E210" s="99"/>
      <c r="F210" s="93">
        <v>0.13200000000000001</v>
      </c>
      <c r="G210" s="98">
        <f>0.17*$F170</f>
        <v>41.650000000000006</v>
      </c>
      <c r="H210" s="287">
        <f t="shared" si="52"/>
        <v>5.4978000000000007</v>
      </c>
      <c r="I210" s="97"/>
      <c r="J210" s="93">
        <f t="shared" ref="J210:J212" si="55">+F210</f>
        <v>0.13200000000000001</v>
      </c>
      <c r="K210" s="98">
        <f>$G210</f>
        <v>41.650000000000006</v>
      </c>
      <c r="L210" s="287">
        <f t="shared" si="53"/>
        <v>5.4978000000000007</v>
      </c>
      <c r="M210" s="97"/>
      <c r="N210" s="96">
        <f t="shared" si="44"/>
        <v>0</v>
      </c>
      <c r="O210" s="288">
        <f t="shared" si="54"/>
        <v>0</v>
      </c>
      <c r="Q210" s="230"/>
      <c r="R210" s="231"/>
      <c r="S210" s="228"/>
      <c r="T210" s="66"/>
      <c r="U210" s="214"/>
      <c r="V210" s="215"/>
      <c r="W210" s="209"/>
      <c r="X210" s="230"/>
      <c r="Y210" s="231"/>
      <c r="Z210" s="228"/>
      <c r="AA210" s="66"/>
      <c r="AB210" s="214"/>
      <c r="AC210" s="215"/>
      <c r="AD210" s="209"/>
      <c r="AE210" s="230"/>
      <c r="AF210" s="231"/>
      <c r="AG210" s="228"/>
      <c r="AH210" s="66"/>
      <c r="AI210" s="214"/>
      <c r="AJ210" s="215"/>
      <c r="AK210" s="209"/>
      <c r="AL210" s="209"/>
      <c r="AM210" s="209"/>
      <c r="AN210" s="209"/>
      <c r="AO210" s="209"/>
      <c r="AP210" s="209"/>
      <c r="AQ210" s="209"/>
      <c r="AR210" s="209"/>
      <c r="AS210" s="209"/>
      <c r="AT210" s="209"/>
      <c r="AU210" s="209"/>
      <c r="AV210" s="209"/>
      <c r="AW210" s="209"/>
      <c r="AX210" s="209"/>
      <c r="AY210" s="209"/>
      <c r="AZ210" s="209"/>
      <c r="BA210" s="209"/>
      <c r="BB210" s="209"/>
      <c r="BC210" s="209"/>
      <c r="BD210" s="209"/>
      <c r="BE210" s="209"/>
      <c r="BF210" s="209"/>
      <c r="BG210" s="209"/>
      <c r="BH210" s="209"/>
    </row>
    <row r="211" spans="1:60" s="194" customFormat="1" x14ac:dyDescent="0.3">
      <c r="A211" s="1"/>
      <c r="B211" s="3" t="s">
        <v>18</v>
      </c>
      <c r="C211" s="67"/>
      <c r="D211" s="100" t="s">
        <v>19</v>
      </c>
      <c r="E211" s="99"/>
      <c r="F211" s="93">
        <v>0.18</v>
      </c>
      <c r="G211" s="98">
        <f>0.18*$F170</f>
        <v>44.1</v>
      </c>
      <c r="H211" s="287">
        <f t="shared" si="52"/>
        <v>7.9379999999999997</v>
      </c>
      <c r="I211" s="97"/>
      <c r="J211" s="93">
        <f t="shared" si="55"/>
        <v>0.18</v>
      </c>
      <c r="K211" s="98">
        <f>$G211</f>
        <v>44.1</v>
      </c>
      <c r="L211" s="287">
        <f t="shared" si="53"/>
        <v>7.9379999999999997</v>
      </c>
      <c r="M211" s="97"/>
      <c r="N211" s="96">
        <f t="shared" si="44"/>
        <v>0</v>
      </c>
      <c r="O211" s="288">
        <f t="shared" si="54"/>
        <v>0</v>
      </c>
      <c r="Q211" s="230"/>
      <c r="R211" s="231"/>
      <c r="S211" s="228"/>
      <c r="T211" s="66"/>
      <c r="U211" s="214"/>
      <c r="V211" s="215"/>
      <c r="W211" s="209"/>
      <c r="X211" s="230"/>
      <c r="Y211" s="231"/>
      <c r="Z211" s="228"/>
      <c r="AA211" s="66"/>
      <c r="AB211" s="214"/>
      <c r="AC211" s="215"/>
      <c r="AD211" s="209"/>
      <c r="AE211" s="230"/>
      <c r="AF211" s="231"/>
      <c r="AG211" s="228"/>
      <c r="AH211" s="66"/>
      <c r="AI211" s="214"/>
      <c r="AJ211" s="215"/>
      <c r="AK211" s="209"/>
      <c r="AL211" s="209"/>
      <c r="AM211" s="209"/>
      <c r="AN211" s="209"/>
      <c r="AO211" s="209"/>
      <c r="AP211" s="209"/>
      <c r="AQ211" s="209"/>
      <c r="AR211" s="209"/>
      <c r="AS211" s="209"/>
      <c r="AT211" s="209"/>
      <c r="AU211" s="209"/>
      <c r="AV211" s="209"/>
      <c r="AW211" s="209"/>
      <c r="AX211" s="209"/>
      <c r="AY211" s="209"/>
      <c r="AZ211" s="209"/>
      <c r="BA211" s="209"/>
      <c r="BB211" s="209"/>
      <c r="BC211" s="209"/>
      <c r="BD211" s="209"/>
      <c r="BE211" s="209"/>
      <c r="BF211" s="209"/>
      <c r="BG211" s="209"/>
      <c r="BH211" s="209"/>
    </row>
    <row r="212" spans="1:60" s="194" customFormat="1" x14ac:dyDescent="0.3">
      <c r="A212" s="7"/>
      <c r="B212" s="95" t="s">
        <v>17</v>
      </c>
      <c r="C212" s="36"/>
      <c r="D212" s="100" t="s">
        <v>19</v>
      </c>
      <c r="E212" s="94"/>
      <c r="F212" s="93">
        <v>0.10299999999999999</v>
      </c>
      <c r="G212" s="92">
        <f>IF(AND($T$1=1, $F170&gt;=600), 600, IF(AND($T$1=1, AND($F170&lt;600, $F170&gt;=0)), $F170, IF(AND($T$1=2, $F170&gt;=1000), 1000, IF(AND($T$1=2, AND($F170&lt;1000, $F170&gt;=0)), $F170))))</f>
        <v>245</v>
      </c>
      <c r="H212" s="287">
        <f t="shared" si="52"/>
        <v>25.234999999999999</v>
      </c>
      <c r="I212" s="90"/>
      <c r="J212" s="93">
        <f t="shared" si="55"/>
        <v>0.10299999999999999</v>
      </c>
      <c r="K212" s="92">
        <f>G212</f>
        <v>245</v>
      </c>
      <c r="L212" s="287">
        <f t="shared" si="53"/>
        <v>25.234999999999999</v>
      </c>
      <c r="M212" s="90"/>
      <c r="N212" s="89">
        <f t="shared" si="44"/>
        <v>0</v>
      </c>
      <c r="O212" s="288">
        <f t="shared" si="54"/>
        <v>0</v>
      </c>
      <c r="Q212" s="230"/>
      <c r="R212" s="232"/>
      <c r="S212" s="228"/>
      <c r="T212" s="34"/>
      <c r="U212" s="214"/>
      <c r="V212" s="215"/>
      <c r="W212" s="209"/>
      <c r="X212" s="230"/>
      <c r="Y212" s="232"/>
      <c r="Z212" s="228"/>
      <c r="AA212" s="34"/>
      <c r="AB212" s="214"/>
      <c r="AC212" s="215"/>
      <c r="AD212" s="209"/>
      <c r="AE212" s="230"/>
      <c r="AF212" s="232"/>
      <c r="AG212" s="228"/>
      <c r="AH212" s="34"/>
      <c r="AI212" s="214"/>
      <c r="AJ212" s="215"/>
      <c r="AK212" s="209"/>
      <c r="AL212" s="209"/>
      <c r="AM212" s="209"/>
      <c r="AN212" s="209"/>
      <c r="AO212" s="209"/>
      <c r="AP212" s="209"/>
      <c r="AQ212" s="209"/>
      <c r="AR212" s="209"/>
      <c r="AS212" s="209"/>
      <c r="AT212" s="209"/>
      <c r="AU212" s="209"/>
      <c r="AV212" s="209"/>
      <c r="AW212" s="209"/>
      <c r="AX212" s="209"/>
      <c r="AY212" s="209"/>
      <c r="AZ212" s="209"/>
      <c r="BA212" s="209"/>
      <c r="BB212" s="209"/>
      <c r="BC212" s="209"/>
      <c r="BD212" s="209"/>
      <c r="BE212" s="209"/>
      <c r="BF212" s="209"/>
      <c r="BG212" s="209"/>
      <c r="BH212" s="209"/>
    </row>
    <row r="213" spans="1:60" s="194" customFormat="1" x14ac:dyDescent="0.3">
      <c r="A213" s="7"/>
      <c r="B213" s="95" t="s">
        <v>16</v>
      </c>
      <c r="C213" s="36"/>
      <c r="D213" s="100" t="s">
        <v>19</v>
      </c>
      <c r="E213" s="94"/>
      <c r="F213" s="93">
        <v>0.121</v>
      </c>
      <c r="G213" s="92">
        <f>IF(AND($T$1=1, F170&gt;=600), F170-600, IF(AND($T$1=1, AND(F170&lt;600, F170&gt;=0)), 0, IF(AND($T$1=2, F170&gt;=1000), F170-1000, IF(AND($T$1=2, AND(F170&lt;1000, F170&gt;=0)), 0))))</f>
        <v>0</v>
      </c>
      <c r="H213" s="287">
        <f t="shared" si="52"/>
        <v>0</v>
      </c>
      <c r="I213" s="90"/>
      <c r="J213" s="93">
        <f>+F213</f>
        <v>0.121</v>
      </c>
      <c r="K213" s="92">
        <f>$G213</f>
        <v>0</v>
      </c>
      <c r="L213" s="287">
        <f t="shared" si="53"/>
        <v>0</v>
      </c>
      <c r="M213" s="90"/>
      <c r="N213" s="89">
        <f t="shared" si="44"/>
        <v>0</v>
      </c>
      <c r="O213" s="288" t="str">
        <f t="shared" si="54"/>
        <v/>
      </c>
      <c r="Q213" s="230"/>
      <c r="R213" s="232"/>
      <c r="S213" s="228"/>
      <c r="T213" s="34"/>
      <c r="U213" s="214"/>
      <c r="V213" s="215"/>
      <c r="W213" s="209"/>
      <c r="X213" s="230"/>
      <c r="Y213" s="232"/>
      <c r="Z213" s="228"/>
      <c r="AA213" s="34"/>
      <c r="AB213" s="214"/>
      <c r="AC213" s="215"/>
      <c r="AD213" s="209"/>
      <c r="AE213" s="230"/>
      <c r="AF213" s="232"/>
      <c r="AG213" s="228"/>
      <c r="AH213" s="34"/>
      <c r="AI213" s="214"/>
      <c r="AJ213" s="215"/>
      <c r="AK213" s="209"/>
      <c r="AL213" s="209"/>
      <c r="AM213" s="209"/>
      <c r="AN213" s="209"/>
      <c r="AO213" s="209"/>
      <c r="AP213" s="209"/>
      <c r="AQ213" s="209"/>
      <c r="AR213" s="209"/>
      <c r="AS213" s="209"/>
      <c r="AT213" s="209"/>
      <c r="AU213" s="209"/>
      <c r="AV213" s="209"/>
      <c r="AW213" s="209"/>
      <c r="AX213" s="209"/>
      <c r="AY213" s="209"/>
      <c r="AZ213" s="209"/>
      <c r="BA213" s="209"/>
      <c r="BB213" s="209"/>
      <c r="BC213" s="209"/>
      <c r="BD213" s="209"/>
      <c r="BE213" s="209"/>
      <c r="BF213" s="209"/>
      <c r="BG213" s="209"/>
      <c r="BH213" s="209"/>
    </row>
    <row r="214" spans="1:60" s="194" customFormat="1" x14ac:dyDescent="0.3">
      <c r="A214" s="7"/>
      <c r="B214" s="280" t="s">
        <v>114</v>
      </c>
      <c r="C214" s="36"/>
      <c r="D214" s="100" t="s">
        <v>19</v>
      </c>
      <c r="E214" s="94"/>
      <c r="F214" s="93">
        <v>0.113</v>
      </c>
      <c r="G214" s="92"/>
      <c r="H214" s="287"/>
      <c r="I214" s="90"/>
      <c r="J214" s="93">
        <f>+F214</f>
        <v>0.113</v>
      </c>
      <c r="K214" s="279"/>
      <c r="L214" s="287"/>
      <c r="M214" s="90"/>
      <c r="N214" s="89">
        <f t="shared" si="44"/>
        <v>0</v>
      </c>
      <c r="O214" s="288" t="str">
        <f t="shared" si="54"/>
        <v/>
      </c>
      <c r="Q214" s="230"/>
      <c r="R214" s="232"/>
      <c r="S214" s="228"/>
      <c r="T214" s="34"/>
      <c r="U214" s="214"/>
      <c r="V214" s="215"/>
      <c r="W214" s="209"/>
      <c r="X214" s="230"/>
      <c r="Y214" s="232"/>
      <c r="Z214" s="228"/>
      <c r="AA214" s="34"/>
      <c r="AB214" s="214"/>
      <c r="AC214" s="215"/>
      <c r="AD214" s="209"/>
      <c r="AE214" s="230"/>
      <c r="AF214" s="232"/>
      <c r="AG214" s="228"/>
      <c r="AH214" s="34"/>
      <c r="AI214" s="214"/>
      <c r="AJ214" s="215"/>
      <c r="AK214" s="209"/>
      <c r="AL214" s="209"/>
      <c r="AM214" s="209"/>
      <c r="AN214" s="209"/>
      <c r="AO214" s="209"/>
      <c r="AP214" s="209"/>
      <c r="AQ214" s="209"/>
      <c r="AR214" s="209"/>
      <c r="AS214" s="209"/>
      <c r="AT214" s="209"/>
      <c r="AU214" s="209"/>
      <c r="AV214" s="209"/>
      <c r="AW214" s="209"/>
      <c r="AX214" s="209"/>
      <c r="AY214" s="209"/>
      <c r="AZ214" s="209"/>
      <c r="BA214" s="209"/>
      <c r="BB214" s="209"/>
      <c r="BC214" s="209"/>
      <c r="BD214" s="209"/>
      <c r="BE214" s="209"/>
      <c r="BF214" s="209"/>
      <c r="BG214" s="209"/>
      <c r="BH214" s="209"/>
    </row>
    <row r="215" spans="1:60" s="194" customFormat="1" x14ac:dyDescent="0.3">
      <c r="A215" s="7"/>
      <c r="B215" s="280" t="s">
        <v>115</v>
      </c>
      <c r="C215" s="36"/>
      <c r="D215" s="100" t="s">
        <v>19</v>
      </c>
      <c r="E215" s="94"/>
      <c r="F215" s="93">
        <v>0.113</v>
      </c>
      <c r="G215" s="92"/>
      <c r="H215" s="287"/>
      <c r="I215" s="90"/>
      <c r="J215" s="305">
        <f>+F215</f>
        <v>0.113</v>
      </c>
      <c r="K215" s="279"/>
      <c r="L215" s="287"/>
      <c r="M215" s="90"/>
      <c r="N215" s="89">
        <f t="shared" si="44"/>
        <v>0</v>
      </c>
      <c r="O215" s="288" t="str">
        <f t="shared" si="54"/>
        <v/>
      </c>
      <c r="Q215" s="230"/>
      <c r="R215" s="232"/>
      <c r="S215" s="228"/>
      <c r="T215" s="34"/>
      <c r="U215" s="214"/>
      <c r="V215" s="215"/>
      <c r="W215" s="209"/>
      <c r="X215" s="230"/>
      <c r="Y215" s="232"/>
      <c r="Z215" s="228"/>
      <c r="AA215" s="34"/>
      <c r="AB215" s="214"/>
      <c r="AC215" s="215"/>
      <c r="AD215" s="209"/>
      <c r="AE215" s="230"/>
      <c r="AF215" s="232"/>
      <c r="AG215" s="228"/>
      <c r="AH215" s="34"/>
      <c r="AI215" s="214"/>
      <c r="AJ215" s="215"/>
      <c r="AK215" s="209"/>
      <c r="AL215" s="209"/>
      <c r="AM215" s="209"/>
      <c r="AN215" s="209"/>
      <c r="AO215" s="209"/>
      <c r="AP215" s="209"/>
      <c r="AQ215" s="209"/>
      <c r="AR215" s="209"/>
      <c r="AS215" s="209"/>
      <c r="AT215" s="209"/>
      <c r="AU215" s="209"/>
      <c r="AV215" s="209"/>
      <c r="AW215" s="209"/>
      <c r="AX215" s="209"/>
      <c r="AY215" s="209"/>
      <c r="AZ215" s="209"/>
      <c r="BA215" s="209"/>
      <c r="BB215" s="209"/>
      <c r="BC215" s="209"/>
      <c r="BD215" s="209"/>
      <c r="BE215" s="209"/>
      <c r="BF215" s="209"/>
      <c r="BG215" s="209"/>
      <c r="BH215" s="209"/>
    </row>
    <row r="216" spans="1:60" s="194" customFormat="1" x14ac:dyDescent="0.3">
      <c r="A216" s="1"/>
      <c r="B216" s="306"/>
      <c r="C216" s="307"/>
      <c r="D216" s="308"/>
      <c r="E216" s="307"/>
      <c r="F216" s="309"/>
      <c r="G216" s="310"/>
      <c r="H216" s="311"/>
      <c r="I216" s="312"/>
      <c r="J216" s="309"/>
      <c r="K216" s="313"/>
      <c r="L216" s="311"/>
      <c r="M216" s="312"/>
      <c r="N216" s="314"/>
      <c r="O216" s="315"/>
      <c r="Q216" s="230"/>
      <c r="R216" s="219"/>
      <c r="S216" s="228"/>
      <c r="T216" s="66"/>
      <c r="U216" s="214"/>
      <c r="V216" s="233"/>
      <c r="W216" s="209"/>
      <c r="X216" s="230"/>
      <c r="Y216" s="219"/>
      <c r="Z216" s="228"/>
      <c r="AA216" s="66"/>
      <c r="AB216" s="214"/>
      <c r="AC216" s="233"/>
      <c r="AD216" s="209"/>
      <c r="AE216" s="230"/>
      <c r="AF216" s="219"/>
      <c r="AG216" s="228"/>
      <c r="AH216" s="66"/>
      <c r="AI216" s="214"/>
      <c r="AJ216" s="233"/>
      <c r="AK216" s="209"/>
      <c r="AL216" s="209"/>
      <c r="AM216" s="209"/>
      <c r="AN216" s="209"/>
      <c r="AO216" s="209"/>
      <c r="AP216" s="209"/>
      <c r="AQ216" s="209"/>
      <c r="AR216" s="209"/>
      <c r="AS216" s="209"/>
      <c r="AT216" s="209"/>
      <c r="AU216" s="209"/>
      <c r="AV216" s="209"/>
      <c r="AW216" s="209"/>
      <c r="AX216" s="209"/>
      <c r="AY216" s="209"/>
      <c r="AZ216" s="209"/>
      <c r="BA216" s="209"/>
      <c r="BB216" s="209"/>
      <c r="BC216" s="209"/>
      <c r="BD216" s="209"/>
      <c r="BE216" s="209"/>
      <c r="BF216" s="209"/>
      <c r="BG216" s="209"/>
      <c r="BH216" s="209"/>
    </row>
    <row r="217" spans="1:60" s="194" customFormat="1" x14ac:dyDescent="0.3">
      <c r="A217" s="1"/>
      <c r="B217" s="81" t="s">
        <v>15</v>
      </c>
      <c r="C217" s="67"/>
      <c r="D217" s="67"/>
      <c r="E217" s="67"/>
      <c r="F217" s="80"/>
      <c r="G217" s="79"/>
      <c r="H217" s="76">
        <f>SUM(H205:H211,H204)</f>
        <v>62.502200680000001</v>
      </c>
      <c r="I217" s="78"/>
      <c r="J217" s="77"/>
      <c r="K217" s="77"/>
      <c r="L217" s="74">
        <f>SUM(L205:L211,L204)</f>
        <v>65.045595732054807</v>
      </c>
      <c r="M217" s="75"/>
      <c r="N217" s="74">
        <f>L217-H217</f>
        <v>2.5433950520548052</v>
      </c>
      <c r="O217" s="167">
        <f t="shared" ref="O217:O219" si="56">IF(OR(H217=0,L217=0),"",(N217/H217))</f>
        <v>4.0692888000480647E-2</v>
      </c>
      <c r="Q217" s="234"/>
      <c r="R217" s="234"/>
      <c r="S217" s="220"/>
      <c r="T217" s="75"/>
      <c r="U217" s="214"/>
      <c r="V217" s="215"/>
      <c r="W217" s="209"/>
      <c r="X217" s="234"/>
      <c r="Y217" s="234"/>
      <c r="Z217" s="220"/>
      <c r="AA217" s="75"/>
      <c r="AB217" s="214"/>
      <c r="AC217" s="215"/>
      <c r="AD217" s="209"/>
      <c r="AE217" s="234"/>
      <c r="AF217" s="234"/>
      <c r="AG217" s="220"/>
      <c r="AH217" s="75"/>
      <c r="AI217" s="214"/>
      <c r="AJ217" s="215"/>
      <c r="AK217" s="209"/>
      <c r="AL217" s="209"/>
      <c r="AM217" s="209"/>
      <c r="AN217" s="209"/>
      <c r="AO217" s="209"/>
      <c r="AP217" s="209"/>
      <c r="AQ217" s="209"/>
      <c r="AR217" s="209"/>
      <c r="AS217" s="209"/>
      <c r="AT217" s="209"/>
      <c r="AU217" s="209"/>
      <c r="AV217" s="209"/>
      <c r="AW217" s="209"/>
      <c r="AX217" s="209"/>
      <c r="AY217" s="209"/>
      <c r="AZ217" s="209"/>
      <c r="BA217" s="209"/>
      <c r="BB217" s="209"/>
      <c r="BC217" s="209"/>
      <c r="BD217" s="209"/>
      <c r="BE217" s="209"/>
      <c r="BF217" s="209"/>
      <c r="BG217" s="209"/>
      <c r="BH217" s="209"/>
    </row>
    <row r="218" spans="1:60" s="194" customFormat="1" x14ac:dyDescent="0.3">
      <c r="A218" s="1"/>
      <c r="B218" s="73" t="s">
        <v>12</v>
      </c>
      <c r="C218" s="67"/>
      <c r="D218" s="67"/>
      <c r="E218" s="67"/>
      <c r="F218" s="72">
        <v>0.13</v>
      </c>
      <c r="G218" s="66"/>
      <c r="H218" s="70">
        <f>H217*F218</f>
        <v>8.1252860884000011</v>
      </c>
      <c r="I218" s="65"/>
      <c r="J218" s="71">
        <v>0.13</v>
      </c>
      <c r="K218" s="65"/>
      <c r="L218" s="69">
        <f>L217*J218</f>
        <v>8.4559274451671254</v>
      </c>
      <c r="M218" s="64"/>
      <c r="N218" s="68">
        <f>L218-H218</f>
        <v>0.33064135676712425</v>
      </c>
      <c r="O218" s="118">
        <f t="shared" si="56"/>
        <v>4.0692888000480584E-2</v>
      </c>
      <c r="Q218" s="235"/>
      <c r="R218" s="64"/>
      <c r="S218" s="236"/>
      <c r="T218" s="64"/>
      <c r="U218" s="214"/>
      <c r="V218" s="215"/>
      <c r="W218" s="209"/>
      <c r="X218" s="235"/>
      <c r="Y218" s="64"/>
      <c r="Z218" s="236"/>
      <c r="AA218" s="64"/>
      <c r="AB218" s="214"/>
      <c r="AC218" s="215"/>
      <c r="AD218" s="209"/>
      <c r="AE218" s="235"/>
      <c r="AF218" s="64"/>
      <c r="AG218" s="236"/>
      <c r="AH218" s="64"/>
      <c r="AI218" s="214"/>
      <c r="AJ218" s="215"/>
      <c r="AK218" s="209"/>
      <c r="AL218" s="209"/>
      <c r="AM218" s="209"/>
      <c r="AN218" s="209"/>
      <c r="AO218" s="209"/>
      <c r="AP218" s="209"/>
      <c r="AQ218" s="209"/>
      <c r="AR218" s="209"/>
      <c r="AS218" s="209"/>
      <c r="AT218" s="209"/>
      <c r="AU218" s="209"/>
      <c r="AV218" s="209"/>
      <c r="AW218" s="209"/>
      <c r="AX218" s="209"/>
      <c r="AY218" s="209"/>
      <c r="AZ218" s="209"/>
      <c r="BA218" s="209"/>
      <c r="BB218" s="209"/>
      <c r="BC218" s="209"/>
      <c r="BD218" s="209"/>
      <c r="BE218" s="209"/>
      <c r="BF218" s="209"/>
      <c r="BG218" s="209"/>
      <c r="BH218" s="209"/>
    </row>
    <row r="219" spans="1:60" s="194" customFormat="1" ht="15" thickBot="1" x14ac:dyDescent="0.35">
      <c r="A219" s="1"/>
      <c r="B219" s="281" t="s">
        <v>116</v>
      </c>
      <c r="C219" s="63"/>
      <c r="D219" s="63"/>
      <c r="E219" s="63"/>
      <c r="F219" s="282"/>
      <c r="G219" s="283"/>
      <c r="H219" s="325">
        <f>H217+H218</f>
        <v>70.627486768400004</v>
      </c>
      <c r="I219" s="284"/>
      <c r="J219" s="284"/>
      <c r="K219" s="284"/>
      <c r="L219" s="326">
        <f>L217+L218</f>
        <v>73.501523177221927</v>
      </c>
      <c r="M219" s="285"/>
      <c r="N219" s="286">
        <f>L219-H219</f>
        <v>2.8740364088219224</v>
      </c>
      <c r="O219" s="168">
        <f t="shared" si="56"/>
        <v>4.0692888000480536E-2</v>
      </c>
      <c r="Q219" s="64"/>
      <c r="R219" s="64"/>
      <c r="S219" s="236"/>
      <c r="T219" s="64"/>
      <c r="U219" s="214"/>
      <c r="V219" s="215"/>
      <c r="W219" s="209"/>
      <c r="X219" s="64"/>
      <c r="Y219" s="64"/>
      <c r="Z219" s="236"/>
      <c r="AA219" s="64"/>
      <c r="AB219" s="214"/>
      <c r="AC219" s="215"/>
      <c r="AD219" s="209"/>
      <c r="AE219" s="64"/>
      <c r="AF219" s="64"/>
      <c r="AG219" s="236"/>
      <c r="AH219" s="64"/>
      <c r="AI219" s="214"/>
      <c r="AJ219" s="215"/>
      <c r="AK219" s="209"/>
      <c r="AL219" s="209"/>
      <c r="AM219" s="209"/>
      <c r="AN219" s="209"/>
      <c r="AO219" s="209"/>
      <c r="AP219" s="209"/>
      <c r="AQ219" s="209"/>
      <c r="AR219" s="209"/>
      <c r="AS219" s="209"/>
      <c r="AT219" s="209"/>
      <c r="AU219" s="209"/>
      <c r="AV219" s="209"/>
      <c r="AW219" s="209"/>
      <c r="AX219" s="209"/>
      <c r="AY219" s="209"/>
      <c r="AZ219" s="209"/>
      <c r="BA219" s="209"/>
      <c r="BB219" s="209"/>
      <c r="BC219" s="209"/>
      <c r="BD219" s="209"/>
      <c r="BE219" s="209"/>
      <c r="BF219" s="209"/>
      <c r="BG219" s="209"/>
      <c r="BH219" s="209"/>
    </row>
    <row r="220" spans="1:60" s="194" customFormat="1" ht="15" thickBot="1" x14ac:dyDescent="0.35">
      <c r="A220" s="7"/>
      <c r="B220" s="19" t="s">
        <v>76</v>
      </c>
      <c r="C220" s="17"/>
      <c r="D220" s="18"/>
      <c r="E220" s="17"/>
      <c r="F220" s="56"/>
      <c r="G220" s="12"/>
      <c r="H220" s="54"/>
      <c r="I220" s="10"/>
      <c r="J220" s="56"/>
      <c r="K220" s="55"/>
      <c r="L220" s="54"/>
      <c r="M220" s="10"/>
      <c r="N220" s="53"/>
      <c r="O220" s="8"/>
      <c r="Q220" s="230"/>
      <c r="R220" s="239"/>
      <c r="S220" s="228"/>
      <c r="T220" s="34"/>
      <c r="U220" s="240"/>
      <c r="V220" s="233"/>
      <c r="W220" s="209"/>
      <c r="X220" s="230"/>
      <c r="Y220" s="239"/>
      <c r="Z220" s="228"/>
      <c r="AA220" s="34"/>
      <c r="AB220" s="240"/>
      <c r="AC220" s="233"/>
      <c r="AD220" s="209"/>
      <c r="AE220" s="230"/>
      <c r="AF220" s="239"/>
      <c r="AG220" s="228"/>
      <c r="AH220" s="34"/>
      <c r="AI220" s="240"/>
      <c r="AJ220" s="233"/>
      <c r="AK220" s="209"/>
      <c r="AL220" s="209"/>
      <c r="AM220" s="209"/>
      <c r="AN220" s="209"/>
      <c r="AO220" s="209"/>
      <c r="AP220" s="209"/>
      <c r="AQ220" s="209"/>
      <c r="AR220" s="209"/>
      <c r="AS220" s="209"/>
      <c r="AT220" s="209"/>
      <c r="AU220" s="209"/>
      <c r="AV220" s="209"/>
      <c r="AW220" s="209"/>
      <c r="AX220" s="209"/>
      <c r="AY220" s="209"/>
      <c r="AZ220" s="209"/>
      <c r="BA220" s="209"/>
      <c r="BB220" s="209"/>
      <c r="BC220" s="209"/>
      <c r="BD220" s="209"/>
      <c r="BE220" s="209"/>
      <c r="BF220" s="209"/>
      <c r="BG220" s="209"/>
      <c r="BH220" s="209"/>
    </row>
    <row r="221" spans="1:60" s="194" customForma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6"/>
      <c r="M221" s="1"/>
      <c r="N221" s="1"/>
      <c r="O221" s="1"/>
      <c r="Q221" s="208"/>
      <c r="R221" s="208"/>
      <c r="S221" s="247"/>
      <c r="T221" s="208"/>
      <c r="U221" s="208"/>
      <c r="V221" s="208"/>
      <c r="W221" s="209"/>
      <c r="X221" s="208"/>
      <c r="Y221" s="208"/>
      <c r="Z221" s="247"/>
      <c r="AA221" s="208"/>
      <c r="AB221" s="208"/>
      <c r="AC221" s="208"/>
      <c r="AD221" s="209"/>
      <c r="AE221" s="208"/>
      <c r="AF221" s="208"/>
      <c r="AG221" s="247"/>
      <c r="AH221" s="208"/>
      <c r="AI221" s="208"/>
      <c r="AJ221" s="208"/>
      <c r="AK221" s="209"/>
      <c r="AL221" s="209"/>
      <c r="AM221" s="209"/>
      <c r="AN221" s="209"/>
      <c r="AO221" s="209"/>
      <c r="AP221" s="209"/>
      <c r="AQ221" s="209"/>
      <c r="AR221" s="209"/>
      <c r="AS221" s="209"/>
      <c r="AT221" s="209"/>
      <c r="AU221" s="209"/>
      <c r="AV221" s="209"/>
      <c r="AW221" s="209"/>
      <c r="AX221" s="209"/>
      <c r="AY221" s="209"/>
      <c r="AZ221" s="209"/>
      <c r="BA221" s="209"/>
      <c r="BB221" s="209"/>
      <c r="BC221" s="209"/>
      <c r="BD221" s="209"/>
      <c r="BE221" s="209"/>
      <c r="BF221" s="209"/>
      <c r="BG221" s="209"/>
      <c r="BH221" s="209"/>
    </row>
    <row r="222" spans="1:60" s="194" customFormat="1" x14ac:dyDescent="0.3">
      <c r="A222" s="1"/>
      <c r="B222" s="5" t="s">
        <v>8</v>
      </c>
      <c r="C222" s="1"/>
      <c r="D222" s="1"/>
      <c r="E222" s="1"/>
      <c r="F222" s="4">
        <v>3.7600000000000001E-2</v>
      </c>
      <c r="G222" s="1"/>
      <c r="H222" s="1"/>
      <c r="I222" s="1"/>
      <c r="J222" s="4">
        <v>3.7600000000000001E-2</v>
      </c>
      <c r="K222" s="1"/>
      <c r="L222" s="1"/>
      <c r="M222" s="1"/>
      <c r="N222" s="1"/>
      <c r="O222" s="1"/>
      <c r="Q222" s="248"/>
      <c r="R222" s="208"/>
      <c r="S222" s="208"/>
      <c r="T222" s="208"/>
      <c r="U222" s="208"/>
      <c r="V222" s="208"/>
      <c r="W222" s="209"/>
      <c r="X222" s="248"/>
      <c r="Y222" s="208"/>
      <c r="Z222" s="208"/>
      <c r="AA222" s="208"/>
      <c r="AB222" s="208"/>
      <c r="AC222" s="208"/>
      <c r="AD222" s="209"/>
      <c r="AE222" s="248"/>
      <c r="AF222" s="208"/>
      <c r="AG222" s="208"/>
      <c r="AH222" s="208"/>
      <c r="AI222" s="208"/>
      <c r="AJ222" s="208"/>
      <c r="AK222" s="209"/>
      <c r="AL222" s="209"/>
      <c r="AM222" s="209"/>
      <c r="AN222" s="209"/>
      <c r="AO222" s="209"/>
      <c r="AP222" s="209"/>
      <c r="AQ222" s="209"/>
      <c r="AR222" s="209"/>
      <c r="AS222" s="209"/>
      <c r="AT222" s="209"/>
      <c r="AU222" s="209"/>
      <c r="AV222" s="209"/>
      <c r="AW222" s="209"/>
      <c r="AX222" s="209"/>
      <c r="AY222" s="209"/>
      <c r="AZ222" s="209"/>
      <c r="BA222" s="209"/>
      <c r="BB222" s="209"/>
      <c r="BC222" s="209"/>
      <c r="BD222" s="209"/>
      <c r="BE222" s="209"/>
      <c r="BF222" s="209"/>
      <c r="BG222" s="209"/>
      <c r="BH222" s="209"/>
    </row>
    <row r="223" spans="1:60" s="194" customForma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Q223" s="209"/>
      <c r="R223" s="209"/>
      <c r="S223" s="209"/>
      <c r="T223" s="209"/>
      <c r="U223" s="209"/>
      <c r="V223" s="209"/>
      <c r="W223" s="209"/>
      <c r="X223" s="209"/>
      <c r="Y223" s="209"/>
      <c r="Z223" s="209"/>
      <c r="AA223" s="209"/>
      <c r="AB223" s="209"/>
      <c r="AC223" s="209"/>
      <c r="AD223" s="209"/>
      <c r="AE223" s="209"/>
      <c r="AF223" s="209"/>
      <c r="AG223" s="209"/>
      <c r="AH223" s="209"/>
      <c r="AI223" s="209"/>
      <c r="AJ223" s="209"/>
      <c r="AK223" s="209"/>
      <c r="AL223" s="209"/>
      <c r="AM223" s="209"/>
      <c r="AN223" s="209"/>
      <c r="AO223" s="209"/>
      <c r="AP223" s="209"/>
      <c r="AQ223" s="209"/>
      <c r="AR223" s="209"/>
      <c r="AS223" s="209"/>
      <c r="AT223" s="209"/>
      <c r="AU223" s="209"/>
      <c r="AV223" s="209"/>
      <c r="AW223" s="209"/>
      <c r="AX223" s="209"/>
      <c r="AY223" s="209"/>
      <c r="AZ223" s="209"/>
      <c r="BA223" s="209"/>
      <c r="BB223" s="209"/>
      <c r="BC223" s="209"/>
      <c r="BD223" s="209"/>
      <c r="BE223" s="209"/>
      <c r="BF223" s="209"/>
      <c r="BG223" s="209"/>
      <c r="BH223" s="209"/>
    </row>
    <row r="224" spans="1:60" s="194" customFormat="1" x14ac:dyDescent="0.3">
      <c r="A224" s="1" t="s">
        <v>7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Q224" s="209"/>
      <c r="R224" s="209"/>
      <c r="S224" s="209"/>
      <c r="T224" s="209"/>
      <c r="U224" s="209"/>
      <c r="V224" s="209"/>
      <c r="W224" s="209"/>
      <c r="X224" s="209"/>
      <c r="Y224" s="209"/>
      <c r="Z224" s="209"/>
      <c r="AA224" s="209"/>
      <c r="AB224" s="209"/>
      <c r="AC224" s="209"/>
      <c r="AD224" s="209"/>
      <c r="AE224" s="209"/>
      <c r="AF224" s="209"/>
      <c r="AG224" s="209"/>
      <c r="AH224" s="209"/>
      <c r="AI224" s="209"/>
      <c r="AJ224" s="209"/>
      <c r="AK224" s="209"/>
      <c r="AL224" s="209"/>
      <c r="AM224" s="209"/>
      <c r="AN224" s="209"/>
      <c r="AO224" s="209"/>
      <c r="AP224" s="209"/>
      <c r="AQ224" s="209"/>
      <c r="AR224" s="209"/>
      <c r="AS224" s="209"/>
      <c r="AT224" s="209"/>
      <c r="AU224" s="209"/>
      <c r="AV224" s="209"/>
      <c r="AW224" s="209"/>
      <c r="AX224" s="209"/>
      <c r="AY224" s="209"/>
      <c r="AZ224" s="209"/>
      <c r="BA224" s="209"/>
      <c r="BB224" s="209"/>
      <c r="BC224" s="209"/>
      <c r="BD224" s="209"/>
      <c r="BE224" s="209"/>
      <c r="BF224" s="209"/>
      <c r="BG224" s="209"/>
      <c r="BH224" s="209"/>
    </row>
    <row r="225" spans="1:60" s="194" customFormat="1" x14ac:dyDescent="0.3">
      <c r="A225" s="1" t="s">
        <v>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Q225" s="209"/>
      <c r="R225" s="209"/>
      <c r="S225" s="209"/>
      <c r="T225" s="209"/>
      <c r="U225" s="209"/>
      <c r="V225" s="209"/>
      <c r="W225" s="209"/>
      <c r="X225" s="209"/>
      <c r="Y225" s="209"/>
      <c r="Z225" s="209"/>
      <c r="AA225" s="209"/>
      <c r="AB225" s="209"/>
      <c r="AC225" s="209"/>
      <c r="AD225" s="209"/>
      <c r="AE225" s="209"/>
      <c r="AF225" s="209"/>
      <c r="AG225" s="209"/>
      <c r="AH225" s="209"/>
      <c r="AI225" s="209"/>
      <c r="AJ225" s="209"/>
      <c r="AK225" s="209"/>
      <c r="AL225" s="209"/>
      <c r="AM225" s="209"/>
      <c r="AN225" s="209"/>
      <c r="AO225" s="209"/>
      <c r="AP225" s="209"/>
      <c r="AQ225" s="209"/>
      <c r="AR225" s="209"/>
      <c r="AS225" s="209"/>
      <c r="AT225" s="209"/>
      <c r="AU225" s="209"/>
      <c r="AV225" s="209"/>
      <c r="AW225" s="209"/>
      <c r="AX225" s="209"/>
      <c r="AY225" s="209"/>
      <c r="AZ225" s="209"/>
      <c r="BA225" s="209"/>
      <c r="BB225" s="209"/>
      <c r="BC225" s="209"/>
      <c r="BD225" s="209"/>
      <c r="BE225" s="209"/>
      <c r="BF225" s="209"/>
      <c r="BG225" s="209"/>
      <c r="BH225" s="209"/>
    </row>
    <row r="226" spans="1:60" s="194" customForma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60" s="194" customFormat="1" x14ac:dyDescent="0.3">
      <c r="A227" s="3" t="s">
        <v>129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60" s="194" customFormat="1" x14ac:dyDescent="0.3">
      <c r="A228" s="3" t="s">
        <v>5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60" s="194" customForma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60" s="194" customFormat="1" x14ac:dyDescent="0.3">
      <c r="A230" s="1" t="s">
        <v>130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60" s="194" customFormat="1" x14ac:dyDescent="0.3">
      <c r="A231" s="1" t="s">
        <v>4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60" s="194" customFormat="1" x14ac:dyDescent="0.3">
      <c r="A232" s="1" t="s">
        <v>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60" s="194" customFormat="1" x14ac:dyDescent="0.3">
      <c r="A233" s="1" t="s">
        <v>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60" s="194" customFormat="1" x14ac:dyDescent="0.3">
      <c r="A234" s="1" t="s">
        <v>1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60" s="194" customForma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60" s="194" customFormat="1" x14ac:dyDescent="0.3">
      <c r="A236" s="2"/>
      <c r="B236" s="1" t="s">
        <v>0</v>
      </c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8" spans="1:60" s="194" customFormat="1" ht="17.399999999999999" x14ac:dyDescent="0.3">
      <c r="A238" s="1"/>
      <c r="B238" s="381" t="s">
        <v>48</v>
      </c>
      <c r="C238" s="381"/>
      <c r="D238" s="381"/>
      <c r="E238" s="381"/>
      <c r="F238" s="381"/>
      <c r="G238" s="381"/>
      <c r="H238" s="381"/>
      <c r="I238" s="381"/>
      <c r="J238" s="381"/>
      <c r="K238" s="381"/>
      <c r="L238" s="381"/>
      <c r="M238" s="381"/>
      <c r="N238" s="381"/>
      <c r="O238" s="381"/>
    </row>
    <row r="239" spans="1:60" s="194" customFormat="1" ht="17.399999999999999" x14ac:dyDescent="0.3">
      <c r="A239" s="1"/>
      <c r="B239" s="381" t="s">
        <v>47</v>
      </c>
      <c r="C239" s="381"/>
      <c r="D239" s="381"/>
      <c r="E239" s="381"/>
      <c r="F239" s="381"/>
      <c r="G239" s="381"/>
      <c r="H239" s="381"/>
      <c r="I239" s="381"/>
      <c r="J239" s="381"/>
      <c r="K239" s="381"/>
      <c r="L239" s="381"/>
      <c r="M239" s="381"/>
      <c r="N239" s="381"/>
      <c r="O239" s="381"/>
    </row>
    <row r="240" spans="1:60" s="194" customForma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60" s="194" customForma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T241" s="194">
        <v>2</v>
      </c>
    </row>
    <row r="242" spans="1:60" s="194" customFormat="1" ht="15.6" x14ac:dyDescent="0.3">
      <c r="A242" s="1"/>
      <c r="B242" s="147" t="s">
        <v>46</v>
      </c>
      <c r="C242" s="1"/>
      <c r="D242" s="382" t="s">
        <v>69</v>
      </c>
      <c r="E242" s="382"/>
      <c r="F242" s="382"/>
      <c r="G242" s="382"/>
      <c r="H242" s="382"/>
      <c r="I242" s="382"/>
      <c r="J242" s="382"/>
      <c r="K242" s="382"/>
      <c r="L242" s="382"/>
      <c r="M242" s="382"/>
      <c r="N242" s="382"/>
      <c r="O242" s="382"/>
    </row>
    <row r="243" spans="1:60" s="194" customFormat="1" ht="15.6" x14ac:dyDescent="0.3">
      <c r="A243" s="1"/>
      <c r="B243" s="145"/>
      <c r="C243" s="1"/>
      <c r="D243" s="144"/>
      <c r="E243" s="144"/>
      <c r="F243" s="144"/>
      <c r="G243" s="144"/>
      <c r="H243" s="144"/>
      <c r="I243" s="144"/>
      <c r="J243" s="144"/>
      <c r="K243" s="144"/>
      <c r="L243" s="144"/>
      <c r="M243" s="144"/>
      <c r="N243" s="144"/>
      <c r="O243" s="144"/>
    </row>
    <row r="244" spans="1:60" s="194" customFormat="1" ht="15.6" x14ac:dyDescent="0.3">
      <c r="A244" s="1"/>
      <c r="B244" s="147" t="s">
        <v>45</v>
      </c>
      <c r="C244" s="1"/>
      <c r="D244" s="146" t="s">
        <v>57</v>
      </c>
      <c r="E244" s="144"/>
      <c r="F244" s="338" t="s">
        <v>135</v>
      </c>
      <c r="G244" s="144"/>
      <c r="H244" s="144"/>
      <c r="I244" s="144"/>
      <c r="J244" s="144"/>
      <c r="K244" s="144"/>
      <c r="L244" s="144"/>
      <c r="M244" s="144"/>
      <c r="N244" s="144"/>
      <c r="O244" s="144"/>
    </row>
    <row r="245" spans="1:60" s="194" customFormat="1" ht="15.6" x14ac:dyDescent="0.3">
      <c r="A245" s="1"/>
      <c r="B245" s="145"/>
      <c r="C245" s="1"/>
      <c r="D245" s="144"/>
      <c r="E245" s="144"/>
      <c r="F245" s="144"/>
      <c r="G245" s="144"/>
      <c r="H245" s="144"/>
      <c r="I245" s="144"/>
      <c r="J245" s="144"/>
      <c r="K245" s="144"/>
      <c r="L245" s="144"/>
      <c r="M245" s="144"/>
      <c r="N245" s="144"/>
      <c r="O245" s="144"/>
    </row>
    <row r="246" spans="1:60" s="194" customFormat="1" x14ac:dyDescent="0.3">
      <c r="A246" s="1"/>
      <c r="B246" s="3"/>
      <c r="C246" s="1"/>
      <c r="D246" s="5" t="s">
        <v>43</v>
      </c>
      <c r="E246" s="5"/>
      <c r="F246" s="143">
        <v>245</v>
      </c>
      <c r="G246" s="5" t="s">
        <v>42</v>
      </c>
      <c r="H246" s="1"/>
      <c r="I246" s="1"/>
      <c r="J246" s="1"/>
      <c r="K246" s="1"/>
      <c r="L246" s="1"/>
      <c r="M246" s="1"/>
      <c r="N246" s="1"/>
      <c r="O246" s="1"/>
    </row>
    <row r="247" spans="1:60" s="194" customFormat="1" x14ac:dyDescent="0.3">
      <c r="A247" s="1"/>
      <c r="B247" s="3"/>
      <c r="C247" s="1"/>
      <c r="D247" s="1"/>
      <c r="E247" s="1"/>
      <c r="F247" s="1"/>
      <c r="G247" s="1"/>
      <c r="H247" s="1"/>
      <c r="I247" s="1"/>
      <c r="J247" s="1"/>
      <c r="K247" s="1"/>
      <c r="L247" s="6"/>
      <c r="M247" s="1"/>
      <c r="N247" s="1"/>
      <c r="O247" s="1"/>
    </row>
    <row r="248" spans="1:60" s="194" customFormat="1" x14ac:dyDescent="0.3">
      <c r="A248" s="1"/>
      <c r="B248" s="3"/>
      <c r="C248" s="1"/>
      <c r="D248" s="142"/>
      <c r="E248" s="142"/>
      <c r="F248" s="383" t="s">
        <v>41</v>
      </c>
      <c r="G248" s="384"/>
      <c r="H248" s="385"/>
      <c r="I248" s="1"/>
      <c r="J248" s="383" t="s">
        <v>96</v>
      </c>
      <c r="K248" s="384"/>
      <c r="L248" s="385"/>
      <c r="M248" s="1"/>
      <c r="N248" s="383" t="s">
        <v>40</v>
      </c>
      <c r="O248" s="385"/>
      <c r="Q248" s="373"/>
      <c r="R248" s="373"/>
      <c r="S248" s="373"/>
      <c r="T248" s="208"/>
      <c r="U248" s="373"/>
      <c r="V248" s="373"/>
      <c r="W248" s="209"/>
      <c r="X248" s="373"/>
      <c r="Y248" s="373"/>
      <c r="Z248" s="373"/>
      <c r="AA248" s="208"/>
      <c r="AB248" s="373"/>
      <c r="AC248" s="373"/>
      <c r="AD248" s="209"/>
      <c r="AE248" s="373"/>
      <c r="AF248" s="373"/>
      <c r="AG248" s="373"/>
      <c r="AH248" s="208"/>
      <c r="AI248" s="373"/>
      <c r="AJ248" s="373"/>
      <c r="AK248" s="209"/>
      <c r="AL248" s="209"/>
      <c r="AM248" s="209"/>
      <c r="AN248" s="209"/>
      <c r="AO248" s="209"/>
      <c r="AP248" s="209"/>
      <c r="AQ248" s="209"/>
      <c r="AR248" s="209"/>
      <c r="AS248" s="209"/>
      <c r="AT248" s="209"/>
      <c r="AU248" s="209"/>
      <c r="AV248" s="209"/>
      <c r="AW248" s="209"/>
      <c r="AX248" s="209"/>
      <c r="AY248" s="209"/>
      <c r="AZ248" s="209"/>
      <c r="BA248" s="209"/>
      <c r="BB248" s="209"/>
      <c r="BC248" s="209"/>
      <c r="BD248" s="209"/>
      <c r="BE248" s="209"/>
      <c r="BF248" s="209"/>
      <c r="BG248" s="209"/>
      <c r="BH248" s="209"/>
    </row>
    <row r="249" spans="1:60" s="194" customFormat="1" ht="15" customHeight="1" x14ac:dyDescent="0.3">
      <c r="A249" s="1"/>
      <c r="B249" s="3"/>
      <c r="C249" s="1"/>
      <c r="D249" s="374" t="s">
        <v>39</v>
      </c>
      <c r="E249" s="138"/>
      <c r="F249" s="141" t="s">
        <v>38</v>
      </c>
      <c r="G249" s="141" t="s">
        <v>37</v>
      </c>
      <c r="H249" s="139" t="s">
        <v>36</v>
      </c>
      <c r="I249" s="1"/>
      <c r="J249" s="141" t="s">
        <v>38</v>
      </c>
      <c r="K249" s="140" t="s">
        <v>37</v>
      </c>
      <c r="L249" s="139" t="s">
        <v>36</v>
      </c>
      <c r="M249" s="1"/>
      <c r="N249" s="376" t="s">
        <v>35</v>
      </c>
      <c r="O249" s="378" t="s">
        <v>34</v>
      </c>
      <c r="Q249" s="289"/>
      <c r="R249" s="289"/>
      <c r="S249" s="289"/>
      <c r="T249" s="208"/>
      <c r="U249" s="380"/>
      <c r="V249" s="380"/>
      <c r="W249" s="209"/>
      <c r="X249" s="289"/>
      <c r="Y249" s="289"/>
      <c r="Z249" s="289"/>
      <c r="AA249" s="208"/>
      <c r="AB249" s="380"/>
      <c r="AC249" s="380"/>
      <c r="AD249" s="209"/>
      <c r="AE249" s="289"/>
      <c r="AF249" s="289"/>
      <c r="AG249" s="289"/>
      <c r="AH249" s="208"/>
      <c r="AI249" s="380"/>
      <c r="AJ249" s="380"/>
      <c r="AK249" s="209"/>
      <c r="AL249" s="209"/>
      <c r="AM249" s="209"/>
      <c r="AN249" s="209"/>
      <c r="AO249" s="209"/>
      <c r="AP249" s="209"/>
      <c r="AQ249" s="209"/>
      <c r="AR249" s="209"/>
      <c r="AS249" s="209"/>
      <c r="AT249" s="209"/>
      <c r="AU249" s="209"/>
      <c r="AV249" s="209"/>
      <c r="AW249" s="209"/>
      <c r="AX249" s="209"/>
      <c r="AY249" s="209"/>
      <c r="AZ249" s="209"/>
      <c r="BA249" s="209"/>
      <c r="BB249" s="209"/>
      <c r="BC249" s="209"/>
      <c r="BD249" s="209"/>
      <c r="BE249" s="209"/>
      <c r="BF249" s="209"/>
      <c r="BG249" s="209"/>
      <c r="BH249" s="209"/>
    </row>
    <row r="250" spans="1:60" s="194" customFormat="1" x14ac:dyDescent="0.3">
      <c r="A250" s="1"/>
      <c r="B250" s="3"/>
      <c r="C250" s="1"/>
      <c r="D250" s="375"/>
      <c r="E250" s="138"/>
      <c r="F250" s="137" t="s">
        <v>33</v>
      </c>
      <c r="G250" s="137"/>
      <c r="H250" s="136" t="s">
        <v>33</v>
      </c>
      <c r="I250" s="1"/>
      <c r="J250" s="137" t="s">
        <v>33</v>
      </c>
      <c r="K250" s="136"/>
      <c r="L250" s="136" t="s">
        <v>33</v>
      </c>
      <c r="M250" s="1"/>
      <c r="N250" s="377"/>
      <c r="O250" s="379"/>
      <c r="Q250" s="211"/>
      <c r="R250" s="211"/>
      <c r="S250" s="211"/>
      <c r="T250" s="208"/>
      <c r="U250" s="380"/>
      <c r="V250" s="380"/>
      <c r="W250" s="209"/>
      <c r="X250" s="211"/>
      <c r="Y250" s="211"/>
      <c r="Z250" s="211"/>
      <c r="AA250" s="208"/>
      <c r="AB250" s="380"/>
      <c r="AC250" s="380"/>
      <c r="AD250" s="209"/>
      <c r="AE250" s="211"/>
      <c r="AF250" s="211"/>
      <c r="AG250" s="211"/>
      <c r="AH250" s="208"/>
      <c r="AI250" s="380"/>
      <c r="AJ250" s="380"/>
      <c r="AK250" s="209"/>
      <c r="AL250" s="209"/>
      <c r="AM250" s="209"/>
      <c r="AN250" s="209"/>
      <c r="AO250" s="209"/>
      <c r="AP250" s="209"/>
      <c r="AQ250" s="209"/>
      <c r="AR250" s="209"/>
      <c r="AS250" s="209"/>
      <c r="AT250" s="209"/>
      <c r="AU250" s="209"/>
      <c r="AV250" s="209"/>
      <c r="AW250" s="209"/>
      <c r="AX250" s="209"/>
      <c r="AY250" s="209"/>
      <c r="AZ250" s="209"/>
      <c r="BA250" s="209"/>
      <c r="BB250" s="209"/>
      <c r="BC250" s="209"/>
      <c r="BD250" s="209"/>
      <c r="BE250" s="209"/>
      <c r="BF250" s="209"/>
      <c r="BG250" s="209"/>
      <c r="BH250" s="209"/>
    </row>
    <row r="251" spans="1:60" s="194" customFormat="1" x14ac:dyDescent="0.3">
      <c r="A251" s="1"/>
      <c r="B251" s="67" t="s">
        <v>72</v>
      </c>
      <c r="C251" s="67"/>
      <c r="D251" s="100" t="s">
        <v>55</v>
      </c>
      <c r="E251" s="99"/>
      <c r="F251" s="159">
        <v>22.78</v>
      </c>
      <c r="G251" s="103">
        <v>1</v>
      </c>
      <c r="H251" s="119">
        <f t="shared" ref="H251:H267" si="57">G251*F251</f>
        <v>22.78</v>
      </c>
      <c r="I251" s="97"/>
      <c r="J251" s="159">
        <f>+'2017 RR&amp;DistR-DONOTPRINT'!G20</f>
        <v>27.685479452054796</v>
      </c>
      <c r="K251" s="103">
        <v>1</v>
      </c>
      <c r="L251" s="119">
        <f t="shared" ref="L251:L267" si="58">K251*J251</f>
        <v>27.685479452054796</v>
      </c>
      <c r="M251" s="97"/>
      <c r="N251" s="96">
        <f t="shared" ref="N251:N290" si="59">L251-H251</f>
        <v>4.9054794520547951</v>
      </c>
      <c r="O251" s="118">
        <f>IF(OR(H251=0,L251=0),"",(N251/H251))</f>
        <v>0.2153415036020542</v>
      </c>
      <c r="Q251" s="212"/>
      <c r="R251" s="66"/>
      <c r="S251" s="213"/>
      <c r="T251" s="66"/>
      <c r="U251" s="214"/>
      <c r="V251" s="215"/>
      <c r="W251" s="209"/>
      <c r="X251" s="212"/>
      <c r="Y251" s="66"/>
      <c r="Z251" s="213"/>
      <c r="AA251" s="66"/>
      <c r="AB251" s="214"/>
      <c r="AC251" s="215"/>
      <c r="AD251" s="209"/>
      <c r="AE251" s="212"/>
      <c r="AF251" s="66"/>
      <c r="AG251" s="213"/>
      <c r="AH251" s="66"/>
      <c r="AI251" s="214"/>
      <c r="AJ251" s="215"/>
      <c r="AK251" s="209"/>
      <c r="AL251" s="209"/>
      <c r="AM251" s="209"/>
      <c r="AN251" s="209"/>
      <c r="AO251" s="209"/>
      <c r="AP251" s="209"/>
      <c r="AQ251" s="209"/>
      <c r="AR251" s="209"/>
      <c r="AS251" s="209"/>
      <c r="AT251" s="209"/>
      <c r="AU251" s="209"/>
      <c r="AV251" s="209"/>
      <c r="AW251" s="209"/>
      <c r="AX251" s="209"/>
      <c r="AY251" s="209"/>
      <c r="AZ251" s="209"/>
      <c r="BA251" s="209"/>
      <c r="BB251" s="209"/>
      <c r="BC251" s="209"/>
      <c r="BD251" s="209"/>
      <c r="BE251" s="209"/>
      <c r="BF251" s="209"/>
      <c r="BG251" s="209"/>
      <c r="BH251" s="209"/>
    </row>
    <row r="252" spans="1:60" s="194" customFormat="1" x14ac:dyDescent="0.3">
      <c r="A252" s="1"/>
      <c r="B252" s="67" t="s">
        <v>56</v>
      </c>
      <c r="C252" s="67"/>
      <c r="D252" s="100" t="s">
        <v>55</v>
      </c>
      <c r="E252" s="99"/>
      <c r="F252" s="159">
        <v>0.08</v>
      </c>
      <c r="G252" s="103">
        <v>1</v>
      </c>
      <c r="H252" s="119">
        <f t="shared" si="57"/>
        <v>0.08</v>
      </c>
      <c r="I252" s="97"/>
      <c r="J252" s="159">
        <v>0.08</v>
      </c>
      <c r="K252" s="103">
        <v>1</v>
      </c>
      <c r="L252" s="119">
        <f t="shared" si="58"/>
        <v>0.08</v>
      </c>
      <c r="M252" s="97"/>
      <c r="N252" s="96">
        <f t="shared" si="59"/>
        <v>0</v>
      </c>
      <c r="O252" s="118">
        <f t="shared" ref="O252:O255" si="60">IF(OR(H252=0,L252=0),"",(N252/H252))</f>
        <v>0</v>
      </c>
      <c r="Q252" s="212"/>
      <c r="R252" s="66"/>
      <c r="S252" s="213"/>
      <c r="T252" s="66"/>
      <c r="U252" s="214"/>
      <c r="V252" s="215"/>
      <c r="W252" s="209"/>
      <c r="X252" s="212"/>
      <c r="Y252" s="66"/>
      <c r="Z252" s="213"/>
      <c r="AA252" s="66"/>
      <c r="AB252" s="214"/>
      <c r="AC252" s="215"/>
      <c r="AD252" s="209"/>
      <c r="AE252" s="212"/>
      <c r="AF252" s="66"/>
      <c r="AG252" s="213"/>
      <c r="AH252" s="66"/>
      <c r="AI252" s="214"/>
      <c r="AJ252" s="215"/>
      <c r="AK252" s="209"/>
      <c r="AL252" s="209"/>
      <c r="AM252" s="209"/>
      <c r="AN252" s="209"/>
      <c r="AO252" s="209"/>
      <c r="AP252" s="209"/>
      <c r="AQ252" s="209"/>
      <c r="AR252" s="209"/>
      <c r="AS252" s="209"/>
      <c r="AT252" s="209"/>
      <c r="AU252" s="209"/>
      <c r="AV252" s="209"/>
      <c r="AW252" s="209"/>
      <c r="AX252" s="209"/>
      <c r="AY252" s="209"/>
      <c r="AZ252" s="209"/>
      <c r="BA252" s="209"/>
      <c r="BB252" s="209"/>
      <c r="BC252" s="209"/>
      <c r="BD252" s="209"/>
      <c r="BE252" s="209"/>
      <c r="BF252" s="209"/>
      <c r="BG252" s="209"/>
      <c r="BH252" s="209"/>
    </row>
    <row r="253" spans="1:60" s="207" customFormat="1" x14ac:dyDescent="0.3">
      <c r="A253" s="130"/>
      <c r="B253" s="99" t="s">
        <v>80</v>
      </c>
      <c r="C253" s="99"/>
      <c r="D253" s="100" t="s">
        <v>55</v>
      </c>
      <c r="E253" s="99"/>
      <c r="F253" s="159">
        <v>0.88</v>
      </c>
      <c r="G253" s="103">
        <v>1</v>
      </c>
      <c r="H253" s="119">
        <f t="shared" si="57"/>
        <v>0.88</v>
      </c>
      <c r="I253" s="121"/>
      <c r="J253" s="159">
        <v>0.88</v>
      </c>
      <c r="K253" s="103">
        <v>1</v>
      </c>
      <c r="L253" s="204">
        <f t="shared" si="58"/>
        <v>0.88</v>
      </c>
      <c r="M253" s="121"/>
      <c r="N253" s="96">
        <f t="shared" si="59"/>
        <v>0</v>
      </c>
      <c r="O253" s="206">
        <f t="shared" si="60"/>
        <v>0</v>
      </c>
      <c r="Q253" s="216"/>
      <c r="R253" s="66"/>
      <c r="S253" s="213"/>
      <c r="T253" s="66"/>
      <c r="U253" s="214"/>
      <c r="V253" s="215"/>
      <c r="W253" s="209"/>
      <c r="X253" s="216"/>
      <c r="Y253" s="66"/>
      <c r="Z253" s="213"/>
      <c r="AA253" s="66"/>
      <c r="AB253" s="214"/>
      <c r="AC253" s="215"/>
      <c r="AD253" s="209"/>
      <c r="AE253" s="216"/>
      <c r="AF253" s="66"/>
      <c r="AG253" s="213"/>
      <c r="AH253" s="66"/>
      <c r="AI253" s="214"/>
      <c r="AJ253" s="215"/>
      <c r="AK253" s="209"/>
      <c r="AL253" s="209"/>
      <c r="AM253" s="209"/>
      <c r="AN253" s="209"/>
      <c r="AO253" s="209"/>
      <c r="AP253" s="209"/>
      <c r="AQ253" s="209"/>
      <c r="AR253" s="209"/>
      <c r="AS253" s="209"/>
      <c r="AT253" s="209"/>
      <c r="AU253" s="209"/>
      <c r="AV253" s="209"/>
      <c r="AW253" s="209"/>
      <c r="AX253" s="209"/>
      <c r="AY253" s="209"/>
      <c r="AZ253" s="209"/>
      <c r="BA253" s="209"/>
      <c r="BB253" s="209"/>
      <c r="BC253" s="209"/>
      <c r="BD253" s="209"/>
      <c r="BE253" s="209"/>
      <c r="BF253" s="209"/>
      <c r="BG253" s="209"/>
      <c r="BH253" s="209"/>
    </row>
    <row r="254" spans="1:60" s="207" customFormat="1" x14ac:dyDescent="0.3">
      <c r="A254" s="130"/>
      <c r="B254" s="99" t="s">
        <v>81</v>
      </c>
      <c r="C254" s="99"/>
      <c r="D254" s="100" t="s">
        <v>55</v>
      </c>
      <c r="E254" s="99"/>
      <c r="F254" s="159">
        <v>0.28000000000000003</v>
      </c>
      <c r="G254" s="103">
        <v>1</v>
      </c>
      <c r="H254" s="119">
        <f t="shared" si="57"/>
        <v>0.28000000000000003</v>
      </c>
      <c r="I254" s="121"/>
      <c r="J254" s="159">
        <v>0.28000000000000003</v>
      </c>
      <c r="K254" s="103">
        <v>1</v>
      </c>
      <c r="L254" s="204">
        <f t="shared" si="58"/>
        <v>0.28000000000000003</v>
      </c>
      <c r="M254" s="121"/>
      <c r="N254" s="96">
        <f t="shared" si="59"/>
        <v>0</v>
      </c>
      <c r="O254" s="206">
        <f t="shared" si="60"/>
        <v>0</v>
      </c>
      <c r="Q254" s="216"/>
      <c r="R254" s="66"/>
      <c r="S254" s="213"/>
      <c r="T254" s="66"/>
      <c r="U254" s="214"/>
      <c r="V254" s="215"/>
      <c r="W254" s="209"/>
      <c r="X254" s="216"/>
      <c r="Y254" s="66"/>
      <c r="Z254" s="213"/>
      <c r="AA254" s="66"/>
      <c r="AB254" s="214"/>
      <c r="AC254" s="215"/>
      <c r="AD254" s="209"/>
      <c r="AE254" s="216"/>
      <c r="AF254" s="66"/>
      <c r="AG254" s="213"/>
      <c r="AH254" s="66"/>
      <c r="AI254" s="214"/>
      <c r="AJ254" s="215"/>
      <c r="AK254" s="209"/>
      <c r="AL254" s="209"/>
      <c r="AM254" s="209"/>
      <c r="AN254" s="209"/>
      <c r="AO254" s="209"/>
      <c r="AP254" s="209"/>
      <c r="AQ254" s="209"/>
      <c r="AR254" s="209"/>
      <c r="AS254" s="209"/>
      <c r="AT254" s="209"/>
      <c r="AU254" s="209"/>
      <c r="AV254" s="209"/>
      <c r="AW254" s="209"/>
      <c r="AX254" s="209"/>
      <c r="AY254" s="209"/>
      <c r="AZ254" s="209"/>
      <c r="BA254" s="209"/>
      <c r="BB254" s="209"/>
      <c r="BC254" s="209"/>
      <c r="BD254" s="209"/>
      <c r="BE254" s="209"/>
      <c r="BF254" s="209"/>
      <c r="BG254" s="209"/>
      <c r="BH254" s="209"/>
    </row>
    <row r="255" spans="1:60" s="194" customFormat="1" x14ac:dyDescent="0.3">
      <c r="A255" s="130"/>
      <c r="B255" s="202" t="s">
        <v>84</v>
      </c>
      <c r="C255" s="67"/>
      <c r="D255" s="100" t="s">
        <v>55</v>
      </c>
      <c r="E255" s="99"/>
      <c r="F255" s="159">
        <v>0.28000000000000003</v>
      </c>
      <c r="G255" s="103">
        <v>1</v>
      </c>
      <c r="H255" s="204">
        <f t="shared" si="57"/>
        <v>0.28000000000000003</v>
      </c>
      <c r="I255" s="97"/>
      <c r="J255" s="159">
        <v>0.28000000000000003</v>
      </c>
      <c r="K255" s="103">
        <v>1</v>
      </c>
      <c r="L255" s="204">
        <f t="shared" si="58"/>
        <v>0.28000000000000003</v>
      </c>
      <c r="M255" s="97"/>
      <c r="N255" s="96">
        <f t="shared" si="59"/>
        <v>0</v>
      </c>
      <c r="O255" s="206">
        <f t="shared" si="60"/>
        <v>0</v>
      </c>
      <c r="Q255" s="212"/>
      <c r="R255" s="66"/>
      <c r="S255" s="213"/>
      <c r="T255" s="66"/>
      <c r="U255" s="214"/>
      <c r="V255" s="215"/>
      <c r="W255" s="209"/>
      <c r="X255" s="212"/>
      <c r="Y255" s="66"/>
      <c r="Z255" s="213"/>
      <c r="AA255" s="66"/>
      <c r="AB255" s="214"/>
      <c r="AC255" s="215"/>
      <c r="AD255" s="209"/>
      <c r="AE255" s="212"/>
      <c r="AF255" s="66"/>
      <c r="AG255" s="213"/>
      <c r="AH255" s="66"/>
      <c r="AI255" s="214"/>
      <c r="AJ255" s="215"/>
      <c r="AK255" s="209"/>
      <c r="AL255" s="209"/>
      <c r="AM255" s="209"/>
      <c r="AN255" s="209"/>
      <c r="AO255" s="209"/>
      <c r="AP255" s="209"/>
      <c r="AQ255" s="209"/>
      <c r="AR255" s="209"/>
      <c r="AS255" s="209"/>
      <c r="AT255" s="209"/>
      <c r="AU255" s="209"/>
      <c r="AV255" s="209"/>
      <c r="AW255" s="209"/>
      <c r="AX255" s="209"/>
      <c r="AY255" s="209"/>
      <c r="AZ255" s="209"/>
      <c r="BA255" s="209"/>
      <c r="BB255" s="209"/>
      <c r="BC255" s="209"/>
      <c r="BD255" s="209"/>
      <c r="BE255" s="209"/>
      <c r="BF255" s="209"/>
      <c r="BG255" s="209"/>
      <c r="BH255" s="209"/>
    </row>
    <row r="256" spans="1:60" s="207" customFormat="1" x14ac:dyDescent="0.3">
      <c r="A256" s="130"/>
      <c r="B256" s="202" t="s">
        <v>85</v>
      </c>
      <c r="C256" s="99"/>
      <c r="D256" s="100" t="s">
        <v>55</v>
      </c>
      <c r="E256" s="99"/>
      <c r="F256" s="159">
        <v>0.06</v>
      </c>
      <c r="G256" s="103">
        <v>1</v>
      </c>
      <c r="H256" s="204">
        <f t="shared" si="57"/>
        <v>0.06</v>
      </c>
      <c r="I256" s="121"/>
      <c r="J256" s="159"/>
      <c r="K256" s="103">
        <v>1</v>
      </c>
      <c r="L256" s="204">
        <f t="shared" si="58"/>
        <v>0</v>
      </c>
      <c r="M256" s="258"/>
      <c r="N256" s="96">
        <f t="shared" si="59"/>
        <v>-0.06</v>
      </c>
      <c r="O256" s="206"/>
      <c r="Q256" s="212"/>
      <c r="R256" s="66"/>
      <c r="S256" s="213"/>
      <c r="T256" s="66"/>
      <c r="U256" s="214"/>
      <c r="V256" s="215"/>
      <c r="W256" s="209"/>
      <c r="X256" s="212"/>
      <c r="Y256" s="66"/>
      <c r="Z256" s="213"/>
      <c r="AA256" s="66"/>
      <c r="AB256" s="214"/>
      <c r="AC256" s="215"/>
      <c r="AD256" s="209"/>
      <c r="AE256" s="212"/>
      <c r="AF256" s="66"/>
      <c r="AG256" s="213"/>
      <c r="AH256" s="66"/>
      <c r="AI256" s="214"/>
      <c r="AJ256" s="215"/>
      <c r="AK256" s="209"/>
      <c r="AL256" s="209"/>
      <c r="AM256" s="209"/>
      <c r="AN256" s="209"/>
      <c r="AO256" s="209"/>
      <c r="AP256" s="209"/>
      <c r="AQ256" s="209"/>
      <c r="AR256" s="209"/>
      <c r="AS256" s="209"/>
      <c r="AT256" s="209"/>
      <c r="AU256" s="209"/>
      <c r="AV256" s="209"/>
      <c r="AW256" s="209"/>
      <c r="AX256" s="209"/>
      <c r="AY256" s="209"/>
      <c r="AZ256" s="209"/>
      <c r="BA256" s="209"/>
      <c r="BB256" s="209"/>
      <c r="BC256" s="209"/>
      <c r="BD256" s="209"/>
      <c r="BE256" s="209"/>
      <c r="BF256" s="209"/>
      <c r="BG256" s="209"/>
      <c r="BH256" s="209"/>
    </row>
    <row r="257" spans="1:60" s="207" customFormat="1" x14ac:dyDescent="0.3">
      <c r="A257" s="130"/>
      <c r="B257" s="99" t="s">
        <v>32</v>
      </c>
      <c r="C257" s="99"/>
      <c r="D257" s="100" t="s">
        <v>19</v>
      </c>
      <c r="E257" s="99"/>
      <c r="F257" s="161">
        <v>1.8800000000000001E-2</v>
      </c>
      <c r="G257" s="164">
        <f>+$F246</f>
        <v>245</v>
      </c>
      <c r="H257" s="204">
        <f t="shared" si="57"/>
        <v>4.6059999999999999</v>
      </c>
      <c r="I257" s="121"/>
      <c r="J257" s="161">
        <f>+'2017 RR&amp;DistR-DONOTPRINT'!H20</f>
        <v>1.512E-2</v>
      </c>
      <c r="K257" s="164">
        <f>+G257</f>
        <v>245</v>
      </c>
      <c r="L257" s="204">
        <f t="shared" si="58"/>
        <v>3.7044000000000001</v>
      </c>
      <c r="M257" s="97"/>
      <c r="N257" s="96">
        <f t="shared" si="59"/>
        <v>-0.90159999999999973</v>
      </c>
      <c r="O257" s="206">
        <f>IF(OR(H257=0,L257=0),"",(N257/H257))</f>
        <v>-0.19574468085106378</v>
      </c>
      <c r="Q257" s="217"/>
      <c r="R257" s="66"/>
      <c r="S257" s="213"/>
      <c r="T257" s="66"/>
      <c r="U257" s="214"/>
      <c r="V257" s="215"/>
      <c r="W257" s="209"/>
      <c r="X257" s="217"/>
      <c r="Y257" s="66"/>
      <c r="Z257" s="213"/>
      <c r="AA257" s="66"/>
      <c r="AB257" s="214"/>
      <c r="AC257" s="215"/>
      <c r="AD257" s="209"/>
      <c r="AE257" s="217"/>
      <c r="AF257" s="66"/>
      <c r="AG257" s="213"/>
      <c r="AH257" s="66"/>
      <c r="AI257" s="214"/>
      <c r="AJ257" s="215"/>
      <c r="AK257" s="209"/>
      <c r="AL257" s="209"/>
      <c r="AM257" s="209"/>
      <c r="AN257" s="209"/>
      <c r="AO257" s="209"/>
      <c r="AP257" s="209"/>
      <c r="AQ257" s="209"/>
      <c r="AR257" s="209"/>
      <c r="AS257" s="209"/>
      <c r="AT257" s="209"/>
      <c r="AU257" s="209"/>
      <c r="AV257" s="209"/>
      <c r="AW257" s="209"/>
      <c r="AX257" s="209"/>
      <c r="AY257" s="209"/>
      <c r="AZ257" s="209"/>
      <c r="BA257" s="209"/>
      <c r="BB257" s="209"/>
      <c r="BC257" s="209"/>
      <c r="BD257" s="209"/>
      <c r="BE257" s="209"/>
      <c r="BF257" s="209"/>
      <c r="BG257" s="209"/>
      <c r="BH257" s="209"/>
    </row>
    <row r="258" spans="1:60" s="272" customFormat="1" x14ac:dyDescent="0.3">
      <c r="A258" s="362"/>
      <c r="B258" s="271" t="s">
        <v>128</v>
      </c>
      <c r="C258" s="271"/>
      <c r="D258" s="100" t="s">
        <v>19</v>
      </c>
      <c r="E258" s="99"/>
      <c r="F258" s="161"/>
      <c r="G258" s="164"/>
      <c r="H258" s="204">
        <f t="shared" si="57"/>
        <v>0</v>
      </c>
      <c r="I258" s="121"/>
      <c r="J258" s="161">
        <f>+'2017 RR&amp;DistR-DONOTPRINT'!$D$4</f>
        <v>6.9999999999999994E-5</v>
      </c>
      <c r="K258" s="164">
        <f>+G257</f>
        <v>245</v>
      </c>
      <c r="L258" s="204">
        <f t="shared" si="58"/>
        <v>1.7149999999999999E-2</v>
      </c>
      <c r="M258" s="97"/>
      <c r="N258" s="96">
        <f t="shared" si="59"/>
        <v>1.7149999999999999E-2</v>
      </c>
      <c r="O258" s="206" t="str">
        <f>IF(OR(H258=0,L258=0),"",(N258/H258))</f>
        <v/>
      </c>
      <c r="Q258" s="273"/>
      <c r="R258" s="274"/>
      <c r="S258" s="275"/>
      <c r="T258" s="274"/>
      <c r="U258" s="276"/>
      <c r="V258" s="277"/>
      <c r="W258" s="278"/>
      <c r="X258" s="273"/>
      <c r="Y258" s="274"/>
      <c r="Z258" s="275"/>
      <c r="AA258" s="274"/>
      <c r="AB258" s="276"/>
      <c r="AC258" s="277"/>
      <c r="AD258" s="278"/>
      <c r="AE258" s="273"/>
      <c r="AF258" s="274"/>
      <c r="AG258" s="275"/>
      <c r="AH258" s="274"/>
      <c r="AI258" s="276"/>
      <c r="AJ258" s="277"/>
      <c r="AK258" s="278"/>
      <c r="AL258" s="278"/>
      <c r="AM258" s="278"/>
      <c r="AN258" s="278"/>
      <c r="AO258" s="278"/>
      <c r="AP258" s="278"/>
      <c r="AQ258" s="278"/>
      <c r="AR258" s="278"/>
      <c r="AS258" s="278"/>
      <c r="AT258" s="278"/>
      <c r="AU258" s="278"/>
      <c r="AV258" s="278"/>
      <c r="AW258" s="278"/>
      <c r="AX258" s="278"/>
      <c r="AY258" s="278"/>
      <c r="AZ258" s="278"/>
      <c r="BA258" s="278"/>
      <c r="BB258" s="278"/>
      <c r="BC258" s="278"/>
      <c r="BD258" s="278"/>
      <c r="BE258" s="278"/>
      <c r="BF258" s="278"/>
      <c r="BG258" s="278"/>
      <c r="BH258" s="278"/>
    </row>
    <row r="259" spans="1:60" s="207" customFormat="1" x14ac:dyDescent="0.3">
      <c r="A259" s="130"/>
      <c r="B259" s="202" t="s">
        <v>86</v>
      </c>
      <c r="C259" s="99"/>
      <c r="D259" s="100" t="s">
        <v>55</v>
      </c>
      <c r="E259" s="99"/>
      <c r="F259" s="203">
        <v>-0.17</v>
      </c>
      <c r="G259" s="104">
        <v>1</v>
      </c>
      <c r="H259" s="204">
        <f t="shared" si="57"/>
        <v>-0.17</v>
      </c>
      <c r="I259" s="121"/>
      <c r="J259" s="203"/>
      <c r="K259" s="104">
        <v>1</v>
      </c>
      <c r="L259" s="204">
        <f t="shared" si="58"/>
        <v>0</v>
      </c>
      <c r="M259" s="258"/>
      <c r="N259" s="96">
        <f t="shared" si="59"/>
        <v>0.17</v>
      </c>
      <c r="O259" s="206" t="str">
        <f t="shared" ref="O259:O267" si="61">IF(OR(H259=0,L259=0),"",(N259/H259))</f>
        <v/>
      </c>
      <c r="Q259" s="217"/>
      <c r="R259" s="66"/>
      <c r="S259" s="213"/>
      <c r="T259" s="66"/>
      <c r="U259" s="214"/>
      <c r="V259" s="215"/>
      <c r="W259" s="209"/>
      <c r="X259" s="217"/>
      <c r="Y259" s="66"/>
      <c r="Z259" s="213"/>
      <c r="AA259" s="66"/>
      <c r="AB259" s="214"/>
      <c r="AC259" s="215"/>
      <c r="AD259" s="209"/>
      <c r="AE259" s="217"/>
      <c r="AF259" s="66"/>
      <c r="AG259" s="213"/>
      <c r="AH259" s="66"/>
      <c r="AI259" s="214"/>
      <c r="AJ259" s="215"/>
      <c r="AK259" s="209"/>
      <c r="AL259" s="209"/>
      <c r="AM259" s="209"/>
      <c r="AN259" s="209"/>
      <c r="AO259" s="209"/>
      <c r="AP259" s="209"/>
      <c r="AQ259" s="209"/>
      <c r="AR259" s="209"/>
      <c r="AS259" s="209"/>
      <c r="AT259" s="209"/>
      <c r="AU259" s="209"/>
      <c r="AV259" s="209"/>
      <c r="AW259" s="209"/>
      <c r="AX259" s="209"/>
      <c r="AY259" s="209"/>
      <c r="AZ259" s="209"/>
      <c r="BA259" s="209"/>
      <c r="BB259" s="209"/>
      <c r="BC259" s="209"/>
      <c r="BD259" s="209"/>
      <c r="BE259" s="209"/>
      <c r="BF259" s="209"/>
      <c r="BG259" s="209"/>
      <c r="BH259" s="209"/>
    </row>
    <row r="260" spans="1:60" s="207" customFormat="1" x14ac:dyDescent="0.3">
      <c r="A260" s="130"/>
      <c r="B260" s="202" t="s">
        <v>87</v>
      </c>
      <c r="C260" s="99"/>
      <c r="D260" s="100" t="s">
        <v>55</v>
      </c>
      <c r="E260" s="99"/>
      <c r="F260" s="203">
        <v>-0.08</v>
      </c>
      <c r="G260" s="104">
        <v>1</v>
      </c>
      <c r="H260" s="204">
        <f t="shared" si="57"/>
        <v>-0.08</v>
      </c>
      <c r="I260" s="121"/>
      <c r="J260" s="203"/>
      <c r="K260" s="104">
        <v>1</v>
      </c>
      <c r="L260" s="204">
        <f t="shared" si="58"/>
        <v>0</v>
      </c>
      <c r="M260" s="258"/>
      <c r="N260" s="96">
        <f t="shared" si="59"/>
        <v>0.08</v>
      </c>
      <c r="O260" s="206" t="str">
        <f t="shared" si="61"/>
        <v/>
      </c>
      <c r="Q260" s="217"/>
      <c r="R260" s="66"/>
      <c r="S260" s="213"/>
      <c r="T260" s="66"/>
      <c r="U260" s="214"/>
      <c r="V260" s="215"/>
      <c r="W260" s="209"/>
      <c r="X260" s="217"/>
      <c r="Y260" s="66"/>
      <c r="Z260" s="213"/>
      <c r="AA260" s="66"/>
      <c r="AB260" s="214"/>
      <c r="AC260" s="215"/>
      <c r="AD260" s="209"/>
      <c r="AE260" s="217"/>
      <c r="AF260" s="66"/>
      <c r="AG260" s="213"/>
      <c r="AH260" s="66"/>
      <c r="AI260" s="214"/>
      <c r="AJ260" s="215"/>
      <c r="AK260" s="209"/>
      <c r="AL260" s="209"/>
      <c r="AM260" s="209"/>
      <c r="AN260" s="209"/>
      <c r="AO260" s="209"/>
      <c r="AP260" s="209"/>
      <c r="AQ260" s="209"/>
      <c r="AR260" s="209"/>
      <c r="AS260" s="209"/>
      <c r="AT260" s="209"/>
      <c r="AU260" s="209"/>
      <c r="AV260" s="209"/>
      <c r="AW260" s="209"/>
      <c r="AX260" s="209"/>
      <c r="AY260" s="209"/>
      <c r="AZ260" s="209"/>
      <c r="BA260" s="209"/>
      <c r="BB260" s="209"/>
      <c r="BC260" s="209"/>
      <c r="BD260" s="209"/>
      <c r="BE260" s="209"/>
      <c r="BF260" s="209"/>
      <c r="BG260" s="209"/>
      <c r="BH260" s="209"/>
    </row>
    <row r="261" spans="1:60" s="207" customFormat="1" x14ac:dyDescent="0.3">
      <c r="A261" s="130"/>
      <c r="B261" s="202" t="s">
        <v>91</v>
      </c>
      <c r="C261" s="99"/>
      <c r="D261" s="100" t="s">
        <v>55</v>
      </c>
      <c r="E261" s="99"/>
      <c r="F261" s="203">
        <v>0.1</v>
      </c>
      <c r="G261" s="104">
        <v>1</v>
      </c>
      <c r="H261" s="204">
        <f t="shared" si="57"/>
        <v>0.1</v>
      </c>
      <c r="I261" s="121"/>
      <c r="J261" s="203">
        <v>0.1</v>
      </c>
      <c r="K261" s="104">
        <v>1</v>
      </c>
      <c r="L261" s="204">
        <f t="shared" si="58"/>
        <v>0.1</v>
      </c>
      <c r="M261" s="97"/>
      <c r="N261" s="96">
        <f t="shared" si="59"/>
        <v>0</v>
      </c>
      <c r="O261" s="206">
        <f t="shared" si="61"/>
        <v>0</v>
      </c>
      <c r="Q261" s="216"/>
      <c r="R261" s="66"/>
      <c r="S261" s="213"/>
      <c r="T261" s="66"/>
      <c r="U261" s="214"/>
      <c r="V261" s="215"/>
      <c r="W261" s="209"/>
      <c r="X261" s="216"/>
      <c r="Y261" s="66"/>
      <c r="Z261" s="213"/>
      <c r="AA261" s="66"/>
      <c r="AB261" s="214"/>
      <c r="AC261" s="215"/>
      <c r="AD261" s="209"/>
      <c r="AE261" s="216"/>
      <c r="AF261" s="66"/>
      <c r="AG261" s="213"/>
      <c r="AH261" s="66"/>
      <c r="AI261" s="214"/>
      <c r="AJ261" s="215"/>
      <c r="AK261" s="209"/>
      <c r="AL261" s="209"/>
      <c r="AM261" s="209"/>
      <c r="AN261" s="209"/>
      <c r="AO261" s="209"/>
      <c r="AP261" s="209"/>
      <c r="AQ261" s="209"/>
      <c r="AR261" s="209"/>
      <c r="AS261" s="209"/>
      <c r="AT261" s="209"/>
      <c r="AU261" s="209"/>
      <c r="AV261" s="209"/>
      <c r="AW261" s="209"/>
      <c r="AX261" s="209"/>
      <c r="AY261" s="209"/>
      <c r="AZ261" s="209"/>
      <c r="BA261" s="209"/>
      <c r="BB261" s="209"/>
      <c r="BC261" s="209"/>
      <c r="BD261" s="209"/>
      <c r="BE261" s="209"/>
      <c r="BF261" s="209"/>
      <c r="BG261" s="209"/>
      <c r="BH261" s="209"/>
    </row>
    <row r="262" spans="1:60" s="207" customFormat="1" x14ac:dyDescent="0.3">
      <c r="A262" s="130"/>
      <c r="B262" s="202" t="s">
        <v>92</v>
      </c>
      <c r="C262" s="99"/>
      <c r="D262" s="100" t="s">
        <v>55</v>
      </c>
      <c r="E262" s="99"/>
      <c r="F262" s="203">
        <v>0.03</v>
      </c>
      <c r="G262" s="104">
        <v>1</v>
      </c>
      <c r="H262" s="204">
        <f t="shared" si="57"/>
        <v>0.03</v>
      </c>
      <c r="I262" s="121"/>
      <c r="J262" s="203">
        <v>0.03</v>
      </c>
      <c r="K262" s="104">
        <v>1</v>
      </c>
      <c r="L262" s="204">
        <f t="shared" si="58"/>
        <v>0.03</v>
      </c>
      <c r="M262" s="97"/>
      <c r="N262" s="96">
        <f t="shared" si="59"/>
        <v>0</v>
      </c>
      <c r="O262" s="206">
        <f t="shared" si="61"/>
        <v>0</v>
      </c>
      <c r="Q262" s="216"/>
      <c r="R262" s="66"/>
      <c r="S262" s="213"/>
      <c r="T262" s="66"/>
      <c r="U262" s="214"/>
      <c r="V262" s="215"/>
      <c r="W262" s="209"/>
      <c r="X262" s="216"/>
      <c r="Y262" s="66"/>
      <c r="Z262" s="213"/>
      <c r="AA262" s="66"/>
      <c r="AB262" s="214"/>
      <c r="AC262" s="215"/>
      <c r="AD262" s="209"/>
      <c r="AE262" s="216"/>
      <c r="AF262" s="66"/>
      <c r="AG262" s="213"/>
      <c r="AH262" s="66"/>
      <c r="AI262" s="214"/>
      <c r="AJ262" s="215"/>
      <c r="AK262" s="209"/>
      <c r="AL262" s="209"/>
      <c r="AM262" s="209"/>
      <c r="AN262" s="209"/>
      <c r="AO262" s="209"/>
      <c r="AP262" s="209"/>
      <c r="AQ262" s="209"/>
      <c r="AR262" s="209"/>
      <c r="AS262" s="209"/>
      <c r="AT262" s="209"/>
      <c r="AU262" s="209"/>
      <c r="AV262" s="209"/>
      <c r="AW262" s="209"/>
      <c r="AX262" s="209"/>
      <c r="AY262" s="209"/>
      <c r="AZ262" s="209"/>
      <c r="BA262" s="209"/>
      <c r="BB262" s="209"/>
      <c r="BC262" s="209"/>
      <c r="BD262" s="209"/>
      <c r="BE262" s="209"/>
      <c r="BF262" s="209"/>
      <c r="BG262" s="209"/>
      <c r="BH262" s="209"/>
    </row>
    <row r="263" spans="1:60" s="207" customFormat="1" x14ac:dyDescent="0.3">
      <c r="A263" s="130"/>
      <c r="B263" s="202" t="s">
        <v>95</v>
      </c>
      <c r="C263" s="99"/>
      <c r="D263" s="100" t="s">
        <v>19</v>
      </c>
      <c r="E263" s="99"/>
      <c r="F263" s="161">
        <v>-9.0000000000000006E-5</v>
      </c>
      <c r="G263" s="164">
        <f>+G257</f>
        <v>245</v>
      </c>
      <c r="H263" s="204">
        <f t="shared" si="57"/>
        <v>-2.205E-2</v>
      </c>
      <c r="I263" s="121"/>
      <c r="J263" s="161"/>
      <c r="K263" s="164">
        <f>+G257</f>
        <v>245</v>
      </c>
      <c r="L263" s="204">
        <f t="shared" si="58"/>
        <v>0</v>
      </c>
      <c r="M263" s="258"/>
      <c r="N263" s="96">
        <f t="shared" si="59"/>
        <v>2.205E-2</v>
      </c>
      <c r="O263" s="206" t="str">
        <f t="shared" si="61"/>
        <v/>
      </c>
      <c r="Q263" s="217"/>
      <c r="R263" s="66"/>
      <c r="S263" s="213"/>
      <c r="T263" s="66"/>
      <c r="U263" s="214"/>
      <c r="V263" s="215"/>
      <c r="W263" s="209"/>
      <c r="X263" s="217"/>
      <c r="Y263" s="66"/>
      <c r="Z263" s="213"/>
      <c r="AA263" s="66"/>
      <c r="AB263" s="214"/>
      <c r="AC263" s="215"/>
      <c r="AD263" s="209"/>
      <c r="AE263" s="217"/>
      <c r="AF263" s="66"/>
      <c r="AG263" s="213"/>
      <c r="AH263" s="66"/>
      <c r="AI263" s="214"/>
      <c r="AJ263" s="215"/>
      <c r="AK263" s="209"/>
      <c r="AL263" s="209"/>
      <c r="AM263" s="209"/>
      <c r="AN263" s="209"/>
      <c r="AO263" s="209"/>
      <c r="AP263" s="209"/>
      <c r="AQ263" s="209"/>
      <c r="AR263" s="209"/>
      <c r="AS263" s="209"/>
      <c r="AT263" s="209"/>
      <c r="AU263" s="209"/>
      <c r="AV263" s="209"/>
      <c r="AW263" s="209"/>
      <c r="AX263" s="209"/>
      <c r="AY263" s="209"/>
      <c r="AZ263" s="209"/>
      <c r="BA263" s="209"/>
      <c r="BB263" s="209"/>
      <c r="BC263" s="209"/>
      <c r="BD263" s="209"/>
      <c r="BE263" s="209"/>
      <c r="BF263" s="209"/>
      <c r="BG263" s="209"/>
      <c r="BH263" s="209"/>
    </row>
    <row r="264" spans="1:60" s="207" customFormat="1" x14ac:dyDescent="0.3">
      <c r="A264" s="130"/>
      <c r="B264" s="202" t="s">
        <v>128</v>
      </c>
      <c r="C264" s="99"/>
      <c r="D264" s="100" t="s">
        <v>55</v>
      </c>
      <c r="E264" s="99"/>
      <c r="F264" s="203">
        <v>-0.03</v>
      </c>
      <c r="G264" s="104">
        <v>1</v>
      </c>
      <c r="H264" s="204">
        <f t="shared" si="57"/>
        <v>-0.03</v>
      </c>
      <c r="I264" s="121"/>
      <c r="J264" s="203"/>
      <c r="K264" s="104">
        <v>1</v>
      </c>
      <c r="L264" s="204">
        <f t="shared" si="58"/>
        <v>0</v>
      </c>
      <c r="M264" s="258"/>
      <c r="N264" s="96">
        <f t="shared" si="59"/>
        <v>0.03</v>
      </c>
      <c r="O264" s="206" t="str">
        <f t="shared" si="61"/>
        <v/>
      </c>
      <c r="Q264" s="217"/>
      <c r="R264" s="66"/>
      <c r="S264" s="213"/>
      <c r="T264" s="66"/>
      <c r="U264" s="214"/>
      <c r="V264" s="215"/>
      <c r="W264" s="209"/>
      <c r="X264" s="217"/>
      <c r="Y264" s="66"/>
      <c r="Z264" s="213"/>
      <c r="AA264" s="66"/>
      <c r="AB264" s="214"/>
      <c r="AC264" s="215"/>
      <c r="AD264" s="209"/>
      <c r="AE264" s="217"/>
      <c r="AF264" s="66"/>
      <c r="AG264" s="213"/>
      <c r="AH264" s="66"/>
      <c r="AI264" s="214"/>
      <c r="AJ264" s="215"/>
      <c r="AK264" s="209"/>
      <c r="AL264" s="209"/>
      <c r="AM264" s="209"/>
      <c r="AN264" s="209"/>
      <c r="AO264" s="209"/>
      <c r="AP264" s="209"/>
      <c r="AQ264" s="209"/>
      <c r="AR264" s="209"/>
      <c r="AS264" s="209"/>
      <c r="AT264" s="209"/>
      <c r="AU264" s="209"/>
      <c r="AV264" s="209"/>
      <c r="AW264" s="209"/>
      <c r="AX264" s="209"/>
      <c r="AY264" s="209"/>
      <c r="AZ264" s="209"/>
      <c r="BA264" s="209"/>
      <c r="BB264" s="209"/>
      <c r="BC264" s="209"/>
      <c r="BD264" s="209"/>
      <c r="BE264" s="209"/>
      <c r="BF264" s="209"/>
      <c r="BG264" s="209"/>
      <c r="BH264" s="209"/>
    </row>
    <row r="265" spans="1:60" s="207" customFormat="1" x14ac:dyDescent="0.3">
      <c r="A265" s="130"/>
      <c r="B265" s="259" t="s">
        <v>93</v>
      </c>
      <c r="C265" s="67"/>
      <c r="D265" s="100" t="s">
        <v>55</v>
      </c>
      <c r="E265" s="99"/>
      <c r="F265" s="203">
        <v>0.46</v>
      </c>
      <c r="G265" s="104">
        <v>1</v>
      </c>
      <c r="H265" s="204">
        <f t="shared" si="57"/>
        <v>0.46</v>
      </c>
      <c r="I265" s="97"/>
      <c r="J265" s="203">
        <v>0.46</v>
      </c>
      <c r="K265" s="104">
        <v>1</v>
      </c>
      <c r="L265" s="204">
        <f t="shared" si="58"/>
        <v>0.46</v>
      </c>
      <c r="M265" s="97"/>
      <c r="N265" s="96">
        <f t="shared" si="59"/>
        <v>0</v>
      </c>
      <c r="O265" s="206">
        <f t="shared" si="61"/>
        <v>0</v>
      </c>
      <c r="Q265" s="216"/>
      <c r="R265" s="66"/>
      <c r="S265" s="213"/>
      <c r="T265" s="66"/>
      <c r="U265" s="214"/>
      <c r="V265" s="215"/>
      <c r="W265" s="209"/>
      <c r="X265" s="216"/>
      <c r="Y265" s="66"/>
      <c r="Z265" s="213"/>
      <c r="AA265" s="66"/>
      <c r="AB265" s="214"/>
      <c r="AC265" s="215"/>
      <c r="AD265" s="209"/>
      <c r="AE265" s="216"/>
      <c r="AF265" s="66"/>
      <c r="AG265" s="213"/>
      <c r="AH265" s="66"/>
      <c r="AI265" s="214"/>
      <c r="AJ265" s="215"/>
      <c r="AK265" s="209"/>
      <c r="AL265" s="209"/>
      <c r="AM265" s="209"/>
      <c r="AN265" s="209"/>
      <c r="AO265" s="209"/>
      <c r="AP265" s="209"/>
      <c r="AQ265" s="209"/>
      <c r="AR265" s="209"/>
      <c r="AS265" s="209"/>
      <c r="AT265" s="209"/>
      <c r="AU265" s="209"/>
      <c r="AV265" s="209"/>
      <c r="AW265" s="209"/>
      <c r="AX265" s="209"/>
      <c r="AY265" s="209"/>
      <c r="AZ265" s="209"/>
      <c r="BA265" s="209"/>
      <c r="BB265" s="209"/>
      <c r="BC265" s="209"/>
      <c r="BD265" s="209"/>
      <c r="BE265" s="209"/>
      <c r="BF265" s="209"/>
      <c r="BG265" s="209"/>
      <c r="BH265" s="209"/>
    </row>
    <row r="266" spans="1:60" s="207" customFormat="1" x14ac:dyDescent="0.3">
      <c r="A266" s="130"/>
      <c r="B266" s="202" t="s">
        <v>89</v>
      </c>
      <c r="C266" s="67"/>
      <c r="D266" s="100" t="s">
        <v>55</v>
      </c>
      <c r="E266" s="99"/>
      <c r="F266" s="203">
        <v>-0.48</v>
      </c>
      <c r="G266" s="104">
        <v>1</v>
      </c>
      <c r="H266" s="119">
        <f t="shared" si="57"/>
        <v>-0.48</v>
      </c>
      <c r="I266" s="97"/>
      <c r="J266" s="203">
        <v>-0.48</v>
      </c>
      <c r="K266" s="104">
        <v>1</v>
      </c>
      <c r="L266" s="119">
        <f t="shared" si="58"/>
        <v>-0.48</v>
      </c>
      <c r="M266" s="97"/>
      <c r="N266" s="96">
        <f t="shared" si="59"/>
        <v>0</v>
      </c>
      <c r="O266" s="206">
        <f t="shared" si="61"/>
        <v>0</v>
      </c>
      <c r="Q266" s="216"/>
      <c r="R266" s="66"/>
      <c r="S266" s="213"/>
      <c r="T266" s="66"/>
      <c r="U266" s="214"/>
      <c r="V266" s="215"/>
      <c r="W266" s="209"/>
      <c r="X266" s="216"/>
      <c r="Y266" s="66"/>
      <c r="Z266" s="213"/>
      <c r="AA266" s="66"/>
      <c r="AB266" s="214"/>
      <c r="AC266" s="215"/>
      <c r="AD266" s="209"/>
      <c r="AE266" s="217"/>
      <c r="AF266" s="66"/>
      <c r="AG266" s="213"/>
      <c r="AH266" s="66"/>
      <c r="AI266" s="214"/>
      <c r="AJ266" s="215"/>
      <c r="AK266" s="209"/>
      <c r="AL266" s="209"/>
      <c r="AM266" s="209"/>
      <c r="AN266" s="209"/>
      <c r="AO266" s="209"/>
      <c r="AP266" s="209"/>
      <c r="AQ266" s="209"/>
      <c r="AR266" s="209"/>
      <c r="AS266" s="209"/>
      <c r="AT266" s="209"/>
      <c r="AU266" s="209"/>
      <c r="AV266" s="209"/>
      <c r="AW266" s="209"/>
      <c r="AX266" s="209"/>
      <c r="AY266" s="209"/>
      <c r="AZ266" s="209"/>
      <c r="BA266" s="209"/>
      <c r="BB266" s="209"/>
      <c r="BC266" s="209"/>
      <c r="BD266" s="209"/>
      <c r="BE266" s="209"/>
      <c r="BF266" s="209"/>
      <c r="BG266" s="209"/>
      <c r="BH266" s="209"/>
    </row>
    <row r="267" spans="1:60" s="207" customFormat="1" x14ac:dyDescent="0.3">
      <c r="A267" s="1"/>
      <c r="B267" s="202" t="s">
        <v>90</v>
      </c>
      <c r="C267" s="67"/>
      <c r="D267" s="100" t="s">
        <v>55</v>
      </c>
      <c r="E267" s="99"/>
      <c r="F267" s="203">
        <v>-1.48</v>
      </c>
      <c r="G267" s="104">
        <v>1</v>
      </c>
      <c r="H267" s="119">
        <f t="shared" si="57"/>
        <v>-1.48</v>
      </c>
      <c r="I267" s="97"/>
      <c r="J267" s="203">
        <v>-1.48</v>
      </c>
      <c r="K267" s="104">
        <v>1</v>
      </c>
      <c r="L267" s="119">
        <f t="shared" si="58"/>
        <v>-1.48</v>
      </c>
      <c r="M267" s="97"/>
      <c r="N267" s="96">
        <f t="shared" si="59"/>
        <v>0</v>
      </c>
      <c r="O267" s="118">
        <f t="shared" si="61"/>
        <v>0</v>
      </c>
      <c r="Q267" s="216"/>
      <c r="R267" s="66"/>
      <c r="S267" s="213"/>
      <c r="T267" s="66"/>
      <c r="U267" s="214"/>
      <c r="V267" s="215"/>
      <c r="W267" s="209"/>
      <c r="X267" s="216"/>
      <c r="Y267" s="66"/>
      <c r="Z267" s="213"/>
      <c r="AA267" s="66"/>
      <c r="AB267" s="214"/>
      <c r="AC267" s="215"/>
      <c r="AD267" s="209"/>
      <c r="AE267" s="217"/>
      <c r="AF267" s="66"/>
      <c r="AG267" s="213"/>
      <c r="AH267" s="66"/>
      <c r="AI267" s="214"/>
      <c r="AJ267" s="215"/>
      <c r="AK267" s="209"/>
      <c r="AL267" s="209"/>
      <c r="AM267" s="209"/>
      <c r="AN267" s="209"/>
      <c r="AO267" s="209"/>
      <c r="AP267" s="209"/>
      <c r="AQ267" s="209"/>
      <c r="AR267" s="209"/>
      <c r="AS267" s="209"/>
      <c r="AT267" s="209"/>
      <c r="AU267" s="209"/>
      <c r="AV267" s="209"/>
      <c r="AW267" s="209"/>
      <c r="AX267" s="209"/>
      <c r="AY267" s="209"/>
      <c r="AZ267" s="209"/>
      <c r="BA267" s="209"/>
      <c r="BB267" s="209"/>
      <c r="BC267" s="209"/>
      <c r="BD267" s="209"/>
      <c r="BE267" s="209"/>
      <c r="BF267" s="209"/>
      <c r="BG267" s="209"/>
      <c r="BH267" s="209"/>
    </row>
    <row r="268" spans="1:60" s="207" customFormat="1" x14ac:dyDescent="0.3">
      <c r="A268" s="130"/>
      <c r="B268" s="135" t="s">
        <v>31</v>
      </c>
      <c r="C268" s="116"/>
      <c r="D268" s="134"/>
      <c r="E268" s="116"/>
      <c r="F268" s="133"/>
      <c r="G268" s="132"/>
      <c r="H268" s="322">
        <f>SUM(H251:H267)</f>
        <v>27.293950000000002</v>
      </c>
      <c r="I268" s="123"/>
      <c r="J268" s="131"/>
      <c r="K268" s="171"/>
      <c r="L268" s="322">
        <f>SUM(L251:L267)</f>
        <v>31.557029452054802</v>
      </c>
      <c r="M268" s="123"/>
      <c r="N268" s="109">
        <f t="shared" si="59"/>
        <v>4.2630794520548001</v>
      </c>
      <c r="O268" s="169">
        <f>IF(OR(H268=0, L268=0),"",(N268/H268))</f>
        <v>0.15619137032400218</v>
      </c>
      <c r="Q268" s="218"/>
      <c r="R268" s="219"/>
      <c r="S268" s="213"/>
      <c r="T268" s="66"/>
      <c r="U268" s="220"/>
      <c r="V268" s="221"/>
      <c r="W268" s="209"/>
      <c r="X268" s="218"/>
      <c r="Y268" s="219"/>
      <c r="Z268" s="213"/>
      <c r="AA268" s="66"/>
      <c r="AB268" s="220"/>
      <c r="AC268" s="221"/>
      <c r="AD268" s="209"/>
      <c r="AE268" s="218"/>
      <c r="AF268" s="219"/>
      <c r="AG268" s="213"/>
      <c r="AH268" s="66"/>
      <c r="AI268" s="220"/>
      <c r="AJ268" s="221"/>
      <c r="AK268" s="209"/>
      <c r="AL268" s="209"/>
      <c r="AM268" s="209"/>
      <c r="AN268" s="209"/>
      <c r="AO268" s="209"/>
      <c r="AP268" s="209"/>
      <c r="AQ268" s="209"/>
      <c r="AR268" s="209"/>
      <c r="AS268" s="209"/>
      <c r="AT268" s="209"/>
      <c r="AU268" s="209"/>
      <c r="AV268" s="209"/>
      <c r="AW268" s="209"/>
      <c r="AX268" s="209"/>
      <c r="AY268" s="209"/>
      <c r="AZ268" s="209"/>
      <c r="BA268" s="209"/>
      <c r="BB268" s="209"/>
      <c r="BC268" s="209"/>
      <c r="BD268" s="209"/>
      <c r="BE268" s="209"/>
      <c r="BF268" s="209"/>
      <c r="BG268" s="209"/>
      <c r="BH268" s="209"/>
    </row>
    <row r="269" spans="1:60" s="207" customFormat="1" x14ac:dyDescent="0.3">
      <c r="A269" s="130"/>
      <c r="B269" s="202" t="s">
        <v>94</v>
      </c>
      <c r="C269" s="99"/>
      <c r="D269" s="100" t="s">
        <v>19</v>
      </c>
      <c r="E269" s="99"/>
      <c r="F269" s="160">
        <v>6.0000000000000002E-5</v>
      </c>
      <c r="G269" s="164">
        <f>+G257</f>
        <v>245</v>
      </c>
      <c r="H269" s="204">
        <f t="shared" ref="H269" si="62">G269*F269</f>
        <v>1.47E-2</v>
      </c>
      <c r="I269" s="260"/>
      <c r="J269" s="161"/>
      <c r="K269" s="164">
        <f>+G257</f>
        <v>245</v>
      </c>
      <c r="L269" s="204">
        <f t="shared" ref="L269" si="63">K269*J269</f>
        <v>0</v>
      </c>
      <c r="M269" s="104"/>
      <c r="N269" s="205">
        <f t="shared" si="59"/>
        <v>-1.47E-2</v>
      </c>
      <c r="O269" s="206" t="str">
        <f t="shared" ref="O269:O276" si="64">IF(OR(H269=0,L269=0),"",(N269/H269))</f>
        <v/>
      </c>
      <c r="Q269" s="218"/>
      <c r="R269" s="66"/>
      <c r="S269" s="213"/>
      <c r="T269" s="66"/>
      <c r="U269" s="214"/>
      <c r="V269" s="215"/>
      <c r="W269" s="209"/>
      <c r="X269" s="218"/>
      <c r="Y269" s="66"/>
      <c r="Z269" s="213"/>
      <c r="AA269" s="66"/>
      <c r="AB269" s="214"/>
      <c r="AC269" s="215"/>
      <c r="AD269" s="209"/>
      <c r="AE269" s="218"/>
      <c r="AF269" s="66"/>
      <c r="AG269" s="213"/>
      <c r="AH269" s="66"/>
      <c r="AI269" s="214"/>
      <c r="AJ269" s="215"/>
      <c r="AK269" s="209"/>
      <c r="AL269" s="209"/>
      <c r="AM269" s="209"/>
      <c r="AN269" s="209"/>
      <c r="AO269" s="209"/>
      <c r="AP269" s="209"/>
      <c r="AQ269" s="209"/>
      <c r="AR269" s="209"/>
      <c r="AS269" s="209"/>
      <c r="AT269" s="209"/>
      <c r="AU269" s="209"/>
      <c r="AV269" s="209"/>
      <c r="AW269" s="209"/>
      <c r="AX269" s="209"/>
      <c r="AY269" s="209"/>
      <c r="AZ269" s="209"/>
      <c r="BA269" s="209"/>
      <c r="BB269" s="209"/>
      <c r="BC269" s="209"/>
      <c r="BD269" s="209"/>
      <c r="BE269" s="209"/>
      <c r="BF269" s="209"/>
      <c r="BG269" s="209"/>
      <c r="BH269" s="209"/>
    </row>
    <row r="270" spans="1:60" s="194" customFormat="1" x14ac:dyDescent="0.3">
      <c r="A270" s="1"/>
      <c r="B270" s="101" t="s">
        <v>30</v>
      </c>
      <c r="C270" s="67"/>
      <c r="D270" s="100" t="s">
        <v>19</v>
      </c>
      <c r="E270" s="99"/>
      <c r="F270" s="323">
        <f>+F290</f>
        <v>0.113</v>
      </c>
      <c r="G270" s="163">
        <f>$F246*(1+$F298)-$F246</f>
        <v>9.2120000000000175</v>
      </c>
      <c r="H270" s="162">
        <f>G270*F270</f>
        <v>1.040956000000002</v>
      </c>
      <c r="I270" s="97"/>
      <c r="J270" s="316">
        <f>+F270</f>
        <v>0.113</v>
      </c>
      <c r="K270" s="163">
        <f>$F246*(1+$J298)-$F246</f>
        <v>9.2120000000000175</v>
      </c>
      <c r="L270" s="162">
        <f>K270*J270</f>
        <v>1.040956000000002</v>
      </c>
      <c r="M270" s="97"/>
      <c r="N270" s="96">
        <f t="shared" si="59"/>
        <v>0</v>
      </c>
      <c r="O270" s="118">
        <f t="shared" si="64"/>
        <v>0</v>
      </c>
      <c r="Q270" s="222"/>
      <c r="R270" s="223"/>
      <c r="S270" s="213"/>
      <c r="T270" s="66"/>
      <c r="U270" s="214"/>
      <c r="V270" s="215"/>
      <c r="W270" s="209"/>
      <c r="X270" s="222"/>
      <c r="Y270" s="223"/>
      <c r="Z270" s="213"/>
      <c r="AA270" s="66"/>
      <c r="AB270" s="214"/>
      <c r="AC270" s="215"/>
      <c r="AD270" s="209"/>
      <c r="AE270" s="222"/>
      <c r="AF270" s="223"/>
      <c r="AG270" s="213"/>
      <c r="AH270" s="66"/>
      <c r="AI270" s="214"/>
      <c r="AJ270" s="215"/>
      <c r="AK270" s="209"/>
      <c r="AL270" s="209"/>
      <c r="AM270" s="209"/>
      <c r="AN270" s="209"/>
      <c r="AO270" s="209"/>
      <c r="AP270" s="209"/>
      <c r="AQ270" s="209"/>
      <c r="AR270" s="209"/>
      <c r="AS270" s="209"/>
      <c r="AT270" s="209"/>
      <c r="AU270" s="209"/>
      <c r="AV270" s="209"/>
      <c r="AW270" s="209"/>
      <c r="AX270" s="209"/>
      <c r="AY270" s="209"/>
      <c r="AZ270" s="209"/>
      <c r="BA270" s="209"/>
      <c r="BB270" s="209"/>
      <c r="BC270" s="209"/>
      <c r="BD270" s="209"/>
      <c r="BE270" s="209"/>
      <c r="BF270" s="209"/>
      <c r="BG270" s="209"/>
      <c r="BH270" s="209"/>
    </row>
    <row r="271" spans="1:60" s="272" customFormat="1" x14ac:dyDescent="0.3">
      <c r="A271" s="270"/>
      <c r="B271" s="271" t="s">
        <v>143</v>
      </c>
      <c r="C271" s="271"/>
      <c r="D271" s="100" t="s">
        <v>19</v>
      </c>
      <c r="E271" s="99"/>
      <c r="F271" s="161"/>
      <c r="G271" s="164"/>
      <c r="H271" s="204">
        <f t="shared" ref="H271:H274" si="65">G271*F271</f>
        <v>0</v>
      </c>
      <c r="I271" s="121"/>
      <c r="J271" s="161">
        <f>+'2017 RR&amp;DistR-DONOTPRINT'!$B$4</f>
        <v>-3.4099999999999998E-3</v>
      </c>
      <c r="K271" s="164">
        <f>+G257</f>
        <v>245</v>
      </c>
      <c r="L271" s="204">
        <f t="shared" ref="L271:L275" si="66">K271*J271</f>
        <v>-0.83544999999999991</v>
      </c>
      <c r="M271" s="97"/>
      <c r="N271" s="96">
        <f t="shared" si="59"/>
        <v>-0.83544999999999991</v>
      </c>
      <c r="O271" s="206" t="str">
        <f t="shared" si="64"/>
        <v/>
      </c>
      <c r="Q271" s="273"/>
      <c r="R271" s="274"/>
      <c r="S271" s="275"/>
      <c r="T271" s="274"/>
      <c r="U271" s="276"/>
      <c r="V271" s="277"/>
      <c r="W271" s="278"/>
      <c r="X271" s="273"/>
      <c r="Y271" s="274"/>
      <c r="Z271" s="275"/>
      <c r="AA271" s="274"/>
      <c r="AB271" s="276"/>
      <c r="AC271" s="277"/>
      <c r="AD271" s="278"/>
      <c r="AE271" s="273"/>
      <c r="AF271" s="274"/>
      <c r="AG271" s="275"/>
      <c r="AH271" s="274"/>
      <c r="AI271" s="276"/>
      <c r="AJ271" s="277"/>
      <c r="AK271" s="278"/>
      <c r="AL271" s="278"/>
      <c r="AM271" s="278"/>
      <c r="AN271" s="278"/>
      <c r="AO271" s="278"/>
      <c r="AP271" s="278"/>
      <c r="AQ271" s="278"/>
      <c r="AR271" s="278"/>
      <c r="AS271" s="278"/>
      <c r="AT271" s="278"/>
      <c r="AU271" s="278"/>
      <c r="AV271" s="278"/>
      <c r="AW271" s="278"/>
      <c r="AX271" s="278"/>
      <c r="AY271" s="278"/>
      <c r="AZ271" s="278"/>
      <c r="BA271" s="278"/>
      <c r="BB271" s="278"/>
      <c r="BC271" s="278"/>
      <c r="BD271" s="278"/>
      <c r="BE271" s="278"/>
      <c r="BF271" s="278"/>
      <c r="BG271" s="278"/>
      <c r="BH271" s="278"/>
    </row>
    <row r="272" spans="1:60" s="272" customFormat="1" x14ac:dyDescent="0.3">
      <c r="A272" s="270"/>
      <c r="B272" s="271" t="s">
        <v>144</v>
      </c>
      <c r="C272" s="271"/>
      <c r="D272" s="100" t="s">
        <v>19</v>
      </c>
      <c r="E272" s="99"/>
      <c r="F272" s="161"/>
      <c r="G272" s="164"/>
      <c r="H272" s="204">
        <f t="shared" si="65"/>
        <v>0</v>
      </c>
      <c r="I272" s="121"/>
      <c r="J272" s="161">
        <f>+'2017 RR&amp;DistR-DONOTPRINT'!$C$4</f>
        <v>0</v>
      </c>
      <c r="K272" s="164">
        <f>+G257</f>
        <v>245</v>
      </c>
      <c r="L272" s="204">
        <f t="shared" si="66"/>
        <v>0</v>
      </c>
      <c r="M272" s="97"/>
      <c r="N272" s="96">
        <f t="shared" si="59"/>
        <v>0</v>
      </c>
      <c r="O272" s="206" t="str">
        <f t="shared" si="64"/>
        <v/>
      </c>
      <c r="Q272" s="273"/>
      <c r="R272" s="274"/>
      <c r="S272" s="275"/>
      <c r="T272" s="274"/>
      <c r="U272" s="276"/>
      <c r="V272" s="277"/>
      <c r="W272" s="278"/>
      <c r="X272" s="273"/>
      <c r="Y272" s="274"/>
      <c r="Z272" s="275"/>
      <c r="AA272" s="274"/>
      <c r="AB272" s="276"/>
      <c r="AC272" s="277"/>
      <c r="AD272" s="278"/>
      <c r="AE272" s="273"/>
      <c r="AF272" s="274"/>
      <c r="AG272" s="275"/>
      <c r="AH272" s="274"/>
      <c r="AI272" s="276"/>
      <c r="AJ272" s="277"/>
      <c r="AK272" s="278"/>
      <c r="AL272" s="278"/>
      <c r="AM272" s="278"/>
      <c r="AN272" s="278"/>
      <c r="AO272" s="278"/>
      <c r="AP272" s="278"/>
      <c r="AQ272" s="278"/>
      <c r="AR272" s="278"/>
      <c r="AS272" s="278"/>
      <c r="AT272" s="278"/>
      <c r="AU272" s="278"/>
      <c r="AV272" s="278"/>
      <c r="AW272" s="278"/>
      <c r="AX272" s="278"/>
      <c r="AY272" s="278"/>
      <c r="AZ272" s="278"/>
      <c r="BA272" s="278"/>
      <c r="BB272" s="278"/>
      <c r="BC272" s="278"/>
      <c r="BD272" s="278"/>
      <c r="BE272" s="278"/>
      <c r="BF272" s="278"/>
      <c r="BG272" s="278"/>
      <c r="BH272" s="278"/>
    </row>
    <row r="273" spans="1:60" s="272" customFormat="1" x14ac:dyDescent="0.3">
      <c r="A273" s="270"/>
      <c r="B273" s="271" t="s">
        <v>145</v>
      </c>
      <c r="C273" s="271"/>
      <c r="D273" s="100" t="s">
        <v>19</v>
      </c>
      <c r="E273" s="99"/>
      <c r="F273" s="161"/>
      <c r="G273" s="164"/>
      <c r="H273" s="204">
        <f t="shared" si="65"/>
        <v>0</v>
      </c>
      <c r="I273" s="121"/>
      <c r="J273" s="161">
        <f>+'2017 RR&amp;DistR-DONOTPRINT'!$E$4</f>
        <v>2.9E-4</v>
      </c>
      <c r="K273" s="164">
        <f>+G257</f>
        <v>245</v>
      </c>
      <c r="L273" s="204">
        <f t="shared" si="66"/>
        <v>7.1050000000000002E-2</v>
      </c>
      <c r="M273" s="97"/>
      <c r="N273" s="96">
        <f t="shared" si="59"/>
        <v>7.1050000000000002E-2</v>
      </c>
      <c r="O273" s="206" t="str">
        <f t="shared" si="64"/>
        <v/>
      </c>
      <c r="Q273" s="273"/>
      <c r="R273" s="274"/>
      <c r="S273" s="275"/>
      <c r="T273" s="274"/>
      <c r="U273" s="276"/>
      <c r="V273" s="277"/>
      <c r="W273" s="278"/>
      <c r="X273" s="273"/>
      <c r="Y273" s="274"/>
      <c r="Z273" s="275"/>
      <c r="AA273" s="274"/>
      <c r="AB273" s="276"/>
      <c r="AC273" s="277"/>
      <c r="AD273" s="278"/>
      <c r="AE273" s="273"/>
      <c r="AF273" s="274"/>
      <c r="AG273" s="275"/>
      <c r="AH273" s="274"/>
      <c r="AI273" s="276"/>
      <c r="AJ273" s="277"/>
      <c r="AK273" s="278"/>
      <c r="AL273" s="278"/>
      <c r="AM273" s="278"/>
      <c r="AN273" s="278"/>
      <c r="AO273" s="278"/>
      <c r="AP273" s="278"/>
      <c r="AQ273" s="278"/>
      <c r="AR273" s="278"/>
      <c r="AS273" s="278"/>
      <c r="AT273" s="278"/>
      <c r="AU273" s="278"/>
      <c r="AV273" s="278"/>
      <c r="AW273" s="278"/>
      <c r="AX273" s="278"/>
      <c r="AY273" s="278"/>
      <c r="AZ273" s="278"/>
      <c r="BA273" s="278"/>
      <c r="BB273" s="278"/>
      <c r="BC273" s="278"/>
      <c r="BD273" s="278"/>
      <c r="BE273" s="278"/>
      <c r="BF273" s="278"/>
      <c r="BG273" s="278"/>
      <c r="BH273" s="278"/>
    </row>
    <row r="274" spans="1:60" s="272" customFormat="1" x14ac:dyDescent="0.3">
      <c r="A274" s="270"/>
      <c r="B274" s="271" t="s">
        <v>147</v>
      </c>
      <c r="C274" s="271"/>
      <c r="D274" s="100" t="s">
        <v>19</v>
      </c>
      <c r="E274" s="99"/>
      <c r="F274" s="161"/>
      <c r="G274" s="164"/>
      <c r="H274" s="204">
        <f t="shared" si="65"/>
        <v>0</v>
      </c>
      <c r="I274" s="121"/>
      <c r="J274" s="161">
        <f>+'2017 RR&amp;DistR-DONOTPRINT'!$G$4</f>
        <v>3.63E-3</v>
      </c>
      <c r="K274" s="164">
        <f>+G257</f>
        <v>245</v>
      </c>
      <c r="L274" s="204">
        <f t="shared" si="66"/>
        <v>0.88934999999999997</v>
      </c>
      <c r="M274" s="97"/>
      <c r="N274" s="96">
        <f t="shared" si="59"/>
        <v>0.88934999999999997</v>
      </c>
      <c r="O274" s="206" t="str">
        <f t="shared" si="64"/>
        <v/>
      </c>
      <c r="Q274" s="273"/>
      <c r="R274" s="274"/>
      <c r="S274" s="275"/>
      <c r="T274" s="274"/>
      <c r="U274" s="276"/>
      <c r="V274" s="277"/>
      <c r="W274" s="278"/>
      <c r="X274" s="273"/>
      <c r="Y274" s="274"/>
      <c r="Z274" s="275"/>
      <c r="AA274" s="274"/>
      <c r="AB274" s="276"/>
      <c r="AC274" s="277"/>
      <c r="AD274" s="278"/>
      <c r="AE274" s="273"/>
      <c r="AF274" s="274"/>
      <c r="AG274" s="275"/>
      <c r="AH274" s="274"/>
      <c r="AI274" s="276"/>
      <c r="AJ274" s="277"/>
      <c r="AK274" s="278"/>
      <c r="AL274" s="278"/>
      <c r="AM274" s="278"/>
      <c r="AN274" s="278"/>
      <c r="AO274" s="278"/>
      <c r="AP274" s="278"/>
      <c r="AQ274" s="278"/>
      <c r="AR274" s="278"/>
      <c r="AS274" s="278"/>
      <c r="AT274" s="278"/>
      <c r="AU274" s="278"/>
      <c r="AV274" s="278"/>
      <c r="AW274" s="278"/>
      <c r="AX274" s="278"/>
      <c r="AY274" s="278"/>
      <c r="AZ274" s="278"/>
      <c r="BA274" s="278"/>
      <c r="BB274" s="278"/>
      <c r="BC274" s="278"/>
      <c r="BD274" s="278"/>
      <c r="BE274" s="278"/>
      <c r="BF274" s="278"/>
      <c r="BG274" s="278"/>
      <c r="BH274" s="278"/>
    </row>
    <row r="275" spans="1:60" s="272" customFormat="1" x14ac:dyDescent="0.3">
      <c r="A275" s="270"/>
      <c r="B275" s="271" t="s">
        <v>146</v>
      </c>
      <c r="C275" s="271"/>
      <c r="D275" s="100" t="s">
        <v>19</v>
      </c>
      <c r="E275" s="99"/>
      <c r="F275" s="161"/>
      <c r="G275" s="164"/>
      <c r="H275" s="204"/>
      <c r="I275" s="121"/>
      <c r="J275" s="161">
        <f>+'2017 RR&amp;DistR-DONOTPRINT'!$H$4</f>
        <v>6.6299999999999996E-3</v>
      </c>
      <c r="K275" s="164">
        <f>+G257</f>
        <v>245</v>
      </c>
      <c r="L275" s="204">
        <f t="shared" si="66"/>
        <v>1.62435</v>
      </c>
      <c r="M275" s="97"/>
      <c r="N275" s="96">
        <f t="shared" si="59"/>
        <v>1.62435</v>
      </c>
      <c r="O275" s="206" t="str">
        <f t="shared" si="64"/>
        <v/>
      </c>
      <c r="Q275" s="273"/>
      <c r="R275" s="274"/>
      <c r="S275" s="275"/>
      <c r="T275" s="274"/>
      <c r="U275" s="276"/>
      <c r="V275" s="277"/>
      <c r="W275" s="278"/>
      <c r="X275" s="273"/>
      <c r="Y275" s="274"/>
      <c r="Z275" s="275"/>
      <c r="AA275" s="274"/>
      <c r="AB275" s="276"/>
      <c r="AC275" s="277"/>
      <c r="AD275" s="278"/>
      <c r="AE275" s="273"/>
      <c r="AF275" s="274"/>
      <c r="AG275" s="275"/>
      <c r="AH275" s="274"/>
      <c r="AI275" s="276"/>
      <c r="AJ275" s="277"/>
      <c r="AK275" s="278"/>
      <c r="AL275" s="278"/>
      <c r="AM275" s="278"/>
      <c r="AN275" s="278"/>
      <c r="AO275" s="278"/>
      <c r="AP275" s="278"/>
      <c r="AQ275" s="278"/>
      <c r="AR275" s="278"/>
      <c r="AS275" s="278"/>
      <c r="AT275" s="278"/>
      <c r="AU275" s="278"/>
      <c r="AV275" s="278"/>
      <c r="AW275" s="278"/>
      <c r="AX275" s="278"/>
      <c r="AY275" s="278"/>
      <c r="AZ275" s="278"/>
      <c r="BA275" s="278"/>
      <c r="BB275" s="278"/>
      <c r="BC275" s="278"/>
      <c r="BD275" s="278"/>
      <c r="BE275" s="278"/>
      <c r="BF275" s="278"/>
      <c r="BG275" s="278"/>
      <c r="BH275" s="278"/>
    </row>
    <row r="276" spans="1:60" s="194" customFormat="1" x14ac:dyDescent="0.3">
      <c r="A276" s="1"/>
      <c r="B276" s="99" t="s">
        <v>82</v>
      </c>
      <c r="C276" s="67"/>
      <c r="D276" s="100" t="s">
        <v>55</v>
      </c>
      <c r="E276" s="99"/>
      <c r="F276" s="317">
        <v>0.78</v>
      </c>
      <c r="G276" s="164">
        <v>1</v>
      </c>
      <c r="H276" s="162">
        <f>G276*F276</f>
        <v>0.78</v>
      </c>
      <c r="I276" s="97"/>
      <c r="J276" s="318">
        <v>0.78</v>
      </c>
      <c r="K276" s="103">
        <v>1</v>
      </c>
      <c r="L276" s="162">
        <f>K276*J276</f>
        <v>0.78</v>
      </c>
      <c r="M276" s="97"/>
      <c r="N276" s="96">
        <f t="shared" si="59"/>
        <v>0</v>
      </c>
      <c r="O276" s="118">
        <f t="shared" si="64"/>
        <v>0</v>
      </c>
      <c r="Q276" s="224"/>
      <c r="R276" s="66"/>
      <c r="S276" s="213"/>
      <c r="T276" s="66"/>
      <c r="U276" s="214"/>
      <c r="V276" s="215"/>
      <c r="W276" s="209"/>
      <c r="X276" s="224"/>
      <c r="Y276" s="66"/>
      <c r="Z276" s="213"/>
      <c r="AA276" s="66"/>
      <c r="AB276" s="214"/>
      <c r="AC276" s="215"/>
      <c r="AD276" s="209"/>
      <c r="AE276" s="224"/>
      <c r="AF276" s="66"/>
      <c r="AG276" s="213"/>
      <c r="AH276" s="66"/>
      <c r="AI276" s="214"/>
      <c r="AJ276" s="215"/>
      <c r="AK276" s="209"/>
      <c r="AL276" s="209"/>
      <c r="AM276" s="209"/>
      <c r="AN276" s="209"/>
      <c r="AO276" s="209"/>
      <c r="AP276" s="209"/>
      <c r="AQ276" s="209"/>
      <c r="AR276" s="209"/>
      <c r="AS276" s="209"/>
      <c r="AT276" s="209"/>
      <c r="AU276" s="209"/>
      <c r="AV276" s="209"/>
      <c r="AW276" s="209"/>
      <c r="AX276" s="209"/>
      <c r="AY276" s="209"/>
      <c r="AZ276" s="209"/>
      <c r="BA276" s="209"/>
      <c r="BB276" s="209"/>
      <c r="BC276" s="209"/>
      <c r="BD276" s="209"/>
      <c r="BE276" s="209"/>
      <c r="BF276" s="209"/>
      <c r="BG276" s="209"/>
      <c r="BH276" s="209"/>
    </row>
    <row r="277" spans="1:60" s="194" customFormat="1" x14ac:dyDescent="0.3">
      <c r="A277" s="1"/>
      <c r="B277" s="117" t="s">
        <v>29</v>
      </c>
      <c r="C277" s="126"/>
      <c r="D277" s="126"/>
      <c r="E277" s="126"/>
      <c r="F277" s="125"/>
      <c r="G277" s="114"/>
      <c r="H277" s="111">
        <f>SUM(H269:H276)+H268</f>
        <v>29.129606000000003</v>
      </c>
      <c r="I277" s="123"/>
      <c r="J277" s="114"/>
      <c r="K277" s="124"/>
      <c r="L277" s="111">
        <f>SUM(L269:L276)+L268</f>
        <v>35.127285452054807</v>
      </c>
      <c r="M277" s="123"/>
      <c r="N277" s="109">
        <f t="shared" si="59"/>
        <v>5.997679452054804</v>
      </c>
      <c r="O277" s="108">
        <f>IF(OR(H277=0,L277=0),"",(N277/H277))</f>
        <v>0.20589634655734113</v>
      </c>
      <c r="Q277" s="66"/>
      <c r="R277" s="66"/>
      <c r="S277" s="220"/>
      <c r="T277" s="66"/>
      <c r="U277" s="220"/>
      <c r="V277" s="225"/>
      <c r="W277" s="209"/>
      <c r="X277" s="66"/>
      <c r="Y277" s="66"/>
      <c r="Z277" s="220"/>
      <c r="AA277" s="66"/>
      <c r="AB277" s="220"/>
      <c r="AC277" s="225"/>
      <c r="AD277" s="209"/>
      <c r="AE277" s="66"/>
      <c r="AF277" s="66"/>
      <c r="AG277" s="220"/>
      <c r="AH277" s="66"/>
      <c r="AI277" s="220"/>
      <c r="AJ277" s="225"/>
      <c r="AK277" s="209"/>
      <c r="AL277" s="209"/>
      <c r="AM277" s="209"/>
      <c r="AN277" s="209"/>
      <c r="AO277" s="209"/>
      <c r="AP277" s="209"/>
      <c r="AQ277" s="209"/>
      <c r="AR277" s="209"/>
      <c r="AS277" s="209"/>
      <c r="AT277" s="209"/>
      <c r="AU277" s="209"/>
      <c r="AV277" s="209"/>
      <c r="AW277" s="209"/>
      <c r="AX277" s="209"/>
      <c r="AY277" s="209"/>
      <c r="AZ277" s="209"/>
      <c r="BA277" s="209"/>
      <c r="BB277" s="209"/>
      <c r="BC277" s="209"/>
      <c r="BD277" s="209"/>
      <c r="BE277" s="209"/>
      <c r="BF277" s="209"/>
      <c r="BG277" s="209"/>
      <c r="BH277" s="209"/>
    </row>
    <row r="278" spans="1:60" s="194" customFormat="1" x14ac:dyDescent="0.3">
      <c r="A278" s="1"/>
      <c r="B278" s="97" t="s">
        <v>28</v>
      </c>
      <c r="C278" s="97"/>
      <c r="D278" s="100" t="s">
        <v>19</v>
      </c>
      <c r="E278" s="121"/>
      <c r="F278" s="161">
        <v>9.1400000000000006E-3</v>
      </c>
      <c r="G278" s="106">
        <f>$F246*(1+$F298)</f>
        <v>254.21200000000002</v>
      </c>
      <c r="H278" s="119">
        <f>G278*F278</f>
        <v>2.3234976800000005</v>
      </c>
      <c r="I278" s="97"/>
      <c r="J278" s="161">
        <f>+'2017 RR&amp;DistR-DONOTPRINT'!$J$4</f>
        <v>7.6299999999999996E-3</v>
      </c>
      <c r="K278" s="105">
        <f>+G278</f>
        <v>254.21200000000002</v>
      </c>
      <c r="L278" s="119">
        <f>K278*J278</f>
        <v>1.93963756</v>
      </c>
      <c r="M278" s="97"/>
      <c r="N278" s="96">
        <f t="shared" si="59"/>
        <v>-0.38386012000000047</v>
      </c>
      <c r="O278" s="118">
        <f>IF(OR(H278=0,L278=0),"",(N278/H278))</f>
        <v>-0.16520787746170695</v>
      </c>
      <c r="Q278" s="217"/>
      <c r="R278" s="226"/>
      <c r="S278" s="213"/>
      <c r="T278" s="66"/>
      <c r="U278" s="214"/>
      <c r="V278" s="215"/>
      <c r="W278" s="209"/>
      <c r="X278" s="217"/>
      <c r="Y278" s="226"/>
      <c r="Z278" s="213"/>
      <c r="AA278" s="66"/>
      <c r="AB278" s="214"/>
      <c r="AC278" s="215"/>
      <c r="AD278" s="209"/>
      <c r="AE278" s="217"/>
      <c r="AF278" s="226"/>
      <c r="AG278" s="213"/>
      <c r="AH278" s="66"/>
      <c r="AI278" s="214"/>
      <c r="AJ278" s="215"/>
      <c r="AK278" s="209"/>
      <c r="AL278" s="209"/>
      <c r="AM278" s="209"/>
      <c r="AN278" s="209"/>
      <c r="AO278" s="209"/>
      <c r="AP278" s="209"/>
      <c r="AQ278" s="209"/>
      <c r="AR278" s="209"/>
      <c r="AS278" s="209"/>
      <c r="AT278" s="209"/>
      <c r="AU278" s="209"/>
      <c r="AV278" s="209"/>
      <c r="AW278" s="209"/>
      <c r="AX278" s="209"/>
      <c r="AY278" s="209"/>
      <c r="AZ278" s="209"/>
      <c r="BA278" s="209"/>
      <c r="BB278" s="209"/>
      <c r="BC278" s="209"/>
      <c r="BD278" s="209"/>
      <c r="BE278" s="209"/>
      <c r="BF278" s="209"/>
      <c r="BG278" s="209"/>
      <c r="BH278" s="209"/>
    </row>
    <row r="279" spans="1:60" s="194" customFormat="1" x14ac:dyDescent="0.3">
      <c r="A279" s="1"/>
      <c r="B279" s="122" t="s">
        <v>27</v>
      </c>
      <c r="C279" s="97"/>
      <c r="D279" s="100" t="s">
        <v>19</v>
      </c>
      <c r="E279" s="121"/>
      <c r="F279" s="161">
        <v>7.8600000000000007E-3</v>
      </c>
      <c r="G279" s="106">
        <f>G278</f>
        <v>254.21200000000002</v>
      </c>
      <c r="H279" s="119">
        <f>G279*F279</f>
        <v>1.9981063200000002</v>
      </c>
      <c r="I279" s="97"/>
      <c r="J279" s="161">
        <f>+'2017 RR&amp;DistR-DONOTPRINT'!$K$4</f>
        <v>5.6699999999999997E-3</v>
      </c>
      <c r="K279" s="105">
        <f>G278</f>
        <v>254.21200000000002</v>
      </c>
      <c r="L279" s="119">
        <f>K279*J279</f>
        <v>1.4413820399999999</v>
      </c>
      <c r="M279" s="97"/>
      <c r="N279" s="96">
        <f t="shared" si="59"/>
        <v>-0.55672428000000029</v>
      </c>
      <c r="O279" s="118">
        <f>IF(OR(H279=0,L279=0),"",(N279/H279))</f>
        <v>-0.27862595419847341</v>
      </c>
      <c r="Q279" s="217"/>
      <c r="R279" s="226"/>
      <c r="S279" s="213"/>
      <c r="T279" s="66"/>
      <c r="U279" s="214"/>
      <c r="V279" s="215"/>
      <c r="W279" s="209"/>
      <c r="X279" s="217"/>
      <c r="Y279" s="226"/>
      <c r="Z279" s="213"/>
      <c r="AA279" s="66"/>
      <c r="AB279" s="214"/>
      <c r="AC279" s="215"/>
      <c r="AD279" s="209"/>
      <c r="AE279" s="217"/>
      <c r="AF279" s="226"/>
      <c r="AG279" s="213"/>
      <c r="AH279" s="66"/>
      <c r="AI279" s="214"/>
      <c r="AJ279" s="215"/>
      <c r="AK279" s="209"/>
      <c r="AL279" s="209"/>
      <c r="AM279" s="209"/>
      <c r="AN279" s="209"/>
      <c r="AO279" s="209"/>
      <c r="AP279" s="209"/>
      <c r="AQ279" s="209"/>
      <c r="AR279" s="209"/>
      <c r="AS279" s="209"/>
      <c r="AT279" s="209"/>
      <c r="AU279" s="209"/>
      <c r="AV279" s="209"/>
      <c r="AW279" s="209"/>
      <c r="AX279" s="209"/>
      <c r="AY279" s="209"/>
      <c r="AZ279" s="209"/>
      <c r="BA279" s="209"/>
      <c r="BB279" s="209"/>
      <c r="BC279" s="209"/>
      <c r="BD279" s="209"/>
      <c r="BE279" s="209"/>
      <c r="BF279" s="209"/>
      <c r="BG279" s="209"/>
      <c r="BH279" s="209"/>
    </row>
    <row r="280" spans="1:60" s="194" customFormat="1" x14ac:dyDescent="0.3">
      <c r="A280" s="1"/>
      <c r="B280" s="117" t="s">
        <v>26</v>
      </c>
      <c r="C280" s="116"/>
      <c r="D280" s="116"/>
      <c r="E280" s="116"/>
      <c r="F280" s="115"/>
      <c r="G280" s="114"/>
      <c r="H280" s="111">
        <f>SUM(H277:H279)</f>
        <v>33.451210000000003</v>
      </c>
      <c r="I280" s="110"/>
      <c r="J280" s="113"/>
      <c r="K280" s="112"/>
      <c r="L280" s="111">
        <f>SUM(L277:L279)</f>
        <v>38.508305052054808</v>
      </c>
      <c r="M280" s="110"/>
      <c r="N280" s="109">
        <f t="shared" si="59"/>
        <v>5.0570950520548053</v>
      </c>
      <c r="O280" s="108">
        <f>IF(OR(H280=0,L280=0),"",(N280/H280))</f>
        <v>0.15117823995170293</v>
      </c>
      <c r="Q280" s="75"/>
      <c r="R280" s="75"/>
      <c r="S280" s="220"/>
      <c r="T280" s="75"/>
      <c r="U280" s="220"/>
      <c r="V280" s="225"/>
      <c r="W280" s="209"/>
      <c r="X280" s="75"/>
      <c r="Y280" s="75"/>
      <c r="Z280" s="220"/>
      <c r="AA280" s="75"/>
      <c r="AB280" s="220"/>
      <c r="AC280" s="225"/>
      <c r="AD280" s="209"/>
      <c r="AE280" s="75"/>
      <c r="AF280" s="75"/>
      <c r="AG280" s="220"/>
      <c r="AH280" s="75"/>
      <c r="AI280" s="220"/>
      <c r="AJ280" s="225"/>
      <c r="AK280" s="209"/>
      <c r="AL280" s="209"/>
      <c r="AM280" s="209"/>
      <c r="AN280" s="209"/>
      <c r="AO280" s="209"/>
      <c r="AP280" s="209"/>
      <c r="AQ280" s="209"/>
      <c r="AR280" s="209"/>
      <c r="AS280" s="209"/>
      <c r="AT280" s="209"/>
      <c r="AU280" s="209"/>
      <c r="AV280" s="209"/>
      <c r="AW280" s="209"/>
      <c r="AX280" s="209"/>
      <c r="AY280" s="209"/>
      <c r="AZ280" s="209"/>
      <c r="BA280" s="209"/>
      <c r="BB280" s="209"/>
      <c r="BC280" s="209"/>
      <c r="BD280" s="209"/>
      <c r="BE280" s="209"/>
      <c r="BF280" s="209"/>
      <c r="BG280" s="209"/>
      <c r="BH280" s="209"/>
    </row>
    <row r="281" spans="1:60" s="194" customFormat="1" x14ac:dyDescent="0.3">
      <c r="A281" s="1"/>
      <c r="B281" s="107" t="s">
        <v>25</v>
      </c>
      <c r="C281" s="67"/>
      <c r="D281" s="100" t="s">
        <v>19</v>
      </c>
      <c r="E281" s="99"/>
      <c r="F281" s="93">
        <f>+$F$53</f>
        <v>3.5999999999999999E-3</v>
      </c>
      <c r="G281" s="106">
        <f>G278</f>
        <v>254.21200000000002</v>
      </c>
      <c r="H281" s="91">
        <f t="shared" ref="H281:H290" si="67">G281*F281</f>
        <v>0.91516320000000007</v>
      </c>
      <c r="I281" s="97"/>
      <c r="J281" s="319">
        <f>+F281</f>
        <v>3.5999999999999999E-3</v>
      </c>
      <c r="K281" s="105">
        <f>G278</f>
        <v>254.21200000000002</v>
      </c>
      <c r="L281" s="91">
        <f t="shared" ref="L281:L290" si="68">K281*J281</f>
        <v>0.91516320000000007</v>
      </c>
      <c r="M281" s="97"/>
      <c r="N281" s="320">
        <f t="shared" si="59"/>
        <v>0</v>
      </c>
      <c r="O281" s="118">
        <f>IF(OR(H281=0,L281=0),"",(N281/H281))</f>
        <v>0</v>
      </c>
      <c r="Q281" s="227"/>
      <c r="R281" s="226"/>
      <c r="S281" s="228"/>
      <c r="T281" s="66"/>
      <c r="U281" s="214"/>
      <c r="V281" s="215"/>
      <c r="W281" s="209"/>
      <c r="X281" s="227"/>
      <c r="Y281" s="226"/>
      <c r="Z281" s="228"/>
      <c r="AA281" s="66"/>
      <c r="AB281" s="214"/>
      <c r="AC281" s="215"/>
      <c r="AD281" s="209"/>
      <c r="AE281" s="227"/>
      <c r="AF281" s="226"/>
      <c r="AG281" s="228"/>
      <c r="AH281" s="66"/>
      <c r="AI281" s="214"/>
      <c r="AJ281" s="215"/>
      <c r="AK281" s="209"/>
      <c r="AL281" s="209"/>
      <c r="AM281" s="209"/>
      <c r="AN281" s="209"/>
      <c r="AO281" s="209"/>
      <c r="AP281" s="209"/>
      <c r="AQ281" s="209"/>
      <c r="AR281" s="209"/>
      <c r="AS281" s="209"/>
      <c r="AT281" s="209"/>
      <c r="AU281" s="209"/>
      <c r="AV281" s="209"/>
      <c r="AW281" s="209"/>
      <c r="AX281" s="209"/>
      <c r="AY281" s="209"/>
      <c r="AZ281" s="209"/>
      <c r="BA281" s="209"/>
      <c r="BB281" s="209"/>
      <c r="BC281" s="209"/>
      <c r="BD281" s="209"/>
      <c r="BE281" s="209"/>
      <c r="BF281" s="209"/>
      <c r="BG281" s="209"/>
      <c r="BH281" s="209"/>
    </row>
    <row r="282" spans="1:60" s="194" customFormat="1" x14ac:dyDescent="0.3">
      <c r="A282" s="1"/>
      <c r="B282" s="107" t="s">
        <v>24</v>
      </c>
      <c r="C282" s="67"/>
      <c r="D282" s="100" t="s">
        <v>19</v>
      </c>
      <c r="E282" s="99"/>
      <c r="F282" s="93">
        <f>+$F$54</f>
        <v>1.2999999999999999E-3</v>
      </c>
      <c r="G282" s="106">
        <f>G278</f>
        <v>254.21200000000002</v>
      </c>
      <c r="H282" s="91">
        <f t="shared" si="67"/>
        <v>0.33047559999999998</v>
      </c>
      <c r="I282" s="97"/>
      <c r="J282" s="102">
        <f>+F282</f>
        <v>1.2999999999999999E-3</v>
      </c>
      <c r="K282" s="105">
        <f>G278</f>
        <v>254.21200000000002</v>
      </c>
      <c r="L282" s="91">
        <f t="shared" si="68"/>
        <v>0.33047559999999998</v>
      </c>
      <c r="M282" s="97"/>
      <c r="N282" s="96">
        <f t="shared" si="59"/>
        <v>0</v>
      </c>
      <c r="O282" s="118">
        <f t="shared" ref="O282:O290" si="69">IF(OR(H282=0,L282=0),"",(N282/H282))</f>
        <v>0</v>
      </c>
      <c r="Q282" s="227"/>
      <c r="R282" s="226"/>
      <c r="S282" s="228"/>
      <c r="T282" s="66"/>
      <c r="U282" s="214"/>
      <c r="V282" s="215"/>
      <c r="W282" s="209"/>
      <c r="X282" s="227"/>
      <c r="Y282" s="226"/>
      <c r="Z282" s="228"/>
      <c r="AA282" s="66"/>
      <c r="AB282" s="214"/>
      <c r="AC282" s="215"/>
      <c r="AD282" s="209"/>
      <c r="AE282" s="227"/>
      <c r="AF282" s="226"/>
      <c r="AG282" s="228"/>
      <c r="AH282" s="66"/>
      <c r="AI282" s="214"/>
      <c r="AJ282" s="215"/>
      <c r="AK282" s="209"/>
      <c r="AL282" s="209"/>
      <c r="AM282" s="209"/>
      <c r="AN282" s="209"/>
      <c r="AO282" s="209"/>
      <c r="AP282" s="209"/>
      <c r="AQ282" s="209"/>
      <c r="AR282" s="209"/>
      <c r="AS282" s="209"/>
      <c r="AT282" s="209"/>
      <c r="AU282" s="209"/>
      <c r="AV282" s="209"/>
      <c r="AW282" s="209"/>
      <c r="AX282" s="209"/>
      <c r="AY282" s="209"/>
      <c r="AZ282" s="209"/>
      <c r="BA282" s="209"/>
      <c r="BB282" s="209"/>
      <c r="BC282" s="209"/>
      <c r="BD282" s="209"/>
      <c r="BE282" s="209"/>
      <c r="BF282" s="209"/>
      <c r="BG282" s="209"/>
      <c r="BH282" s="209"/>
    </row>
    <row r="283" spans="1:60" s="194" customFormat="1" x14ac:dyDescent="0.3">
      <c r="A283" s="1"/>
      <c r="B283" s="107" t="s">
        <v>83</v>
      </c>
      <c r="C283" s="67"/>
      <c r="D283" s="100" t="s">
        <v>19</v>
      </c>
      <c r="E283" s="99"/>
      <c r="F283" s="93">
        <f>+$F$55</f>
        <v>1.1000000000000001E-3</v>
      </c>
      <c r="G283" s="106">
        <f>G278</f>
        <v>254.21200000000002</v>
      </c>
      <c r="H283" s="91">
        <f t="shared" si="67"/>
        <v>0.27963320000000003</v>
      </c>
      <c r="I283" s="97"/>
      <c r="J283" s="102">
        <f>+F283</f>
        <v>1.1000000000000001E-3</v>
      </c>
      <c r="K283" s="105">
        <f>G278</f>
        <v>254.21200000000002</v>
      </c>
      <c r="L283" s="91">
        <f t="shared" si="68"/>
        <v>0.27963320000000003</v>
      </c>
      <c r="M283" s="97"/>
      <c r="N283" s="96">
        <f t="shared" si="59"/>
        <v>0</v>
      </c>
      <c r="O283" s="118">
        <f t="shared" si="69"/>
        <v>0</v>
      </c>
      <c r="Q283" s="227"/>
      <c r="R283" s="226"/>
      <c r="S283" s="228"/>
      <c r="T283" s="66"/>
      <c r="U283" s="214"/>
      <c r="V283" s="215"/>
      <c r="W283" s="209"/>
      <c r="X283" s="227"/>
      <c r="Y283" s="226"/>
      <c r="Z283" s="228"/>
      <c r="AA283" s="66"/>
      <c r="AB283" s="214"/>
      <c r="AC283" s="215"/>
      <c r="AD283" s="209"/>
      <c r="AE283" s="227"/>
      <c r="AF283" s="226"/>
      <c r="AG283" s="228"/>
      <c r="AH283" s="66"/>
      <c r="AI283" s="214"/>
      <c r="AJ283" s="215"/>
      <c r="AK283" s="209"/>
      <c r="AL283" s="209"/>
      <c r="AM283" s="209"/>
      <c r="AN283" s="209"/>
      <c r="AO283" s="209"/>
      <c r="AP283" s="209"/>
      <c r="AQ283" s="209"/>
      <c r="AR283" s="209"/>
      <c r="AS283" s="209"/>
      <c r="AT283" s="209"/>
      <c r="AU283" s="209"/>
      <c r="AV283" s="209"/>
      <c r="AW283" s="209"/>
      <c r="AX283" s="209"/>
      <c r="AY283" s="209"/>
      <c r="AZ283" s="209"/>
      <c r="BA283" s="209"/>
      <c r="BB283" s="209"/>
      <c r="BC283" s="209"/>
      <c r="BD283" s="209"/>
      <c r="BE283" s="209"/>
      <c r="BF283" s="209"/>
      <c r="BG283" s="209"/>
      <c r="BH283" s="209"/>
    </row>
    <row r="284" spans="1:60" s="194" customFormat="1" x14ac:dyDescent="0.3">
      <c r="A284" s="1"/>
      <c r="B284" s="67" t="s">
        <v>23</v>
      </c>
      <c r="C284" s="67"/>
      <c r="D284" s="100" t="s">
        <v>55</v>
      </c>
      <c r="E284" s="99"/>
      <c r="F284" s="324">
        <f>+$F$56</f>
        <v>0.25</v>
      </c>
      <c r="G284" s="104"/>
      <c r="H284" s="91">
        <f t="shared" si="67"/>
        <v>0</v>
      </c>
      <c r="I284" s="97"/>
      <c r="J284" s="201">
        <v>0.25</v>
      </c>
      <c r="K284" s="103"/>
      <c r="L284" s="91">
        <f t="shared" si="68"/>
        <v>0</v>
      </c>
      <c r="M284" s="97"/>
      <c r="N284" s="96">
        <f t="shared" si="59"/>
        <v>0</v>
      </c>
      <c r="O284" s="118" t="str">
        <f t="shared" si="69"/>
        <v/>
      </c>
      <c r="Q284" s="229"/>
      <c r="R284" s="66"/>
      <c r="S284" s="228"/>
      <c r="T284" s="66"/>
      <c r="U284" s="214"/>
      <c r="V284" s="215"/>
      <c r="W284" s="209"/>
      <c r="X284" s="229"/>
      <c r="Y284" s="66"/>
      <c r="Z284" s="228"/>
      <c r="AA284" s="66"/>
      <c r="AB284" s="214"/>
      <c r="AC284" s="215"/>
      <c r="AD284" s="209"/>
      <c r="AE284" s="229"/>
      <c r="AF284" s="66"/>
      <c r="AG284" s="228"/>
      <c r="AH284" s="66"/>
      <c r="AI284" s="214"/>
      <c r="AJ284" s="215"/>
      <c r="AK284" s="209"/>
      <c r="AL284" s="209"/>
      <c r="AM284" s="209"/>
      <c r="AN284" s="209"/>
      <c r="AO284" s="209"/>
      <c r="AP284" s="209"/>
      <c r="AQ284" s="209"/>
      <c r="AR284" s="209"/>
      <c r="AS284" s="209"/>
      <c r="AT284" s="209"/>
      <c r="AU284" s="209"/>
      <c r="AV284" s="209"/>
      <c r="AW284" s="209"/>
      <c r="AX284" s="209"/>
      <c r="AY284" s="209"/>
      <c r="AZ284" s="209"/>
      <c r="BA284" s="209"/>
      <c r="BB284" s="209"/>
      <c r="BC284" s="209"/>
      <c r="BD284" s="209"/>
      <c r="BE284" s="209"/>
      <c r="BF284" s="209"/>
      <c r="BG284" s="209"/>
      <c r="BH284" s="209"/>
    </row>
    <row r="285" spans="1:60" s="194" customFormat="1" x14ac:dyDescent="0.3">
      <c r="A285" s="1"/>
      <c r="B285" s="101" t="s">
        <v>21</v>
      </c>
      <c r="C285" s="67"/>
      <c r="D285" s="100" t="s">
        <v>19</v>
      </c>
      <c r="E285" s="99"/>
      <c r="F285" s="93">
        <f>+$F$57</f>
        <v>8.6999999999999994E-2</v>
      </c>
      <c r="G285" s="98">
        <f>0.65*$F246</f>
        <v>159.25</v>
      </c>
      <c r="H285" s="91">
        <f t="shared" si="67"/>
        <v>13.854749999999999</v>
      </c>
      <c r="I285" s="97"/>
      <c r="J285" s="93">
        <f>+F285</f>
        <v>8.6999999999999994E-2</v>
      </c>
      <c r="K285" s="98">
        <f>$G285</f>
        <v>159.25</v>
      </c>
      <c r="L285" s="287">
        <f t="shared" si="68"/>
        <v>13.854749999999999</v>
      </c>
      <c r="M285" s="97"/>
      <c r="N285" s="96">
        <f t="shared" si="59"/>
        <v>0</v>
      </c>
      <c r="O285" s="288">
        <f t="shared" si="69"/>
        <v>0</v>
      </c>
      <c r="Q285" s="230"/>
      <c r="R285" s="231"/>
      <c r="S285" s="228"/>
      <c r="T285" s="66"/>
      <c r="U285" s="214"/>
      <c r="V285" s="215"/>
      <c r="W285" s="209"/>
      <c r="X285" s="230"/>
      <c r="Y285" s="231"/>
      <c r="Z285" s="228"/>
      <c r="AA285" s="66"/>
      <c r="AB285" s="214"/>
      <c r="AC285" s="215"/>
      <c r="AD285" s="209"/>
      <c r="AE285" s="230"/>
      <c r="AF285" s="231"/>
      <c r="AG285" s="228"/>
      <c r="AH285" s="66"/>
      <c r="AI285" s="214"/>
      <c r="AJ285" s="215"/>
      <c r="AK285" s="209"/>
      <c r="AL285" s="209"/>
      <c r="AM285" s="209"/>
      <c r="AN285" s="209"/>
      <c r="AO285" s="209"/>
      <c r="AP285" s="209"/>
      <c r="AQ285" s="209"/>
      <c r="AR285" s="209"/>
      <c r="AS285" s="209"/>
      <c r="AT285" s="209"/>
      <c r="AU285" s="209"/>
      <c r="AV285" s="209"/>
      <c r="AW285" s="209"/>
      <c r="AX285" s="209"/>
      <c r="AY285" s="209"/>
      <c r="AZ285" s="209"/>
      <c r="BA285" s="209"/>
      <c r="BB285" s="209"/>
      <c r="BC285" s="209"/>
      <c r="BD285" s="209"/>
      <c r="BE285" s="209"/>
      <c r="BF285" s="209"/>
      <c r="BG285" s="209"/>
      <c r="BH285" s="209"/>
    </row>
    <row r="286" spans="1:60" s="194" customFormat="1" x14ac:dyDescent="0.3">
      <c r="A286" s="1"/>
      <c r="B286" s="101" t="s">
        <v>20</v>
      </c>
      <c r="C286" s="67"/>
      <c r="D286" s="100" t="s">
        <v>19</v>
      </c>
      <c r="E286" s="99"/>
      <c r="F286" s="93">
        <f>+$F$58</f>
        <v>0.13200000000000001</v>
      </c>
      <c r="G286" s="98">
        <f>0.17*$F246</f>
        <v>41.650000000000006</v>
      </c>
      <c r="H286" s="287">
        <f t="shared" si="67"/>
        <v>5.4978000000000007</v>
      </c>
      <c r="I286" s="97"/>
      <c r="J286" s="93">
        <f t="shared" ref="J286:J288" si="70">+F286</f>
        <v>0.13200000000000001</v>
      </c>
      <c r="K286" s="98">
        <f>$G286</f>
        <v>41.650000000000006</v>
      </c>
      <c r="L286" s="287">
        <f t="shared" si="68"/>
        <v>5.4978000000000007</v>
      </c>
      <c r="M286" s="97"/>
      <c r="N286" s="96">
        <f t="shared" si="59"/>
        <v>0</v>
      </c>
      <c r="O286" s="288">
        <f t="shared" si="69"/>
        <v>0</v>
      </c>
      <c r="Q286" s="230"/>
      <c r="R286" s="231"/>
      <c r="S286" s="228"/>
      <c r="T286" s="66"/>
      <c r="U286" s="214"/>
      <c r="V286" s="215"/>
      <c r="W286" s="209"/>
      <c r="X286" s="230"/>
      <c r="Y286" s="231"/>
      <c r="Z286" s="228"/>
      <c r="AA286" s="66"/>
      <c r="AB286" s="214"/>
      <c r="AC286" s="215"/>
      <c r="AD286" s="209"/>
      <c r="AE286" s="230"/>
      <c r="AF286" s="231"/>
      <c r="AG286" s="228"/>
      <c r="AH286" s="66"/>
      <c r="AI286" s="214"/>
      <c r="AJ286" s="215"/>
      <c r="AK286" s="209"/>
      <c r="AL286" s="209"/>
      <c r="AM286" s="209"/>
      <c r="AN286" s="209"/>
      <c r="AO286" s="209"/>
      <c r="AP286" s="209"/>
      <c r="AQ286" s="209"/>
      <c r="AR286" s="209"/>
      <c r="AS286" s="209"/>
      <c r="AT286" s="209"/>
      <c r="AU286" s="209"/>
      <c r="AV286" s="209"/>
      <c r="AW286" s="209"/>
      <c r="AX286" s="209"/>
      <c r="AY286" s="209"/>
      <c r="AZ286" s="209"/>
      <c r="BA286" s="209"/>
      <c r="BB286" s="209"/>
      <c r="BC286" s="209"/>
      <c r="BD286" s="209"/>
      <c r="BE286" s="209"/>
      <c r="BF286" s="209"/>
      <c r="BG286" s="209"/>
      <c r="BH286" s="209"/>
    </row>
    <row r="287" spans="1:60" s="194" customFormat="1" x14ac:dyDescent="0.3">
      <c r="A287" s="1"/>
      <c r="B287" s="3" t="s">
        <v>18</v>
      </c>
      <c r="C287" s="67"/>
      <c r="D287" s="100" t="s">
        <v>19</v>
      </c>
      <c r="E287" s="99"/>
      <c r="F287" s="93">
        <f>+$F$59</f>
        <v>0.18</v>
      </c>
      <c r="G287" s="98">
        <f>0.18*$F246</f>
        <v>44.1</v>
      </c>
      <c r="H287" s="287">
        <f t="shared" si="67"/>
        <v>7.9379999999999997</v>
      </c>
      <c r="I287" s="97"/>
      <c r="J287" s="93">
        <f t="shared" si="70"/>
        <v>0.18</v>
      </c>
      <c r="K287" s="98">
        <f>$G287</f>
        <v>44.1</v>
      </c>
      <c r="L287" s="287">
        <f t="shared" si="68"/>
        <v>7.9379999999999997</v>
      </c>
      <c r="M287" s="97"/>
      <c r="N287" s="96">
        <f t="shared" si="59"/>
        <v>0</v>
      </c>
      <c r="O287" s="288">
        <f t="shared" si="69"/>
        <v>0</v>
      </c>
      <c r="Q287" s="230"/>
      <c r="R287" s="231"/>
      <c r="S287" s="228"/>
      <c r="T287" s="66"/>
      <c r="U287" s="214"/>
      <c r="V287" s="215"/>
      <c r="W287" s="209"/>
      <c r="X287" s="230"/>
      <c r="Y287" s="231"/>
      <c r="Z287" s="228"/>
      <c r="AA287" s="66"/>
      <c r="AB287" s="214"/>
      <c r="AC287" s="215"/>
      <c r="AD287" s="209"/>
      <c r="AE287" s="230"/>
      <c r="AF287" s="231"/>
      <c r="AG287" s="228"/>
      <c r="AH287" s="66"/>
      <c r="AI287" s="214"/>
      <c r="AJ287" s="215"/>
      <c r="AK287" s="209"/>
      <c r="AL287" s="209"/>
      <c r="AM287" s="209"/>
      <c r="AN287" s="209"/>
      <c r="AO287" s="209"/>
      <c r="AP287" s="209"/>
      <c r="AQ287" s="209"/>
      <c r="AR287" s="209"/>
      <c r="AS287" s="209"/>
      <c r="AT287" s="209"/>
      <c r="AU287" s="209"/>
      <c r="AV287" s="209"/>
      <c r="AW287" s="209"/>
      <c r="AX287" s="209"/>
      <c r="AY287" s="209"/>
      <c r="AZ287" s="209"/>
      <c r="BA287" s="209"/>
      <c r="BB287" s="209"/>
      <c r="BC287" s="209"/>
      <c r="BD287" s="209"/>
      <c r="BE287" s="209"/>
      <c r="BF287" s="209"/>
      <c r="BG287" s="209"/>
      <c r="BH287" s="209"/>
    </row>
    <row r="288" spans="1:60" s="194" customFormat="1" x14ac:dyDescent="0.3">
      <c r="A288" s="7"/>
      <c r="B288" s="95" t="s">
        <v>17</v>
      </c>
      <c r="C288" s="36"/>
      <c r="D288" s="100" t="s">
        <v>19</v>
      </c>
      <c r="E288" s="94"/>
      <c r="F288" s="93">
        <f>+$F$60</f>
        <v>0.10299999999999999</v>
      </c>
      <c r="G288" s="92">
        <f>IF(AND($T$1=1, $F246&gt;=600), 600, IF(AND($T$1=1, AND($F246&lt;600, $F246&gt;=0)), $F246, IF(AND($T$1=2, $F246&gt;=1000), 1000, IF(AND($T$1=2, AND($F246&lt;1000, $F246&gt;=0)), $F246))))</f>
        <v>245</v>
      </c>
      <c r="H288" s="287">
        <f t="shared" si="67"/>
        <v>25.234999999999999</v>
      </c>
      <c r="I288" s="90"/>
      <c r="J288" s="93">
        <f t="shared" si="70"/>
        <v>0.10299999999999999</v>
      </c>
      <c r="K288" s="92">
        <f>G288</f>
        <v>245</v>
      </c>
      <c r="L288" s="287">
        <f t="shared" si="68"/>
        <v>25.234999999999999</v>
      </c>
      <c r="M288" s="90"/>
      <c r="N288" s="89">
        <f t="shared" si="59"/>
        <v>0</v>
      </c>
      <c r="O288" s="288">
        <f t="shared" si="69"/>
        <v>0</v>
      </c>
      <c r="Q288" s="230"/>
      <c r="R288" s="232"/>
      <c r="S288" s="228"/>
      <c r="T288" s="34"/>
      <c r="U288" s="214"/>
      <c r="V288" s="215"/>
      <c r="W288" s="209"/>
      <c r="X288" s="230"/>
      <c r="Y288" s="232"/>
      <c r="Z288" s="228"/>
      <c r="AA288" s="34"/>
      <c r="AB288" s="214"/>
      <c r="AC288" s="215"/>
      <c r="AD288" s="209"/>
      <c r="AE288" s="230"/>
      <c r="AF288" s="232"/>
      <c r="AG288" s="228"/>
      <c r="AH288" s="34"/>
      <c r="AI288" s="214"/>
      <c r="AJ288" s="215"/>
      <c r="AK288" s="209"/>
      <c r="AL288" s="209"/>
      <c r="AM288" s="209"/>
      <c r="AN288" s="209"/>
      <c r="AO288" s="209"/>
      <c r="AP288" s="209"/>
      <c r="AQ288" s="209"/>
      <c r="AR288" s="209"/>
      <c r="AS288" s="209"/>
      <c r="AT288" s="209"/>
      <c r="AU288" s="209"/>
      <c r="AV288" s="209"/>
      <c r="AW288" s="209"/>
      <c r="AX288" s="209"/>
      <c r="AY288" s="209"/>
      <c r="AZ288" s="209"/>
      <c r="BA288" s="209"/>
      <c r="BB288" s="209"/>
      <c r="BC288" s="209"/>
      <c r="BD288" s="209"/>
      <c r="BE288" s="209"/>
      <c r="BF288" s="209"/>
      <c r="BG288" s="209"/>
      <c r="BH288" s="209"/>
    </row>
    <row r="289" spans="1:60" s="194" customFormat="1" x14ac:dyDescent="0.3">
      <c r="A289" s="7"/>
      <c r="B289" s="95" t="s">
        <v>16</v>
      </c>
      <c r="C289" s="36"/>
      <c r="D289" s="100" t="s">
        <v>19</v>
      </c>
      <c r="E289" s="94"/>
      <c r="F289" s="93">
        <f>+$F$61</f>
        <v>0.121</v>
      </c>
      <c r="G289" s="92">
        <f>IF(AND($T$1=1, F246&gt;=600), F246-600, IF(AND($T$1=1, AND(F246&lt;600, F246&gt;=0)), 0, IF(AND($T$1=2, F246&gt;=1000), F246-1000, IF(AND($T$1=2, AND(F246&lt;1000, F246&gt;=0)), 0))))</f>
        <v>0</v>
      </c>
      <c r="H289" s="287">
        <f t="shared" si="67"/>
        <v>0</v>
      </c>
      <c r="I289" s="90"/>
      <c r="J289" s="93">
        <f>+F289</f>
        <v>0.121</v>
      </c>
      <c r="K289" s="92">
        <f>$G289</f>
        <v>0</v>
      </c>
      <c r="L289" s="287">
        <f t="shared" si="68"/>
        <v>0</v>
      </c>
      <c r="M289" s="90"/>
      <c r="N289" s="89">
        <f t="shared" si="59"/>
        <v>0</v>
      </c>
      <c r="O289" s="288" t="str">
        <f t="shared" si="69"/>
        <v/>
      </c>
      <c r="Q289" s="230"/>
      <c r="R289" s="232"/>
      <c r="S289" s="228"/>
      <c r="T289" s="34"/>
      <c r="U289" s="214"/>
      <c r="V289" s="215"/>
      <c r="W289" s="209"/>
      <c r="X289" s="230"/>
      <c r="Y289" s="232"/>
      <c r="Z289" s="228"/>
      <c r="AA289" s="34"/>
      <c r="AB289" s="214"/>
      <c r="AC289" s="215"/>
      <c r="AD289" s="209"/>
      <c r="AE289" s="230"/>
      <c r="AF289" s="232"/>
      <c r="AG289" s="228"/>
      <c r="AH289" s="34"/>
      <c r="AI289" s="214"/>
      <c r="AJ289" s="215"/>
      <c r="AK289" s="209"/>
      <c r="AL289" s="209"/>
      <c r="AM289" s="209"/>
      <c r="AN289" s="209"/>
      <c r="AO289" s="209"/>
      <c r="AP289" s="209"/>
      <c r="AQ289" s="209"/>
      <c r="AR289" s="209"/>
      <c r="AS289" s="209"/>
      <c r="AT289" s="209"/>
      <c r="AU289" s="209"/>
      <c r="AV289" s="209"/>
      <c r="AW289" s="209"/>
      <c r="AX289" s="209"/>
      <c r="AY289" s="209"/>
      <c r="AZ289" s="209"/>
      <c r="BA289" s="209"/>
      <c r="BB289" s="209"/>
      <c r="BC289" s="209"/>
      <c r="BD289" s="209"/>
      <c r="BE289" s="209"/>
      <c r="BF289" s="209"/>
      <c r="BG289" s="209"/>
      <c r="BH289" s="209"/>
    </row>
    <row r="290" spans="1:60" s="194" customFormat="1" x14ac:dyDescent="0.3">
      <c r="A290" s="7"/>
      <c r="B290" s="280" t="s">
        <v>114</v>
      </c>
      <c r="C290" s="36"/>
      <c r="D290" s="100" t="s">
        <v>19</v>
      </c>
      <c r="E290" s="94"/>
      <c r="F290" s="93">
        <v>0.113</v>
      </c>
      <c r="G290" s="92">
        <f>+G257</f>
        <v>245</v>
      </c>
      <c r="H290" s="287">
        <f t="shared" si="67"/>
        <v>27.685000000000002</v>
      </c>
      <c r="I290" s="90"/>
      <c r="J290" s="93">
        <f>+F290</f>
        <v>0.113</v>
      </c>
      <c r="K290" s="279">
        <f>+G257</f>
        <v>245</v>
      </c>
      <c r="L290" s="287">
        <f t="shared" si="68"/>
        <v>27.685000000000002</v>
      </c>
      <c r="M290" s="90"/>
      <c r="N290" s="89">
        <f t="shared" si="59"/>
        <v>0</v>
      </c>
      <c r="O290" s="288">
        <f t="shared" si="69"/>
        <v>0</v>
      </c>
      <c r="Q290" s="230"/>
      <c r="R290" s="232"/>
      <c r="S290" s="228"/>
      <c r="T290" s="34"/>
      <c r="U290" s="214"/>
      <c r="V290" s="215"/>
      <c r="W290" s="209"/>
      <c r="X290" s="230"/>
      <c r="Y290" s="232"/>
      <c r="Z290" s="228"/>
      <c r="AA290" s="34"/>
      <c r="AB290" s="214"/>
      <c r="AC290" s="215"/>
      <c r="AD290" s="209"/>
      <c r="AE290" s="230"/>
      <c r="AF290" s="232"/>
      <c r="AG290" s="228"/>
      <c r="AH290" s="34"/>
      <c r="AI290" s="214"/>
      <c r="AJ290" s="215"/>
      <c r="AK290" s="209"/>
      <c r="AL290" s="209"/>
      <c r="AM290" s="209"/>
      <c r="AN290" s="209"/>
      <c r="AO290" s="209"/>
      <c r="AP290" s="209"/>
      <c r="AQ290" s="209"/>
      <c r="AR290" s="209"/>
      <c r="AS290" s="209"/>
      <c r="AT290" s="209"/>
      <c r="AU290" s="209"/>
      <c r="AV290" s="209"/>
      <c r="AW290" s="209"/>
      <c r="AX290" s="209"/>
      <c r="AY290" s="209"/>
      <c r="AZ290" s="209"/>
      <c r="BA290" s="209"/>
      <c r="BB290" s="209"/>
      <c r="BC290" s="209"/>
      <c r="BD290" s="209"/>
      <c r="BE290" s="209"/>
      <c r="BF290" s="209"/>
      <c r="BG290" s="209"/>
      <c r="BH290" s="209"/>
    </row>
    <row r="291" spans="1:60" s="194" customFormat="1" x14ac:dyDescent="0.3">
      <c r="A291" s="7"/>
      <c r="B291" s="280" t="s">
        <v>115</v>
      </c>
      <c r="C291" s="36"/>
      <c r="D291" s="100" t="s">
        <v>19</v>
      </c>
      <c r="E291" s="94"/>
      <c r="F291" s="93">
        <v>0.113</v>
      </c>
      <c r="G291" s="92"/>
      <c r="H291" s="287"/>
      <c r="I291" s="90"/>
      <c r="J291" s="305">
        <f>+F291</f>
        <v>0.113</v>
      </c>
      <c r="K291" s="279"/>
      <c r="L291" s="287"/>
      <c r="M291" s="90"/>
      <c r="N291" s="321"/>
      <c r="O291" s="288"/>
      <c r="Q291" s="230"/>
      <c r="R291" s="232"/>
      <c r="S291" s="228"/>
      <c r="T291" s="34"/>
      <c r="U291" s="214"/>
      <c r="V291" s="215"/>
      <c r="W291" s="209"/>
      <c r="X291" s="230"/>
      <c r="Y291" s="232"/>
      <c r="Z291" s="228"/>
      <c r="AA291" s="34"/>
      <c r="AB291" s="214"/>
      <c r="AC291" s="215"/>
      <c r="AD291" s="209"/>
      <c r="AE291" s="230"/>
      <c r="AF291" s="232"/>
      <c r="AG291" s="228"/>
      <c r="AH291" s="34"/>
      <c r="AI291" s="214"/>
      <c r="AJ291" s="215"/>
      <c r="AK291" s="209"/>
      <c r="AL291" s="209"/>
      <c r="AM291" s="209"/>
      <c r="AN291" s="209"/>
      <c r="AO291" s="209"/>
      <c r="AP291" s="209"/>
      <c r="AQ291" s="209"/>
      <c r="AR291" s="209"/>
      <c r="AS291" s="209"/>
      <c r="AT291" s="209"/>
      <c r="AU291" s="209"/>
      <c r="AV291" s="209"/>
      <c r="AW291" s="209"/>
      <c r="AX291" s="209"/>
      <c r="AY291" s="209"/>
      <c r="AZ291" s="209"/>
      <c r="BA291" s="209"/>
      <c r="BB291" s="209"/>
      <c r="BC291" s="209"/>
      <c r="BD291" s="209"/>
      <c r="BE291" s="209"/>
      <c r="BF291" s="209"/>
      <c r="BG291" s="209"/>
      <c r="BH291" s="209"/>
    </row>
    <row r="292" spans="1:60" s="194" customFormat="1" x14ac:dyDescent="0.3">
      <c r="A292" s="1"/>
      <c r="B292" s="306"/>
      <c r="C292" s="307"/>
      <c r="D292" s="308"/>
      <c r="E292" s="307"/>
      <c r="F292" s="309"/>
      <c r="G292" s="310"/>
      <c r="H292" s="311"/>
      <c r="I292" s="312"/>
      <c r="J292" s="309"/>
      <c r="K292" s="313"/>
      <c r="L292" s="311"/>
      <c r="M292" s="312"/>
      <c r="N292" s="314"/>
      <c r="O292" s="315"/>
      <c r="Q292" s="230"/>
      <c r="R292" s="219"/>
      <c r="S292" s="228"/>
      <c r="T292" s="66"/>
      <c r="U292" s="214"/>
      <c r="V292" s="233"/>
      <c r="W292" s="209"/>
      <c r="X292" s="230"/>
      <c r="Y292" s="219"/>
      <c r="Z292" s="228"/>
      <c r="AA292" s="66"/>
      <c r="AB292" s="214"/>
      <c r="AC292" s="233"/>
      <c r="AD292" s="209"/>
      <c r="AE292" s="230"/>
      <c r="AF292" s="219"/>
      <c r="AG292" s="228"/>
      <c r="AH292" s="66"/>
      <c r="AI292" s="214"/>
      <c r="AJ292" s="233"/>
      <c r="AK292" s="209"/>
      <c r="AL292" s="209"/>
      <c r="AM292" s="209"/>
      <c r="AN292" s="209"/>
      <c r="AO292" s="209"/>
      <c r="AP292" s="209"/>
      <c r="AQ292" s="209"/>
      <c r="AR292" s="209"/>
      <c r="AS292" s="209"/>
      <c r="AT292" s="209"/>
      <c r="AU292" s="209"/>
      <c r="AV292" s="209"/>
      <c r="AW292" s="209"/>
      <c r="AX292" s="209"/>
      <c r="AY292" s="209"/>
      <c r="AZ292" s="209"/>
      <c r="BA292" s="209"/>
      <c r="BB292" s="209"/>
      <c r="BC292" s="209"/>
      <c r="BD292" s="209"/>
      <c r="BE292" s="209"/>
      <c r="BF292" s="209"/>
      <c r="BG292" s="209"/>
      <c r="BH292" s="209"/>
    </row>
    <row r="293" spans="1:60" s="194" customFormat="1" x14ac:dyDescent="0.3">
      <c r="A293" s="1"/>
      <c r="B293" s="81" t="s">
        <v>133</v>
      </c>
      <c r="C293" s="67"/>
      <c r="D293" s="67"/>
      <c r="E293" s="67"/>
      <c r="F293" s="80"/>
      <c r="G293" s="79"/>
      <c r="H293" s="74">
        <f>SUM(H290,H281:H283,H280)</f>
        <v>62.661482000000007</v>
      </c>
      <c r="I293" s="78"/>
      <c r="J293" s="77"/>
      <c r="K293" s="77"/>
      <c r="L293" s="74">
        <f>SUM(L290,L281:L283,L280)</f>
        <v>67.718577052054812</v>
      </c>
      <c r="M293" s="75"/>
      <c r="N293" s="74">
        <f>L293-H293</f>
        <v>5.0570950520548053</v>
      </c>
      <c r="O293" s="167">
        <f t="shared" ref="O293:O295" si="71">IF(OR(H293=0,L293=0),"",(N293/H293))</f>
        <v>8.0705002349845553E-2</v>
      </c>
      <c r="Q293" s="234"/>
      <c r="R293" s="234"/>
      <c r="S293" s="220"/>
      <c r="T293" s="75"/>
      <c r="U293" s="214"/>
      <c r="V293" s="215"/>
      <c r="W293" s="209"/>
      <c r="X293" s="234"/>
      <c r="Y293" s="234"/>
      <c r="Z293" s="220"/>
      <c r="AA293" s="75"/>
      <c r="AB293" s="214"/>
      <c r="AC293" s="215"/>
      <c r="AD293" s="209"/>
      <c r="AE293" s="234"/>
      <c r="AF293" s="234"/>
      <c r="AG293" s="220"/>
      <c r="AH293" s="75"/>
      <c r="AI293" s="214"/>
      <c r="AJ293" s="215"/>
      <c r="AK293" s="209"/>
      <c r="AL293" s="209"/>
      <c r="AM293" s="209"/>
      <c r="AN293" s="209"/>
      <c r="AO293" s="209"/>
      <c r="AP293" s="209"/>
      <c r="AQ293" s="209"/>
      <c r="AR293" s="209"/>
      <c r="AS293" s="209"/>
      <c r="AT293" s="209"/>
      <c r="AU293" s="209"/>
      <c r="AV293" s="209"/>
      <c r="AW293" s="209"/>
      <c r="AX293" s="209"/>
      <c r="AY293" s="209"/>
      <c r="AZ293" s="209"/>
      <c r="BA293" s="209"/>
      <c r="BB293" s="209"/>
      <c r="BC293" s="209"/>
      <c r="BD293" s="209"/>
      <c r="BE293" s="209"/>
      <c r="BF293" s="209"/>
      <c r="BG293" s="209"/>
      <c r="BH293" s="209"/>
    </row>
    <row r="294" spans="1:60" s="194" customFormat="1" x14ac:dyDescent="0.3">
      <c r="A294" s="1"/>
      <c r="B294" s="73" t="s">
        <v>12</v>
      </c>
      <c r="C294" s="67"/>
      <c r="D294" s="67"/>
      <c r="E294" s="67"/>
      <c r="F294" s="72">
        <v>0.13</v>
      </c>
      <c r="G294" s="66"/>
      <c r="H294" s="70">
        <f>H293*F294</f>
        <v>8.145992660000001</v>
      </c>
      <c r="I294" s="65"/>
      <c r="J294" s="71">
        <v>0.13</v>
      </c>
      <c r="K294" s="65"/>
      <c r="L294" s="69">
        <f>L293*J294</f>
        <v>8.8034150167671257</v>
      </c>
      <c r="M294" s="64"/>
      <c r="N294" s="68">
        <f>L294-H294</f>
        <v>0.65742235676712468</v>
      </c>
      <c r="O294" s="118">
        <f t="shared" si="71"/>
        <v>8.0705002349845553E-2</v>
      </c>
      <c r="Q294" s="235"/>
      <c r="R294" s="64"/>
      <c r="S294" s="236"/>
      <c r="T294" s="64"/>
      <c r="U294" s="214"/>
      <c r="V294" s="215"/>
      <c r="W294" s="209"/>
      <c r="X294" s="235"/>
      <c r="Y294" s="64"/>
      <c r="Z294" s="236"/>
      <c r="AA294" s="64"/>
      <c r="AB294" s="214"/>
      <c r="AC294" s="215"/>
      <c r="AD294" s="209"/>
      <c r="AE294" s="235"/>
      <c r="AF294" s="64"/>
      <c r="AG294" s="236"/>
      <c r="AH294" s="64"/>
      <c r="AI294" s="214"/>
      <c r="AJ294" s="215"/>
      <c r="AK294" s="209"/>
      <c r="AL294" s="209"/>
      <c r="AM294" s="209"/>
      <c r="AN294" s="209"/>
      <c r="AO294" s="209"/>
      <c r="AP294" s="209"/>
      <c r="AQ294" s="209"/>
      <c r="AR294" s="209"/>
      <c r="AS294" s="209"/>
      <c r="AT294" s="209"/>
      <c r="AU294" s="209"/>
      <c r="AV294" s="209"/>
      <c r="AW294" s="209"/>
      <c r="AX294" s="209"/>
      <c r="AY294" s="209"/>
      <c r="AZ294" s="209"/>
      <c r="BA294" s="209"/>
      <c r="BB294" s="209"/>
      <c r="BC294" s="209"/>
      <c r="BD294" s="209"/>
      <c r="BE294" s="209"/>
      <c r="BF294" s="209"/>
      <c r="BG294" s="209"/>
      <c r="BH294" s="209"/>
    </row>
    <row r="295" spans="1:60" s="194" customFormat="1" ht="15" thickBot="1" x14ac:dyDescent="0.35">
      <c r="A295" s="1"/>
      <c r="B295" s="281" t="s">
        <v>134</v>
      </c>
      <c r="C295" s="63"/>
      <c r="D295" s="63"/>
      <c r="E295" s="63"/>
      <c r="F295" s="282"/>
      <c r="G295" s="283"/>
      <c r="H295" s="325">
        <f>H293+H294</f>
        <v>70.807474660000011</v>
      </c>
      <c r="I295" s="284"/>
      <c r="J295" s="284"/>
      <c r="K295" s="284"/>
      <c r="L295" s="326">
        <f>L293+L294</f>
        <v>76.52199206882193</v>
      </c>
      <c r="M295" s="285"/>
      <c r="N295" s="286">
        <f>L295-H295</f>
        <v>5.7145174088219193</v>
      </c>
      <c r="O295" s="168">
        <f t="shared" si="71"/>
        <v>8.0705002349845401E-2</v>
      </c>
      <c r="Q295" s="64"/>
      <c r="R295" s="64"/>
      <c r="S295" s="236"/>
      <c r="T295" s="64"/>
      <c r="U295" s="214"/>
      <c r="V295" s="215"/>
      <c r="W295" s="209"/>
      <c r="X295" s="64"/>
      <c r="Y295" s="64"/>
      <c r="Z295" s="236"/>
      <c r="AA295" s="64"/>
      <c r="AB295" s="214"/>
      <c r="AC295" s="215"/>
      <c r="AD295" s="209"/>
      <c r="AE295" s="64"/>
      <c r="AF295" s="64"/>
      <c r="AG295" s="236"/>
      <c r="AH295" s="64"/>
      <c r="AI295" s="214"/>
      <c r="AJ295" s="215"/>
      <c r="AK295" s="209"/>
      <c r="AL295" s="209"/>
      <c r="AM295" s="209"/>
      <c r="AN295" s="209"/>
      <c r="AO295" s="209"/>
      <c r="AP295" s="209"/>
      <c r="AQ295" s="209"/>
      <c r="AR295" s="209"/>
      <c r="AS295" s="209"/>
      <c r="AT295" s="209"/>
      <c r="AU295" s="209"/>
      <c r="AV295" s="209"/>
      <c r="AW295" s="209"/>
      <c r="AX295" s="209"/>
      <c r="AY295" s="209"/>
      <c r="AZ295" s="209"/>
      <c r="BA295" s="209"/>
      <c r="BB295" s="209"/>
      <c r="BC295" s="209"/>
      <c r="BD295" s="209"/>
      <c r="BE295" s="209"/>
      <c r="BF295" s="209"/>
      <c r="BG295" s="209"/>
      <c r="BH295" s="209"/>
    </row>
    <row r="296" spans="1:60" s="194" customFormat="1" ht="15" thickBot="1" x14ac:dyDescent="0.35">
      <c r="A296" s="7"/>
      <c r="B296" s="19" t="s">
        <v>76</v>
      </c>
      <c r="C296" s="17"/>
      <c r="D296" s="18"/>
      <c r="E296" s="17"/>
      <c r="F296" s="56"/>
      <c r="G296" s="12"/>
      <c r="H296" s="54"/>
      <c r="I296" s="10"/>
      <c r="J296" s="56"/>
      <c r="K296" s="55"/>
      <c r="L296" s="54"/>
      <c r="M296" s="10"/>
      <c r="N296" s="53"/>
      <c r="O296" s="8"/>
      <c r="Q296" s="230"/>
      <c r="R296" s="239"/>
      <c r="S296" s="228"/>
      <c r="T296" s="34"/>
      <c r="U296" s="240"/>
      <c r="V296" s="233"/>
      <c r="W296" s="209"/>
      <c r="X296" s="230"/>
      <c r="Y296" s="239"/>
      <c r="Z296" s="228"/>
      <c r="AA296" s="34"/>
      <c r="AB296" s="240"/>
      <c r="AC296" s="233"/>
      <c r="AD296" s="209"/>
      <c r="AE296" s="230"/>
      <c r="AF296" s="239"/>
      <c r="AG296" s="228"/>
      <c r="AH296" s="34"/>
      <c r="AI296" s="240"/>
      <c r="AJ296" s="233"/>
      <c r="AK296" s="209"/>
      <c r="AL296" s="209"/>
      <c r="AM296" s="209"/>
      <c r="AN296" s="209"/>
      <c r="AO296" s="209"/>
      <c r="AP296" s="209"/>
      <c r="AQ296" s="209"/>
      <c r="AR296" s="209"/>
      <c r="AS296" s="209"/>
      <c r="AT296" s="209"/>
      <c r="AU296" s="209"/>
      <c r="AV296" s="209"/>
      <c r="AW296" s="209"/>
      <c r="AX296" s="209"/>
      <c r="AY296" s="209"/>
      <c r="AZ296" s="209"/>
      <c r="BA296" s="209"/>
      <c r="BB296" s="209"/>
      <c r="BC296" s="209"/>
      <c r="BD296" s="209"/>
      <c r="BE296" s="209"/>
      <c r="BF296" s="209"/>
      <c r="BG296" s="209"/>
      <c r="BH296" s="209"/>
    </row>
    <row r="297" spans="1:60" s="194" customForma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6"/>
      <c r="M297" s="1"/>
      <c r="N297" s="1"/>
      <c r="O297" s="1"/>
      <c r="Q297" s="208"/>
      <c r="R297" s="208"/>
      <c r="S297" s="247"/>
      <c r="T297" s="208"/>
      <c r="U297" s="208"/>
      <c r="V297" s="208"/>
      <c r="W297" s="209"/>
      <c r="X297" s="208"/>
      <c r="Y297" s="208"/>
      <c r="Z297" s="247"/>
      <c r="AA297" s="208"/>
      <c r="AB297" s="208"/>
      <c r="AC297" s="208"/>
      <c r="AD297" s="209"/>
      <c r="AE297" s="208"/>
      <c r="AF297" s="208"/>
      <c r="AG297" s="247"/>
      <c r="AH297" s="208"/>
      <c r="AI297" s="208"/>
      <c r="AJ297" s="208"/>
      <c r="AK297" s="209"/>
      <c r="AL297" s="209"/>
      <c r="AM297" s="209"/>
      <c r="AN297" s="209"/>
      <c r="AO297" s="209"/>
      <c r="AP297" s="209"/>
      <c r="AQ297" s="209"/>
      <c r="AR297" s="209"/>
      <c r="AS297" s="209"/>
      <c r="AT297" s="209"/>
      <c r="AU297" s="209"/>
      <c r="AV297" s="209"/>
      <c r="AW297" s="209"/>
      <c r="AX297" s="209"/>
      <c r="AY297" s="209"/>
      <c r="AZ297" s="209"/>
      <c r="BA297" s="209"/>
      <c r="BB297" s="209"/>
      <c r="BC297" s="209"/>
      <c r="BD297" s="209"/>
      <c r="BE297" s="209"/>
      <c r="BF297" s="209"/>
      <c r="BG297" s="209"/>
      <c r="BH297" s="209"/>
    </row>
    <row r="298" spans="1:60" s="194" customFormat="1" x14ac:dyDescent="0.3">
      <c r="A298" s="1"/>
      <c r="B298" s="5" t="s">
        <v>8</v>
      </c>
      <c r="C298" s="1"/>
      <c r="D298" s="1"/>
      <c r="E298" s="1"/>
      <c r="F298" s="4">
        <v>3.7600000000000001E-2</v>
      </c>
      <c r="G298" s="1"/>
      <c r="H298" s="1"/>
      <c r="I298" s="1"/>
      <c r="J298" s="4">
        <v>3.7600000000000001E-2</v>
      </c>
      <c r="K298" s="1"/>
      <c r="L298" s="1"/>
      <c r="M298" s="1"/>
      <c r="N298" s="1"/>
      <c r="O298" s="1"/>
      <c r="Q298" s="248"/>
      <c r="R298" s="208"/>
      <c r="S298" s="208"/>
      <c r="T298" s="208"/>
      <c r="U298" s="208"/>
      <c r="V298" s="208"/>
      <c r="W298" s="209"/>
      <c r="X298" s="248"/>
      <c r="Y298" s="208"/>
      <c r="Z298" s="208"/>
      <c r="AA298" s="208"/>
      <c r="AB298" s="208"/>
      <c r="AC298" s="208"/>
      <c r="AD298" s="209"/>
      <c r="AE298" s="248"/>
      <c r="AF298" s="208"/>
      <c r="AG298" s="208"/>
      <c r="AH298" s="208"/>
      <c r="AI298" s="208"/>
      <c r="AJ298" s="208"/>
      <c r="AK298" s="209"/>
      <c r="AL298" s="209"/>
      <c r="AM298" s="209"/>
      <c r="AN298" s="209"/>
      <c r="AO298" s="209"/>
      <c r="AP298" s="209"/>
      <c r="AQ298" s="209"/>
      <c r="AR298" s="209"/>
      <c r="AS298" s="209"/>
      <c r="AT298" s="209"/>
      <c r="AU298" s="209"/>
      <c r="AV298" s="209"/>
      <c r="AW298" s="209"/>
      <c r="AX298" s="209"/>
      <c r="AY298" s="209"/>
      <c r="AZ298" s="209"/>
      <c r="BA298" s="209"/>
      <c r="BB298" s="209"/>
      <c r="BC298" s="209"/>
      <c r="BD298" s="209"/>
      <c r="BE298" s="209"/>
      <c r="BF298" s="209"/>
      <c r="BG298" s="209"/>
      <c r="BH298" s="209"/>
    </row>
    <row r="299" spans="1:60" s="194" customForma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Q299" s="209"/>
      <c r="R299" s="209"/>
      <c r="S299" s="209"/>
      <c r="T299" s="209"/>
      <c r="U299" s="209"/>
      <c r="V299" s="209"/>
      <c r="W299" s="209"/>
      <c r="X299" s="209"/>
      <c r="Y299" s="209"/>
      <c r="Z299" s="209"/>
      <c r="AA299" s="209"/>
      <c r="AB299" s="209"/>
      <c r="AC299" s="209"/>
      <c r="AD299" s="209"/>
      <c r="AE299" s="209"/>
      <c r="AF299" s="209"/>
      <c r="AG299" s="209"/>
      <c r="AH299" s="209"/>
      <c r="AI299" s="209"/>
      <c r="AJ299" s="209"/>
      <c r="AK299" s="209"/>
      <c r="AL299" s="209"/>
      <c r="AM299" s="209"/>
      <c r="AN299" s="209"/>
      <c r="AO299" s="209"/>
      <c r="AP299" s="209"/>
      <c r="AQ299" s="209"/>
      <c r="AR299" s="209"/>
      <c r="AS299" s="209"/>
      <c r="AT299" s="209"/>
      <c r="AU299" s="209"/>
      <c r="AV299" s="209"/>
      <c r="AW299" s="209"/>
      <c r="AX299" s="209"/>
      <c r="AY299" s="209"/>
      <c r="AZ299" s="209"/>
      <c r="BA299" s="209"/>
      <c r="BB299" s="209"/>
      <c r="BC299" s="209"/>
      <c r="BD299" s="209"/>
      <c r="BE299" s="209"/>
      <c r="BF299" s="209"/>
      <c r="BG299" s="209"/>
      <c r="BH299" s="209"/>
    </row>
    <row r="300" spans="1:60" s="194" customFormat="1" x14ac:dyDescent="0.3">
      <c r="A300" s="1" t="s">
        <v>7</v>
      </c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Q300" s="209"/>
      <c r="R300" s="209"/>
      <c r="S300" s="209"/>
      <c r="T300" s="209"/>
      <c r="U300" s="209"/>
      <c r="V300" s="209"/>
      <c r="W300" s="209"/>
      <c r="X300" s="209"/>
      <c r="Y300" s="209"/>
      <c r="Z300" s="209"/>
      <c r="AA300" s="209"/>
      <c r="AB300" s="209"/>
      <c r="AC300" s="209"/>
      <c r="AD300" s="209"/>
      <c r="AE300" s="209"/>
      <c r="AF300" s="209"/>
      <c r="AG300" s="209"/>
      <c r="AH300" s="209"/>
      <c r="AI300" s="209"/>
      <c r="AJ300" s="209"/>
      <c r="AK300" s="209"/>
      <c r="AL300" s="209"/>
      <c r="AM300" s="209"/>
      <c r="AN300" s="209"/>
      <c r="AO300" s="209"/>
      <c r="AP300" s="209"/>
      <c r="AQ300" s="209"/>
      <c r="AR300" s="209"/>
      <c r="AS300" s="209"/>
      <c r="AT300" s="209"/>
      <c r="AU300" s="209"/>
      <c r="AV300" s="209"/>
      <c r="AW300" s="209"/>
      <c r="AX300" s="209"/>
      <c r="AY300" s="209"/>
      <c r="AZ300" s="209"/>
      <c r="BA300" s="209"/>
      <c r="BB300" s="209"/>
      <c r="BC300" s="209"/>
      <c r="BD300" s="209"/>
      <c r="BE300" s="209"/>
      <c r="BF300" s="209"/>
      <c r="BG300" s="209"/>
      <c r="BH300" s="209"/>
    </row>
    <row r="301" spans="1:60" s="194" customFormat="1" x14ac:dyDescent="0.3">
      <c r="A301" s="1" t="s">
        <v>6</v>
      </c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Q301" s="209"/>
      <c r="R301" s="209"/>
      <c r="S301" s="209"/>
      <c r="T301" s="209"/>
      <c r="U301" s="209"/>
      <c r="V301" s="209"/>
      <c r="W301" s="209"/>
      <c r="X301" s="209"/>
      <c r="Y301" s="209"/>
      <c r="Z301" s="209"/>
      <c r="AA301" s="209"/>
      <c r="AB301" s="209"/>
      <c r="AC301" s="209"/>
      <c r="AD301" s="209"/>
      <c r="AE301" s="209"/>
      <c r="AF301" s="209"/>
      <c r="AG301" s="209"/>
      <c r="AH301" s="209"/>
      <c r="AI301" s="209"/>
      <c r="AJ301" s="209"/>
      <c r="AK301" s="209"/>
      <c r="AL301" s="209"/>
      <c r="AM301" s="209"/>
      <c r="AN301" s="209"/>
      <c r="AO301" s="209"/>
      <c r="AP301" s="209"/>
      <c r="AQ301" s="209"/>
      <c r="AR301" s="209"/>
      <c r="AS301" s="209"/>
      <c r="AT301" s="209"/>
      <c r="AU301" s="209"/>
      <c r="AV301" s="209"/>
      <c r="AW301" s="209"/>
      <c r="AX301" s="209"/>
      <c r="AY301" s="209"/>
      <c r="AZ301" s="209"/>
      <c r="BA301" s="209"/>
      <c r="BB301" s="209"/>
      <c r="BC301" s="209"/>
      <c r="BD301" s="209"/>
      <c r="BE301" s="209"/>
      <c r="BF301" s="209"/>
      <c r="BG301" s="209"/>
      <c r="BH301" s="209"/>
    </row>
    <row r="302" spans="1:60" s="194" customForma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60" s="194" customFormat="1" x14ac:dyDescent="0.3">
      <c r="A303" s="3" t="s">
        <v>129</v>
      </c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60" s="194" customFormat="1" x14ac:dyDescent="0.3">
      <c r="A304" s="3" t="s">
        <v>5</v>
      </c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s="194" customForma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s="194" customFormat="1" x14ac:dyDescent="0.3">
      <c r="A306" s="1" t="s">
        <v>130</v>
      </c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s="194" customFormat="1" x14ac:dyDescent="0.3">
      <c r="A307" s="1" t="s">
        <v>4</v>
      </c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s="194" customFormat="1" x14ac:dyDescent="0.3">
      <c r="A308" s="1" t="s">
        <v>3</v>
      </c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s="194" customFormat="1" x14ac:dyDescent="0.3">
      <c r="A309" s="1" t="s">
        <v>2</v>
      </c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s="194" customFormat="1" x14ac:dyDescent="0.3">
      <c r="A310" s="1" t="s">
        <v>1</v>
      </c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s="194" customForma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s="194" customFormat="1" x14ac:dyDescent="0.3">
      <c r="A312" s="2"/>
      <c r="B312" s="1" t="s">
        <v>0</v>
      </c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</sheetData>
  <sheetProtection selectLockedCells="1"/>
  <mergeCells count="85">
    <mergeCell ref="AI96:AJ96"/>
    <mergeCell ref="D97:D98"/>
    <mergeCell ref="N97:N98"/>
    <mergeCell ref="O97:O98"/>
    <mergeCell ref="U97:U98"/>
    <mergeCell ref="V97:V98"/>
    <mergeCell ref="AB97:AB98"/>
    <mergeCell ref="AC97:AC98"/>
    <mergeCell ref="AI97:AI98"/>
    <mergeCell ref="AJ97:AJ98"/>
    <mergeCell ref="Q96:S96"/>
    <mergeCell ref="U96:V96"/>
    <mergeCell ref="X96:Z96"/>
    <mergeCell ref="AB96:AC96"/>
    <mergeCell ref="AE96:AG96"/>
    <mergeCell ref="U21:U22"/>
    <mergeCell ref="V21:V22"/>
    <mergeCell ref="D21:D22"/>
    <mergeCell ref="N21:N22"/>
    <mergeCell ref="O21:O22"/>
    <mergeCell ref="B86:O86"/>
    <mergeCell ref="B87:O87"/>
    <mergeCell ref="D90:O90"/>
    <mergeCell ref="F96:H96"/>
    <mergeCell ref="J96:L96"/>
    <mergeCell ref="N96:O96"/>
    <mergeCell ref="AB21:AB22"/>
    <mergeCell ref="AC21:AC22"/>
    <mergeCell ref="AE20:AG20"/>
    <mergeCell ref="AI20:AJ20"/>
    <mergeCell ref="AI21:AI22"/>
    <mergeCell ref="AJ21:AJ22"/>
    <mergeCell ref="X20:Z20"/>
    <mergeCell ref="AB20:AC20"/>
    <mergeCell ref="A3:K3"/>
    <mergeCell ref="F20:H20"/>
    <mergeCell ref="J20:L20"/>
    <mergeCell ref="N20:O20"/>
    <mergeCell ref="D14:O14"/>
    <mergeCell ref="B10:O10"/>
    <mergeCell ref="B11:O11"/>
    <mergeCell ref="Q20:S20"/>
    <mergeCell ref="U20:V20"/>
    <mergeCell ref="B162:O162"/>
    <mergeCell ref="B163:O163"/>
    <mergeCell ref="D166:O166"/>
    <mergeCell ref="F172:H172"/>
    <mergeCell ref="J172:L172"/>
    <mergeCell ref="N172:O172"/>
    <mergeCell ref="AI172:AJ172"/>
    <mergeCell ref="D173:D174"/>
    <mergeCell ref="N173:N174"/>
    <mergeCell ref="O173:O174"/>
    <mergeCell ref="U173:U174"/>
    <mergeCell ref="V173:V174"/>
    <mergeCell ref="AB173:AB174"/>
    <mergeCell ref="AC173:AC174"/>
    <mergeCell ref="AI173:AI174"/>
    <mergeCell ref="AJ173:AJ174"/>
    <mergeCell ref="Q172:S172"/>
    <mergeCell ref="U172:V172"/>
    <mergeCell ref="X172:Z172"/>
    <mergeCell ref="AB172:AC172"/>
    <mergeCell ref="AE172:AG172"/>
    <mergeCell ref="B238:O238"/>
    <mergeCell ref="B239:O239"/>
    <mergeCell ref="D242:O242"/>
    <mergeCell ref="F248:H248"/>
    <mergeCell ref="J248:L248"/>
    <mergeCell ref="N248:O248"/>
    <mergeCell ref="AI248:AJ248"/>
    <mergeCell ref="D249:D250"/>
    <mergeCell ref="N249:N250"/>
    <mergeCell ref="O249:O250"/>
    <mergeCell ref="U249:U250"/>
    <mergeCell ref="V249:V250"/>
    <mergeCell ref="AB249:AB250"/>
    <mergeCell ref="AC249:AC250"/>
    <mergeCell ref="AI249:AI250"/>
    <mergeCell ref="AJ249:AJ250"/>
    <mergeCell ref="Q248:S248"/>
    <mergeCell ref="U248:V248"/>
    <mergeCell ref="X248:Z248"/>
    <mergeCell ref="AB248:AC248"/>
    <mergeCell ref="AE248:AG248"/>
  </mergeCells>
  <dataValidations xWindow="271" yWindow="424" count="6">
    <dataValidation type="list" allowBlank="1" showInputMessage="1" showErrorMessage="1" sqref="E68 E60:E63 E144 E136:E139 E220 E212:E215 E296 E288:E291">
      <formula1>#REF!</formula1>
    </dataValidation>
    <dataValidation type="list" allowBlank="1" showInputMessage="1" showErrorMessage="1" prompt="Select Charge Unit - monthly, per kWh, per kW" sqref="D68 D64 D144 D140 D220 D216 D296 D292">
      <formula1>"Monthly, per kWh, per kW"</formula1>
    </dataValidation>
    <dataValidation type="list" allowBlank="1" showInputMessage="1" showErrorMessage="1" sqref="E50:E51 E64 E41:E48 E23:E39 E126:E127 E140 E117:E124 E99:E115 E53:E59 E129:E135 E202:E203 E216 E193:E200 E175:E191 E205:E211 E278:E279 E292 E269:E276 E251:E267 E281:E287">
      <formula1>#REF!</formula1>
    </dataValidation>
    <dataValidation type="list" allowBlank="1" showInputMessage="1" showErrorMessage="1" prompt="Select Charge Unit - per 30 days, per kWh, per kW, per kVA." sqref="D50:D51 D25:D39 D41:D48 D126:D127 D101:D115 D117:D124 D53:D63 D129:D139 D202:D203 D177:D191 D193:D200 D205:D215 D278:D279 D253:D267 D269:D276 D281:D291">
      <formula1>"per 30 days, per kWh, per kW, per kVA"</formula1>
    </dataValidation>
    <dataValidation type="list" allowBlank="1" showInputMessage="1" showErrorMessage="1" sqref="D16 D92 D168 D244">
      <formula1>"TOU, non-TOU"</formula1>
    </dataValidation>
    <dataValidation type="list" allowBlank="1" showInputMessage="1" showErrorMessage="1" sqref="D23:D24 D99:D100 D175:D176 D251:D252">
      <formula1>"per 30 days, per kWh, per kW, per kVA"</formula1>
    </dataValidation>
  </dataValidations>
  <printOptions horizontalCentered="1"/>
  <pageMargins left="0.3" right="0.35" top="0.92" bottom="0.7" header="0.56999999999999995" footer="0.41"/>
  <pageSetup paperSize="3" scale="60" fitToHeight="0" orientation="landscape" r:id="rId1"/>
  <headerFooter>
    <oddHeader>&amp;RToronto Hydro-Electric System Limited
EB-2016-0254
Tab 5
Schedule 1
Updated:  2016 Dec 13
Page &amp;P of &amp;N</oddHeader>
    <oddFooter>&amp;C&amp;A</oddFooter>
  </headerFooter>
  <rowBreaks count="3" manualBreakCount="3">
    <brk id="84" max="16" man="1"/>
    <brk id="161" max="16" man="1"/>
    <brk id="237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Option Button 16">
              <controlPr defaultSize="0" autoFill="0" autoLine="0" autoPict="0">
                <anchor moveWithCells="1">
                  <from>
                    <xdr:col>9</xdr:col>
                    <xdr:colOff>365760</xdr:colOff>
                    <xdr:row>16</xdr:row>
                    <xdr:rowOff>114300</xdr:rowOff>
                  </from>
                  <to>
                    <xdr:col>17</xdr:col>
                    <xdr:colOff>190500</xdr:colOff>
                    <xdr:row>18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" name="Option Button 54">
              <controlPr defaultSize="0" autoFill="0" autoLine="0" autoPict="0">
                <anchor moveWithCells="1">
                  <from>
                    <xdr:col>6</xdr:col>
                    <xdr:colOff>381000</xdr:colOff>
                    <xdr:row>16</xdr:row>
                    <xdr:rowOff>190500</xdr:rowOff>
                  </from>
                  <to>
                    <xdr:col>9</xdr:col>
                    <xdr:colOff>601980</xdr:colOff>
                    <xdr:row>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6" name="Option Button 269">
              <controlPr defaultSize="0" autoFill="0" autoLine="0" autoPict="0">
                <anchor moveWithCells="1">
                  <from>
                    <xdr:col>9</xdr:col>
                    <xdr:colOff>365760</xdr:colOff>
                    <xdr:row>190</xdr:row>
                    <xdr:rowOff>0</xdr:rowOff>
                  </from>
                  <to>
                    <xdr:col>17</xdr:col>
                    <xdr:colOff>190500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7" name="Option Button 270">
              <controlPr defaultSize="0" autoFill="0" autoLine="0" autoPict="0">
                <anchor moveWithCells="1">
                  <from>
                    <xdr:col>6</xdr:col>
                    <xdr:colOff>381000</xdr:colOff>
                    <xdr:row>190</xdr:row>
                    <xdr:rowOff>0</xdr:rowOff>
                  </from>
                  <to>
                    <xdr:col>9</xdr:col>
                    <xdr:colOff>601980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8" name="Option Button 301">
              <controlPr defaultSize="0" autoFill="0" autoLine="0" autoPict="0">
                <anchor moveWithCells="1">
                  <from>
                    <xdr:col>9</xdr:col>
                    <xdr:colOff>365760</xdr:colOff>
                    <xdr:row>190</xdr:row>
                    <xdr:rowOff>0</xdr:rowOff>
                  </from>
                  <to>
                    <xdr:col>17</xdr:col>
                    <xdr:colOff>190500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9" name="Option Button 302">
              <controlPr defaultSize="0" autoFill="0" autoLine="0" autoPict="0">
                <anchor moveWithCells="1">
                  <from>
                    <xdr:col>6</xdr:col>
                    <xdr:colOff>381000</xdr:colOff>
                    <xdr:row>190</xdr:row>
                    <xdr:rowOff>0</xdr:rowOff>
                  </from>
                  <to>
                    <xdr:col>9</xdr:col>
                    <xdr:colOff>601980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10" name="Option Button 328">
              <controlPr defaultSize="0" autoFill="0" autoLine="0" autoPict="0">
                <anchor moveWithCells="1">
                  <from>
                    <xdr:col>9</xdr:col>
                    <xdr:colOff>365760</xdr:colOff>
                    <xdr:row>190</xdr:row>
                    <xdr:rowOff>0</xdr:rowOff>
                  </from>
                  <to>
                    <xdr:col>17</xdr:col>
                    <xdr:colOff>190500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11" name="Option Button 329">
              <controlPr defaultSize="0" autoFill="0" autoLine="0" autoPict="0">
                <anchor moveWithCells="1">
                  <from>
                    <xdr:col>6</xdr:col>
                    <xdr:colOff>381000</xdr:colOff>
                    <xdr:row>190</xdr:row>
                    <xdr:rowOff>0</xdr:rowOff>
                  </from>
                  <to>
                    <xdr:col>9</xdr:col>
                    <xdr:colOff>601980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12" name="Option Button 330">
              <controlPr defaultSize="0" autoFill="0" autoLine="0" autoPict="0">
                <anchor moveWithCells="1">
                  <from>
                    <xdr:col>9</xdr:col>
                    <xdr:colOff>365760</xdr:colOff>
                    <xdr:row>190</xdr:row>
                    <xdr:rowOff>0</xdr:rowOff>
                  </from>
                  <to>
                    <xdr:col>17</xdr:col>
                    <xdr:colOff>190500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13" name="Option Button 331">
              <controlPr defaultSize="0" autoFill="0" autoLine="0" autoPict="0">
                <anchor moveWithCells="1">
                  <from>
                    <xdr:col>6</xdr:col>
                    <xdr:colOff>381000</xdr:colOff>
                    <xdr:row>190</xdr:row>
                    <xdr:rowOff>0</xdr:rowOff>
                  </from>
                  <to>
                    <xdr:col>9</xdr:col>
                    <xdr:colOff>601980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14" name="Option Button 332">
              <controlPr defaultSize="0" autoFill="0" autoLine="0" autoPict="0">
                <anchor moveWithCells="1">
                  <from>
                    <xdr:col>9</xdr:col>
                    <xdr:colOff>365760</xdr:colOff>
                    <xdr:row>190</xdr:row>
                    <xdr:rowOff>0</xdr:rowOff>
                  </from>
                  <to>
                    <xdr:col>17</xdr:col>
                    <xdr:colOff>190500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15" name="Option Button 333">
              <controlPr defaultSize="0" autoFill="0" autoLine="0" autoPict="0">
                <anchor moveWithCells="1">
                  <from>
                    <xdr:col>6</xdr:col>
                    <xdr:colOff>381000</xdr:colOff>
                    <xdr:row>190</xdr:row>
                    <xdr:rowOff>0</xdr:rowOff>
                  </from>
                  <to>
                    <xdr:col>9</xdr:col>
                    <xdr:colOff>601980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16" name="Option Button 334">
              <controlPr defaultSize="0" autoFill="0" autoLine="0" autoPict="0">
                <anchor moveWithCells="1">
                  <from>
                    <xdr:col>9</xdr:col>
                    <xdr:colOff>365760</xdr:colOff>
                    <xdr:row>92</xdr:row>
                    <xdr:rowOff>114300</xdr:rowOff>
                  </from>
                  <to>
                    <xdr:col>17</xdr:col>
                    <xdr:colOff>190500</xdr:colOff>
                    <xdr:row>94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17" name="Option Button 335">
              <controlPr defaultSize="0" autoFill="0" autoLine="0" autoPict="0">
                <anchor moveWithCells="1">
                  <from>
                    <xdr:col>6</xdr:col>
                    <xdr:colOff>381000</xdr:colOff>
                    <xdr:row>92</xdr:row>
                    <xdr:rowOff>190500</xdr:rowOff>
                  </from>
                  <to>
                    <xdr:col>9</xdr:col>
                    <xdr:colOff>601980</xdr:colOff>
                    <xdr:row>94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18" name="Option Button 344">
              <controlPr defaultSize="0" autoFill="0" autoLine="0" autoPict="0">
                <anchor moveWithCells="1">
                  <from>
                    <xdr:col>9</xdr:col>
                    <xdr:colOff>365760</xdr:colOff>
                    <xdr:row>92</xdr:row>
                    <xdr:rowOff>114300</xdr:rowOff>
                  </from>
                  <to>
                    <xdr:col>17</xdr:col>
                    <xdr:colOff>190500</xdr:colOff>
                    <xdr:row>94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19" name="Option Button 345">
              <controlPr defaultSize="0" autoFill="0" autoLine="0" autoPict="0">
                <anchor moveWithCells="1">
                  <from>
                    <xdr:col>6</xdr:col>
                    <xdr:colOff>381000</xdr:colOff>
                    <xdr:row>92</xdr:row>
                    <xdr:rowOff>190500</xdr:rowOff>
                  </from>
                  <to>
                    <xdr:col>9</xdr:col>
                    <xdr:colOff>601980</xdr:colOff>
                    <xdr:row>94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20" name="Option Button 346">
              <controlPr defaultSize="0" autoFill="0" autoLine="0" autoPict="0">
                <anchor moveWithCells="1">
                  <from>
                    <xdr:col>9</xdr:col>
                    <xdr:colOff>365760</xdr:colOff>
                    <xdr:row>92</xdr:row>
                    <xdr:rowOff>114300</xdr:rowOff>
                  </from>
                  <to>
                    <xdr:col>17</xdr:col>
                    <xdr:colOff>190500</xdr:colOff>
                    <xdr:row>94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21" name="Option Button 347">
              <controlPr defaultSize="0" autoFill="0" autoLine="0" autoPict="0">
                <anchor moveWithCells="1">
                  <from>
                    <xdr:col>6</xdr:col>
                    <xdr:colOff>381000</xdr:colOff>
                    <xdr:row>92</xdr:row>
                    <xdr:rowOff>190500</xdr:rowOff>
                  </from>
                  <to>
                    <xdr:col>9</xdr:col>
                    <xdr:colOff>601980</xdr:colOff>
                    <xdr:row>94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22" name="Option Button 348">
              <controlPr defaultSize="0" autoFill="0" autoLine="0" autoPict="0">
                <anchor moveWithCells="1">
                  <from>
                    <xdr:col>9</xdr:col>
                    <xdr:colOff>365760</xdr:colOff>
                    <xdr:row>92</xdr:row>
                    <xdr:rowOff>114300</xdr:rowOff>
                  </from>
                  <to>
                    <xdr:col>17</xdr:col>
                    <xdr:colOff>190500</xdr:colOff>
                    <xdr:row>94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23" name="Option Button 349">
              <controlPr defaultSize="0" autoFill="0" autoLine="0" autoPict="0">
                <anchor moveWithCells="1">
                  <from>
                    <xdr:col>6</xdr:col>
                    <xdr:colOff>381000</xdr:colOff>
                    <xdr:row>92</xdr:row>
                    <xdr:rowOff>190500</xdr:rowOff>
                  </from>
                  <to>
                    <xdr:col>9</xdr:col>
                    <xdr:colOff>601980</xdr:colOff>
                    <xdr:row>94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24" name="Option Button 353">
              <controlPr defaultSize="0" autoFill="0" autoLine="0" autoPict="0">
                <anchor moveWithCells="1">
                  <from>
                    <xdr:col>9</xdr:col>
                    <xdr:colOff>365760</xdr:colOff>
                    <xdr:row>92</xdr:row>
                    <xdr:rowOff>114300</xdr:rowOff>
                  </from>
                  <to>
                    <xdr:col>17</xdr:col>
                    <xdr:colOff>190500</xdr:colOff>
                    <xdr:row>94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25" name="Option Button 354">
              <controlPr defaultSize="0" autoFill="0" autoLine="0" autoPict="0">
                <anchor moveWithCells="1">
                  <from>
                    <xdr:col>6</xdr:col>
                    <xdr:colOff>381000</xdr:colOff>
                    <xdr:row>92</xdr:row>
                    <xdr:rowOff>190500</xdr:rowOff>
                  </from>
                  <to>
                    <xdr:col>9</xdr:col>
                    <xdr:colOff>601980</xdr:colOff>
                    <xdr:row>94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26" name="Option Button 356">
              <controlPr defaultSize="0" autoFill="0" autoLine="0" autoPict="0">
                <anchor moveWithCells="1">
                  <from>
                    <xdr:col>9</xdr:col>
                    <xdr:colOff>365760</xdr:colOff>
                    <xdr:row>92</xdr:row>
                    <xdr:rowOff>114300</xdr:rowOff>
                  </from>
                  <to>
                    <xdr:col>17</xdr:col>
                    <xdr:colOff>190500</xdr:colOff>
                    <xdr:row>94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27" name="Option Button 357">
              <controlPr defaultSize="0" autoFill="0" autoLine="0" autoPict="0">
                <anchor moveWithCells="1">
                  <from>
                    <xdr:col>6</xdr:col>
                    <xdr:colOff>381000</xdr:colOff>
                    <xdr:row>92</xdr:row>
                    <xdr:rowOff>190500</xdr:rowOff>
                  </from>
                  <to>
                    <xdr:col>9</xdr:col>
                    <xdr:colOff>601980</xdr:colOff>
                    <xdr:row>94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28" name="Option Button 360">
              <controlPr defaultSize="0" autoFill="0" autoLine="0" autoPict="0">
                <anchor moveWithCells="1">
                  <from>
                    <xdr:col>9</xdr:col>
                    <xdr:colOff>365760</xdr:colOff>
                    <xdr:row>168</xdr:row>
                    <xdr:rowOff>114300</xdr:rowOff>
                  </from>
                  <to>
                    <xdr:col>17</xdr:col>
                    <xdr:colOff>190500</xdr:colOff>
                    <xdr:row>170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29" name="Option Button 361">
              <controlPr defaultSize="0" autoFill="0" autoLine="0" autoPict="0">
                <anchor moveWithCells="1">
                  <from>
                    <xdr:col>6</xdr:col>
                    <xdr:colOff>381000</xdr:colOff>
                    <xdr:row>168</xdr:row>
                    <xdr:rowOff>190500</xdr:rowOff>
                  </from>
                  <to>
                    <xdr:col>9</xdr:col>
                    <xdr:colOff>601980</xdr:colOff>
                    <xdr:row>170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30" name="Option Button 362">
              <controlPr defaultSize="0" autoFill="0" autoLine="0" autoPict="0">
                <anchor moveWithCells="1">
                  <from>
                    <xdr:col>9</xdr:col>
                    <xdr:colOff>365760</xdr:colOff>
                    <xdr:row>244</xdr:row>
                    <xdr:rowOff>114300</xdr:rowOff>
                  </from>
                  <to>
                    <xdr:col>17</xdr:col>
                    <xdr:colOff>190500</xdr:colOff>
                    <xdr:row>246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31" name="Option Button 363">
              <controlPr defaultSize="0" autoFill="0" autoLine="0" autoPict="0">
                <anchor moveWithCells="1">
                  <from>
                    <xdr:col>6</xdr:col>
                    <xdr:colOff>381000</xdr:colOff>
                    <xdr:row>244</xdr:row>
                    <xdr:rowOff>190500</xdr:rowOff>
                  </from>
                  <to>
                    <xdr:col>9</xdr:col>
                    <xdr:colOff>601980</xdr:colOff>
                    <xdr:row>246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32" name="Option Button 364">
              <controlPr defaultSize="0" autoFill="0" autoLine="0" autoPict="0">
                <anchor moveWithCells="1">
                  <from>
                    <xdr:col>9</xdr:col>
                    <xdr:colOff>365760</xdr:colOff>
                    <xdr:row>244</xdr:row>
                    <xdr:rowOff>114300</xdr:rowOff>
                  </from>
                  <to>
                    <xdr:col>17</xdr:col>
                    <xdr:colOff>190500</xdr:colOff>
                    <xdr:row>246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33" name="Option Button 365">
              <controlPr defaultSize="0" autoFill="0" autoLine="0" autoPict="0">
                <anchor moveWithCells="1">
                  <from>
                    <xdr:col>6</xdr:col>
                    <xdr:colOff>381000</xdr:colOff>
                    <xdr:row>244</xdr:row>
                    <xdr:rowOff>190500</xdr:rowOff>
                  </from>
                  <to>
                    <xdr:col>9</xdr:col>
                    <xdr:colOff>601980</xdr:colOff>
                    <xdr:row>246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34" name="Option Button 366">
              <controlPr defaultSize="0" autoFill="0" autoLine="0" autoPict="0">
                <anchor moveWithCells="1">
                  <from>
                    <xdr:col>9</xdr:col>
                    <xdr:colOff>365760</xdr:colOff>
                    <xdr:row>244</xdr:row>
                    <xdr:rowOff>114300</xdr:rowOff>
                  </from>
                  <to>
                    <xdr:col>17</xdr:col>
                    <xdr:colOff>190500</xdr:colOff>
                    <xdr:row>246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35" name="Option Button 367">
              <controlPr defaultSize="0" autoFill="0" autoLine="0" autoPict="0">
                <anchor moveWithCells="1">
                  <from>
                    <xdr:col>6</xdr:col>
                    <xdr:colOff>381000</xdr:colOff>
                    <xdr:row>244</xdr:row>
                    <xdr:rowOff>190500</xdr:rowOff>
                  </from>
                  <to>
                    <xdr:col>9</xdr:col>
                    <xdr:colOff>601980</xdr:colOff>
                    <xdr:row>246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36" name="Option Button 368">
              <controlPr defaultSize="0" autoFill="0" autoLine="0" autoPict="0">
                <anchor moveWithCells="1">
                  <from>
                    <xdr:col>9</xdr:col>
                    <xdr:colOff>365760</xdr:colOff>
                    <xdr:row>244</xdr:row>
                    <xdr:rowOff>114300</xdr:rowOff>
                  </from>
                  <to>
                    <xdr:col>17</xdr:col>
                    <xdr:colOff>190500</xdr:colOff>
                    <xdr:row>246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37" name="Option Button 369">
              <controlPr defaultSize="0" autoFill="0" autoLine="0" autoPict="0">
                <anchor moveWithCells="1">
                  <from>
                    <xdr:col>6</xdr:col>
                    <xdr:colOff>381000</xdr:colOff>
                    <xdr:row>244</xdr:row>
                    <xdr:rowOff>190500</xdr:rowOff>
                  </from>
                  <to>
                    <xdr:col>9</xdr:col>
                    <xdr:colOff>601980</xdr:colOff>
                    <xdr:row>246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38" name="Option Button 370">
              <controlPr defaultSize="0" autoFill="0" autoLine="0" autoPict="0">
                <anchor moveWithCells="1">
                  <from>
                    <xdr:col>9</xdr:col>
                    <xdr:colOff>365760</xdr:colOff>
                    <xdr:row>244</xdr:row>
                    <xdr:rowOff>114300</xdr:rowOff>
                  </from>
                  <to>
                    <xdr:col>17</xdr:col>
                    <xdr:colOff>190500</xdr:colOff>
                    <xdr:row>246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39" name="Option Button 371">
              <controlPr defaultSize="0" autoFill="0" autoLine="0" autoPict="0">
                <anchor moveWithCells="1">
                  <from>
                    <xdr:col>6</xdr:col>
                    <xdr:colOff>381000</xdr:colOff>
                    <xdr:row>244</xdr:row>
                    <xdr:rowOff>190500</xdr:rowOff>
                  </from>
                  <to>
                    <xdr:col>9</xdr:col>
                    <xdr:colOff>601980</xdr:colOff>
                    <xdr:row>246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40" name="Option Button 372">
              <controlPr defaultSize="0" autoFill="0" autoLine="0" autoPict="0">
                <anchor moveWithCells="1">
                  <from>
                    <xdr:col>9</xdr:col>
                    <xdr:colOff>365760</xdr:colOff>
                    <xdr:row>244</xdr:row>
                    <xdr:rowOff>114300</xdr:rowOff>
                  </from>
                  <to>
                    <xdr:col>17</xdr:col>
                    <xdr:colOff>190500</xdr:colOff>
                    <xdr:row>246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41" name="Option Button 373">
              <controlPr defaultSize="0" autoFill="0" autoLine="0" autoPict="0">
                <anchor moveWithCells="1">
                  <from>
                    <xdr:col>6</xdr:col>
                    <xdr:colOff>381000</xdr:colOff>
                    <xdr:row>244</xdr:row>
                    <xdr:rowOff>190500</xdr:rowOff>
                  </from>
                  <to>
                    <xdr:col>9</xdr:col>
                    <xdr:colOff>601980</xdr:colOff>
                    <xdr:row>246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546"/>
  <sheetViews>
    <sheetView showGridLines="0" tabSelected="1" zoomScale="80" zoomScaleNormal="80" workbookViewId="0">
      <selection activeCell="B24" sqref="B24"/>
    </sheetView>
  </sheetViews>
  <sheetFormatPr defaultColWidth="9.109375" defaultRowHeight="14.4" x14ac:dyDescent="0.3"/>
  <cols>
    <col min="1" max="1" width="1.88671875" style="170" customWidth="1"/>
    <col min="2" max="2" width="121.44140625" style="170" customWidth="1"/>
    <col min="3" max="3" width="1.5546875" style="170" customWidth="1"/>
    <col min="4" max="4" width="12.88671875" style="170" customWidth="1"/>
    <col min="5" max="5" width="1.6640625" style="170" customWidth="1"/>
    <col min="6" max="6" width="11" style="170" customWidth="1"/>
    <col min="7" max="7" width="9.109375" style="170"/>
    <col min="8" max="8" width="10.5546875" style="170" customWidth="1"/>
    <col min="9" max="9" width="1.33203125" style="170" customWidth="1"/>
    <col min="10" max="10" width="10.88671875" style="170" customWidth="1"/>
    <col min="11" max="11" width="9.109375" style="170"/>
    <col min="12" max="12" width="10.5546875" style="170" customWidth="1"/>
    <col min="13" max="13" width="0.88671875" style="170" customWidth="1"/>
    <col min="14" max="14" width="11.109375" style="170" customWidth="1"/>
    <col min="15" max="15" width="9.109375" style="170" customWidth="1"/>
    <col min="16" max="16" width="1.44140625" style="170" customWidth="1"/>
    <col min="17" max="17" width="8.33203125" style="170" customWidth="1"/>
    <col min="18" max="18" width="9.109375" style="170"/>
    <col min="19" max="19" width="9.5546875" style="170" customWidth="1"/>
    <col min="20" max="20" width="1.33203125" style="170" customWidth="1"/>
    <col min="21" max="21" width="9.109375" style="170" customWidth="1"/>
    <col min="22" max="22" width="10.109375" style="170" customWidth="1"/>
    <col min="23" max="23" width="1.33203125" style="170" customWidth="1"/>
    <col min="24" max="24" width="11" style="170" customWidth="1"/>
    <col min="25" max="25" width="9.109375" style="170"/>
    <col min="26" max="26" width="9.88671875" style="170" customWidth="1"/>
    <col min="27" max="27" width="1.33203125" style="170" customWidth="1"/>
    <col min="28" max="29" width="9.109375" style="170"/>
    <col min="30" max="30" width="0.88671875" style="170" customWidth="1"/>
    <col min="31" max="31" width="11.109375" style="170" customWidth="1"/>
    <col min="32" max="32" width="9.109375" style="170"/>
    <col min="33" max="33" width="9.33203125" style="170" customWidth="1"/>
    <col min="34" max="34" width="1.109375" style="170" customWidth="1"/>
    <col min="35" max="36" width="9.109375" style="170"/>
    <col min="37" max="37" width="0.88671875" style="170" customWidth="1"/>
    <col min="38" max="16384" width="9.109375" style="170"/>
  </cols>
  <sheetData>
    <row r="1" spans="1:21" ht="22.8" x14ac:dyDescent="0.3">
      <c r="A1" s="148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48"/>
      <c r="M1" s="148"/>
      <c r="N1" s="151" t="s">
        <v>54</v>
      </c>
      <c r="O1" s="152">
        <v>0</v>
      </c>
      <c r="T1" s="170">
        <v>1</v>
      </c>
      <c r="U1" s="170">
        <v>2</v>
      </c>
    </row>
    <row r="2" spans="1:21" ht="17.399999999999999" x14ac:dyDescent="0.3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48"/>
      <c r="M2" s="148"/>
      <c r="N2" s="151" t="s">
        <v>53</v>
      </c>
      <c r="O2" s="154"/>
    </row>
    <row r="3" spans="1:21" ht="17.399999999999999" x14ac:dyDescent="0.3">
      <c r="A3" s="386"/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148"/>
      <c r="M3" s="148"/>
      <c r="N3" s="151" t="s">
        <v>52</v>
      </c>
      <c r="O3" s="154"/>
    </row>
    <row r="4" spans="1:21" ht="17.399999999999999" x14ac:dyDescent="0.3">
      <c r="A4" s="156"/>
      <c r="B4" s="156"/>
      <c r="C4" s="156"/>
      <c r="D4" s="156"/>
      <c r="E4" s="156"/>
      <c r="F4" s="156"/>
      <c r="G4" s="156"/>
      <c r="H4" s="156"/>
      <c r="I4" s="155"/>
      <c r="J4" s="155"/>
      <c r="K4" s="155"/>
      <c r="L4" s="148"/>
      <c r="M4" s="148"/>
      <c r="N4" s="151" t="s">
        <v>51</v>
      </c>
      <c r="O4" s="154"/>
    </row>
    <row r="5" spans="1:21" ht="15.6" x14ac:dyDescent="0.3">
      <c r="A5" s="148"/>
      <c r="B5" s="148"/>
      <c r="C5" s="153"/>
      <c r="D5" s="153"/>
      <c r="E5" s="153"/>
      <c r="F5" s="148"/>
      <c r="G5" s="148"/>
      <c r="H5" s="148"/>
      <c r="I5" s="148"/>
      <c r="J5" s="148"/>
      <c r="K5" s="148"/>
      <c r="L5" s="148"/>
      <c r="M5" s="148"/>
      <c r="N5" s="151" t="s">
        <v>50</v>
      </c>
      <c r="O5" s="150"/>
    </row>
    <row r="6" spans="1:21" x14ac:dyDescent="0.3">
      <c r="A6" s="148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51"/>
      <c r="O6" s="152"/>
    </row>
    <row r="7" spans="1:21" x14ac:dyDescent="0.3">
      <c r="A7" s="148"/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51" t="s">
        <v>49</v>
      </c>
      <c r="O7" s="150"/>
    </row>
    <row r="8" spans="1:21" x14ac:dyDescent="0.3">
      <c r="A8" s="149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"/>
    </row>
    <row r="9" spans="1:2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21" ht="17.399999999999999" x14ac:dyDescent="0.3">
      <c r="A10" s="1"/>
      <c r="B10" s="381" t="s">
        <v>48</v>
      </c>
      <c r="C10" s="381"/>
      <c r="D10" s="381"/>
      <c r="E10" s="381"/>
      <c r="F10" s="381"/>
      <c r="G10" s="381"/>
      <c r="H10" s="381"/>
      <c r="I10" s="381"/>
      <c r="J10" s="381"/>
      <c r="K10" s="381"/>
      <c r="L10" s="381"/>
      <c r="M10" s="381"/>
      <c r="N10" s="381"/>
      <c r="O10" s="381"/>
    </row>
    <row r="11" spans="1:21" ht="17.399999999999999" x14ac:dyDescent="0.3">
      <c r="A11" s="1"/>
      <c r="B11" s="381" t="s">
        <v>47</v>
      </c>
      <c r="C11" s="381"/>
      <c r="D11" s="381"/>
      <c r="E11" s="381"/>
      <c r="F11" s="381"/>
      <c r="G11" s="381"/>
      <c r="H11" s="381"/>
      <c r="I11" s="381"/>
      <c r="J11" s="381"/>
      <c r="K11" s="381"/>
      <c r="L11" s="381"/>
      <c r="M11" s="381"/>
      <c r="N11" s="381"/>
      <c r="O11" s="381"/>
      <c r="T11" s="170">
        <v>2</v>
      </c>
    </row>
    <row r="12" spans="1:2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21" ht="15.6" x14ac:dyDescent="0.3">
      <c r="A14" s="1"/>
      <c r="B14" s="147" t="s">
        <v>46</v>
      </c>
      <c r="C14" s="1"/>
      <c r="D14" s="382" t="s">
        <v>77</v>
      </c>
      <c r="E14" s="382"/>
      <c r="F14" s="382"/>
      <c r="G14" s="382"/>
      <c r="H14" s="382"/>
      <c r="I14" s="382"/>
      <c r="J14" s="382"/>
      <c r="K14" s="382"/>
      <c r="L14" s="382"/>
      <c r="M14" s="382"/>
      <c r="N14" s="382"/>
      <c r="O14" s="382"/>
    </row>
    <row r="15" spans="1:21" ht="15.6" x14ac:dyDescent="0.3">
      <c r="A15" s="1"/>
      <c r="B15" s="145"/>
      <c r="C15" s="1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</row>
    <row r="16" spans="1:21" ht="15.6" x14ac:dyDescent="0.3">
      <c r="A16" s="1"/>
      <c r="B16" s="147" t="s">
        <v>45</v>
      </c>
      <c r="C16" s="1"/>
      <c r="D16" s="146" t="s">
        <v>44</v>
      </c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</row>
    <row r="17" spans="1:50" ht="15.6" x14ac:dyDescent="0.3">
      <c r="A17" s="1"/>
      <c r="B17" s="145"/>
      <c r="C17" s="1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</row>
    <row r="18" spans="1:50" x14ac:dyDescent="0.3">
      <c r="A18" s="1"/>
      <c r="B18" s="3"/>
      <c r="C18" s="1"/>
      <c r="D18" s="5" t="s">
        <v>43</v>
      </c>
      <c r="E18" s="5"/>
      <c r="F18" s="143">
        <v>334</v>
      </c>
      <c r="G18" s="5" t="s">
        <v>42</v>
      </c>
      <c r="H18" s="1"/>
      <c r="I18" s="1"/>
      <c r="J18" s="1"/>
      <c r="K18" s="1"/>
      <c r="L18" s="1"/>
      <c r="M18" s="1"/>
      <c r="N18" s="1"/>
      <c r="O18" s="1"/>
    </row>
    <row r="19" spans="1:50" x14ac:dyDescent="0.3">
      <c r="A19" s="1"/>
      <c r="B19" s="3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</row>
    <row r="20" spans="1:50" x14ac:dyDescent="0.3">
      <c r="A20" s="1"/>
      <c r="B20" s="3"/>
      <c r="C20" s="1"/>
      <c r="D20" s="142"/>
      <c r="E20" s="142"/>
      <c r="F20" s="383" t="s">
        <v>41</v>
      </c>
      <c r="G20" s="384"/>
      <c r="H20" s="385"/>
      <c r="I20" s="1"/>
      <c r="J20" s="383" t="s">
        <v>96</v>
      </c>
      <c r="K20" s="384"/>
      <c r="L20" s="385"/>
      <c r="M20" s="1"/>
      <c r="N20" s="383" t="s">
        <v>40</v>
      </c>
      <c r="O20" s="385"/>
      <c r="Q20" s="373"/>
      <c r="R20" s="373"/>
      <c r="S20" s="373"/>
      <c r="T20" s="208"/>
      <c r="U20" s="373"/>
      <c r="V20" s="373"/>
      <c r="W20" s="209"/>
      <c r="X20" s="373"/>
      <c r="Y20" s="373"/>
      <c r="Z20" s="373"/>
      <c r="AA20" s="208"/>
      <c r="AB20" s="373"/>
      <c r="AC20" s="373"/>
      <c r="AD20" s="209"/>
      <c r="AE20" s="373"/>
      <c r="AF20" s="373"/>
      <c r="AG20" s="373"/>
      <c r="AH20" s="208"/>
      <c r="AI20" s="373"/>
      <c r="AJ20" s="373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</row>
    <row r="21" spans="1:50" ht="15" customHeight="1" x14ac:dyDescent="0.3">
      <c r="A21" s="1"/>
      <c r="B21" s="3"/>
      <c r="C21" s="1"/>
      <c r="D21" s="374" t="s">
        <v>39</v>
      </c>
      <c r="E21" s="138"/>
      <c r="F21" s="141" t="s">
        <v>38</v>
      </c>
      <c r="G21" s="141" t="s">
        <v>37</v>
      </c>
      <c r="H21" s="139" t="s">
        <v>36</v>
      </c>
      <c r="I21" s="1"/>
      <c r="J21" s="141" t="s">
        <v>38</v>
      </c>
      <c r="K21" s="140" t="s">
        <v>37</v>
      </c>
      <c r="L21" s="139" t="s">
        <v>36</v>
      </c>
      <c r="M21" s="1"/>
      <c r="N21" s="376" t="s">
        <v>35</v>
      </c>
      <c r="O21" s="378" t="s">
        <v>34</v>
      </c>
      <c r="Q21" s="210"/>
      <c r="R21" s="210"/>
      <c r="S21" s="210"/>
      <c r="T21" s="208"/>
      <c r="U21" s="380"/>
      <c r="V21" s="380"/>
      <c r="W21" s="209"/>
      <c r="X21" s="210"/>
      <c r="Y21" s="210"/>
      <c r="Z21" s="210"/>
      <c r="AA21" s="208"/>
      <c r="AB21" s="380"/>
      <c r="AC21" s="380"/>
      <c r="AD21" s="209"/>
      <c r="AE21" s="210"/>
      <c r="AF21" s="210"/>
      <c r="AG21" s="210"/>
      <c r="AH21" s="208"/>
      <c r="AI21" s="380"/>
      <c r="AJ21" s="380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</row>
    <row r="22" spans="1:50" x14ac:dyDescent="0.3">
      <c r="A22" s="1"/>
      <c r="B22" s="3"/>
      <c r="C22" s="1"/>
      <c r="D22" s="375"/>
      <c r="E22" s="138"/>
      <c r="F22" s="137" t="s">
        <v>33</v>
      </c>
      <c r="G22" s="137"/>
      <c r="H22" s="136" t="s">
        <v>33</v>
      </c>
      <c r="I22" s="1"/>
      <c r="J22" s="137" t="s">
        <v>33</v>
      </c>
      <c r="K22" s="136"/>
      <c r="L22" s="136" t="s">
        <v>33</v>
      </c>
      <c r="M22" s="1"/>
      <c r="N22" s="377"/>
      <c r="O22" s="379"/>
      <c r="Q22" s="211"/>
      <c r="R22" s="211"/>
      <c r="S22" s="211"/>
      <c r="T22" s="208"/>
      <c r="U22" s="388"/>
      <c r="V22" s="388"/>
      <c r="W22" s="209"/>
      <c r="X22" s="211"/>
      <c r="Y22" s="211"/>
      <c r="Z22" s="211"/>
      <c r="AA22" s="208"/>
      <c r="AB22" s="388"/>
      <c r="AC22" s="388"/>
      <c r="AD22" s="209"/>
      <c r="AE22" s="211"/>
      <c r="AF22" s="211"/>
      <c r="AG22" s="211"/>
      <c r="AH22" s="208"/>
      <c r="AI22" s="388"/>
      <c r="AJ22" s="388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</row>
    <row r="23" spans="1:50" x14ac:dyDescent="0.3">
      <c r="A23" s="1"/>
      <c r="B23" s="67" t="s">
        <v>72</v>
      </c>
      <c r="C23" s="67"/>
      <c r="D23" s="100" t="s">
        <v>55</v>
      </c>
      <c r="E23" s="99"/>
      <c r="F23" s="158">
        <v>19.07</v>
      </c>
      <c r="G23" s="104">
        <v>1</v>
      </c>
      <c r="H23" s="119">
        <f t="shared" ref="H23:H37" si="0">G23*F23</f>
        <v>19.07</v>
      </c>
      <c r="I23" s="97"/>
      <c r="J23" s="159">
        <f>+'2017 RR&amp;DistR-DONOTPRINT'!G21</f>
        <v>22.941369863013698</v>
      </c>
      <c r="K23" s="103">
        <v>1</v>
      </c>
      <c r="L23" s="119">
        <f t="shared" ref="L23:L37" si="1">K23*J23</f>
        <v>22.941369863013698</v>
      </c>
      <c r="M23" s="97"/>
      <c r="N23" s="96">
        <f t="shared" ref="N23:N54" si="2">L23-H23</f>
        <v>3.8713698630136975</v>
      </c>
      <c r="O23" s="118">
        <f>IF(OR(H23=0,L23=0),"",(N23/H23))</f>
        <v>0.20300838295824317</v>
      </c>
      <c r="Q23" s="212"/>
      <c r="R23" s="66"/>
      <c r="S23" s="213"/>
      <c r="T23" s="66"/>
      <c r="U23" s="214"/>
      <c r="V23" s="215"/>
      <c r="W23" s="209"/>
      <c r="X23" s="212"/>
      <c r="Y23" s="66"/>
      <c r="Z23" s="213"/>
      <c r="AA23" s="66"/>
      <c r="AB23" s="214"/>
      <c r="AC23" s="215"/>
      <c r="AD23" s="209"/>
      <c r="AE23" s="212"/>
      <c r="AF23" s="66"/>
      <c r="AG23" s="213"/>
      <c r="AH23" s="66"/>
      <c r="AI23" s="214"/>
      <c r="AJ23" s="215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</row>
    <row r="24" spans="1:50" s="207" customFormat="1" x14ac:dyDescent="0.3">
      <c r="A24" s="130"/>
      <c r="B24" s="99" t="s">
        <v>80</v>
      </c>
      <c r="C24" s="99"/>
      <c r="D24" s="100" t="s">
        <v>55</v>
      </c>
      <c r="E24" s="99"/>
      <c r="F24" s="159">
        <v>0.19</v>
      </c>
      <c r="G24" s="104">
        <v>1</v>
      </c>
      <c r="H24" s="119">
        <f t="shared" si="0"/>
        <v>0.19</v>
      </c>
      <c r="I24" s="121"/>
      <c r="J24" s="159">
        <v>0.19</v>
      </c>
      <c r="K24" s="103">
        <v>1</v>
      </c>
      <c r="L24" s="204">
        <f t="shared" si="1"/>
        <v>0.19</v>
      </c>
      <c r="M24" s="121"/>
      <c r="N24" s="205">
        <f t="shared" ref="N24:N25" si="3">L24-H24</f>
        <v>0</v>
      </c>
      <c r="O24" s="118">
        <f t="shared" ref="O24:O37" si="4">IF(OR(H24=0,L24=0),"",(N24/H24))</f>
        <v>0</v>
      </c>
      <c r="Q24" s="216"/>
      <c r="R24" s="66"/>
      <c r="S24" s="213"/>
      <c r="T24" s="66"/>
      <c r="U24" s="214"/>
      <c r="V24" s="215"/>
      <c r="W24" s="209"/>
      <c r="X24" s="216"/>
      <c r="Y24" s="66"/>
      <c r="Z24" s="213"/>
      <c r="AA24" s="66"/>
      <c r="AB24" s="214"/>
      <c r="AC24" s="215"/>
      <c r="AD24" s="209"/>
      <c r="AE24" s="216"/>
      <c r="AF24" s="66"/>
      <c r="AG24" s="213"/>
      <c r="AH24" s="66"/>
      <c r="AI24" s="214"/>
      <c r="AJ24" s="215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</row>
    <row r="25" spans="1:50" s="207" customFormat="1" x14ac:dyDescent="0.3">
      <c r="A25" s="130"/>
      <c r="B25" s="99" t="s">
        <v>81</v>
      </c>
      <c r="C25" s="99"/>
      <c r="D25" s="100" t="s">
        <v>55</v>
      </c>
      <c r="E25" s="99"/>
      <c r="F25" s="159">
        <v>0.09</v>
      </c>
      <c r="G25" s="104">
        <v>1</v>
      </c>
      <c r="H25" s="119">
        <f t="shared" si="0"/>
        <v>0.09</v>
      </c>
      <c r="I25" s="121"/>
      <c r="J25" s="159">
        <v>0.09</v>
      </c>
      <c r="K25" s="103">
        <v>1</v>
      </c>
      <c r="L25" s="204">
        <f t="shared" si="1"/>
        <v>0.09</v>
      </c>
      <c r="M25" s="121"/>
      <c r="N25" s="205">
        <f t="shared" si="3"/>
        <v>0</v>
      </c>
      <c r="O25" s="118">
        <f t="shared" si="4"/>
        <v>0</v>
      </c>
      <c r="Q25" s="216"/>
      <c r="R25" s="66"/>
      <c r="S25" s="213"/>
      <c r="T25" s="66"/>
      <c r="U25" s="214"/>
      <c r="V25" s="215"/>
      <c r="W25" s="209"/>
      <c r="X25" s="216"/>
      <c r="Y25" s="66"/>
      <c r="Z25" s="213"/>
      <c r="AA25" s="66"/>
      <c r="AB25" s="214"/>
      <c r="AC25" s="215"/>
      <c r="AD25" s="209"/>
      <c r="AE25" s="216"/>
      <c r="AF25" s="66"/>
      <c r="AG25" s="213"/>
      <c r="AH25" s="66"/>
      <c r="AI25" s="214"/>
      <c r="AJ25" s="215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</row>
    <row r="26" spans="1:50" s="194" customFormat="1" x14ac:dyDescent="0.3">
      <c r="A26" s="1"/>
      <c r="B26" s="202" t="s">
        <v>85</v>
      </c>
      <c r="C26" s="67"/>
      <c r="D26" s="100" t="s">
        <v>55</v>
      </c>
      <c r="E26" s="99"/>
      <c r="F26" s="159">
        <v>0.03</v>
      </c>
      <c r="G26" s="104">
        <v>1</v>
      </c>
      <c r="H26" s="119">
        <f t="shared" si="0"/>
        <v>0.03</v>
      </c>
      <c r="I26" s="97"/>
      <c r="J26" s="159"/>
      <c r="K26" s="103">
        <v>1</v>
      </c>
      <c r="L26" s="119">
        <f t="shared" si="1"/>
        <v>0</v>
      </c>
      <c r="M26" s="97"/>
      <c r="N26" s="96">
        <f t="shared" si="2"/>
        <v>-0.03</v>
      </c>
      <c r="O26" s="118" t="str">
        <f t="shared" si="4"/>
        <v/>
      </c>
      <c r="Q26" s="218"/>
      <c r="R26" s="66"/>
      <c r="S26" s="213"/>
      <c r="T26" s="66"/>
      <c r="U26" s="214"/>
      <c r="V26" s="215"/>
      <c r="W26" s="209"/>
      <c r="X26" s="218"/>
      <c r="Y26" s="66"/>
      <c r="Z26" s="213"/>
      <c r="AA26" s="66"/>
      <c r="AB26" s="214"/>
      <c r="AC26" s="215"/>
      <c r="AD26" s="209"/>
      <c r="AE26" s="218"/>
      <c r="AF26" s="66"/>
      <c r="AG26" s="213"/>
      <c r="AH26" s="66"/>
      <c r="AI26" s="214"/>
      <c r="AJ26" s="215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</row>
    <row r="27" spans="1:50" x14ac:dyDescent="0.3">
      <c r="A27" s="1"/>
      <c r="B27" s="67" t="s">
        <v>32</v>
      </c>
      <c r="C27" s="67"/>
      <c r="D27" s="100" t="s">
        <v>19</v>
      </c>
      <c r="E27" s="99"/>
      <c r="F27" s="161">
        <v>2.877E-2</v>
      </c>
      <c r="G27" s="164">
        <f>$F18</f>
        <v>334</v>
      </c>
      <c r="H27" s="119">
        <f t="shared" si="0"/>
        <v>9.6091800000000003</v>
      </c>
      <c r="I27" s="97"/>
      <c r="J27" s="161">
        <f>+'2017 RR&amp;DistR-DONOTPRINT'!H21</f>
        <v>2.315E-2</v>
      </c>
      <c r="K27" s="164">
        <f>+G27</f>
        <v>334</v>
      </c>
      <c r="L27" s="119">
        <f t="shared" si="1"/>
        <v>7.7321</v>
      </c>
      <c r="M27" s="97"/>
      <c r="N27" s="96">
        <f t="shared" si="2"/>
        <v>-1.8770800000000003</v>
      </c>
      <c r="O27" s="118">
        <f t="shared" si="4"/>
        <v>-0.19534237052485232</v>
      </c>
      <c r="Q27" s="217"/>
      <c r="R27" s="66"/>
      <c r="S27" s="213"/>
      <c r="T27" s="66"/>
      <c r="U27" s="214"/>
      <c r="V27" s="215"/>
      <c r="W27" s="209"/>
      <c r="X27" s="217"/>
      <c r="Y27" s="66"/>
      <c r="Z27" s="213"/>
      <c r="AA27" s="66"/>
      <c r="AB27" s="214"/>
      <c r="AC27" s="215"/>
      <c r="AD27" s="209"/>
      <c r="AE27" s="217"/>
      <c r="AF27" s="66"/>
      <c r="AG27" s="213"/>
      <c r="AH27" s="66"/>
      <c r="AI27" s="214"/>
      <c r="AJ27" s="215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</row>
    <row r="28" spans="1:50" s="194" customFormat="1" x14ac:dyDescent="0.3">
      <c r="A28" s="1"/>
      <c r="B28" s="271" t="s">
        <v>128</v>
      </c>
      <c r="C28" s="67"/>
      <c r="D28" s="100" t="s">
        <v>19</v>
      </c>
      <c r="E28" s="99"/>
      <c r="F28" s="161"/>
      <c r="G28" s="164"/>
      <c r="H28" s="119"/>
      <c r="I28" s="97"/>
      <c r="J28" s="161">
        <f>+'2017 RR&amp;DistR-DONOTPRINT'!$D$5</f>
        <v>5.0000000000000002E-5</v>
      </c>
      <c r="K28" s="164">
        <f>+G27</f>
        <v>334</v>
      </c>
      <c r="L28" s="119">
        <f t="shared" ref="L28" si="5">K28*J28</f>
        <v>1.67E-2</v>
      </c>
      <c r="M28" s="97"/>
      <c r="N28" s="96">
        <f t="shared" ref="N28" si="6">L28-H28</f>
        <v>1.67E-2</v>
      </c>
      <c r="O28" s="118" t="str">
        <f t="shared" ref="O28" si="7">IF(OR(H28=0,L28=0),"",(N28/H28))</f>
        <v/>
      </c>
      <c r="Q28" s="217"/>
      <c r="R28" s="66"/>
      <c r="S28" s="213"/>
      <c r="T28" s="66"/>
      <c r="U28" s="214"/>
      <c r="V28" s="215"/>
      <c r="W28" s="209"/>
      <c r="X28" s="217"/>
      <c r="Y28" s="66"/>
      <c r="Z28" s="213"/>
      <c r="AA28" s="66"/>
      <c r="AB28" s="214"/>
      <c r="AC28" s="215"/>
      <c r="AD28" s="209"/>
      <c r="AE28" s="217"/>
      <c r="AF28" s="66"/>
      <c r="AG28" s="213"/>
      <c r="AH28" s="66"/>
      <c r="AI28" s="214"/>
      <c r="AJ28" s="215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</row>
    <row r="29" spans="1:50" x14ac:dyDescent="0.3">
      <c r="A29" s="1"/>
      <c r="B29" s="202" t="s">
        <v>86</v>
      </c>
      <c r="C29" s="67"/>
      <c r="D29" s="100" t="s">
        <v>55</v>
      </c>
      <c r="E29" s="99"/>
      <c r="F29" s="203">
        <v>-7.0000000000000007E-2</v>
      </c>
      <c r="G29" s="164">
        <v>1</v>
      </c>
      <c r="H29" s="119">
        <f t="shared" si="0"/>
        <v>-7.0000000000000007E-2</v>
      </c>
      <c r="I29" s="97"/>
      <c r="J29" s="203"/>
      <c r="K29" s="104">
        <v>1</v>
      </c>
      <c r="L29" s="119">
        <f t="shared" si="1"/>
        <v>0</v>
      </c>
      <c r="M29" s="97"/>
      <c r="N29" s="96">
        <f t="shared" si="2"/>
        <v>7.0000000000000007E-2</v>
      </c>
      <c r="O29" s="118" t="str">
        <f t="shared" si="4"/>
        <v/>
      </c>
      <c r="Q29" s="217"/>
      <c r="R29" s="66"/>
      <c r="S29" s="213"/>
      <c r="T29" s="66"/>
      <c r="U29" s="214"/>
      <c r="V29" s="215"/>
      <c r="W29" s="209"/>
      <c r="X29" s="217"/>
      <c r="Y29" s="66"/>
      <c r="Z29" s="213"/>
      <c r="AA29" s="66"/>
      <c r="AB29" s="214"/>
      <c r="AC29" s="215"/>
      <c r="AD29" s="209"/>
      <c r="AE29" s="217"/>
      <c r="AF29" s="66"/>
      <c r="AG29" s="213"/>
      <c r="AH29" s="66"/>
      <c r="AI29" s="214"/>
      <c r="AJ29" s="215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</row>
    <row r="30" spans="1:50" x14ac:dyDescent="0.3">
      <c r="A30" s="1"/>
      <c r="B30" s="202" t="s">
        <v>87</v>
      </c>
      <c r="C30" s="67"/>
      <c r="D30" s="100" t="s">
        <v>55</v>
      </c>
      <c r="E30" s="99"/>
      <c r="F30" s="203">
        <v>-0.03</v>
      </c>
      <c r="G30" s="164">
        <v>1</v>
      </c>
      <c r="H30" s="119">
        <f t="shared" si="0"/>
        <v>-0.03</v>
      </c>
      <c r="I30" s="97"/>
      <c r="J30" s="203"/>
      <c r="K30" s="104">
        <v>1</v>
      </c>
      <c r="L30" s="119">
        <f t="shared" si="1"/>
        <v>0</v>
      </c>
      <c r="M30" s="97"/>
      <c r="N30" s="96">
        <f t="shared" si="2"/>
        <v>0.03</v>
      </c>
      <c r="O30" s="118" t="str">
        <f t="shared" si="4"/>
        <v/>
      </c>
      <c r="Q30" s="217"/>
      <c r="R30" s="66"/>
      <c r="S30" s="213"/>
      <c r="T30" s="66"/>
      <c r="U30" s="214"/>
      <c r="V30" s="215"/>
      <c r="W30" s="209"/>
      <c r="X30" s="217"/>
      <c r="Y30" s="66"/>
      <c r="Z30" s="213"/>
      <c r="AA30" s="66"/>
      <c r="AB30" s="214"/>
      <c r="AC30" s="215"/>
      <c r="AD30" s="209"/>
      <c r="AE30" s="217"/>
      <c r="AF30" s="66"/>
      <c r="AG30" s="213"/>
      <c r="AH30" s="66"/>
      <c r="AI30" s="214"/>
      <c r="AJ30" s="215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</row>
    <row r="31" spans="1:50" x14ac:dyDescent="0.3">
      <c r="A31" s="1"/>
      <c r="B31" s="202" t="s">
        <v>91</v>
      </c>
      <c r="C31" s="67"/>
      <c r="D31" s="100" t="s">
        <v>55</v>
      </c>
      <c r="E31" s="99"/>
      <c r="F31" s="203">
        <v>0.04</v>
      </c>
      <c r="G31" s="164">
        <v>1</v>
      </c>
      <c r="H31" s="119">
        <f t="shared" si="0"/>
        <v>0.04</v>
      </c>
      <c r="I31" s="97"/>
      <c r="J31" s="203">
        <v>0.04</v>
      </c>
      <c r="K31" s="104">
        <v>1</v>
      </c>
      <c r="L31" s="119">
        <f t="shared" si="1"/>
        <v>0.04</v>
      </c>
      <c r="M31" s="97"/>
      <c r="N31" s="96">
        <f t="shared" si="2"/>
        <v>0</v>
      </c>
      <c r="O31" s="118">
        <f t="shared" si="4"/>
        <v>0</v>
      </c>
      <c r="Q31" s="216"/>
      <c r="R31" s="66"/>
      <c r="S31" s="213"/>
      <c r="T31" s="66"/>
      <c r="U31" s="214"/>
      <c r="V31" s="215"/>
      <c r="W31" s="209"/>
      <c r="X31" s="216"/>
      <c r="Y31" s="66"/>
      <c r="Z31" s="213"/>
      <c r="AA31" s="66"/>
      <c r="AB31" s="214"/>
      <c r="AC31" s="215"/>
      <c r="AD31" s="209"/>
      <c r="AE31" s="216"/>
      <c r="AF31" s="66"/>
      <c r="AG31" s="213"/>
      <c r="AH31" s="66"/>
      <c r="AI31" s="214"/>
      <c r="AJ31" s="215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</row>
    <row r="32" spans="1:50" x14ac:dyDescent="0.3">
      <c r="A32" s="1"/>
      <c r="B32" s="202" t="s">
        <v>92</v>
      </c>
      <c r="C32" s="67"/>
      <c r="D32" s="100" t="s">
        <v>55</v>
      </c>
      <c r="E32" s="99"/>
      <c r="F32" s="203">
        <v>0.01</v>
      </c>
      <c r="G32" s="164">
        <v>1</v>
      </c>
      <c r="H32" s="119">
        <f t="shared" si="0"/>
        <v>0.01</v>
      </c>
      <c r="I32" s="97"/>
      <c r="J32" s="203">
        <v>0.01</v>
      </c>
      <c r="K32" s="104">
        <v>1</v>
      </c>
      <c r="L32" s="119">
        <f t="shared" si="1"/>
        <v>0.01</v>
      </c>
      <c r="M32" s="97"/>
      <c r="N32" s="96">
        <f t="shared" si="2"/>
        <v>0</v>
      </c>
      <c r="O32" s="118">
        <f t="shared" si="4"/>
        <v>0</v>
      </c>
      <c r="Q32" s="216"/>
      <c r="R32" s="66"/>
      <c r="S32" s="213"/>
      <c r="T32" s="66"/>
      <c r="U32" s="214"/>
      <c r="V32" s="215"/>
      <c r="W32" s="209"/>
      <c r="X32" s="216"/>
      <c r="Y32" s="66"/>
      <c r="Z32" s="213"/>
      <c r="AA32" s="66"/>
      <c r="AB32" s="214"/>
      <c r="AC32" s="215"/>
      <c r="AD32" s="209"/>
      <c r="AE32" s="216"/>
      <c r="AF32" s="66"/>
      <c r="AG32" s="213"/>
      <c r="AH32" s="66"/>
      <c r="AI32" s="214"/>
      <c r="AJ32" s="215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</row>
    <row r="33" spans="1:50" x14ac:dyDescent="0.3">
      <c r="A33" s="1"/>
      <c r="B33" s="202" t="s">
        <v>95</v>
      </c>
      <c r="C33" s="67"/>
      <c r="D33" s="100" t="s">
        <v>19</v>
      </c>
      <c r="E33" s="99"/>
      <c r="F33" s="161">
        <v>-6.0000000000000002E-5</v>
      </c>
      <c r="G33" s="164">
        <f>+G27</f>
        <v>334</v>
      </c>
      <c r="H33" s="119">
        <f t="shared" si="0"/>
        <v>-2.0039999999999999E-2</v>
      </c>
      <c r="I33" s="97"/>
      <c r="J33" s="161"/>
      <c r="K33" s="164">
        <f>+G27</f>
        <v>334</v>
      </c>
      <c r="L33" s="119">
        <f t="shared" si="1"/>
        <v>0</v>
      </c>
      <c r="M33" s="97"/>
      <c r="N33" s="96">
        <f t="shared" si="2"/>
        <v>2.0039999999999999E-2</v>
      </c>
      <c r="O33" s="118" t="str">
        <f t="shared" si="4"/>
        <v/>
      </c>
      <c r="Q33" s="217"/>
      <c r="R33" s="66"/>
      <c r="S33" s="213"/>
      <c r="T33" s="66"/>
      <c r="U33" s="214"/>
      <c r="V33" s="215"/>
      <c r="W33" s="209"/>
      <c r="X33" s="217"/>
      <c r="Y33" s="66"/>
      <c r="Z33" s="213"/>
      <c r="AA33" s="66"/>
      <c r="AB33" s="214"/>
      <c r="AC33" s="215"/>
      <c r="AD33" s="209"/>
      <c r="AE33" s="217"/>
      <c r="AF33" s="66"/>
      <c r="AG33" s="213"/>
      <c r="AH33" s="66"/>
      <c r="AI33" s="214"/>
      <c r="AJ33" s="215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</row>
    <row r="34" spans="1:50" x14ac:dyDescent="0.3">
      <c r="A34" s="1"/>
      <c r="B34" s="202" t="s">
        <v>88</v>
      </c>
      <c r="C34" s="67"/>
      <c r="D34" s="100" t="s">
        <v>55</v>
      </c>
      <c r="E34" s="99"/>
      <c r="F34" s="203">
        <v>0</v>
      </c>
      <c r="G34" s="164">
        <v>1</v>
      </c>
      <c r="H34" s="119">
        <f t="shared" si="0"/>
        <v>0</v>
      </c>
      <c r="I34" s="97"/>
      <c r="J34" s="203"/>
      <c r="K34" s="104">
        <v>1</v>
      </c>
      <c r="L34" s="119">
        <f t="shared" si="1"/>
        <v>0</v>
      </c>
      <c r="M34" s="97"/>
      <c r="N34" s="96">
        <f t="shared" si="2"/>
        <v>0</v>
      </c>
      <c r="O34" s="118" t="str">
        <f t="shared" si="4"/>
        <v/>
      </c>
      <c r="Q34" s="217"/>
      <c r="R34" s="66"/>
      <c r="S34" s="213"/>
      <c r="T34" s="66"/>
      <c r="U34" s="214"/>
      <c r="V34" s="215"/>
      <c r="W34" s="209"/>
      <c r="X34" s="217"/>
      <c r="Y34" s="66"/>
      <c r="Z34" s="213"/>
      <c r="AA34" s="66"/>
      <c r="AB34" s="214"/>
      <c r="AC34" s="215"/>
      <c r="AD34" s="209"/>
      <c r="AE34" s="217"/>
      <c r="AF34" s="66"/>
      <c r="AG34" s="213"/>
      <c r="AH34" s="66"/>
      <c r="AI34" s="214"/>
      <c r="AJ34" s="215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</row>
    <row r="35" spans="1:50" x14ac:dyDescent="0.3">
      <c r="A35" s="1"/>
      <c r="B35" s="202" t="s">
        <v>93</v>
      </c>
      <c r="C35" s="67"/>
      <c r="D35" s="100" t="s">
        <v>55</v>
      </c>
      <c r="E35" s="99"/>
      <c r="F35" s="203">
        <v>0.18</v>
      </c>
      <c r="G35" s="164">
        <v>1</v>
      </c>
      <c r="H35" s="119">
        <f t="shared" si="0"/>
        <v>0.18</v>
      </c>
      <c r="I35" s="97"/>
      <c r="J35" s="203">
        <v>0.18</v>
      </c>
      <c r="K35" s="104">
        <v>1</v>
      </c>
      <c r="L35" s="119">
        <f t="shared" si="1"/>
        <v>0.18</v>
      </c>
      <c r="M35" s="97"/>
      <c r="N35" s="96">
        <f t="shared" si="2"/>
        <v>0</v>
      </c>
      <c r="O35" s="118">
        <f t="shared" si="4"/>
        <v>0</v>
      </c>
      <c r="Q35" s="216"/>
      <c r="R35" s="66"/>
      <c r="S35" s="213"/>
      <c r="T35" s="66"/>
      <c r="U35" s="214"/>
      <c r="V35" s="215"/>
      <c r="W35" s="209"/>
      <c r="X35" s="216"/>
      <c r="Y35" s="66"/>
      <c r="Z35" s="213"/>
      <c r="AA35" s="66"/>
      <c r="AB35" s="214"/>
      <c r="AC35" s="215"/>
      <c r="AD35" s="209"/>
      <c r="AE35" s="216"/>
      <c r="AF35" s="66"/>
      <c r="AG35" s="213"/>
      <c r="AH35" s="66"/>
      <c r="AI35" s="214"/>
      <c r="AJ35" s="215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</row>
    <row r="36" spans="1:50" x14ac:dyDescent="0.3">
      <c r="A36" s="1"/>
      <c r="B36" s="202" t="s">
        <v>89</v>
      </c>
      <c r="C36" s="67"/>
      <c r="D36" s="100" t="s">
        <v>55</v>
      </c>
      <c r="E36" s="99"/>
      <c r="F36" s="203">
        <v>-0.19</v>
      </c>
      <c r="G36" s="164">
        <v>1</v>
      </c>
      <c r="H36" s="119">
        <f t="shared" si="0"/>
        <v>-0.19</v>
      </c>
      <c r="I36" s="97"/>
      <c r="J36" s="203">
        <v>-0.19</v>
      </c>
      <c r="K36" s="104">
        <v>1</v>
      </c>
      <c r="L36" s="119">
        <f t="shared" si="1"/>
        <v>-0.19</v>
      </c>
      <c r="M36" s="97"/>
      <c r="N36" s="96">
        <f t="shared" si="2"/>
        <v>0</v>
      </c>
      <c r="O36" s="118">
        <f t="shared" si="4"/>
        <v>0</v>
      </c>
      <c r="Q36" s="216"/>
      <c r="R36" s="66"/>
      <c r="S36" s="213"/>
      <c r="T36" s="66"/>
      <c r="U36" s="214"/>
      <c r="V36" s="215"/>
      <c r="W36" s="209"/>
      <c r="X36" s="216"/>
      <c r="Y36" s="66"/>
      <c r="Z36" s="213"/>
      <c r="AA36" s="66"/>
      <c r="AB36" s="214"/>
      <c r="AC36" s="215"/>
      <c r="AD36" s="209"/>
      <c r="AE36" s="217"/>
      <c r="AF36" s="66"/>
      <c r="AG36" s="213"/>
      <c r="AH36" s="66"/>
      <c r="AI36" s="214"/>
      <c r="AJ36" s="215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</row>
    <row r="37" spans="1:50" x14ac:dyDescent="0.3">
      <c r="A37" s="1"/>
      <c r="B37" s="202" t="s">
        <v>90</v>
      </c>
      <c r="C37" s="67"/>
      <c r="D37" s="100" t="s">
        <v>55</v>
      </c>
      <c r="E37" s="99"/>
      <c r="F37" s="203">
        <v>-0.59</v>
      </c>
      <c r="G37" s="164">
        <v>1</v>
      </c>
      <c r="H37" s="119">
        <f t="shared" si="0"/>
        <v>-0.59</v>
      </c>
      <c r="I37" s="97"/>
      <c r="J37" s="203">
        <v>-0.59</v>
      </c>
      <c r="K37" s="104">
        <v>1</v>
      </c>
      <c r="L37" s="119">
        <f t="shared" si="1"/>
        <v>-0.59</v>
      </c>
      <c r="M37" s="97"/>
      <c r="N37" s="96">
        <f t="shared" si="2"/>
        <v>0</v>
      </c>
      <c r="O37" s="118">
        <f t="shared" si="4"/>
        <v>0</v>
      </c>
      <c r="Q37" s="216"/>
      <c r="R37" s="66"/>
      <c r="S37" s="213"/>
      <c r="T37" s="66"/>
      <c r="U37" s="214"/>
      <c r="V37" s="215"/>
      <c r="W37" s="209"/>
      <c r="X37" s="216"/>
      <c r="Y37" s="66"/>
      <c r="Z37" s="213"/>
      <c r="AA37" s="66"/>
      <c r="AB37" s="214"/>
      <c r="AC37" s="215"/>
      <c r="AD37" s="209"/>
      <c r="AE37" s="217"/>
      <c r="AF37" s="66"/>
      <c r="AG37" s="213"/>
      <c r="AH37" s="66"/>
      <c r="AI37" s="214"/>
      <c r="AJ37" s="215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</row>
    <row r="38" spans="1:50" x14ac:dyDescent="0.3">
      <c r="A38" s="130"/>
      <c r="B38" s="135" t="s">
        <v>31</v>
      </c>
      <c r="C38" s="116"/>
      <c r="D38" s="134"/>
      <c r="E38" s="116"/>
      <c r="F38" s="133"/>
      <c r="G38" s="132"/>
      <c r="H38" s="322">
        <f>SUM(H23:H37)</f>
        <v>28.319140000000001</v>
      </c>
      <c r="I38" s="123"/>
      <c r="J38" s="131"/>
      <c r="K38" s="171"/>
      <c r="L38" s="322">
        <f>SUM(L23:L37)</f>
        <v>30.420169863013697</v>
      </c>
      <c r="M38" s="123"/>
      <c r="N38" s="109">
        <f t="shared" si="2"/>
        <v>2.1010298630136965</v>
      </c>
      <c r="O38" s="169">
        <f>IF(OR(H38=0, L38=0),"",(N38/H38))</f>
        <v>7.4191160572450163E-2</v>
      </c>
      <c r="Q38" s="218"/>
      <c r="R38" s="219"/>
      <c r="S38" s="213"/>
      <c r="T38" s="66"/>
      <c r="U38" s="220"/>
      <c r="V38" s="221"/>
      <c r="W38" s="209"/>
      <c r="X38" s="218"/>
      <c r="Y38" s="219"/>
      <c r="Z38" s="213"/>
      <c r="AA38" s="66"/>
      <c r="AB38" s="220"/>
      <c r="AC38" s="221"/>
      <c r="AD38" s="209"/>
      <c r="AE38" s="218"/>
      <c r="AF38" s="219"/>
      <c r="AG38" s="213"/>
      <c r="AH38" s="66"/>
      <c r="AI38" s="220"/>
      <c r="AJ38" s="221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</row>
    <row r="39" spans="1:50" x14ac:dyDescent="0.3">
      <c r="A39" s="1"/>
      <c r="B39" s="202" t="s">
        <v>94</v>
      </c>
      <c r="C39" s="67"/>
      <c r="D39" s="100" t="s">
        <v>19</v>
      </c>
      <c r="E39" s="99"/>
      <c r="F39" s="161">
        <v>2.0000000000000002E-5</v>
      </c>
      <c r="G39" s="164">
        <f>+G27</f>
        <v>334</v>
      </c>
      <c r="H39" s="119">
        <f t="shared" ref="H39" si="8">G39*F39</f>
        <v>6.6800000000000002E-3</v>
      </c>
      <c r="I39" s="129"/>
      <c r="J39" s="161"/>
      <c r="K39" s="164">
        <f>+G27</f>
        <v>334</v>
      </c>
      <c r="L39" s="119">
        <f t="shared" ref="L39" si="9">K39*J39</f>
        <v>0</v>
      </c>
      <c r="M39" s="128"/>
      <c r="N39" s="96">
        <f t="shared" si="2"/>
        <v>-6.6800000000000002E-3</v>
      </c>
      <c r="O39" s="118" t="str">
        <f t="shared" ref="O39:O46" si="10">IF(OR(H39=0,L39=0),"",(N39/H39))</f>
        <v/>
      </c>
      <c r="Q39" s="218"/>
      <c r="R39" s="66"/>
      <c r="S39" s="213"/>
      <c r="T39" s="66"/>
      <c r="U39" s="214"/>
      <c r="V39" s="215"/>
      <c r="W39" s="209"/>
      <c r="X39" s="218"/>
      <c r="Y39" s="66"/>
      <c r="Z39" s="213"/>
      <c r="AA39" s="66"/>
      <c r="AB39" s="214"/>
      <c r="AC39" s="215"/>
      <c r="AD39" s="209"/>
      <c r="AE39" s="218"/>
      <c r="AF39" s="66"/>
      <c r="AG39" s="213"/>
      <c r="AH39" s="66"/>
      <c r="AI39" s="214"/>
      <c r="AJ39" s="215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</row>
    <row r="40" spans="1:50" x14ac:dyDescent="0.3">
      <c r="A40" s="1"/>
      <c r="B40" s="101" t="s">
        <v>30</v>
      </c>
      <c r="C40" s="67"/>
      <c r="D40" s="100" t="s">
        <v>19</v>
      </c>
      <c r="E40" s="99"/>
      <c r="F40" s="323">
        <f>IF(ISBLANK($D16)=TRUE, 0, IF($D16="TOU", 0.65*$F55+0.17*$F56+0.18*$F57, IF(AND($D16="non-TOU", G59&gt;0), $F59,$F58)))</f>
        <v>0.11139</v>
      </c>
      <c r="G40" s="163">
        <f>$F18*(1+$F68)-$F18</f>
        <v>12.558400000000006</v>
      </c>
      <c r="H40" s="162">
        <f>G40*F40</f>
        <v>1.3988801760000007</v>
      </c>
      <c r="I40" s="97"/>
      <c r="J40" s="316">
        <f>+F40</f>
        <v>0.11139</v>
      </c>
      <c r="K40" s="163">
        <f>$F18*(1+$J68)-$F18</f>
        <v>12.558400000000006</v>
      </c>
      <c r="L40" s="162">
        <f>K40*J40</f>
        <v>1.3988801760000007</v>
      </c>
      <c r="M40" s="97"/>
      <c r="N40" s="96">
        <f t="shared" si="2"/>
        <v>0</v>
      </c>
      <c r="O40" s="118">
        <f t="shared" si="10"/>
        <v>0</v>
      </c>
      <c r="Q40" s="222"/>
      <c r="R40" s="223"/>
      <c r="S40" s="213"/>
      <c r="T40" s="66"/>
      <c r="U40" s="214"/>
      <c r="V40" s="215"/>
      <c r="W40" s="209"/>
      <c r="X40" s="222"/>
      <c r="Y40" s="223"/>
      <c r="Z40" s="213"/>
      <c r="AA40" s="66"/>
      <c r="AB40" s="214"/>
      <c r="AC40" s="215"/>
      <c r="AD40" s="209"/>
      <c r="AE40" s="222"/>
      <c r="AF40" s="223"/>
      <c r="AG40" s="213"/>
      <c r="AH40" s="66"/>
      <c r="AI40" s="214"/>
      <c r="AJ40" s="215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</row>
    <row r="41" spans="1:50" s="194" customFormat="1" x14ac:dyDescent="0.3">
      <c r="A41" s="1"/>
      <c r="B41" s="271" t="s">
        <v>143</v>
      </c>
      <c r="C41" s="67"/>
      <c r="D41" s="100" t="s">
        <v>19</v>
      </c>
      <c r="E41" s="99"/>
      <c r="F41" s="329"/>
      <c r="G41" s="164"/>
      <c r="H41" s="162"/>
      <c r="I41" s="97"/>
      <c r="J41" s="329">
        <f>+'2017 RR&amp;DistR-DONOTPRINT'!$B$5</f>
        <v>-3.46E-3</v>
      </c>
      <c r="K41" s="190">
        <f>+G27</f>
        <v>334</v>
      </c>
      <c r="L41" s="162">
        <f t="shared" ref="L41:L45" si="11">K41*J41</f>
        <v>-1.15564</v>
      </c>
      <c r="M41" s="97"/>
      <c r="N41" s="96">
        <f t="shared" ref="N41:N45" si="12">L41-H41</f>
        <v>-1.15564</v>
      </c>
      <c r="O41" s="118" t="str">
        <f t="shared" ref="O41:O45" si="13">IF(OR(H41=0,L41=0),"",(N41/H41))</f>
        <v/>
      </c>
      <c r="Q41" s="222"/>
      <c r="R41" s="223"/>
      <c r="S41" s="213"/>
      <c r="T41" s="66"/>
      <c r="U41" s="214"/>
      <c r="V41" s="215"/>
      <c r="W41" s="209"/>
      <c r="X41" s="222"/>
      <c r="Y41" s="223"/>
      <c r="Z41" s="213"/>
      <c r="AA41" s="66"/>
      <c r="AB41" s="214"/>
      <c r="AC41" s="215"/>
      <c r="AD41" s="209"/>
      <c r="AE41" s="222"/>
      <c r="AF41" s="223"/>
      <c r="AG41" s="213"/>
      <c r="AH41" s="66"/>
      <c r="AI41" s="214"/>
      <c r="AJ41" s="215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</row>
    <row r="42" spans="1:50" s="194" customFormat="1" x14ac:dyDescent="0.3">
      <c r="A42" s="1"/>
      <c r="B42" s="271" t="s">
        <v>144</v>
      </c>
      <c r="C42" s="67"/>
      <c r="D42" s="100" t="s">
        <v>19</v>
      </c>
      <c r="E42" s="99"/>
      <c r="F42" s="316"/>
      <c r="G42" s="164"/>
      <c r="H42" s="162"/>
      <c r="I42" s="97"/>
      <c r="J42" s="316">
        <f>+'2017 RR&amp;DistR-DONOTPRINT'!$C$5</f>
        <v>0</v>
      </c>
      <c r="K42" s="190">
        <f>+G27</f>
        <v>334</v>
      </c>
      <c r="L42" s="162">
        <f t="shared" si="11"/>
        <v>0</v>
      </c>
      <c r="M42" s="97"/>
      <c r="N42" s="96">
        <f t="shared" si="12"/>
        <v>0</v>
      </c>
      <c r="O42" s="118" t="str">
        <f t="shared" si="13"/>
        <v/>
      </c>
      <c r="Q42" s="222"/>
      <c r="R42" s="223"/>
      <c r="S42" s="213"/>
      <c r="T42" s="66"/>
      <c r="U42" s="214"/>
      <c r="V42" s="215"/>
      <c r="W42" s="209"/>
      <c r="X42" s="222"/>
      <c r="Y42" s="223"/>
      <c r="Z42" s="213"/>
      <c r="AA42" s="66"/>
      <c r="AB42" s="214"/>
      <c r="AC42" s="215"/>
      <c r="AD42" s="209"/>
      <c r="AE42" s="222"/>
      <c r="AF42" s="223"/>
      <c r="AG42" s="213"/>
      <c r="AH42" s="66"/>
      <c r="AI42" s="214"/>
      <c r="AJ42" s="215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</row>
    <row r="43" spans="1:50" s="194" customFormat="1" x14ac:dyDescent="0.3">
      <c r="A43" s="1"/>
      <c r="B43" s="271" t="s">
        <v>145</v>
      </c>
      <c r="C43" s="67"/>
      <c r="D43" s="100" t="s">
        <v>19</v>
      </c>
      <c r="E43" s="99"/>
      <c r="F43" s="316"/>
      <c r="G43" s="164"/>
      <c r="H43" s="162"/>
      <c r="I43" s="97"/>
      <c r="J43" s="316">
        <f>+'2017 RR&amp;DistR-DONOTPRINT'!$E$5</f>
        <v>2.9E-4</v>
      </c>
      <c r="K43" s="190">
        <f>+G27</f>
        <v>334</v>
      </c>
      <c r="L43" s="162">
        <f t="shared" si="11"/>
        <v>9.6860000000000002E-2</v>
      </c>
      <c r="M43" s="97"/>
      <c r="N43" s="96">
        <f t="shared" si="12"/>
        <v>9.6860000000000002E-2</v>
      </c>
      <c r="O43" s="118" t="str">
        <f t="shared" si="13"/>
        <v/>
      </c>
      <c r="Q43" s="222"/>
      <c r="R43" s="223"/>
      <c r="S43" s="213"/>
      <c r="T43" s="66"/>
      <c r="U43" s="214"/>
      <c r="V43" s="215"/>
      <c r="W43" s="209"/>
      <c r="X43" s="222"/>
      <c r="Y43" s="223"/>
      <c r="Z43" s="213"/>
      <c r="AA43" s="66"/>
      <c r="AB43" s="214"/>
      <c r="AC43" s="215"/>
      <c r="AD43" s="209"/>
      <c r="AE43" s="222"/>
      <c r="AF43" s="223"/>
      <c r="AG43" s="213"/>
      <c r="AH43" s="66"/>
      <c r="AI43" s="214"/>
      <c r="AJ43" s="215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</row>
    <row r="44" spans="1:50" s="194" customFormat="1" x14ac:dyDescent="0.3">
      <c r="A44" s="1"/>
      <c r="B44" s="271" t="s">
        <v>147</v>
      </c>
      <c r="C44" s="67"/>
      <c r="D44" s="100" t="s">
        <v>19</v>
      </c>
      <c r="E44" s="99"/>
      <c r="F44" s="316"/>
      <c r="G44" s="164"/>
      <c r="H44" s="162"/>
      <c r="I44" s="97"/>
      <c r="J44" s="329">
        <f>+'2017 RR&amp;DistR-DONOTPRINT'!$G$5</f>
        <v>1.5399999999999999E-3</v>
      </c>
      <c r="K44" s="190"/>
      <c r="L44" s="162">
        <f t="shared" si="11"/>
        <v>0</v>
      </c>
      <c r="M44" s="97"/>
      <c r="N44" s="96">
        <f t="shared" si="12"/>
        <v>0</v>
      </c>
      <c r="O44" s="118" t="str">
        <f t="shared" si="13"/>
        <v/>
      </c>
      <c r="Q44" s="222"/>
      <c r="R44" s="223"/>
      <c r="S44" s="213"/>
      <c r="T44" s="66"/>
      <c r="U44" s="214"/>
      <c r="V44" s="215"/>
      <c r="W44" s="209"/>
      <c r="X44" s="222"/>
      <c r="Y44" s="223"/>
      <c r="Z44" s="213"/>
      <c r="AA44" s="66"/>
      <c r="AB44" s="214"/>
      <c r="AC44" s="215"/>
      <c r="AD44" s="209"/>
      <c r="AE44" s="222"/>
      <c r="AF44" s="223"/>
      <c r="AG44" s="213"/>
      <c r="AH44" s="66"/>
      <c r="AI44" s="214"/>
      <c r="AJ44" s="215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</row>
    <row r="45" spans="1:50" s="194" customFormat="1" x14ac:dyDescent="0.3">
      <c r="A45" s="1"/>
      <c r="B45" s="271" t="s">
        <v>146</v>
      </c>
      <c r="C45" s="67"/>
      <c r="D45" s="100" t="s">
        <v>19</v>
      </c>
      <c r="E45" s="99"/>
      <c r="F45" s="316"/>
      <c r="G45" s="164"/>
      <c r="H45" s="162"/>
      <c r="I45" s="97"/>
      <c r="J45" s="329">
        <f>+'2017 RR&amp;DistR-DONOTPRINT'!$H$5</f>
        <v>6.6299999999999996E-3</v>
      </c>
      <c r="K45" s="190"/>
      <c r="L45" s="162">
        <f t="shared" si="11"/>
        <v>0</v>
      </c>
      <c r="M45" s="97"/>
      <c r="N45" s="96">
        <f t="shared" si="12"/>
        <v>0</v>
      </c>
      <c r="O45" s="118" t="str">
        <f t="shared" si="13"/>
        <v/>
      </c>
      <c r="Q45" s="222"/>
      <c r="R45" s="223"/>
      <c r="S45" s="213"/>
      <c r="T45" s="66"/>
      <c r="U45" s="214"/>
      <c r="V45" s="215"/>
      <c r="W45" s="209"/>
      <c r="X45" s="222"/>
      <c r="Y45" s="223"/>
      <c r="Z45" s="213"/>
      <c r="AA45" s="66"/>
      <c r="AB45" s="214"/>
      <c r="AC45" s="215"/>
      <c r="AD45" s="209"/>
      <c r="AE45" s="222"/>
      <c r="AF45" s="223"/>
      <c r="AG45" s="213"/>
      <c r="AH45" s="66"/>
      <c r="AI45" s="214"/>
      <c r="AJ45" s="215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</row>
    <row r="46" spans="1:50" x14ac:dyDescent="0.3">
      <c r="A46" s="1"/>
      <c r="B46" s="99" t="s">
        <v>82</v>
      </c>
      <c r="C46" s="67"/>
      <c r="D46" s="100" t="s">
        <v>55</v>
      </c>
      <c r="E46" s="99"/>
      <c r="F46" s="317">
        <v>0.78</v>
      </c>
      <c r="G46" s="164">
        <v>1</v>
      </c>
      <c r="H46" s="162">
        <f>G46*F46</f>
        <v>0.78</v>
      </c>
      <c r="I46" s="97"/>
      <c r="J46" s="318">
        <v>0.78</v>
      </c>
      <c r="K46" s="103">
        <v>1</v>
      </c>
      <c r="L46" s="162">
        <f>K46*J46</f>
        <v>0.78</v>
      </c>
      <c r="M46" s="97"/>
      <c r="N46" s="96">
        <f t="shared" si="2"/>
        <v>0</v>
      </c>
      <c r="O46" s="118">
        <f t="shared" si="10"/>
        <v>0</v>
      </c>
      <c r="Q46" s="224"/>
      <c r="R46" s="66"/>
      <c r="S46" s="213"/>
      <c r="T46" s="66"/>
      <c r="U46" s="214"/>
      <c r="V46" s="215"/>
      <c r="W46" s="209"/>
      <c r="X46" s="224"/>
      <c r="Y46" s="66"/>
      <c r="Z46" s="213"/>
      <c r="AA46" s="66"/>
      <c r="AB46" s="214"/>
      <c r="AC46" s="215"/>
      <c r="AD46" s="209"/>
      <c r="AE46" s="224"/>
      <c r="AF46" s="66"/>
      <c r="AG46" s="213"/>
      <c r="AH46" s="66"/>
      <c r="AI46" s="214"/>
      <c r="AJ46" s="215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</row>
    <row r="47" spans="1:50" x14ac:dyDescent="0.3">
      <c r="A47" s="1"/>
      <c r="B47" s="117" t="s">
        <v>29</v>
      </c>
      <c r="C47" s="126"/>
      <c r="D47" s="126"/>
      <c r="E47" s="126"/>
      <c r="F47" s="125"/>
      <c r="G47" s="114"/>
      <c r="H47" s="111">
        <f>SUM(H39:H46)+H38</f>
        <v>30.504700176</v>
      </c>
      <c r="I47" s="123"/>
      <c r="J47" s="114"/>
      <c r="K47" s="124"/>
      <c r="L47" s="111">
        <f>SUM(L39:L46)+L38</f>
        <v>31.540270039013699</v>
      </c>
      <c r="M47" s="123"/>
      <c r="N47" s="109">
        <f t="shared" si="2"/>
        <v>1.0355698630136985</v>
      </c>
      <c r="O47" s="108">
        <f>IF(OR(H47=0,L47=0),"",(N47/H47))</f>
        <v>3.3947878754384465E-2</v>
      </c>
      <c r="Q47" s="66"/>
      <c r="R47" s="66"/>
      <c r="S47" s="220"/>
      <c r="T47" s="66"/>
      <c r="U47" s="220"/>
      <c r="V47" s="225"/>
      <c r="W47" s="209"/>
      <c r="X47" s="66"/>
      <c r="Y47" s="66"/>
      <c r="Z47" s="220"/>
      <c r="AA47" s="66"/>
      <c r="AB47" s="220"/>
      <c r="AC47" s="225"/>
      <c r="AD47" s="209"/>
      <c r="AE47" s="66"/>
      <c r="AF47" s="66"/>
      <c r="AG47" s="220"/>
      <c r="AH47" s="66"/>
      <c r="AI47" s="220"/>
      <c r="AJ47" s="225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</row>
    <row r="48" spans="1:50" x14ac:dyDescent="0.3">
      <c r="A48" s="1"/>
      <c r="B48" s="97" t="s">
        <v>28</v>
      </c>
      <c r="C48" s="97"/>
      <c r="D48" s="100" t="s">
        <v>19</v>
      </c>
      <c r="E48" s="121"/>
      <c r="F48" s="161">
        <v>9.1400000000000006E-3</v>
      </c>
      <c r="G48" s="106">
        <f>$F18*(1+$F68)</f>
        <v>346.55840000000001</v>
      </c>
      <c r="H48" s="119">
        <f>G48*F48</f>
        <v>3.167543776</v>
      </c>
      <c r="I48" s="97"/>
      <c r="J48" s="161">
        <f>+'2017 RR&amp;DistR-DONOTPRINT'!$J$5</f>
        <v>7.6299999999999996E-3</v>
      </c>
      <c r="K48" s="105">
        <f>+G48</f>
        <v>346.55840000000001</v>
      </c>
      <c r="L48" s="119">
        <f>K48*J48</f>
        <v>2.6442405920000001</v>
      </c>
      <c r="M48" s="97"/>
      <c r="N48" s="96">
        <f t="shared" si="2"/>
        <v>-0.52330318399999998</v>
      </c>
      <c r="O48" s="118">
        <f>IF(OR(H48=0,L48=0),"",(N48/H48))</f>
        <v>-0.16520787746170679</v>
      </c>
      <c r="Q48" s="217"/>
      <c r="R48" s="226"/>
      <c r="S48" s="213"/>
      <c r="T48" s="66"/>
      <c r="U48" s="214"/>
      <c r="V48" s="215"/>
      <c r="W48" s="209"/>
      <c r="X48" s="217"/>
      <c r="Y48" s="226"/>
      <c r="Z48" s="213"/>
      <c r="AA48" s="66"/>
      <c r="AB48" s="214"/>
      <c r="AC48" s="215"/>
      <c r="AD48" s="209"/>
      <c r="AE48" s="217"/>
      <c r="AF48" s="226"/>
      <c r="AG48" s="213"/>
      <c r="AH48" s="66"/>
      <c r="AI48" s="214"/>
      <c r="AJ48" s="215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</row>
    <row r="49" spans="1:50" x14ac:dyDescent="0.3">
      <c r="A49" s="1"/>
      <c r="B49" s="122" t="s">
        <v>27</v>
      </c>
      <c r="C49" s="97"/>
      <c r="D49" s="100" t="s">
        <v>19</v>
      </c>
      <c r="E49" s="121"/>
      <c r="F49" s="161">
        <v>7.8600000000000007E-3</v>
      </c>
      <c r="G49" s="106">
        <f>+G48</f>
        <v>346.55840000000001</v>
      </c>
      <c r="H49" s="119">
        <f>G49*F49</f>
        <v>2.7239490240000004</v>
      </c>
      <c r="I49" s="97"/>
      <c r="J49" s="161">
        <f>+'2017 RR&amp;DistR-DONOTPRINT'!$K$5</f>
        <v>5.6699999999999997E-3</v>
      </c>
      <c r="K49" s="105">
        <f>+G48</f>
        <v>346.55840000000001</v>
      </c>
      <c r="L49" s="119">
        <f>K49*J49</f>
        <v>1.9649861279999998</v>
      </c>
      <c r="M49" s="97"/>
      <c r="N49" s="96">
        <f t="shared" si="2"/>
        <v>-0.75896289600000055</v>
      </c>
      <c r="O49" s="118">
        <f>IF(OR(H49=0,L49=0),"",(N49/H49))</f>
        <v>-0.27862595419847347</v>
      </c>
      <c r="Q49" s="217"/>
      <c r="R49" s="226"/>
      <c r="S49" s="213"/>
      <c r="T49" s="66"/>
      <c r="U49" s="214"/>
      <c r="V49" s="215"/>
      <c r="W49" s="209"/>
      <c r="X49" s="217"/>
      <c r="Y49" s="226"/>
      <c r="Z49" s="213"/>
      <c r="AA49" s="66"/>
      <c r="AB49" s="214"/>
      <c r="AC49" s="215"/>
      <c r="AD49" s="209"/>
      <c r="AE49" s="217"/>
      <c r="AF49" s="226"/>
      <c r="AG49" s="213"/>
      <c r="AH49" s="66"/>
      <c r="AI49" s="214"/>
      <c r="AJ49" s="215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</row>
    <row r="50" spans="1:50" x14ac:dyDescent="0.3">
      <c r="A50" s="1"/>
      <c r="B50" s="117" t="s">
        <v>26</v>
      </c>
      <c r="C50" s="116"/>
      <c r="D50" s="116"/>
      <c r="E50" s="116"/>
      <c r="F50" s="115"/>
      <c r="G50" s="114"/>
      <c r="H50" s="111">
        <f>SUM(H47:H49)</f>
        <v>36.396192976000002</v>
      </c>
      <c r="I50" s="110"/>
      <c r="J50" s="113"/>
      <c r="K50" s="112"/>
      <c r="L50" s="111">
        <f>SUM(L47:L49)</f>
        <v>36.149496759013701</v>
      </c>
      <c r="M50" s="110"/>
      <c r="N50" s="109">
        <f t="shared" si="2"/>
        <v>-0.24669621698630095</v>
      </c>
      <c r="O50" s="108">
        <f>IF(OR(H50=0,L50=0),"",(N50/H50))</f>
        <v>-6.7780775079683414E-3</v>
      </c>
      <c r="Q50" s="75"/>
      <c r="R50" s="75"/>
      <c r="S50" s="220"/>
      <c r="T50" s="75"/>
      <c r="U50" s="220"/>
      <c r="V50" s="225"/>
      <c r="W50" s="209"/>
      <c r="X50" s="75"/>
      <c r="Y50" s="75"/>
      <c r="Z50" s="220"/>
      <c r="AA50" s="75"/>
      <c r="AB50" s="220"/>
      <c r="AC50" s="225"/>
      <c r="AD50" s="209"/>
      <c r="AE50" s="75"/>
      <c r="AF50" s="75"/>
      <c r="AG50" s="220"/>
      <c r="AH50" s="75"/>
      <c r="AI50" s="220"/>
      <c r="AJ50" s="225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</row>
    <row r="51" spans="1:50" x14ac:dyDescent="0.3">
      <c r="A51" s="1"/>
      <c r="B51" s="107" t="s">
        <v>25</v>
      </c>
      <c r="C51" s="67"/>
      <c r="D51" s="100" t="s">
        <v>19</v>
      </c>
      <c r="E51" s="99"/>
      <c r="F51" s="93">
        <f>+RESIDENTIAL!$F$53</f>
        <v>3.5999999999999999E-3</v>
      </c>
      <c r="G51" s="106">
        <f>+G48</f>
        <v>346.55840000000001</v>
      </c>
      <c r="H51" s="91">
        <f t="shared" ref="H51:H59" si="14">G51*F51</f>
        <v>1.24761024</v>
      </c>
      <c r="I51" s="97"/>
      <c r="J51" s="93">
        <f>+F51</f>
        <v>3.5999999999999999E-3</v>
      </c>
      <c r="K51" s="105">
        <f>+G48</f>
        <v>346.55840000000001</v>
      </c>
      <c r="L51" s="91">
        <f t="shared" ref="L51:L59" si="15">K51*J51</f>
        <v>1.24761024</v>
      </c>
      <c r="M51" s="97"/>
      <c r="N51" s="96">
        <f t="shared" si="2"/>
        <v>0</v>
      </c>
      <c r="O51" s="118">
        <f>IF(OR(H51=0,L51=0),"",(N51/H51))</f>
        <v>0</v>
      </c>
      <c r="Q51" s="227"/>
      <c r="R51" s="226"/>
      <c r="S51" s="228"/>
      <c r="T51" s="66"/>
      <c r="U51" s="214"/>
      <c r="V51" s="215"/>
      <c r="W51" s="209"/>
      <c r="X51" s="227"/>
      <c r="Y51" s="226"/>
      <c r="Z51" s="228"/>
      <c r="AA51" s="66"/>
      <c r="AB51" s="214"/>
      <c r="AC51" s="215"/>
      <c r="AD51" s="209"/>
      <c r="AE51" s="227"/>
      <c r="AF51" s="226"/>
      <c r="AG51" s="228"/>
      <c r="AH51" s="66"/>
      <c r="AI51" s="214"/>
      <c r="AJ51" s="215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</row>
    <row r="52" spans="1:50" x14ac:dyDescent="0.3">
      <c r="A52" s="1"/>
      <c r="B52" s="107" t="s">
        <v>24</v>
      </c>
      <c r="C52" s="67"/>
      <c r="D52" s="100" t="s">
        <v>19</v>
      </c>
      <c r="E52" s="99"/>
      <c r="F52" s="93">
        <f>+RESIDENTIAL!$F$54</f>
        <v>1.2999999999999999E-3</v>
      </c>
      <c r="G52" s="106">
        <f>+G48</f>
        <v>346.55840000000001</v>
      </c>
      <c r="H52" s="91">
        <f t="shared" si="14"/>
        <v>0.45052591999999997</v>
      </c>
      <c r="I52" s="97"/>
      <c r="J52" s="102">
        <v>1.2999999999999999E-3</v>
      </c>
      <c r="K52" s="105">
        <f>+G48</f>
        <v>346.55840000000001</v>
      </c>
      <c r="L52" s="91">
        <f t="shared" si="15"/>
        <v>0.45052591999999997</v>
      </c>
      <c r="M52" s="97"/>
      <c r="N52" s="96">
        <f t="shared" si="2"/>
        <v>0</v>
      </c>
      <c r="O52" s="118">
        <f t="shared" ref="O52:O65" si="16">IF(OR(H52=0,L52=0),"",(N52/H52))</f>
        <v>0</v>
      </c>
      <c r="Q52" s="227"/>
      <c r="R52" s="226"/>
      <c r="S52" s="228"/>
      <c r="T52" s="66"/>
      <c r="U52" s="214"/>
      <c r="V52" s="215"/>
      <c r="W52" s="209"/>
      <c r="X52" s="227"/>
      <c r="Y52" s="226"/>
      <c r="Z52" s="228"/>
      <c r="AA52" s="66"/>
      <c r="AB52" s="214"/>
      <c r="AC52" s="215"/>
      <c r="AD52" s="209"/>
      <c r="AE52" s="227"/>
      <c r="AF52" s="226"/>
      <c r="AG52" s="228"/>
      <c r="AH52" s="66"/>
      <c r="AI52" s="214"/>
      <c r="AJ52" s="215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09"/>
      <c r="AV52" s="209"/>
      <c r="AW52" s="209"/>
      <c r="AX52" s="209"/>
    </row>
    <row r="53" spans="1:50" s="194" customFormat="1" x14ac:dyDescent="0.3">
      <c r="A53" s="1"/>
      <c r="B53" s="107" t="s">
        <v>83</v>
      </c>
      <c r="C53" s="67"/>
      <c r="D53" s="100" t="s">
        <v>19</v>
      </c>
      <c r="E53" s="99"/>
      <c r="F53" s="93">
        <f>+RESIDENTIAL!$F$55</f>
        <v>1.1000000000000001E-3</v>
      </c>
      <c r="G53" s="106">
        <f>+G48</f>
        <v>346.55840000000001</v>
      </c>
      <c r="H53" s="91">
        <f t="shared" si="14"/>
        <v>0.38121424000000004</v>
      </c>
      <c r="I53" s="97"/>
      <c r="J53" s="102">
        <v>1.1000000000000001E-3</v>
      </c>
      <c r="K53" s="105">
        <f>+G48</f>
        <v>346.55840000000001</v>
      </c>
      <c r="L53" s="91">
        <f t="shared" ref="L53" si="17">K53*J53</f>
        <v>0.38121424000000004</v>
      </c>
      <c r="M53" s="97"/>
      <c r="N53" s="96">
        <f t="shared" ref="N53" si="18">L53-H53</f>
        <v>0</v>
      </c>
      <c r="O53" s="118">
        <f t="shared" ref="O53" si="19">IF(OR(H53=0,L53=0),"",(N53/H53))</f>
        <v>0</v>
      </c>
      <c r="Q53" s="227"/>
      <c r="R53" s="226"/>
      <c r="S53" s="228"/>
      <c r="T53" s="66"/>
      <c r="U53" s="214"/>
      <c r="V53" s="215"/>
      <c r="W53" s="209"/>
      <c r="X53" s="227"/>
      <c r="Y53" s="226"/>
      <c r="Z53" s="228"/>
      <c r="AA53" s="66"/>
      <c r="AB53" s="214"/>
      <c r="AC53" s="215"/>
      <c r="AD53" s="209"/>
      <c r="AE53" s="227"/>
      <c r="AF53" s="226"/>
      <c r="AG53" s="228"/>
      <c r="AH53" s="66"/>
      <c r="AI53" s="214"/>
      <c r="AJ53" s="215"/>
      <c r="AK53" s="209"/>
      <c r="AL53" s="209"/>
      <c r="AM53" s="209"/>
      <c r="AN53" s="209"/>
      <c r="AO53" s="209"/>
      <c r="AP53" s="209"/>
      <c r="AQ53" s="209"/>
      <c r="AR53" s="209"/>
      <c r="AS53" s="209"/>
      <c r="AT53" s="209"/>
      <c r="AU53" s="209"/>
      <c r="AV53" s="209"/>
      <c r="AW53" s="209"/>
      <c r="AX53" s="209"/>
    </row>
    <row r="54" spans="1:50" x14ac:dyDescent="0.3">
      <c r="A54" s="1"/>
      <c r="B54" s="67" t="s">
        <v>23</v>
      </c>
      <c r="C54" s="67"/>
      <c r="D54" s="100" t="s">
        <v>55</v>
      </c>
      <c r="E54" s="99"/>
      <c r="F54" s="324">
        <f>+RESIDENTIAL!$F$56</f>
        <v>0.25</v>
      </c>
      <c r="G54" s="104">
        <v>1</v>
      </c>
      <c r="H54" s="91">
        <f t="shared" si="14"/>
        <v>0.25</v>
      </c>
      <c r="I54" s="97"/>
      <c r="J54" s="201">
        <v>0.25</v>
      </c>
      <c r="K54" s="103">
        <v>1</v>
      </c>
      <c r="L54" s="91">
        <f t="shared" si="15"/>
        <v>0.25</v>
      </c>
      <c r="M54" s="97"/>
      <c r="N54" s="96">
        <f t="shared" si="2"/>
        <v>0</v>
      </c>
      <c r="O54" s="118">
        <f t="shared" si="16"/>
        <v>0</v>
      </c>
      <c r="Q54" s="229"/>
      <c r="R54" s="66"/>
      <c r="S54" s="228"/>
      <c r="T54" s="66"/>
      <c r="U54" s="214"/>
      <c r="V54" s="215"/>
      <c r="W54" s="209"/>
      <c r="X54" s="229"/>
      <c r="Y54" s="66"/>
      <c r="Z54" s="228"/>
      <c r="AA54" s="66"/>
      <c r="AB54" s="214"/>
      <c r="AC54" s="215"/>
      <c r="AD54" s="209"/>
      <c r="AE54" s="229"/>
      <c r="AF54" s="66"/>
      <c r="AG54" s="228"/>
      <c r="AH54" s="66"/>
      <c r="AI54" s="214"/>
      <c r="AJ54" s="215"/>
      <c r="AK54" s="209"/>
      <c r="AL54" s="209"/>
      <c r="AM54" s="209"/>
      <c r="AN54" s="209"/>
      <c r="AO54" s="209"/>
      <c r="AP54" s="209"/>
      <c r="AQ54" s="209"/>
      <c r="AR54" s="209"/>
      <c r="AS54" s="209"/>
      <c r="AT54" s="209"/>
      <c r="AU54" s="209"/>
      <c r="AV54" s="209"/>
      <c r="AW54" s="209"/>
      <c r="AX54" s="209"/>
    </row>
    <row r="55" spans="1:50" x14ac:dyDescent="0.3">
      <c r="A55" s="1"/>
      <c r="B55" s="101" t="s">
        <v>21</v>
      </c>
      <c r="C55" s="67"/>
      <c r="D55" s="100" t="s">
        <v>19</v>
      </c>
      <c r="E55" s="99"/>
      <c r="F55" s="93">
        <f>+RESIDENTIAL!$F$57</f>
        <v>8.6999999999999994E-2</v>
      </c>
      <c r="G55" s="98">
        <f>0.65*$F18</f>
        <v>217.1</v>
      </c>
      <c r="H55" s="91">
        <f t="shared" si="14"/>
        <v>18.887699999999999</v>
      </c>
      <c r="I55" s="97"/>
      <c r="J55" s="93">
        <f>+RESIDENTIAL!$F$57</f>
        <v>8.6999999999999994E-2</v>
      </c>
      <c r="K55" s="98">
        <f>$G55</f>
        <v>217.1</v>
      </c>
      <c r="L55" s="91">
        <f t="shared" si="15"/>
        <v>18.887699999999999</v>
      </c>
      <c r="M55" s="97"/>
      <c r="N55" s="96">
        <f t="shared" ref="N55:N61" si="20">L55-H55</f>
        <v>0</v>
      </c>
      <c r="O55" s="118">
        <f t="shared" ref="O55:O61" si="21">IF(OR(H55=0,L55=0),"",(N55/H55))</f>
        <v>0</v>
      </c>
      <c r="Q55" s="230"/>
      <c r="R55" s="231"/>
      <c r="S55" s="228"/>
      <c r="T55" s="66"/>
      <c r="U55" s="214"/>
      <c r="V55" s="215"/>
      <c r="W55" s="209"/>
      <c r="X55" s="230"/>
      <c r="Y55" s="231"/>
      <c r="Z55" s="228"/>
      <c r="AA55" s="66"/>
      <c r="AB55" s="214"/>
      <c r="AC55" s="215"/>
      <c r="AD55" s="209"/>
      <c r="AE55" s="230"/>
      <c r="AF55" s="231"/>
      <c r="AG55" s="228"/>
      <c r="AH55" s="66"/>
      <c r="AI55" s="214"/>
      <c r="AJ55" s="215"/>
      <c r="AK55" s="209"/>
      <c r="AL55" s="209"/>
      <c r="AM55" s="209"/>
      <c r="AN55" s="209"/>
      <c r="AO55" s="209"/>
      <c r="AP55" s="209"/>
      <c r="AQ55" s="209"/>
      <c r="AR55" s="209"/>
      <c r="AS55" s="209"/>
      <c r="AT55" s="209"/>
      <c r="AU55" s="209"/>
      <c r="AV55" s="209"/>
      <c r="AW55" s="209"/>
      <c r="AX55" s="209"/>
    </row>
    <row r="56" spans="1:50" x14ac:dyDescent="0.3">
      <c r="A56" s="1"/>
      <c r="B56" s="101" t="s">
        <v>20</v>
      </c>
      <c r="C56" s="67"/>
      <c r="D56" s="100" t="s">
        <v>19</v>
      </c>
      <c r="E56" s="99"/>
      <c r="F56" s="93">
        <f>+RESIDENTIAL!$F$58</f>
        <v>0.13200000000000001</v>
      </c>
      <c r="G56" s="98">
        <f>0.17*$F18</f>
        <v>56.78</v>
      </c>
      <c r="H56" s="91">
        <f t="shared" si="14"/>
        <v>7.4949600000000007</v>
      </c>
      <c r="I56" s="97"/>
      <c r="J56" s="93">
        <f>+RESIDENTIAL!$F$58</f>
        <v>0.13200000000000001</v>
      </c>
      <c r="K56" s="98">
        <f>$G56</f>
        <v>56.78</v>
      </c>
      <c r="L56" s="91">
        <f t="shared" si="15"/>
        <v>7.4949600000000007</v>
      </c>
      <c r="M56" s="97"/>
      <c r="N56" s="96">
        <f t="shared" si="20"/>
        <v>0</v>
      </c>
      <c r="O56" s="118">
        <f t="shared" si="21"/>
        <v>0</v>
      </c>
      <c r="Q56" s="230"/>
      <c r="R56" s="231"/>
      <c r="S56" s="228"/>
      <c r="T56" s="66"/>
      <c r="U56" s="214"/>
      <c r="V56" s="215"/>
      <c r="W56" s="209"/>
      <c r="X56" s="230"/>
      <c r="Y56" s="231"/>
      <c r="Z56" s="228"/>
      <c r="AA56" s="66"/>
      <c r="AB56" s="214"/>
      <c r="AC56" s="215"/>
      <c r="AD56" s="209"/>
      <c r="AE56" s="230"/>
      <c r="AF56" s="231"/>
      <c r="AG56" s="228"/>
      <c r="AH56" s="66"/>
      <c r="AI56" s="214"/>
      <c r="AJ56" s="215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  <c r="AV56" s="209"/>
      <c r="AW56" s="209"/>
      <c r="AX56" s="209"/>
    </row>
    <row r="57" spans="1:50" x14ac:dyDescent="0.3">
      <c r="A57" s="1"/>
      <c r="B57" s="3" t="s">
        <v>18</v>
      </c>
      <c r="C57" s="67"/>
      <c r="D57" s="100" t="s">
        <v>19</v>
      </c>
      <c r="E57" s="99"/>
      <c r="F57" s="93">
        <f>+RESIDENTIAL!$F$59</f>
        <v>0.18</v>
      </c>
      <c r="G57" s="98">
        <f>0.18*$F18</f>
        <v>60.12</v>
      </c>
      <c r="H57" s="91">
        <f t="shared" si="14"/>
        <v>10.821599999999998</v>
      </c>
      <c r="I57" s="97"/>
      <c r="J57" s="93">
        <f>+RESIDENTIAL!$F$59</f>
        <v>0.18</v>
      </c>
      <c r="K57" s="98">
        <f>$G57</f>
        <v>60.12</v>
      </c>
      <c r="L57" s="91">
        <f t="shared" si="15"/>
        <v>10.821599999999998</v>
      </c>
      <c r="M57" s="97"/>
      <c r="N57" s="96">
        <f t="shared" si="20"/>
        <v>0</v>
      </c>
      <c r="O57" s="118">
        <f t="shared" si="21"/>
        <v>0</v>
      </c>
      <c r="Q57" s="230"/>
      <c r="R57" s="231"/>
      <c r="S57" s="228"/>
      <c r="T57" s="66"/>
      <c r="U57" s="214"/>
      <c r="V57" s="215"/>
      <c r="W57" s="209"/>
      <c r="X57" s="230"/>
      <c r="Y57" s="231"/>
      <c r="Z57" s="228"/>
      <c r="AA57" s="66"/>
      <c r="AB57" s="214"/>
      <c r="AC57" s="215"/>
      <c r="AD57" s="209"/>
      <c r="AE57" s="230"/>
      <c r="AF57" s="231"/>
      <c r="AG57" s="228"/>
      <c r="AH57" s="66"/>
      <c r="AI57" s="214"/>
      <c r="AJ57" s="215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</row>
    <row r="58" spans="1:50" x14ac:dyDescent="0.3">
      <c r="A58" s="7"/>
      <c r="B58" s="95" t="s">
        <v>17</v>
      </c>
      <c r="C58" s="36"/>
      <c r="D58" s="100" t="s">
        <v>19</v>
      </c>
      <c r="E58" s="94"/>
      <c r="F58" s="93">
        <f>+RESIDENTIAL!$F$60</f>
        <v>0.10299999999999999</v>
      </c>
      <c r="G58" s="92">
        <f>IF(AND($T$1=1, $F18&gt;=600), 600, IF(AND($T$1=1, AND($F18&lt;600, $F18&gt;=0)), $F18, IF(AND($T$1=2, $F18&gt;=1000), 1000, IF(AND($T$1=2, AND($F18&lt;1000, $F18&gt;=0)), $F18))))</f>
        <v>334</v>
      </c>
      <c r="H58" s="91">
        <f t="shared" si="14"/>
        <v>34.402000000000001</v>
      </c>
      <c r="I58" s="90"/>
      <c r="J58" s="93">
        <f>+RESIDENTIAL!$F$60</f>
        <v>0.10299999999999999</v>
      </c>
      <c r="K58" s="92">
        <f>$G58</f>
        <v>334</v>
      </c>
      <c r="L58" s="91">
        <f t="shared" si="15"/>
        <v>34.402000000000001</v>
      </c>
      <c r="M58" s="90"/>
      <c r="N58" s="96">
        <f t="shared" si="20"/>
        <v>0</v>
      </c>
      <c r="O58" s="118">
        <f t="shared" si="21"/>
        <v>0</v>
      </c>
      <c r="Q58" s="230"/>
      <c r="R58" s="232"/>
      <c r="S58" s="228"/>
      <c r="T58" s="34"/>
      <c r="U58" s="214"/>
      <c r="V58" s="215"/>
      <c r="W58" s="209"/>
      <c r="X58" s="230"/>
      <c r="Y58" s="232"/>
      <c r="Z58" s="228"/>
      <c r="AA58" s="34"/>
      <c r="AB58" s="214"/>
      <c r="AC58" s="215"/>
      <c r="AD58" s="209"/>
      <c r="AE58" s="230"/>
      <c r="AF58" s="232"/>
      <c r="AG58" s="228"/>
      <c r="AH58" s="34"/>
      <c r="AI58" s="214"/>
      <c r="AJ58" s="215"/>
      <c r="AK58" s="209"/>
      <c r="AL58" s="209"/>
      <c r="AM58" s="209"/>
      <c r="AN58" s="209"/>
      <c r="AO58" s="209"/>
      <c r="AP58" s="209"/>
      <c r="AQ58" s="209"/>
      <c r="AR58" s="209"/>
      <c r="AS58" s="209"/>
      <c r="AT58" s="209"/>
      <c r="AU58" s="209"/>
      <c r="AV58" s="209"/>
      <c r="AW58" s="209"/>
      <c r="AX58" s="209"/>
    </row>
    <row r="59" spans="1:50" x14ac:dyDescent="0.3">
      <c r="A59" s="7"/>
      <c r="B59" s="95" t="s">
        <v>16</v>
      </c>
      <c r="C59" s="36"/>
      <c r="D59" s="100" t="s">
        <v>19</v>
      </c>
      <c r="E59" s="94"/>
      <c r="F59" s="93">
        <f>+RESIDENTIAL!$F$61</f>
        <v>0.121</v>
      </c>
      <c r="G59" s="92">
        <f>IF(AND($T$1=1, F18&gt;=600), F18-600, IF(AND($T$1=1, AND(F18&lt;600, F18&gt;=0)), 0, IF(AND($T$1=2, F18&gt;=1000), F18-1000, IF(AND($T$1=2, AND(F18&lt;1000, F18&gt;=0)), 0))))</f>
        <v>0</v>
      </c>
      <c r="H59" s="91">
        <f t="shared" si="14"/>
        <v>0</v>
      </c>
      <c r="I59" s="90"/>
      <c r="J59" s="93">
        <f>+RESIDENTIAL!$F$61</f>
        <v>0.121</v>
      </c>
      <c r="K59" s="92">
        <f>$G59</f>
        <v>0</v>
      </c>
      <c r="L59" s="91">
        <f t="shared" si="15"/>
        <v>0</v>
      </c>
      <c r="M59" s="90"/>
      <c r="N59" s="96">
        <f t="shared" si="20"/>
        <v>0</v>
      </c>
      <c r="O59" s="118" t="str">
        <f t="shared" si="21"/>
        <v/>
      </c>
      <c r="Q59" s="230"/>
      <c r="R59" s="232"/>
      <c r="S59" s="228"/>
      <c r="T59" s="34"/>
      <c r="U59" s="214"/>
      <c r="V59" s="215"/>
      <c r="W59" s="209"/>
      <c r="X59" s="230"/>
      <c r="Y59" s="232"/>
      <c r="Z59" s="228"/>
      <c r="AA59" s="34"/>
      <c r="AB59" s="214"/>
      <c r="AC59" s="215"/>
      <c r="AD59" s="209"/>
      <c r="AE59" s="230"/>
      <c r="AF59" s="232"/>
      <c r="AG59" s="228"/>
      <c r="AH59" s="34"/>
      <c r="AI59" s="214"/>
      <c r="AJ59" s="215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  <c r="AX59" s="209"/>
    </row>
    <row r="60" spans="1:50" s="194" customFormat="1" x14ac:dyDescent="0.3">
      <c r="A60" s="7"/>
      <c r="B60" s="280" t="s">
        <v>114</v>
      </c>
      <c r="C60" s="36"/>
      <c r="D60" s="100" t="s">
        <v>19</v>
      </c>
      <c r="E60" s="94"/>
      <c r="F60" s="93">
        <v>0.113</v>
      </c>
      <c r="G60" s="92"/>
      <c r="H60" s="287"/>
      <c r="I60" s="90"/>
      <c r="J60" s="93">
        <f>+F60</f>
        <v>0.113</v>
      </c>
      <c r="K60" s="279"/>
      <c r="L60" s="287"/>
      <c r="M60" s="90"/>
      <c r="N60" s="89">
        <f t="shared" si="20"/>
        <v>0</v>
      </c>
      <c r="O60" s="288" t="str">
        <f t="shared" si="21"/>
        <v/>
      </c>
      <c r="Q60" s="230"/>
      <c r="R60" s="232"/>
      <c r="S60" s="228"/>
      <c r="T60" s="34"/>
      <c r="U60" s="214"/>
      <c r="V60" s="215"/>
      <c r="W60" s="209"/>
      <c r="X60" s="230"/>
      <c r="Y60" s="232"/>
      <c r="Z60" s="228"/>
      <c r="AA60" s="34"/>
      <c r="AB60" s="214"/>
      <c r="AC60" s="215"/>
      <c r="AD60" s="209"/>
      <c r="AE60" s="230"/>
      <c r="AF60" s="232"/>
      <c r="AG60" s="228"/>
      <c r="AH60" s="34"/>
      <c r="AI60" s="214"/>
      <c r="AJ60" s="215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</row>
    <row r="61" spans="1:50" s="194" customFormat="1" ht="15" thickBot="1" x14ac:dyDescent="0.35">
      <c r="A61" s="7"/>
      <c r="B61" s="280" t="s">
        <v>115</v>
      </c>
      <c r="C61" s="36"/>
      <c r="D61" s="100" t="s">
        <v>19</v>
      </c>
      <c r="E61" s="94"/>
      <c r="F61" s="93">
        <v>0.113</v>
      </c>
      <c r="G61" s="92"/>
      <c r="H61" s="287"/>
      <c r="I61" s="90"/>
      <c r="J61" s="305">
        <f>+F61</f>
        <v>0.113</v>
      </c>
      <c r="K61" s="279"/>
      <c r="L61" s="287"/>
      <c r="M61" s="90"/>
      <c r="N61" s="89">
        <f t="shared" si="20"/>
        <v>0</v>
      </c>
      <c r="O61" s="288" t="str">
        <f t="shared" si="21"/>
        <v/>
      </c>
      <c r="Q61" s="230"/>
      <c r="R61" s="232"/>
      <c r="S61" s="228"/>
      <c r="T61" s="34"/>
      <c r="U61" s="214"/>
      <c r="V61" s="215"/>
      <c r="W61" s="209"/>
      <c r="X61" s="230"/>
      <c r="Y61" s="232"/>
      <c r="Z61" s="228"/>
      <c r="AA61" s="34"/>
      <c r="AB61" s="214"/>
      <c r="AC61" s="215"/>
      <c r="AD61" s="209"/>
      <c r="AE61" s="230"/>
      <c r="AF61" s="232"/>
      <c r="AG61" s="228"/>
      <c r="AH61" s="34"/>
      <c r="AI61" s="214"/>
      <c r="AJ61" s="215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</row>
    <row r="62" spans="1:50" ht="15" thickBot="1" x14ac:dyDescent="0.35">
      <c r="A62" s="1"/>
      <c r="B62" s="88"/>
      <c r="C62" s="86"/>
      <c r="D62" s="87"/>
      <c r="E62" s="86"/>
      <c r="F62" s="56"/>
      <c r="G62" s="85"/>
      <c r="H62" s="54"/>
      <c r="I62" s="83"/>
      <c r="J62" s="56"/>
      <c r="K62" s="84"/>
      <c r="L62" s="54"/>
      <c r="M62" s="83"/>
      <c r="N62" s="82"/>
      <c r="O62" s="8"/>
      <c r="Q62" s="230"/>
      <c r="R62" s="219"/>
      <c r="S62" s="228"/>
      <c r="T62" s="66"/>
      <c r="U62" s="214"/>
      <c r="V62" s="233"/>
      <c r="W62" s="209"/>
      <c r="X62" s="230"/>
      <c r="Y62" s="219"/>
      <c r="Z62" s="228"/>
      <c r="AA62" s="66"/>
      <c r="AB62" s="214"/>
      <c r="AC62" s="233"/>
      <c r="AD62" s="209"/>
      <c r="AE62" s="230"/>
      <c r="AF62" s="219"/>
      <c r="AG62" s="228"/>
      <c r="AH62" s="66"/>
      <c r="AI62" s="214"/>
      <c r="AJ62" s="233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</row>
    <row r="63" spans="1:50" x14ac:dyDescent="0.3">
      <c r="A63" s="1"/>
      <c r="B63" s="81" t="s">
        <v>15</v>
      </c>
      <c r="C63" s="67"/>
      <c r="D63" s="67"/>
      <c r="E63" s="67"/>
      <c r="F63" s="80"/>
      <c r="G63" s="79"/>
      <c r="H63" s="76">
        <f>SUM(H51:H57,H50)</f>
        <v>75.929803375999995</v>
      </c>
      <c r="I63" s="78"/>
      <c r="J63" s="77"/>
      <c r="K63" s="77"/>
      <c r="L63" s="165">
        <f>SUM(L51:L57,L50)</f>
        <v>75.683107159013701</v>
      </c>
      <c r="M63" s="75"/>
      <c r="N63" s="74">
        <f>L63-H63</f>
        <v>-0.24669621698629385</v>
      </c>
      <c r="O63" s="167">
        <f t="shared" si="16"/>
        <v>-3.2490037642356117E-3</v>
      </c>
      <c r="Q63" s="234"/>
      <c r="R63" s="234"/>
      <c r="S63" s="220"/>
      <c r="T63" s="75"/>
      <c r="U63" s="214"/>
      <c r="V63" s="215"/>
      <c r="W63" s="209"/>
      <c r="X63" s="234"/>
      <c r="Y63" s="234"/>
      <c r="Z63" s="220"/>
      <c r="AA63" s="75"/>
      <c r="AB63" s="214"/>
      <c r="AC63" s="215"/>
      <c r="AD63" s="209"/>
      <c r="AE63" s="234"/>
      <c r="AF63" s="234"/>
      <c r="AG63" s="220"/>
      <c r="AH63" s="75"/>
      <c r="AI63" s="214"/>
      <c r="AJ63" s="215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</row>
    <row r="64" spans="1:50" x14ac:dyDescent="0.3">
      <c r="A64" s="1"/>
      <c r="B64" s="73" t="s">
        <v>12</v>
      </c>
      <c r="C64" s="67"/>
      <c r="D64" s="67"/>
      <c r="E64" s="67"/>
      <c r="F64" s="72">
        <v>0.13</v>
      </c>
      <c r="G64" s="66"/>
      <c r="H64" s="70">
        <f>H63*F64</f>
        <v>9.8708744388799996</v>
      </c>
      <c r="I64" s="65"/>
      <c r="J64" s="71">
        <v>0.13</v>
      </c>
      <c r="K64" s="65"/>
      <c r="L64" s="69">
        <f>L63*J64</f>
        <v>9.8388039306717818</v>
      </c>
      <c r="M64" s="64"/>
      <c r="N64" s="68">
        <f>L64-H64</f>
        <v>-3.2070508208217774E-2</v>
      </c>
      <c r="O64" s="118">
        <f t="shared" si="16"/>
        <v>-3.2490037642355684E-3</v>
      </c>
      <c r="Q64" s="235"/>
      <c r="R64" s="64"/>
      <c r="S64" s="236"/>
      <c r="T64" s="64"/>
      <c r="U64" s="214"/>
      <c r="V64" s="215"/>
      <c r="W64" s="209"/>
      <c r="X64" s="235"/>
      <c r="Y64" s="64"/>
      <c r="Z64" s="236"/>
      <c r="AA64" s="64"/>
      <c r="AB64" s="214"/>
      <c r="AC64" s="215"/>
      <c r="AD64" s="209"/>
      <c r="AE64" s="235"/>
      <c r="AF64" s="64"/>
      <c r="AG64" s="236"/>
      <c r="AH64" s="64"/>
      <c r="AI64" s="214"/>
      <c r="AJ64" s="215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</row>
    <row r="65" spans="1:50" ht="15" thickBot="1" x14ac:dyDescent="0.35">
      <c r="A65" s="1"/>
      <c r="B65" s="387" t="s">
        <v>116</v>
      </c>
      <c r="C65" s="387"/>
      <c r="D65" s="387"/>
      <c r="E65" s="63"/>
      <c r="F65" s="62"/>
      <c r="G65" s="61"/>
      <c r="H65" s="60">
        <f>SUM(H63:H64)</f>
        <v>85.80067781487999</v>
      </c>
      <c r="I65" s="59"/>
      <c r="J65" s="59"/>
      <c r="K65" s="59"/>
      <c r="L65" s="60">
        <f>SUM(L63:L64)</f>
        <v>85.521911089685489</v>
      </c>
      <c r="M65" s="58"/>
      <c r="N65" s="57">
        <f>L65-H65</f>
        <v>-0.27876672519450096</v>
      </c>
      <c r="O65" s="168">
        <f t="shared" si="16"/>
        <v>-3.2490037642354829E-3</v>
      </c>
      <c r="Q65" s="75"/>
      <c r="R65" s="75"/>
      <c r="S65" s="220"/>
      <c r="T65" s="75"/>
      <c r="U65" s="220"/>
      <c r="V65" s="238"/>
      <c r="W65" s="209"/>
      <c r="X65" s="75"/>
      <c r="Y65" s="75"/>
      <c r="Z65" s="220"/>
      <c r="AA65" s="75"/>
      <c r="AB65" s="220"/>
      <c r="AC65" s="238"/>
      <c r="AD65" s="209"/>
      <c r="AE65" s="75"/>
      <c r="AF65" s="75"/>
      <c r="AG65" s="220"/>
      <c r="AH65" s="75"/>
      <c r="AI65" s="220"/>
      <c r="AJ65" s="238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</row>
    <row r="66" spans="1:50" ht="15" thickBot="1" x14ac:dyDescent="0.35">
      <c r="A66" s="7"/>
      <c r="B66" s="19"/>
      <c r="C66" s="17"/>
      <c r="D66" s="18"/>
      <c r="E66" s="17"/>
      <c r="F66" s="56"/>
      <c r="G66" s="12"/>
      <c r="H66" s="54"/>
      <c r="I66" s="10"/>
      <c r="J66" s="56"/>
      <c r="K66" s="55"/>
      <c r="L66" s="54"/>
      <c r="M66" s="10"/>
      <c r="N66" s="53"/>
      <c r="O66" s="8"/>
      <c r="Q66" s="230"/>
      <c r="R66" s="239"/>
      <c r="S66" s="228"/>
      <c r="T66" s="34"/>
      <c r="U66" s="240"/>
      <c r="V66" s="233"/>
      <c r="W66" s="209"/>
      <c r="X66" s="230"/>
      <c r="Y66" s="239"/>
      <c r="Z66" s="228"/>
      <c r="AA66" s="34"/>
      <c r="AB66" s="240"/>
      <c r="AC66" s="233"/>
      <c r="AD66" s="209"/>
      <c r="AE66" s="230"/>
      <c r="AF66" s="239"/>
      <c r="AG66" s="228"/>
      <c r="AH66" s="34"/>
      <c r="AI66" s="240"/>
      <c r="AJ66" s="233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</row>
    <row r="67" spans="1:50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6"/>
      <c r="M67" s="1"/>
      <c r="N67" s="1"/>
      <c r="O67" s="1"/>
      <c r="Q67" s="208"/>
      <c r="R67" s="208"/>
      <c r="S67" s="249"/>
      <c r="T67" s="208"/>
      <c r="U67" s="208"/>
      <c r="V67" s="208"/>
      <c r="W67" s="209"/>
      <c r="X67" s="208"/>
      <c r="Y67" s="208"/>
      <c r="Z67" s="247"/>
      <c r="AA67" s="208"/>
      <c r="AB67" s="208"/>
      <c r="AC67" s="208"/>
      <c r="AD67" s="209"/>
      <c r="AE67" s="208"/>
      <c r="AF67" s="208"/>
      <c r="AG67" s="247"/>
      <c r="AH67" s="208"/>
      <c r="AI67" s="208"/>
      <c r="AJ67" s="208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</row>
    <row r="68" spans="1:50" x14ac:dyDescent="0.3">
      <c r="A68" s="1"/>
      <c r="B68" s="5" t="s">
        <v>8</v>
      </c>
      <c r="C68" s="1"/>
      <c r="D68" s="1"/>
      <c r="E68" s="1"/>
      <c r="F68" s="4">
        <v>3.7600000000000001E-2</v>
      </c>
      <c r="G68" s="1"/>
      <c r="H68" s="1"/>
      <c r="I68" s="1"/>
      <c r="J68" s="4">
        <v>3.7600000000000001E-2</v>
      </c>
      <c r="K68" s="1"/>
      <c r="L68" s="1"/>
      <c r="M68" s="1"/>
      <c r="N68" s="1"/>
      <c r="O68" s="1"/>
      <c r="Q68" s="248"/>
      <c r="R68" s="208"/>
      <c r="S68" s="208"/>
      <c r="T68" s="208"/>
      <c r="U68" s="208"/>
      <c r="V68" s="208"/>
      <c r="W68" s="209"/>
      <c r="X68" s="248"/>
      <c r="Y68" s="208"/>
      <c r="Z68" s="208"/>
      <c r="AA68" s="208"/>
      <c r="AB68" s="208"/>
      <c r="AC68" s="208"/>
      <c r="AD68" s="209"/>
      <c r="AE68" s="248"/>
      <c r="AF68" s="208"/>
      <c r="AG68" s="208"/>
      <c r="AH68" s="208"/>
      <c r="AI68" s="208"/>
      <c r="AJ68" s="208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</row>
    <row r="69" spans="1:50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Q69" s="209"/>
      <c r="R69" s="209"/>
      <c r="S69" s="209"/>
      <c r="T69" s="209"/>
      <c r="U69" s="209"/>
      <c r="V69" s="209"/>
      <c r="W69" s="209"/>
      <c r="X69" s="209"/>
      <c r="Y69" s="209"/>
      <c r="Z69" s="209"/>
      <c r="AA69" s="209"/>
      <c r="AB69" s="209"/>
      <c r="AC69" s="209"/>
      <c r="AD69" s="209"/>
      <c r="AE69" s="209"/>
      <c r="AF69" s="209"/>
      <c r="AG69" s="209"/>
      <c r="AH69" s="209"/>
      <c r="AI69" s="209"/>
      <c r="AJ69" s="209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209"/>
      <c r="AW69" s="209"/>
      <c r="AX69" s="209"/>
    </row>
    <row r="70" spans="1:50" x14ac:dyDescent="0.3">
      <c r="A70" s="1" t="s">
        <v>7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50" x14ac:dyDescent="0.3">
      <c r="A71" s="1" t="s">
        <v>6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50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50" x14ac:dyDescent="0.3">
      <c r="A73" s="3" t="s">
        <v>129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50" x14ac:dyDescent="0.3">
      <c r="A74" s="3" t="s">
        <v>5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50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50" x14ac:dyDescent="0.3">
      <c r="A76" s="1" t="s">
        <v>130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50" x14ac:dyDescent="0.3">
      <c r="A77" s="1" t="s">
        <v>4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50" x14ac:dyDescent="0.3">
      <c r="A78" s="1" t="s">
        <v>3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50" x14ac:dyDescent="0.3">
      <c r="A79" s="1" t="s">
        <v>2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50" x14ac:dyDescent="0.3">
      <c r="A80" s="1" t="s">
        <v>1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50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50" x14ac:dyDescent="0.3">
      <c r="A82" s="2"/>
      <c r="B82" s="1" t="s">
        <v>0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50" s="194" customFormat="1" x14ac:dyDescent="0.3">
      <c r="A83" s="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50" s="194" customFormat="1" ht="17.399999999999999" x14ac:dyDescent="0.3">
      <c r="A84" s="1"/>
      <c r="B84" s="381" t="s">
        <v>48</v>
      </c>
      <c r="C84" s="381"/>
      <c r="D84" s="381"/>
      <c r="E84" s="381"/>
      <c r="F84" s="381"/>
      <c r="G84" s="381"/>
      <c r="H84" s="381"/>
      <c r="I84" s="381"/>
      <c r="J84" s="381"/>
      <c r="K84" s="381"/>
      <c r="L84" s="381"/>
      <c r="M84" s="381"/>
      <c r="N84" s="381"/>
      <c r="O84" s="381"/>
    </row>
    <row r="85" spans="1:50" s="194" customFormat="1" ht="17.399999999999999" x14ac:dyDescent="0.3">
      <c r="A85" s="1"/>
      <c r="B85" s="381" t="s">
        <v>47</v>
      </c>
      <c r="C85" s="381"/>
      <c r="D85" s="381"/>
      <c r="E85" s="381"/>
      <c r="F85" s="381"/>
      <c r="G85" s="381"/>
      <c r="H85" s="381"/>
      <c r="I85" s="381"/>
      <c r="J85" s="381"/>
      <c r="K85" s="381"/>
      <c r="L85" s="381"/>
      <c r="M85" s="381"/>
      <c r="N85" s="381"/>
      <c r="O85" s="381"/>
      <c r="T85" s="194">
        <v>2</v>
      </c>
    </row>
    <row r="86" spans="1:50" s="194" customForma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50" s="194" customForma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50" s="194" customFormat="1" ht="15.6" x14ac:dyDescent="0.3">
      <c r="A88" s="1"/>
      <c r="B88" s="147" t="s">
        <v>46</v>
      </c>
      <c r="C88" s="1"/>
      <c r="D88" s="382" t="s">
        <v>77</v>
      </c>
      <c r="E88" s="382"/>
      <c r="F88" s="382"/>
      <c r="G88" s="382"/>
      <c r="H88" s="382"/>
      <c r="I88" s="382"/>
      <c r="J88" s="382"/>
      <c r="K88" s="382"/>
      <c r="L88" s="382"/>
      <c r="M88" s="382"/>
      <c r="N88" s="382"/>
      <c r="O88" s="382"/>
    </row>
    <row r="89" spans="1:50" s="194" customFormat="1" ht="15.6" x14ac:dyDescent="0.3">
      <c r="A89" s="1"/>
      <c r="B89" s="145"/>
      <c r="C89" s="1"/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</row>
    <row r="90" spans="1:50" s="194" customFormat="1" ht="15.6" x14ac:dyDescent="0.3">
      <c r="A90" s="1"/>
      <c r="B90" s="147" t="s">
        <v>45</v>
      </c>
      <c r="C90" s="1"/>
      <c r="D90" s="146" t="s">
        <v>57</v>
      </c>
      <c r="E90" s="144"/>
      <c r="F90" s="338" t="s">
        <v>135</v>
      </c>
      <c r="G90" s="144"/>
      <c r="H90" s="144"/>
      <c r="I90" s="144"/>
      <c r="J90" s="144"/>
      <c r="K90" s="144"/>
      <c r="L90" s="144"/>
      <c r="M90" s="144"/>
      <c r="N90" s="144"/>
      <c r="O90" s="144"/>
    </row>
    <row r="91" spans="1:50" s="194" customFormat="1" ht="15.6" x14ac:dyDescent="0.3">
      <c r="A91" s="1"/>
      <c r="B91" s="145"/>
      <c r="C91" s="1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</row>
    <row r="92" spans="1:50" s="194" customFormat="1" x14ac:dyDescent="0.3">
      <c r="A92" s="1"/>
      <c r="B92" s="3"/>
      <c r="C92" s="1"/>
      <c r="D92" s="5" t="s">
        <v>43</v>
      </c>
      <c r="E92" s="5"/>
      <c r="F92" s="143">
        <v>334</v>
      </c>
      <c r="G92" s="5" t="s">
        <v>42</v>
      </c>
      <c r="H92" s="1"/>
      <c r="I92" s="1"/>
      <c r="J92" s="1"/>
      <c r="K92" s="1"/>
      <c r="L92" s="1"/>
      <c r="M92" s="1"/>
      <c r="N92" s="1"/>
      <c r="O92" s="1"/>
    </row>
    <row r="93" spans="1:50" s="194" customFormat="1" x14ac:dyDescent="0.3">
      <c r="A93" s="1"/>
      <c r="B93" s="3"/>
      <c r="C93" s="1"/>
      <c r="D93" s="1"/>
      <c r="E93" s="1"/>
      <c r="F93" s="1"/>
      <c r="G93" s="1"/>
      <c r="H93" s="1"/>
      <c r="I93" s="1"/>
      <c r="J93" s="1"/>
      <c r="K93" s="1"/>
      <c r="L93" s="6"/>
      <c r="M93" s="1"/>
      <c r="N93" s="1"/>
      <c r="O93" s="1"/>
    </row>
    <row r="94" spans="1:50" s="194" customFormat="1" x14ac:dyDescent="0.3">
      <c r="A94" s="1"/>
      <c r="B94" s="3"/>
      <c r="C94" s="1"/>
      <c r="D94" s="142"/>
      <c r="E94" s="142"/>
      <c r="F94" s="383" t="s">
        <v>41</v>
      </c>
      <c r="G94" s="384"/>
      <c r="H94" s="385"/>
      <c r="I94" s="1"/>
      <c r="J94" s="383" t="s">
        <v>96</v>
      </c>
      <c r="K94" s="384"/>
      <c r="L94" s="385"/>
      <c r="M94" s="1"/>
      <c r="N94" s="383" t="s">
        <v>40</v>
      </c>
      <c r="O94" s="385"/>
      <c r="Q94" s="373"/>
      <c r="R94" s="373"/>
      <c r="S94" s="373"/>
      <c r="T94" s="208"/>
      <c r="U94" s="373"/>
      <c r="V94" s="373"/>
      <c r="W94" s="209"/>
      <c r="X94" s="373"/>
      <c r="Y94" s="373"/>
      <c r="Z94" s="373"/>
      <c r="AA94" s="208"/>
      <c r="AB94" s="373"/>
      <c r="AC94" s="373"/>
      <c r="AD94" s="209"/>
      <c r="AE94" s="373"/>
      <c r="AF94" s="373"/>
      <c r="AG94" s="373"/>
      <c r="AH94" s="208"/>
      <c r="AI94" s="373"/>
      <c r="AJ94" s="373"/>
      <c r="AK94" s="209"/>
      <c r="AL94" s="209"/>
      <c r="AM94" s="209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</row>
    <row r="95" spans="1:50" s="194" customFormat="1" ht="15" customHeight="1" x14ac:dyDescent="0.3">
      <c r="A95" s="1"/>
      <c r="B95" s="3"/>
      <c r="C95" s="1"/>
      <c r="D95" s="374" t="s">
        <v>39</v>
      </c>
      <c r="E95" s="138"/>
      <c r="F95" s="141" t="s">
        <v>38</v>
      </c>
      <c r="G95" s="141" t="s">
        <v>37</v>
      </c>
      <c r="H95" s="139" t="s">
        <v>36</v>
      </c>
      <c r="I95" s="1"/>
      <c r="J95" s="141" t="s">
        <v>38</v>
      </c>
      <c r="K95" s="140" t="s">
        <v>37</v>
      </c>
      <c r="L95" s="139" t="s">
        <v>36</v>
      </c>
      <c r="M95" s="1"/>
      <c r="N95" s="376" t="s">
        <v>35</v>
      </c>
      <c r="O95" s="378" t="s">
        <v>34</v>
      </c>
      <c r="Q95" s="261"/>
      <c r="R95" s="261"/>
      <c r="S95" s="261"/>
      <c r="T95" s="208"/>
      <c r="U95" s="380"/>
      <c r="V95" s="380"/>
      <c r="W95" s="209"/>
      <c r="X95" s="261"/>
      <c r="Y95" s="261"/>
      <c r="Z95" s="261"/>
      <c r="AA95" s="208"/>
      <c r="AB95" s="380"/>
      <c r="AC95" s="380"/>
      <c r="AD95" s="209"/>
      <c r="AE95" s="261"/>
      <c r="AF95" s="261"/>
      <c r="AG95" s="261"/>
      <c r="AH95" s="208"/>
      <c r="AI95" s="380"/>
      <c r="AJ95" s="380"/>
      <c r="AK95" s="209"/>
      <c r="AL95" s="209"/>
      <c r="AM95" s="209"/>
      <c r="AN95" s="209"/>
      <c r="AO95" s="209"/>
      <c r="AP95" s="209"/>
      <c r="AQ95" s="209"/>
      <c r="AR95" s="209"/>
      <c r="AS95" s="209"/>
      <c r="AT95" s="209"/>
      <c r="AU95" s="209"/>
      <c r="AV95" s="209"/>
      <c r="AW95" s="209"/>
      <c r="AX95" s="209"/>
    </row>
    <row r="96" spans="1:50" s="194" customFormat="1" x14ac:dyDescent="0.3">
      <c r="A96" s="1"/>
      <c r="B96" s="3"/>
      <c r="C96" s="1"/>
      <c r="D96" s="375"/>
      <c r="E96" s="138"/>
      <c r="F96" s="137" t="s">
        <v>33</v>
      </c>
      <c r="G96" s="137"/>
      <c r="H96" s="136" t="s">
        <v>33</v>
      </c>
      <c r="I96" s="1"/>
      <c r="J96" s="137" t="s">
        <v>33</v>
      </c>
      <c r="K96" s="136"/>
      <c r="L96" s="136" t="s">
        <v>33</v>
      </c>
      <c r="M96" s="1"/>
      <c r="N96" s="377"/>
      <c r="O96" s="379"/>
      <c r="Q96" s="211"/>
      <c r="R96" s="211"/>
      <c r="S96" s="211"/>
      <c r="T96" s="208"/>
      <c r="U96" s="388"/>
      <c r="V96" s="388"/>
      <c r="W96" s="209"/>
      <c r="X96" s="211"/>
      <c r="Y96" s="211"/>
      <c r="Z96" s="211"/>
      <c r="AA96" s="208"/>
      <c r="AB96" s="388"/>
      <c r="AC96" s="388"/>
      <c r="AD96" s="209"/>
      <c r="AE96" s="211"/>
      <c r="AF96" s="211"/>
      <c r="AG96" s="211"/>
      <c r="AH96" s="208"/>
      <c r="AI96" s="388"/>
      <c r="AJ96" s="388"/>
      <c r="AK96" s="209"/>
      <c r="AL96" s="209"/>
      <c r="AM96" s="209"/>
      <c r="AN96" s="209"/>
      <c r="AO96" s="209"/>
      <c r="AP96" s="209"/>
      <c r="AQ96" s="209"/>
      <c r="AR96" s="209"/>
      <c r="AS96" s="209"/>
      <c r="AT96" s="209"/>
      <c r="AU96" s="209"/>
      <c r="AV96" s="209"/>
      <c r="AW96" s="209"/>
      <c r="AX96" s="209"/>
    </row>
    <row r="97" spans="1:50" s="194" customFormat="1" x14ac:dyDescent="0.3">
      <c r="A97" s="1"/>
      <c r="B97" s="67" t="s">
        <v>72</v>
      </c>
      <c r="C97" s="67"/>
      <c r="D97" s="100" t="s">
        <v>55</v>
      </c>
      <c r="E97" s="99"/>
      <c r="F97" s="158">
        <v>19.07</v>
      </c>
      <c r="G97" s="104">
        <v>1</v>
      </c>
      <c r="H97" s="119">
        <f t="shared" ref="H97:H101" si="22">G97*F97</f>
        <v>19.07</v>
      </c>
      <c r="I97" s="97"/>
      <c r="J97" s="159">
        <f>+'2017 RR&amp;DistR-DONOTPRINT'!G21</f>
        <v>22.941369863013698</v>
      </c>
      <c r="K97" s="103">
        <v>1</v>
      </c>
      <c r="L97" s="119">
        <f t="shared" ref="L97:L111" si="23">K97*J97</f>
        <v>22.941369863013698</v>
      </c>
      <c r="M97" s="97"/>
      <c r="N97" s="96">
        <f t="shared" ref="N97:N135" si="24">L97-H97</f>
        <v>3.8713698630136975</v>
      </c>
      <c r="O97" s="118">
        <f>IF(OR(H97=0,L97=0),"",(N97/H97))</f>
        <v>0.20300838295824317</v>
      </c>
      <c r="Q97" s="212"/>
      <c r="R97" s="66"/>
      <c r="S97" s="213"/>
      <c r="T97" s="66"/>
      <c r="U97" s="214"/>
      <c r="V97" s="215"/>
      <c r="W97" s="209"/>
      <c r="X97" s="212"/>
      <c r="Y97" s="66"/>
      <c r="Z97" s="213"/>
      <c r="AA97" s="66"/>
      <c r="AB97" s="214"/>
      <c r="AC97" s="215"/>
      <c r="AD97" s="209"/>
      <c r="AE97" s="212"/>
      <c r="AF97" s="66"/>
      <c r="AG97" s="213"/>
      <c r="AH97" s="66"/>
      <c r="AI97" s="214"/>
      <c r="AJ97" s="215"/>
      <c r="AK97" s="209"/>
      <c r="AL97" s="209"/>
      <c r="AM97" s="209"/>
      <c r="AN97" s="209"/>
      <c r="AO97" s="209"/>
      <c r="AP97" s="209"/>
      <c r="AQ97" s="209"/>
      <c r="AR97" s="209"/>
      <c r="AS97" s="209"/>
      <c r="AT97" s="209"/>
      <c r="AU97" s="209"/>
      <c r="AV97" s="209"/>
      <c r="AW97" s="209"/>
      <c r="AX97" s="209"/>
    </row>
    <row r="98" spans="1:50" s="207" customFormat="1" x14ac:dyDescent="0.3">
      <c r="A98" s="130"/>
      <c r="B98" s="99" t="s">
        <v>80</v>
      </c>
      <c r="C98" s="99"/>
      <c r="D98" s="100" t="s">
        <v>55</v>
      </c>
      <c r="E98" s="99"/>
      <c r="F98" s="159">
        <v>0.19</v>
      </c>
      <c r="G98" s="104">
        <v>1</v>
      </c>
      <c r="H98" s="119">
        <f t="shared" si="22"/>
        <v>0.19</v>
      </c>
      <c r="I98" s="121"/>
      <c r="J98" s="159">
        <v>0.19</v>
      </c>
      <c r="K98" s="103">
        <v>1</v>
      </c>
      <c r="L98" s="204">
        <f t="shared" si="23"/>
        <v>0.19</v>
      </c>
      <c r="M98" s="121"/>
      <c r="N98" s="205">
        <f t="shared" si="24"/>
        <v>0</v>
      </c>
      <c r="O98" s="118">
        <f t="shared" ref="O98:O111" si="25">IF(OR(H98=0,L98=0),"",(N98/H98))</f>
        <v>0</v>
      </c>
      <c r="Q98" s="216"/>
      <c r="R98" s="66"/>
      <c r="S98" s="213"/>
      <c r="T98" s="66"/>
      <c r="U98" s="214"/>
      <c r="V98" s="215"/>
      <c r="W98" s="209"/>
      <c r="X98" s="216"/>
      <c r="Y98" s="66"/>
      <c r="Z98" s="213"/>
      <c r="AA98" s="66"/>
      <c r="AB98" s="214"/>
      <c r="AC98" s="215"/>
      <c r="AD98" s="209"/>
      <c r="AE98" s="216"/>
      <c r="AF98" s="66"/>
      <c r="AG98" s="213"/>
      <c r="AH98" s="66"/>
      <c r="AI98" s="214"/>
      <c r="AJ98" s="215"/>
      <c r="AK98" s="209"/>
      <c r="AL98" s="209"/>
      <c r="AM98" s="209"/>
      <c r="AN98" s="209"/>
      <c r="AO98" s="209"/>
      <c r="AP98" s="209"/>
      <c r="AQ98" s="209"/>
      <c r="AR98" s="209"/>
      <c r="AS98" s="209"/>
      <c r="AT98" s="209"/>
      <c r="AU98" s="209"/>
      <c r="AV98" s="209"/>
      <c r="AW98" s="209"/>
      <c r="AX98" s="209"/>
    </row>
    <row r="99" spans="1:50" s="207" customFormat="1" x14ac:dyDescent="0.3">
      <c r="A99" s="130"/>
      <c r="B99" s="99" t="s">
        <v>81</v>
      </c>
      <c r="C99" s="99"/>
      <c r="D99" s="100" t="s">
        <v>55</v>
      </c>
      <c r="E99" s="99"/>
      <c r="F99" s="159">
        <v>0.09</v>
      </c>
      <c r="G99" s="104">
        <v>1</v>
      </c>
      <c r="H99" s="119">
        <f t="shared" si="22"/>
        <v>0.09</v>
      </c>
      <c r="I99" s="121"/>
      <c r="J99" s="159">
        <v>0.09</v>
      </c>
      <c r="K99" s="103">
        <v>1</v>
      </c>
      <c r="L99" s="204">
        <f t="shared" si="23"/>
        <v>0.09</v>
      </c>
      <c r="M99" s="121"/>
      <c r="N99" s="205">
        <f t="shared" si="24"/>
        <v>0</v>
      </c>
      <c r="O99" s="118">
        <f t="shared" si="25"/>
        <v>0</v>
      </c>
      <c r="Q99" s="216"/>
      <c r="R99" s="66"/>
      <c r="S99" s="213"/>
      <c r="T99" s="66"/>
      <c r="U99" s="214"/>
      <c r="V99" s="215"/>
      <c r="W99" s="209"/>
      <c r="X99" s="216"/>
      <c r="Y99" s="66"/>
      <c r="Z99" s="213"/>
      <c r="AA99" s="66"/>
      <c r="AB99" s="214"/>
      <c r="AC99" s="215"/>
      <c r="AD99" s="209"/>
      <c r="AE99" s="216"/>
      <c r="AF99" s="66"/>
      <c r="AG99" s="213"/>
      <c r="AH99" s="66"/>
      <c r="AI99" s="214"/>
      <c r="AJ99" s="215"/>
      <c r="AK99" s="209"/>
      <c r="AL99" s="209"/>
      <c r="AM99" s="209"/>
      <c r="AN99" s="209"/>
      <c r="AO99" s="209"/>
      <c r="AP99" s="209"/>
      <c r="AQ99" s="209"/>
      <c r="AR99" s="209"/>
      <c r="AS99" s="209"/>
      <c r="AT99" s="209"/>
      <c r="AU99" s="209"/>
      <c r="AV99" s="209"/>
      <c r="AW99" s="209"/>
      <c r="AX99" s="209"/>
    </row>
    <row r="100" spans="1:50" s="194" customFormat="1" x14ac:dyDescent="0.3">
      <c r="A100" s="1"/>
      <c r="B100" s="202" t="s">
        <v>85</v>
      </c>
      <c r="C100" s="67"/>
      <c r="D100" s="100" t="s">
        <v>55</v>
      </c>
      <c r="E100" s="99"/>
      <c r="F100" s="159">
        <v>0.03</v>
      </c>
      <c r="G100" s="104">
        <v>1</v>
      </c>
      <c r="H100" s="119">
        <f t="shared" si="22"/>
        <v>0.03</v>
      </c>
      <c r="I100" s="97"/>
      <c r="J100" s="159"/>
      <c r="K100" s="103">
        <v>1</v>
      </c>
      <c r="L100" s="119">
        <f t="shared" si="23"/>
        <v>0</v>
      </c>
      <c r="M100" s="97"/>
      <c r="N100" s="96">
        <f t="shared" si="24"/>
        <v>-0.03</v>
      </c>
      <c r="O100" s="118" t="str">
        <f t="shared" si="25"/>
        <v/>
      </c>
      <c r="Q100" s="218"/>
      <c r="R100" s="66"/>
      <c r="S100" s="213"/>
      <c r="T100" s="66"/>
      <c r="U100" s="214"/>
      <c r="V100" s="215"/>
      <c r="W100" s="209"/>
      <c r="X100" s="218"/>
      <c r="Y100" s="66"/>
      <c r="Z100" s="213"/>
      <c r="AA100" s="66"/>
      <c r="AB100" s="214"/>
      <c r="AC100" s="215"/>
      <c r="AD100" s="209"/>
      <c r="AE100" s="218"/>
      <c r="AF100" s="66"/>
      <c r="AG100" s="213"/>
      <c r="AH100" s="66"/>
      <c r="AI100" s="214"/>
      <c r="AJ100" s="215"/>
      <c r="AK100" s="209"/>
      <c r="AL100" s="209"/>
      <c r="AM100" s="209"/>
      <c r="AN100" s="209"/>
      <c r="AO100" s="209"/>
      <c r="AP100" s="209"/>
      <c r="AQ100" s="209"/>
      <c r="AR100" s="209"/>
      <c r="AS100" s="209"/>
      <c r="AT100" s="209"/>
      <c r="AU100" s="209"/>
      <c r="AV100" s="209"/>
      <c r="AW100" s="209"/>
      <c r="AX100" s="209"/>
    </row>
    <row r="101" spans="1:50" s="194" customFormat="1" x14ac:dyDescent="0.3">
      <c r="A101" s="1"/>
      <c r="B101" s="67" t="s">
        <v>32</v>
      </c>
      <c r="C101" s="67"/>
      <c r="D101" s="100" t="s">
        <v>19</v>
      </c>
      <c r="E101" s="99"/>
      <c r="F101" s="161">
        <v>2.877E-2</v>
      </c>
      <c r="G101" s="164">
        <f>+F92</f>
        <v>334</v>
      </c>
      <c r="H101" s="119">
        <f t="shared" si="22"/>
        <v>9.6091800000000003</v>
      </c>
      <c r="I101" s="97"/>
      <c r="J101" s="161">
        <f>+'2017 RR&amp;DistR-DONOTPRINT'!H21</f>
        <v>2.315E-2</v>
      </c>
      <c r="K101" s="164">
        <f>+G101</f>
        <v>334</v>
      </c>
      <c r="L101" s="119">
        <f t="shared" si="23"/>
        <v>7.7321</v>
      </c>
      <c r="M101" s="97"/>
      <c r="N101" s="96">
        <f t="shared" si="24"/>
        <v>-1.8770800000000003</v>
      </c>
      <c r="O101" s="118">
        <f t="shared" si="25"/>
        <v>-0.19534237052485232</v>
      </c>
      <c r="Q101" s="217"/>
      <c r="R101" s="66"/>
      <c r="S101" s="213"/>
      <c r="T101" s="66"/>
      <c r="U101" s="214"/>
      <c r="V101" s="215"/>
      <c r="W101" s="209"/>
      <c r="X101" s="217"/>
      <c r="Y101" s="66"/>
      <c r="Z101" s="213"/>
      <c r="AA101" s="66"/>
      <c r="AB101" s="214"/>
      <c r="AC101" s="215"/>
      <c r="AD101" s="209"/>
      <c r="AE101" s="217"/>
      <c r="AF101" s="66"/>
      <c r="AG101" s="213"/>
      <c r="AH101" s="66"/>
      <c r="AI101" s="214"/>
      <c r="AJ101" s="215"/>
      <c r="AK101" s="209"/>
      <c r="AL101" s="209"/>
      <c r="AM101" s="209"/>
      <c r="AN101" s="209"/>
      <c r="AO101" s="209"/>
      <c r="AP101" s="209"/>
      <c r="AQ101" s="209"/>
      <c r="AR101" s="209"/>
      <c r="AS101" s="209"/>
      <c r="AT101" s="209"/>
      <c r="AU101" s="209"/>
      <c r="AV101" s="209"/>
      <c r="AW101" s="209"/>
      <c r="AX101" s="209"/>
    </row>
    <row r="102" spans="1:50" s="194" customFormat="1" x14ac:dyDescent="0.3">
      <c r="A102" s="1"/>
      <c r="B102" s="271" t="s">
        <v>128</v>
      </c>
      <c r="C102" s="67"/>
      <c r="D102" s="100" t="s">
        <v>19</v>
      </c>
      <c r="E102" s="99"/>
      <c r="F102" s="161"/>
      <c r="G102" s="164"/>
      <c r="H102" s="119"/>
      <c r="I102" s="97"/>
      <c r="J102" s="161">
        <f>+'2017 RR&amp;DistR-DONOTPRINT'!$D$5</f>
        <v>5.0000000000000002E-5</v>
      </c>
      <c r="K102" s="164">
        <f>+G101</f>
        <v>334</v>
      </c>
      <c r="L102" s="119">
        <f t="shared" si="23"/>
        <v>1.67E-2</v>
      </c>
      <c r="M102" s="97"/>
      <c r="N102" s="96">
        <f t="shared" si="24"/>
        <v>1.67E-2</v>
      </c>
      <c r="O102" s="118" t="str">
        <f t="shared" si="25"/>
        <v/>
      </c>
      <c r="Q102" s="217"/>
      <c r="R102" s="66"/>
      <c r="S102" s="213"/>
      <c r="T102" s="66"/>
      <c r="U102" s="214"/>
      <c r="V102" s="215"/>
      <c r="W102" s="209"/>
      <c r="X102" s="217"/>
      <c r="Y102" s="66"/>
      <c r="Z102" s="213"/>
      <c r="AA102" s="66"/>
      <c r="AB102" s="214"/>
      <c r="AC102" s="215"/>
      <c r="AD102" s="209"/>
      <c r="AE102" s="217"/>
      <c r="AF102" s="66"/>
      <c r="AG102" s="213"/>
      <c r="AH102" s="66"/>
      <c r="AI102" s="214"/>
      <c r="AJ102" s="215"/>
      <c r="AK102" s="209"/>
      <c r="AL102" s="209"/>
      <c r="AM102" s="209"/>
      <c r="AN102" s="209"/>
      <c r="AO102" s="209"/>
      <c r="AP102" s="209"/>
      <c r="AQ102" s="209"/>
      <c r="AR102" s="209"/>
      <c r="AS102" s="209"/>
      <c r="AT102" s="209"/>
      <c r="AU102" s="209"/>
      <c r="AV102" s="209"/>
      <c r="AW102" s="209"/>
      <c r="AX102" s="209"/>
    </row>
    <row r="103" spans="1:50" s="194" customFormat="1" x14ac:dyDescent="0.3">
      <c r="A103" s="1"/>
      <c r="B103" s="202" t="s">
        <v>86</v>
      </c>
      <c r="C103" s="67"/>
      <c r="D103" s="100" t="s">
        <v>55</v>
      </c>
      <c r="E103" s="99"/>
      <c r="F103" s="203">
        <v>-7.0000000000000007E-2</v>
      </c>
      <c r="G103" s="164">
        <v>1</v>
      </c>
      <c r="H103" s="119">
        <f t="shared" ref="H103:H111" si="26">G103*F103</f>
        <v>-7.0000000000000007E-2</v>
      </c>
      <c r="I103" s="97"/>
      <c r="J103" s="203"/>
      <c r="K103" s="104">
        <v>1</v>
      </c>
      <c r="L103" s="119">
        <f t="shared" si="23"/>
        <v>0</v>
      </c>
      <c r="M103" s="97"/>
      <c r="N103" s="96">
        <f t="shared" si="24"/>
        <v>7.0000000000000007E-2</v>
      </c>
      <c r="O103" s="118" t="str">
        <f t="shared" si="25"/>
        <v/>
      </c>
      <c r="Q103" s="217"/>
      <c r="R103" s="66"/>
      <c r="S103" s="213"/>
      <c r="T103" s="66"/>
      <c r="U103" s="214"/>
      <c r="V103" s="215"/>
      <c r="W103" s="209"/>
      <c r="X103" s="217"/>
      <c r="Y103" s="66"/>
      <c r="Z103" s="213"/>
      <c r="AA103" s="66"/>
      <c r="AB103" s="214"/>
      <c r="AC103" s="215"/>
      <c r="AD103" s="209"/>
      <c r="AE103" s="217"/>
      <c r="AF103" s="66"/>
      <c r="AG103" s="213"/>
      <c r="AH103" s="66"/>
      <c r="AI103" s="214"/>
      <c r="AJ103" s="215"/>
      <c r="AK103" s="209"/>
      <c r="AL103" s="209"/>
      <c r="AM103" s="209"/>
      <c r="AN103" s="209"/>
      <c r="AO103" s="209"/>
      <c r="AP103" s="209"/>
      <c r="AQ103" s="209"/>
      <c r="AR103" s="209"/>
      <c r="AS103" s="209"/>
      <c r="AT103" s="209"/>
      <c r="AU103" s="209"/>
      <c r="AV103" s="209"/>
      <c r="AW103" s="209"/>
      <c r="AX103" s="209"/>
    </row>
    <row r="104" spans="1:50" s="194" customFormat="1" x14ac:dyDescent="0.3">
      <c r="A104" s="1"/>
      <c r="B104" s="202" t="s">
        <v>87</v>
      </c>
      <c r="C104" s="67"/>
      <c r="D104" s="100" t="s">
        <v>55</v>
      </c>
      <c r="E104" s="99"/>
      <c r="F104" s="203">
        <v>-0.03</v>
      </c>
      <c r="G104" s="164">
        <v>1</v>
      </c>
      <c r="H104" s="119">
        <f t="shared" si="26"/>
        <v>-0.03</v>
      </c>
      <c r="I104" s="97"/>
      <c r="J104" s="203"/>
      <c r="K104" s="104">
        <v>1</v>
      </c>
      <c r="L104" s="119">
        <f t="shared" si="23"/>
        <v>0</v>
      </c>
      <c r="M104" s="97"/>
      <c r="N104" s="96">
        <f t="shared" si="24"/>
        <v>0.03</v>
      </c>
      <c r="O104" s="118" t="str">
        <f t="shared" si="25"/>
        <v/>
      </c>
      <c r="Q104" s="217"/>
      <c r="R104" s="66"/>
      <c r="S104" s="213"/>
      <c r="T104" s="66"/>
      <c r="U104" s="214"/>
      <c r="V104" s="215"/>
      <c r="W104" s="209"/>
      <c r="X104" s="217"/>
      <c r="Y104" s="66"/>
      <c r="Z104" s="213"/>
      <c r="AA104" s="66"/>
      <c r="AB104" s="214"/>
      <c r="AC104" s="215"/>
      <c r="AD104" s="209"/>
      <c r="AE104" s="217"/>
      <c r="AF104" s="66"/>
      <c r="AG104" s="213"/>
      <c r="AH104" s="66"/>
      <c r="AI104" s="214"/>
      <c r="AJ104" s="215"/>
      <c r="AK104" s="209"/>
      <c r="AL104" s="209"/>
      <c r="AM104" s="209"/>
      <c r="AN104" s="209"/>
      <c r="AO104" s="209"/>
      <c r="AP104" s="209"/>
      <c r="AQ104" s="209"/>
      <c r="AR104" s="209"/>
      <c r="AS104" s="209"/>
      <c r="AT104" s="209"/>
      <c r="AU104" s="209"/>
      <c r="AV104" s="209"/>
      <c r="AW104" s="209"/>
      <c r="AX104" s="209"/>
    </row>
    <row r="105" spans="1:50" s="194" customFormat="1" x14ac:dyDescent="0.3">
      <c r="A105" s="1"/>
      <c r="B105" s="202" t="s">
        <v>91</v>
      </c>
      <c r="C105" s="67"/>
      <c r="D105" s="100" t="s">
        <v>55</v>
      </c>
      <c r="E105" s="99"/>
      <c r="F105" s="203">
        <v>0.04</v>
      </c>
      <c r="G105" s="164">
        <v>1</v>
      </c>
      <c r="H105" s="119">
        <f t="shared" si="26"/>
        <v>0.04</v>
      </c>
      <c r="I105" s="97"/>
      <c r="J105" s="203">
        <v>0.04</v>
      </c>
      <c r="K105" s="104">
        <v>1</v>
      </c>
      <c r="L105" s="119">
        <f t="shared" si="23"/>
        <v>0.04</v>
      </c>
      <c r="M105" s="97"/>
      <c r="N105" s="96">
        <f t="shared" si="24"/>
        <v>0</v>
      </c>
      <c r="O105" s="118">
        <f t="shared" si="25"/>
        <v>0</v>
      </c>
      <c r="Q105" s="216"/>
      <c r="R105" s="66"/>
      <c r="S105" s="213"/>
      <c r="T105" s="66"/>
      <c r="U105" s="214"/>
      <c r="V105" s="215"/>
      <c r="W105" s="209"/>
      <c r="X105" s="216"/>
      <c r="Y105" s="66"/>
      <c r="Z105" s="213"/>
      <c r="AA105" s="66"/>
      <c r="AB105" s="214"/>
      <c r="AC105" s="215"/>
      <c r="AD105" s="209"/>
      <c r="AE105" s="216"/>
      <c r="AF105" s="66"/>
      <c r="AG105" s="213"/>
      <c r="AH105" s="66"/>
      <c r="AI105" s="214"/>
      <c r="AJ105" s="215"/>
      <c r="AK105" s="209"/>
      <c r="AL105" s="209"/>
      <c r="AM105" s="209"/>
      <c r="AN105" s="209"/>
      <c r="AO105" s="209"/>
      <c r="AP105" s="209"/>
      <c r="AQ105" s="209"/>
      <c r="AR105" s="209"/>
      <c r="AS105" s="209"/>
      <c r="AT105" s="209"/>
      <c r="AU105" s="209"/>
      <c r="AV105" s="209"/>
      <c r="AW105" s="209"/>
      <c r="AX105" s="209"/>
    </row>
    <row r="106" spans="1:50" s="194" customFormat="1" x14ac:dyDescent="0.3">
      <c r="A106" s="1"/>
      <c r="B106" s="202" t="s">
        <v>92</v>
      </c>
      <c r="C106" s="67"/>
      <c r="D106" s="100" t="s">
        <v>55</v>
      </c>
      <c r="E106" s="99"/>
      <c r="F106" s="203">
        <v>0.01</v>
      </c>
      <c r="G106" s="164">
        <v>1</v>
      </c>
      <c r="H106" s="119">
        <f t="shared" si="26"/>
        <v>0.01</v>
      </c>
      <c r="I106" s="97"/>
      <c r="J106" s="203">
        <v>0.01</v>
      </c>
      <c r="K106" s="104">
        <v>1</v>
      </c>
      <c r="L106" s="119">
        <f t="shared" si="23"/>
        <v>0.01</v>
      </c>
      <c r="M106" s="97"/>
      <c r="N106" s="96">
        <f t="shared" si="24"/>
        <v>0</v>
      </c>
      <c r="O106" s="118">
        <f t="shared" si="25"/>
        <v>0</v>
      </c>
      <c r="Q106" s="216"/>
      <c r="R106" s="66"/>
      <c r="S106" s="213"/>
      <c r="T106" s="66"/>
      <c r="U106" s="214"/>
      <c r="V106" s="215"/>
      <c r="W106" s="209"/>
      <c r="X106" s="216"/>
      <c r="Y106" s="66"/>
      <c r="Z106" s="213"/>
      <c r="AA106" s="66"/>
      <c r="AB106" s="214"/>
      <c r="AC106" s="215"/>
      <c r="AD106" s="209"/>
      <c r="AE106" s="216"/>
      <c r="AF106" s="66"/>
      <c r="AG106" s="213"/>
      <c r="AH106" s="66"/>
      <c r="AI106" s="214"/>
      <c r="AJ106" s="215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  <c r="AU106" s="209"/>
      <c r="AV106" s="209"/>
      <c r="AW106" s="209"/>
      <c r="AX106" s="209"/>
    </row>
    <row r="107" spans="1:50" s="194" customFormat="1" x14ac:dyDescent="0.3">
      <c r="A107" s="1"/>
      <c r="B107" s="202" t="s">
        <v>95</v>
      </c>
      <c r="C107" s="67"/>
      <c r="D107" s="100" t="s">
        <v>19</v>
      </c>
      <c r="E107" s="99"/>
      <c r="F107" s="161">
        <v>-6.0000000000000002E-5</v>
      </c>
      <c r="G107" s="164">
        <f>+G101</f>
        <v>334</v>
      </c>
      <c r="H107" s="119">
        <f t="shared" si="26"/>
        <v>-2.0039999999999999E-2</v>
      </c>
      <c r="I107" s="97"/>
      <c r="J107" s="161"/>
      <c r="K107" s="164">
        <f>+G101</f>
        <v>334</v>
      </c>
      <c r="L107" s="119">
        <f t="shared" si="23"/>
        <v>0</v>
      </c>
      <c r="M107" s="97"/>
      <c r="N107" s="96">
        <f t="shared" si="24"/>
        <v>2.0039999999999999E-2</v>
      </c>
      <c r="O107" s="118" t="str">
        <f t="shared" si="25"/>
        <v/>
      </c>
      <c r="Q107" s="217"/>
      <c r="R107" s="66"/>
      <c r="S107" s="213"/>
      <c r="T107" s="66"/>
      <c r="U107" s="214"/>
      <c r="V107" s="215"/>
      <c r="W107" s="209"/>
      <c r="X107" s="217"/>
      <c r="Y107" s="66"/>
      <c r="Z107" s="213"/>
      <c r="AA107" s="66"/>
      <c r="AB107" s="214"/>
      <c r="AC107" s="215"/>
      <c r="AD107" s="209"/>
      <c r="AE107" s="217"/>
      <c r="AF107" s="66"/>
      <c r="AG107" s="213"/>
      <c r="AH107" s="66"/>
      <c r="AI107" s="214"/>
      <c r="AJ107" s="215"/>
      <c r="AK107" s="209"/>
      <c r="AL107" s="209"/>
      <c r="AM107" s="209"/>
      <c r="AN107" s="209"/>
      <c r="AO107" s="209"/>
      <c r="AP107" s="209"/>
      <c r="AQ107" s="209"/>
      <c r="AR107" s="209"/>
      <c r="AS107" s="209"/>
      <c r="AT107" s="209"/>
      <c r="AU107" s="209"/>
      <c r="AV107" s="209"/>
      <c r="AW107" s="209"/>
      <c r="AX107" s="209"/>
    </row>
    <row r="108" spans="1:50" s="194" customFormat="1" x14ac:dyDescent="0.3">
      <c r="A108" s="1"/>
      <c r="B108" s="202" t="s">
        <v>88</v>
      </c>
      <c r="C108" s="67"/>
      <c r="D108" s="100" t="s">
        <v>55</v>
      </c>
      <c r="E108" s="99"/>
      <c r="F108" s="203">
        <v>0</v>
      </c>
      <c r="G108" s="164">
        <v>1</v>
      </c>
      <c r="H108" s="119">
        <f t="shared" si="26"/>
        <v>0</v>
      </c>
      <c r="I108" s="97"/>
      <c r="J108" s="203"/>
      <c r="K108" s="104">
        <v>1</v>
      </c>
      <c r="L108" s="119">
        <f t="shared" si="23"/>
        <v>0</v>
      </c>
      <c r="M108" s="97"/>
      <c r="N108" s="96">
        <f t="shared" si="24"/>
        <v>0</v>
      </c>
      <c r="O108" s="118" t="str">
        <f t="shared" si="25"/>
        <v/>
      </c>
      <c r="Q108" s="217"/>
      <c r="R108" s="66"/>
      <c r="S108" s="213"/>
      <c r="T108" s="66"/>
      <c r="U108" s="214"/>
      <c r="V108" s="215"/>
      <c r="W108" s="209"/>
      <c r="X108" s="217"/>
      <c r="Y108" s="66"/>
      <c r="Z108" s="213"/>
      <c r="AA108" s="66"/>
      <c r="AB108" s="214"/>
      <c r="AC108" s="215"/>
      <c r="AD108" s="209"/>
      <c r="AE108" s="217"/>
      <c r="AF108" s="66"/>
      <c r="AG108" s="213"/>
      <c r="AH108" s="66"/>
      <c r="AI108" s="214"/>
      <c r="AJ108" s="215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</row>
    <row r="109" spans="1:50" s="194" customFormat="1" x14ac:dyDescent="0.3">
      <c r="A109" s="1"/>
      <c r="B109" s="202" t="s">
        <v>93</v>
      </c>
      <c r="C109" s="67"/>
      <c r="D109" s="100" t="s">
        <v>55</v>
      </c>
      <c r="E109" s="99"/>
      <c r="F109" s="203">
        <v>0.18</v>
      </c>
      <c r="G109" s="164">
        <v>1</v>
      </c>
      <c r="H109" s="119">
        <f t="shared" si="26"/>
        <v>0.18</v>
      </c>
      <c r="I109" s="97"/>
      <c r="J109" s="203">
        <v>0.18</v>
      </c>
      <c r="K109" s="104">
        <v>1</v>
      </c>
      <c r="L109" s="119">
        <f t="shared" si="23"/>
        <v>0.18</v>
      </c>
      <c r="M109" s="97"/>
      <c r="N109" s="96">
        <f t="shared" si="24"/>
        <v>0</v>
      </c>
      <c r="O109" s="118">
        <f t="shared" si="25"/>
        <v>0</v>
      </c>
      <c r="Q109" s="216"/>
      <c r="R109" s="66"/>
      <c r="S109" s="213"/>
      <c r="T109" s="66"/>
      <c r="U109" s="214"/>
      <c r="V109" s="215"/>
      <c r="W109" s="209"/>
      <c r="X109" s="216"/>
      <c r="Y109" s="66"/>
      <c r="Z109" s="213"/>
      <c r="AA109" s="66"/>
      <c r="AB109" s="214"/>
      <c r="AC109" s="215"/>
      <c r="AD109" s="209"/>
      <c r="AE109" s="216"/>
      <c r="AF109" s="66"/>
      <c r="AG109" s="213"/>
      <c r="AH109" s="66"/>
      <c r="AI109" s="214"/>
      <c r="AJ109" s="215"/>
      <c r="AK109" s="209"/>
      <c r="AL109" s="209"/>
      <c r="AM109" s="209"/>
      <c r="AN109" s="209"/>
      <c r="AO109" s="209"/>
      <c r="AP109" s="209"/>
      <c r="AQ109" s="209"/>
      <c r="AR109" s="209"/>
      <c r="AS109" s="209"/>
      <c r="AT109" s="209"/>
      <c r="AU109" s="209"/>
      <c r="AV109" s="209"/>
      <c r="AW109" s="209"/>
      <c r="AX109" s="209"/>
    </row>
    <row r="110" spans="1:50" s="194" customFormat="1" x14ac:dyDescent="0.3">
      <c r="A110" s="1"/>
      <c r="B110" s="202" t="s">
        <v>89</v>
      </c>
      <c r="C110" s="67"/>
      <c r="D110" s="100" t="s">
        <v>55</v>
      </c>
      <c r="E110" s="99"/>
      <c r="F110" s="203">
        <v>-0.19</v>
      </c>
      <c r="G110" s="164">
        <v>1</v>
      </c>
      <c r="H110" s="119">
        <f t="shared" si="26"/>
        <v>-0.19</v>
      </c>
      <c r="I110" s="97"/>
      <c r="J110" s="203">
        <v>-0.19</v>
      </c>
      <c r="K110" s="104">
        <v>1</v>
      </c>
      <c r="L110" s="119">
        <f t="shared" si="23"/>
        <v>-0.19</v>
      </c>
      <c r="M110" s="97"/>
      <c r="N110" s="96">
        <f t="shared" si="24"/>
        <v>0</v>
      </c>
      <c r="O110" s="118">
        <f t="shared" si="25"/>
        <v>0</v>
      </c>
      <c r="Q110" s="216"/>
      <c r="R110" s="66"/>
      <c r="S110" s="213"/>
      <c r="T110" s="66"/>
      <c r="U110" s="214"/>
      <c r="V110" s="215"/>
      <c r="W110" s="209"/>
      <c r="X110" s="216"/>
      <c r="Y110" s="66"/>
      <c r="Z110" s="213"/>
      <c r="AA110" s="66"/>
      <c r="AB110" s="214"/>
      <c r="AC110" s="215"/>
      <c r="AD110" s="209"/>
      <c r="AE110" s="217"/>
      <c r="AF110" s="66"/>
      <c r="AG110" s="213"/>
      <c r="AH110" s="66"/>
      <c r="AI110" s="214"/>
      <c r="AJ110" s="215"/>
      <c r="AK110" s="209"/>
      <c r="AL110" s="209"/>
      <c r="AM110" s="209"/>
      <c r="AN110" s="209"/>
      <c r="AO110" s="209"/>
      <c r="AP110" s="209"/>
      <c r="AQ110" s="209"/>
      <c r="AR110" s="209"/>
      <c r="AS110" s="209"/>
      <c r="AT110" s="209"/>
      <c r="AU110" s="209"/>
      <c r="AV110" s="209"/>
      <c r="AW110" s="209"/>
      <c r="AX110" s="209"/>
    </row>
    <row r="111" spans="1:50" s="194" customFormat="1" x14ac:dyDescent="0.3">
      <c r="A111" s="1"/>
      <c r="B111" s="202" t="s">
        <v>90</v>
      </c>
      <c r="C111" s="67"/>
      <c r="D111" s="100" t="s">
        <v>55</v>
      </c>
      <c r="E111" s="99"/>
      <c r="F111" s="203">
        <v>-0.59</v>
      </c>
      <c r="G111" s="164">
        <v>1</v>
      </c>
      <c r="H111" s="119">
        <f t="shared" si="26"/>
        <v>-0.59</v>
      </c>
      <c r="I111" s="97"/>
      <c r="J111" s="203">
        <v>-0.59</v>
      </c>
      <c r="K111" s="104">
        <v>1</v>
      </c>
      <c r="L111" s="119">
        <f t="shared" si="23"/>
        <v>-0.59</v>
      </c>
      <c r="M111" s="97"/>
      <c r="N111" s="96">
        <f t="shared" si="24"/>
        <v>0</v>
      </c>
      <c r="O111" s="118">
        <f t="shared" si="25"/>
        <v>0</v>
      </c>
      <c r="Q111" s="216"/>
      <c r="R111" s="66"/>
      <c r="S111" s="213"/>
      <c r="T111" s="66"/>
      <c r="U111" s="214"/>
      <c r="V111" s="215"/>
      <c r="W111" s="209"/>
      <c r="X111" s="216"/>
      <c r="Y111" s="66"/>
      <c r="Z111" s="213"/>
      <c r="AA111" s="66"/>
      <c r="AB111" s="214"/>
      <c r="AC111" s="215"/>
      <c r="AD111" s="209"/>
      <c r="AE111" s="217"/>
      <c r="AF111" s="66"/>
      <c r="AG111" s="213"/>
      <c r="AH111" s="66"/>
      <c r="AI111" s="214"/>
      <c r="AJ111" s="215"/>
      <c r="AK111" s="209"/>
      <c r="AL111" s="209"/>
      <c r="AM111" s="209"/>
      <c r="AN111" s="209"/>
      <c r="AO111" s="209"/>
      <c r="AP111" s="209"/>
      <c r="AQ111" s="209"/>
      <c r="AR111" s="209"/>
      <c r="AS111" s="209"/>
      <c r="AT111" s="209"/>
      <c r="AU111" s="209"/>
      <c r="AV111" s="209"/>
      <c r="AW111" s="209"/>
      <c r="AX111" s="209"/>
    </row>
    <row r="112" spans="1:50" s="194" customFormat="1" x14ac:dyDescent="0.3">
      <c r="A112" s="130"/>
      <c r="B112" s="135" t="s">
        <v>31</v>
      </c>
      <c r="C112" s="116"/>
      <c r="D112" s="134"/>
      <c r="E112" s="116"/>
      <c r="F112" s="133"/>
      <c r="G112" s="132"/>
      <c r="H112" s="322">
        <f>SUM(H97:H111)</f>
        <v>28.319140000000001</v>
      </c>
      <c r="I112" s="123"/>
      <c r="J112" s="131"/>
      <c r="K112" s="171"/>
      <c r="L112" s="322">
        <f>SUM(L97:L111)</f>
        <v>30.420169863013697</v>
      </c>
      <c r="M112" s="123"/>
      <c r="N112" s="109">
        <f t="shared" si="24"/>
        <v>2.1010298630136965</v>
      </c>
      <c r="O112" s="169">
        <f>IF(OR(H112=0, L112=0),"",(N112/H112))</f>
        <v>7.4191160572450163E-2</v>
      </c>
      <c r="Q112" s="218"/>
      <c r="R112" s="219"/>
      <c r="S112" s="213"/>
      <c r="T112" s="66"/>
      <c r="U112" s="220"/>
      <c r="V112" s="221"/>
      <c r="W112" s="209"/>
      <c r="X112" s="218"/>
      <c r="Y112" s="219"/>
      <c r="Z112" s="213"/>
      <c r="AA112" s="66"/>
      <c r="AB112" s="220"/>
      <c r="AC112" s="221"/>
      <c r="AD112" s="209"/>
      <c r="AE112" s="218"/>
      <c r="AF112" s="219"/>
      <c r="AG112" s="213"/>
      <c r="AH112" s="66"/>
      <c r="AI112" s="220"/>
      <c r="AJ112" s="221"/>
      <c r="AK112" s="209"/>
      <c r="AL112" s="209"/>
      <c r="AM112" s="209"/>
      <c r="AN112" s="209"/>
      <c r="AO112" s="209"/>
      <c r="AP112" s="209"/>
      <c r="AQ112" s="209"/>
      <c r="AR112" s="209"/>
      <c r="AS112" s="209"/>
      <c r="AT112" s="209"/>
      <c r="AU112" s="209"/>
      <c r="AV112" s="209"/>
      <c r="AW112" s="209"/>
      <c r="AX112" s="209"/>
    </row>
    <row r="113" spans="1:50" s="194" customFormat="1" x14ac:dyDescent="0.3">
      <c r="A113" s="1"/>
      <c r="B113" s="202" t="s">
        <v>94</v>
      </c>
      <c r="C113" s="67"/>
      <c r="D113" s="100" t="s">
        <v>19</v>
      </c>
      <c r="E113" s="99"/>
      <c r="F113" s="161">
        <v>2.0000000000000002E-5</v>
      </c>
      <c r="G113" s="164">
        <f>+G101</f>
        <v>334</v>
      </c>
      <c r="H113" s="119">
        <f t="shared" ref="H113" si="27">G113*F113</f>
        <v>6.6800000000000002E-3</v>
      </c>
      <c r="I113" s="129"/>
      <c r="J113" s="161"/>
      <c r="K113" s="164">
        <f>+G101</f>
        <v>334</v>
      </c>
      <c r="L113" s="119">
        <f t="shared" ref="L113" si="28">K113*J113</f>
        <v>0</v>
      </c>
      <c r="M113" s="128"/>
      <c r="N113" s="96">
        <f t="shared" si="24"/>
        <v>-6.6800000000000002E-3</v>
      </c>
      <c r="O113" s="118" t="str">
        <f t="shared" ref="O113:O120" si="29">IF(OR(H113=0,L113=0),"",(N113/H113))</f>
        <v/>
      </c>
      <c r="Q113" s="218"/>
      <c r="R113" s="66"/>
      <c r="S113" s="213"/>
      <c r="T113" s="66"/>
      <c r="U113" s="214"/>
      <c r="V113" s="215"/>
      <c r="W113" s="209"/>
      <c r="X113" s="218"/>
      <c r="Y113" s="66"/>
      <c r="Z113" s="213"/>
      <c r="AA113" s="66"/>
      <c r="AB113" s="214"/>
      <c r="AC113" s="215"/>
      <c r="AD113" s="209"/>
      <c r="AE113" s="218"/>
      <c r="AF113" s="66"/>
      <c r="AG113" s="213"/>
      <c r="AH113" s="66"/>
      <c r="AI113" s="214"/>
      <c r="AJ113" s="215"/>
      <c r="AK113" s="209"/>
      <c r="AL113" s="209"/>
      <c r="AM113" s="209"/>
      <c r="AN113" s="209"/>
      <c r="AO113" s="209"/>
      <c r="AP113" s="209"/>
      <c r="AQ113" s="209"/>
      <c r="AR113" s="209"/>
      <c r="AS113" s="209"/>
      <c r="AT113" s="209"/>
      <c r="AU113" s="209"/>
      <c r="AV113" s="209"/>
      <c r="AW113" s="209"/>
      <c r="AX113" s="209"/>
    </row>
    <row r="114" spans="1:50" s="194" customFormat="1" x14ac:dyDescent="0.3">
      <c r="A114" s="1"/>
      <c r="B114" s="101" t="s">
        <v>30</v>
      </c>
      <c r="C114" s="67"/>
      <c r="D114" s="100" t="s">
        <v>19</v>
      </c>
      <c r="E114" s="99"/>
      <c r="F114" s="323">
        <f>+F134</f>
        <v>0.113</v>
      </c>
      <c r="G114" s="163">
        <f>$F92*(1+$F142)-$F92</f>
        <v>12.558400000000006</v>
      </c>
      <c r="H114" s="162">
        <f>G114*F114</f>
        <v>1.4190992000000007</v>
      </c>
      <c r="I114" s="97"/>
      <c r="J114" s="316">
        <f>+F114</f>
        <v>0.113</v>
      </c>
      <c r="K114" s="163">
        <f>$F92*(1+$J142)-$F92</f>
        <v>12.558400000000006</v>
      </c>
      <c r="L114" s="162">
        <f>K114*J114</f>
        <v>1.4190992000000007</v>
      </c>
      <c r="M114" s="97"/>
      <c r="N114" s="96">
        <f t="shared" si="24"/>
        <v>0</v>
      </c>
      <c r="O114" s="118">
        <f t="shared" si="29"/>
        <v>0</v>
      </c>
      <c r="Q114" s="222"/>
      <c r="R114" s="223"/>
      <c r="S114" s="213"/>
      <c r="T114" s="66"/>
      <c r="U114" s="214"/>
      <c r="V114" s="215"/>
      <c r="W114" s="209"/>
      <c r="X114" s="222"/>
      <c r="Y114" s="223"/>
      <c r="Z114" s="213"/>
      <c r="AA114" s="66"/>
      <c r="AB114" s="214"/>
      <c r="AC114" s="215"/>
      <c r="AD114" s="209"/>
      <c r="AE114" s="222"/>
      <c r="AF114" s="223"/>
      <c r="AG114" s="213"/>
      <c r="AH114" s="66"/>
      <c r="AI114" s="214"/>
      <c r="AJ114" s="215"/>
      <c r="AK114" s="209"/>
      <c r="AL114" s="209"/>
      <c r="AM114" s="209"/>
      <c r="AN114" s="209"/>
      <c r="AO114" s="209"/>
      <c r="AP114" s="209"/>
      <c r="AQ114" s="209"/>
      <c r="AR114" s="209"/>
      <c r="AS114" s="209"/>
      <c r="AT114" s="209"/>
      <c r="AU114" s="209"/>
      <c r="AV114" s="209"/>
      <c r="AW114" s="209"/>
      <c r="AX114" s="209"/>
    </row>
    <row r="115" spans="1:50" s="194" customFormat="1" x14ac:dyDescent="0.3">
      <c r="A115" s="1"/>
      <c r="B115" s="271" t="s">
        <v>143</v>
      </c>
      <c r="C115" s="67"/>
      <c r="D115" s="100" t="s">
        <v>19</v>
      </c>
      <c r="E115" s="99"/>
      <c r="F115" s="329"/>
      <c r="G115" s="164"/>
      <c r="H115" s="162"/>
      <c r="I115" s="97"/>
      <c r="J115" s="329">
        <f>+'2017 RR&amp;DistR-DONOTPRINT'!$B$5</f>
        <v>-3.46E-3</v>
      </c>
      <c r="K115" s="190">
        <f>+G101</f>
        <v>334</v>
      </c>
      <c r="L115" s="162">
        <f t="shared" ref="L115:L119" si="30">K115*J115</f>
        <v>-1.15564</v>
      </c>
      <c r="M115" s="97"/>
      <c r="N115" s="96">
        <f t="shared" ref="N115:N119" si="31">L115-H115</f>
        <v>-1.15564</v>
      </c>
      <c r="O115" s="118" t="str">
        <f t="shared" ref="O115:O119" si="32">IF(OR(H115=0,L115=0),"",(N115/H115))</f>
        <v/>
      </c>
      <c r="Q115" s="222"/>
      <c r="R115" s="223"/>
      <c r="S115" s="213"/>
      <c r="T115" s="66"/>
      <c r="U115" s="214"/>
      <c r="V115" s="215"/>
      <c r="W115" s="209"/>
      <c r="X115" s="222"/>
      <c r="Y115" s="223"/>
      <c r="Z115" s="213"/>
      <c r="AA115" s="66"/>
      <c r="AB115" s="214"/>
      <c r="AC115" s="215"/>
      <c r="AD115" s="209"/>
      <c r="AE115" s="222"/>
      <c r="AF115" s="223"/>
      <c r="AG115" s="213"/>
      <c r="AH115" s="66"/>
      <c r="AI115" s="214"/>
      <c r="AJ115" s="215"/>
      <c r="AK115" s="209"/>
      <c r="AL115" s="209"/>
      <c r="AM115" s="209"/>
      <c r="AN115" s="209"/>
      <c r="AO115" s="209"/>
      <c r="AP115" s="209"/>
      <c r="AQ115" s="209"/>
      <c r="AR115" s="209"/>
      <c r="AS115" s="209"/>
      <c r="AT115" s="209"/>
      <c r="AU115" s="209"/>
      <c r="AV115" s="209"/>
      <c r="AW115" s="209"/>
      <c r="AX115" s="209"/>
    </row>
    <row r="116" spans="1:50" s="194" customFormat="1" x14ac:dyDescent="0.3">
      <c r="A116" s="1"/>
      <c r="B116" s="271" t="s">
        <v>144</v>
      </c>
      <c r="C116" s="67"/>
      <c r="D116" s="100" t="s">
        <v>19</v>
      </c>
      <c r="E116" s="99"/>
      <c r="F116" s="316"/>
      <c r="G116" s="164"/>
      <c r="H116" s="162"/>
      <c r="I116" s="97"/>
      <c r="J116" s="316">
        <f>+'2017 RR&amp;DistR-DONOTPRINT'!$C$5</f>
        <v>0</v>
      </c>
      <c r="K116" s="190">
        <f>+G101</f>
        <v>334</v>
      </c>
      <c r="L116" s="162">
        <f t="shared" si="30"/>
        <v>0</v>
      </c>
      <c r="M116" s="97"/>
      <c r="N116" s="96">
        <f t="shared" si="31"/>
        <v>0</v>
      </c>
      <c r="O116" s="118" t="str">
        <f t="shared" si="32"/>
        <v/>
      </c>
      <c r="Q116" s="222"/>
      <c r="R116" s="223"/>
      <c r="S116" s="213"/>
      <c r="T116" s="66"/>
      <c r="U116" s="214"/>
      <c r="V116" s="215"/>
      <c r="W116" s="209"/>
      <c r="X116" s="222"/>
      <c r="Y116" s="223"/>
      <c r="Z116" s="213"/>
      <c r="AA116" s="66"/>
      <c r="AB116" s="214"/>
      <c r="AC116" s="215"/>
      <c r="AD116" s="209"/>
      <c r="AE116" s="222"/>
      <c r="AF116" s="223"/>
      <c r="AG116" s="213"/>
      <c r="AH116" s="66"/>
      <c r="AI116" s="214"/>
      <c r="AJ116" s="215"/>
      <c r="AK116" s="209"/>
      <c r="AL116" s="209"/>
      <c r="AM116" s="209"/>
      <c r="AN116" s="209"/>
      <c r="AO116" s="209"/>
      <c r="AP116" s="209"/>
      <c r="AQ116" s="209"/>
      <c r="AR116" s="209"/>
      <c r="AS116" s="209"/>
      <c r="AT116" s="209"/>
      <c r="AU116" s="209"/>
      <c r="AV116" s="209"/>
      <c r="AW116" s="209"/>
      <c r="AX116" s="209"/>
    </row>
    <row r="117" spans="1:50" s="194" customFormat="1" x14ac:dyDescent="0.3">
      <c r="A117" s="1"/>
      <c r="B117" s="271" t="s">
        <v>145</v>
      </c>
      <c r="C117" s="67"/>
      <c r="D117" s="100" t="s">
        <v>19</v>
      </c>
      <c r="E117" s="99"/>
      <c r="F117" s="316"/>
      <c r="G117" s="164"/>
      <c r="H117" s="162"/>
      <c r="I117" s="97"/>
      <c r="J117" s="316">
        <f>+'2017 RR&amp;DistR-DONOTPRINT'!$E$5</f>
        <v>2.9E-4</v>
      </c>
      <c r="K117" s="190">
        <f>+G101</f>
        <v>334</v>
      </c>
      <c r="L117" s="162">
        <f t="shared" si="30"/>
        <v>9.6860000000000002E-2</v>
      </c>
      <c r="M117" s="97"/>
      <c r="N117" s="96">
        <f t="shared" si="31"/>
        <v>9.6860000000000002E-2</v>
      </c>
      <c r="O117" s="118" t="str">
        <f t="shared" si="32"/>
        <v/>
      </c>
      <c r="Q117" s="222"/>
      <c r="R117" s="223"/>
      <c r="S117" s="213"/>
      <c r="T117" s="66"/>
      <c r="U117" s="214"/>
      <c r="V117" s="215"/>
      <c r="W117" s="209"/>
      <c r="X117" s="222"/>
      <c r="Y117" s="223"/>
      <c r="Z117" s="213"/>
      <c r="AA117" s="66"/>
      <c r="AB117" s="214"/>
      <c r="AC117" s="215"/>
      <c r="AD117" s="209"/>
      <c r="AE117" s="222"/>
      <c r="AF117" s="223"/>
      <c r="AG117" s="213"/>
      <c r="AH117" s="66"/>
      <c r="AI117" s="214"/>
      <c r="AJ117" s="215"/>
      <c r="AK117" s="209"/>
      <c r="AL117" s="209"/>
      <c r="AM117" s="209"/>
      <c r="AN117" s="209"/>
      <c r="AO117" s="209"/>
      <c r="AP117" s="209"/>
      <c r="AQ117" s="209"/>
      <c r="AR117" s="209"/>
      <c r="AS117" s="209"/>
      <c r="AT117" s="209"/>
      <c r="AU117" s="209"/>
      <c r="AV117" s="209"/>
      <c r="AW117" s="209"/>
      <c r="AX117" s="209"/>
    </row>
    <row r="118" spans="1:50" s="194" customFormat="1" x14ac:dyDescent="0.3">
      <c r="A118" s="1"/>
      <c r="B118" s="271" t="s">
        <v>147</v>
      </c>
      <c r="C118" s="67"/>
      <c r="D118" s="100" t="s">
        <v>19</v>
      </c>
      <c r="E118" s="99"/>
      <c r="F118" s="316"/>
      <c r="G118" s="164"/>
      <c r="H118" s="162"/>
      <c r="I118" s="97"/>
      <c r="J118" s="329">
        <f>+'2017 RR&amp;DistR-DONOTPRINT'!$G$5</f>
        <v>1.5399999999999999E-3</v>
      </c>
      <c r="K118" s="190">
        <f>+G101</f>
        <v>334</v>
      </c>
      <c r="L118" s="162">
        <f t="shared" si="30"/>
        <v>0.51435999999999993</v>
      </c>
      <c r="M118" s="97"/>
      <c r="N118" s="96">
        <f t="shared" si="31"/>
        <v>0.51435999999999993</v>
      </c>
      <c r="O118" s="118" t="str">
        <f t="shared" si="32"/>
        <v/>
      </c>
      <c r="Q118" s="222"/>
      <c r="R118" s="223"/>
      <c r="S118" s="213"/>
      <c r="T118" s="66"/>
      <c r="U118" s="214"/>
      <c r="V118" s="215"/>
      <c r="W118" s="209"/>
      <c r="X118" s="222"/>
      <c r="Y118" s="223"/>
      <c r="Z118" s="213"/>
      <c r="AA118" s="66"/>
      <c r="AB118" s="214"/>
      <c r="AC118" s="215"/>
      <c r="AD118" s="209"/>
      <c r="AE118" s="222"/>
      <c r="AF118" s="223"/>
      <c r="AG118" s="213"/>
      <c r="AH118" s="66"/>
      <c r="AI118" s="214"/>
      <c r="AJ118" s="215"/>
      <c r="AK118" s="209"/>
      <c r="AL118" s="209"/>
      <c r="AM118" s="209"/>
      <c r="AN118" s="209"/>
      <c r="AO118" s="209"/>
      <c r="AP118" s="209"/>
      <c r="AQ118" s="209"/>
      <c r="AR118" s="209"/>
      <c r="AS118" s="209"/>
      <c r="AT118" s="209"/>
      <c r="AU118" s="209"/>
      <c r="AV118" s="209"/>
      <c r="AW118" s="209"/>
      <c r="AX118" s="209"/>
    </row>
    <row r="119" spans="1:50" s="194" customFormat="1" x14ac:dyDescent="0.3">
      <c r="A119" s="1"/>
      <c r="B119" s="271" t="s">
        <v>146</v>
      </c>
      <c r="C119" s="67"/>
      <c r="D119" s="100" t="s">
        <v>19</v>
      </c>
      <c r="E119" s="99"/>
      <c r="F119" s="316"/>
      <c r="G119" s="164"/>
      <c r="H119" s="162"/>
      <c r="I119" s="97"/>
      <c r="J119" s="329">
        <f>+'2017 RR&amp;DistR-DONOTPRINT'!$H$5</f>
        <v>6.6299999999999996E-3</v>
      </c>
      <c r="K119" s="190">
        <f>+G101</f>
        <v>334</v>
      </c>
      <c r="L119" s="162">
        <f t="shared" si="30"/>
        <v>2.2144200000000001</v>
      </c>
      <c r="M119" s="97"/>
      <c r="N119" s="96">
        <f t="shared" si="31"/>
        <v>2.2144200000000001</v>
      </c>
      <c r="O119" s="118" t="str">
        <f t="shared" si="32"/>
        <v/>
      </c>
      <c r="Q119" s="222"/>
      <c r="R119" s="223"/>
      <c r="S119" s="213"/>
      <c r="T119" s="66"/>
      <c r="U119" s="214"/>
      <c r="V119" s="215"/>
      <c r="W119" s="209"/>
      <c r="X119" s="222"/>
      <c r="Y119" s="223"/>
      <c r="Z119" s="213"/>
      <c r="AA119" s="66"/>
      <c r="AB119" s="214"/>
      <c r="AC119" s="215"/>
      <c r="AD119" s="209"/>
      <c r="AE119" s="222"/>
      <c r="AF119" s="223"/>
      <c r="AG119" s="213"/>
      <c r="AH119" s="66"/>
      <c r="AI119" s="214"/>
      <c r="AJ119" s="215"/>
      <c r="AK119" s="209"/>
      <c r="AL119" s="209"/>
      <c r="AM119" s="209"/>
      <c r="AN119" s="209"/>
      <c r="AO119" s="209"/>
      <c r="AP119" s="209"/>
      <c r="AQ119" s="209"/>
      <c r="AR119" s="209"/>
      <c r="AS119" s="209"/>
      <c r="AT119" s="209"/>
      <c r="AU119" s="209"/>
      <c r="AV119" s="209"/>
      <c r="AW119" s="209"/>
      <c r="AX119" s="209"/>
    </row>
    <row r="120" spans="1:50" s="194" customFormat="1" x14ac:dyDescent="0.3">
      <c r="A120" s="1"/>
      <c r="B120" s="99" t="s">
        <v>82</v>
      </c>
      <c r="C120" s="67"/>
      <c r="D120" s="100" t="s">
        <v>55</v>
      </c>
      <c r="E120" s="99"/>
      <c r="F120" s="317">
        <v>0.78</v>
      </c>
      <c r="G120" s="164">
        <v>1</v>
      </c>
      <c r="H120" s="162">
        <f>G120*F120</f>
        <v>0.78</v>
      </c>
      <c r="I120" s="97"/>
      <c r="J120" s="318">
        <v>0.78</v>
      </c>
      <c r="K120" s="103">
        <v>1</v>
      </c>
      <c r="L120" s="162">
        <f>K120*J120</f>
        <v>0.78</v>
      </c>
      <c r="M120" s="97"/>
      <c r="N120" s="96">
        <f t="shared" si="24"/>
        <v>0</v>
      </c>
      <c r="O120" s="118">
        <f t="shared" si="29"/>
        <v>0</v>
      </c>
      <c r="Q120" s="224"/>
      <c r="R120" s="66"/>
      <c r="S120" s="213"/>
      <c r="T120" s="66"/>
      <c r="U120" s="214"/>
      <c r="V120" s="215"/>
      <c r="W120" s="209"/>
      <c r="X120" s="224"/>
      <c r="Y120" s="66"/>
      <c r="Z120" s="213"/>
      <c r="AA120" s="66"/>
      <c r="AB120" s="214"/>
      <c r="AC120" s="215"/>
      <c r="AD120" s="209"/>
      <c r="AE120" s="224"/>
      <c r="AF120" s="66"/>
      <c r="AG120" s="213"/>
      <c r="AH120" s="66"/>
      <c r="AI120" s="214"/>
      <c r="AJ120" s="215"/>
      <c r="AK120" s="209"/>
      <c r="AL120" s="209"/>
      <c r="AM120" s="209"/>
      <c r="AN120" s="209"/>
      <c r="AO120" s="209"/>
      <c r="AP120" s="209"/>
      <c r="AQ120" s="209"/>
      <c r="AR120" s="209"/>
      <c r="AS120" s="209"/>
      <c r="AT120" s="209"/>
      <c r="AU120" s="209"/>
      <c r="AV120" s="209"/>
      <c r="AW120" s="209"/>
      <c r="AX120" s="209"/>
    </row>
    <row r="121" spans="1:50" s="194" customFormat="1" x14ac:dyDescent="0.3">
      <c r="A121" s="1"/>
      <c r="B121" s="117" t="s">
        <v>29</v>
      </c>
      <c r="C121" s="126"/>
      <c r="D121" s="126"/>
      <c r="E121" s="126"/>
      <c r="F121" s="125"/>
      <c r="G121" s="114"/>
      <c r="H121" s="111">
        <f>SUM(H113:H120)+H112</f>
        <v>30.524919200000003</v>
      </c>
      <c r="I121" s="123"/>
      <c r="J121" s="114"/>
      <c r="K121" s="124"/>
      <c r="L121" s="111">
        <f>SUM(L113:L120)+L112</f>
        <v>34.289269063013698</v>
      </c>
      <c r="M121" s="123"/>
      <c r="N121" s="109">
        <f t="shared" si="24"/>
        <v>3.7643498630136953</v>
      </c>
      <c r="O121" s="108">
        <f>IF(OR(H121=0,L121=0),"",(N121/H121))</f>
        <v>0.12332055126336566</v>
      </c>
      <c r="Q121" s="66"/>
      <c r="R121" s="66"/>
      <c r="S121" s="220"/>
      <c r="T121" s="66"/>
      <c r="U121" s="220"/>
      <c r="V121" s="225"/>
      <c r="W121" s="209"/>
      <c r="X121" s="66"/>
      <c r="Y121" s="66"/>
      <c r="Z121" s="220"/>
      <c r="AA121" s="66"/>
      <c r="AB121" s="220"/>
      <c r="AC121" s="225"/>
      <c r="AD121" s="209"/>
      <c r="AE121" s="66"/>
      <c r="AF121" s="66"/>
      <c r="AG121" s="220"/>
      <c r="AH121" s="66"/>
      <c r="AI121" s="220"/>
      <c r="AJ121" s="225"/>
      <c r="AK121" s="209"/>
      <c r="AL121" s="209"/>
      <c r="AM121" s="209"/>
      <c r="AN121" s="209"/>
      <c r="AO121" s="209"/>
      <c r="AP121" s="209"/>
      <c r="AQ121" s="209"/>
      <c r="AR121" s="209"/>
      <c r="AS121" s="209"/>
      <c r="AT121" s="209"/>
      <c r="AU121" s="209"/>
      <c r="AV121" s="209"/>
      <c r="AW121" s="209"/>
      <c r="AX121" s="209"/>
    </row>
    <row r="122" spans="1:50" s="194" customFormat="1" x14ac:dyDescent="0.3">
      <c r="A122" s="1"/>
      <c r="B122" s="97" t="s">
        <v>28</v>
      </c>
      <c r="C122" s="97"/>
      <c r="D122" s="100" t="s">
        <v>19</v>
      </c>
      <c r="E122" s="121"/>
      <c r="F122" s="161">
        <v>9.1400000000000006E-3</v>
      </c>
      <c r="G122" s="106">
        <f>$F92*(1+$F142)</f>
        <v>346.55840000000001</v>
      </c>
      <c r="H122" s="119">
        <f>G122*F122</f>
        <v>3.167543776</v>
      </c>
      <c r="I122" s="97"/>
      <c r="J122" s="161">
        <f>+'2017 RR&amp;DistR-DONOTPRINT'!$J$5</f>
        <v>7.6299999999999996E-3</v>
      </c>
      <c r="K122" s="105">
        <f>+G122</f>
        <v>346.55840000000001</v>
      </c>
      <c r="L122" s="119">
        <f>K122*J122</f>
        <v>2.6442405920000001</v>
      </c>
      <c r="M122" s="97"/>
      <c r="N122" s="96">
        <f t="shared" si="24"/>
        <v>-0.52330318399999998</v>
      </c>
      <c r="O122" s="118">
        <f>IF(OR(H122=0,L122=0),"",(N122/H122))</f>
        <v>-0.16520787746170679</v>
      </c>
      <c r="Q122" s="217"/>
      <c r="R122" s="226"/>
      <c r="S122" s="213"/>
      <c r="T122" s="66"/>
      <c r="U122" s="214"/>
      <c r="V122" s="215"/>
      <c r="W122" s="209"/>
      <c r="X122" s="217"/>
      <c r="Y122" s="226"/>
      <c r="Z122" s="213"/>
      <c r="AA122" s="66"/>
      <c r="AB122" s="214"/>
      <c r="AC122" s="215"/>
      <c r="AD122" s="209"/>
      <c r="AE122" s="217"/>
      <c r="AF122" s="226"/>
      <c r="AG122" s="213"/>
      <c r="AH122" s="66"/>
      <c r="AI122" s="214"/>
      <c r="AJ122" s="215"/>
      <c r="AK122" s="209"/>
      <c r="AL122" s="209"/>
      <c r="AM122" s="209"/>
      <c r="AN122" s="209"/>
      <c r="AO122" s="209"/>
      <c r="AP122" s="209"/>
      <c r="AQ122" s="209"/>
      <c r="AR122" s="209"/>
      <c r="AS122" s="209"/>
      <c r="AT122" s="209"/>
      <c r="AU122" s="209"/>
      <c r="AV122" s="209"/>
      <c r="AW122" s="209"/>
      <c r="AX122" s="209"/>
    </row>
    <row r="123" spans="1:50" s="194" customFormat="1" x14ac:dyDescent="0.3">
      <c r="A123" s="1"/>
      <c r="B123" s="122" t="s">
        <v>27</v>
      </c>
      <c r="C123" s="97"/>
      <c r="D123" s="100" t="s">
        <v>19</v>
      </c>
      <c r="E123" s="121"/>
      <c r="F123" s="161">
        <v>7.8600000000000007E-3</v>
      </c>
      <c r="G123" s="106">
        <f>+G122</f>
        <v>346.55840000000001</v>
      </c>
      <c r="H123" s="119">
        <f>G123*F123</f>
        <v>2.7239490240000004</v>
      </c>
      <c r="I123" s="97"/>
      <c r="J123" s="161">
        <f>+'2017 RR&amp;DistR-DONOTPRINT'!$K$5</f>
        <v>5.6699999999999997E-3</v>
      </c>
      <c r="K123" s="105">
        <f>+G122</f>
        <v>346.55840000000001</v>
      </c>
      <c r="L123" s="119">
        <f>K123*J123</f>
        <v>1.9649861279999998</v>
      </c>
      <c r="M123" s="97"/>
      <c r="N123" s="96">
        <f t="shared" si="24"/>
        <v>-0.75896289600000055</v>
      </c>
      <c r="O123" s="118">
        <f>IF(OR(H123=0,L123=0),"",(N123/H123))</f>
        <v>-0.27862595419847347</v>
      </c>
      <c r="Q123" s="217"/>
      <c r="R123" s="226"/>
      <c r="S123" s="213"/>
      <c r="T123" s="66"/>
      <c r="U123" s="214"/>
      <c r="V123" s="215"/>
      <c r="W123" s="209"/>
      <c r="X123" s="217"/>
      <c r="Y123" s="226"/>
      <c r="Z123" s="213"/>
      <c r="AA123" s="66"/>
      <c r="AB123" s="214"/>
      <c r="AC123" s="215"/>
      <c r="AD123" s="209"/>
      <c r="AE123" s="217"/>
      <c r="AF123" s="226"/>
      <c r="AG123" s="213"/>
      <c r="AH123" s="66"/>
      <c r="AI123" s="214"/>
      <c r="AJ123" s="215"/>
      <c r="AK123" s="209"/>
      <c r="AL123" s="209"/>
      <c r="AM123" s="209"/>
      <c r="AN123" s="209"/>
      <c r="AO123" s="209"/>
      <c r="AP123" s="209"/>
      <c r="AQ123" s="209"/>
      <c r="AR123" s="209"/>
      <c r="AS123" s="209"/>
      <c r="AT123" s="209"/>
      <c r="AU123" s="209"/>
      <c r="AV123" s="209"/>
      <c r="AW123" s="209"/>
      <c r="AX123" s="209"/>
    </row>
    <row r="124" spans="1:50" s="194" customFormat="1" x14ac:dyDescent="0.3">
      <c r="A124" s="1"/>
      <c r="B124" s="117" t="s">
        <v>26</v>
      </c>
      <c r="C124" s="116"/>
      <c r="D124" s="116"/>
      <c r="E124" s="116"/>
      <c r="F124" s="115"/>
      <c r="G124" s="114"/>
      <c r="H124" s="111">
        <f>SUM(H121:H123)</f>
        <v>36.416412000000001</v>
      </c>
      <c r="I124" s="110"/>
      <c r="J124" s="113"/>
      <c r="K124" s="112"/>
      <c r="L124" s="111">
        <f>SUM(L121:L123)</f>
        <v>38.898495783013701</v>
      </c>
      <c r="M124" s="110"/>
      <c r="N124" s="109">
        <f t="shared" si="24"/>
        <v>2.4820837830136995</v>
      </c>
      <c r="O124" s="108">
        <f>IF(OR(H124=0,L124=0),"",(N124/H124))</f>
        <v>6.8158383725823932E-2</v>
      </c>
      <c r="Q124" s="75"/>
      <c r="R124" s="75"/>
      <c r="S124" s="220"/>
      <c r="T124" s="75"/>
      <c r="U124" s="220"/>
      <c r="V124" s="225"/>
      <c r="W124" s="209"/>
      <c r="X124" s="75"/>
      <c r="Y124" s="75"/>
      <c r="Z124" s="220"/>
      <c r="AA124" s="75"/>
      <c r="AB124" s="220"/>
      <c r="AC124" s="225"/>
      <c r="AD124" s="209"/>
      <c r="AE124" s="75"/>
      <c r="AF124" s="75"/>
      <c r="AG124" s="220"/>
      <c r="AH124" s="75"/>
      <c r="AI124" s="220"/>
      <c r="AJ124" s="225"/>
      <c r="AK124" s="209"/>
      <c r="AL124" s="209"/>
      <c r="AM124" s="209"/>
      <c r="AN124" s="209"/>
      <c r="AO124" s="209"/>
      <c r="AP124" s="209"/>
      <c r="AQ124" s="209"/>
      <c r="AR124" s="209"/>
      <c r="AS124" s="209"/>
      <c r="AT124" s="209"/>
      <c r="AU124" s="209"/>
      <c r="AV124" s="209"/>
      <c r="AW124" s="209"/>
      <c r="AX124" s="209"/>
    </row>
    <row r="125" spans="1:50" s="194" customFormat="1" x14ac:dyDescent="0.3">
      <c r="A125" s="1"/>
      <c r="B125" s="107" t="s">
        <v>25</v>
      </c>
      <c r="C125" s="67"/>
      <c r="D125" s="100" t="s">
        <v>19</v>
      </c>
      <c r="E125" s="99"/>
      <c r="F125" s="93">
        <f>+RESIDENTIAL!$F$53</f>
        <v>3.5999999999999999E-3</v>
      </c>
      <c r="G125" s="106">
        <f>G122</f>
        <v>346.55840000000001</v>
      </c>
      <c r="H125" s="91">
        <f t="shared" ref="H125:H134" si="33">G125*F125</f>
        <v>1.24761024</v>
      </c>
      <c r="I125" s="97"/>
      <c r="J125" s="93">
        <f>+F125</f>
        <v>3.5999999999999999E-3</v>
      </c>
      <c r="K125" s="105">
        <f>+G122</f>
        <v>346.55840000000001</v>
      </c>
      <c r="L125" s="91">
        <f t="shared" ref="L125:L134" si="34">K125*J125</f>
        <v>1.24761024</v>
      </c>
      <c r="M125" s="97"/>
      <c r="N125" s="96">
        <f t="shared" si="24"/>
        <v>0</v>
      </c>
      <c r="O125" s="118">
        <f>IF(OR(H125=0,L125=0),"",(N125/H125))</f>
        <v>0</v>
      </c>
      <c r="Q125" s="227"/>
      <c r="R125" s="226"/>
      <c r="S125" s="228"/>
      <c r="T125" s="66"/>
      <c r="U125" s="214"/>
      <c r="V125" s="215"/>
      <c r="W125" s="209"/>
      <c r="X125" s="227"/>
      <c r="Y125" s="226"/>
      <c r="Z125" s="228"/>
      <c r="AA125" s="66"/>
      <c r="AB125" s="214"/>
      <c r="AC125" s="215"/>
      <c r="AD125" s="209"/>
      <c r="AE125" s="227"/>
      <c r="AF125" s="226"/>
      <c r="AG125" s="228"/>
      <c r="AH125" s="66"/>
      <c r="AI125" s="214"/>
      <c r="AJ125" s="215"/>
      <c r="AK125" s="209"/>
      <c r="AL125" s="209"/>
      <c r="AM125" s="209"/>
      <c r="AN125" s="209"/>
      <c r="AO125" s="209"/>
      <c r="AP125" s="209"/>
      <c r="AQ125" s="209"/>
      <c r="AR125" s="209"/>
      <c r="AS125" s="209"/>
      <c r="AT125" s="209"/>
      <c r="AU125" s="209"/>
      <c r="AV125" s="209"/>
      <c r="AW125" s="209"/>
      <c r="AX125" s="209"/>
    </row>
    <row r="126" spans="1:50" s="194" customFormat="1" x14ac:dyDescent="0.3">
      <c r="A126" s="1"/>
      <c r="B126" s="107" t="s">
        <v>24</v>
      </c>
      <c r="C126" s="67"/>
      <c r="D126" s="100" t="s">
        <v>19</v>
      </c>
      <c r="E126" s="99"/>
      <c r="F126" s="93">
        <f>+RESIDENTIAL!$F$54</f>
        <v>1.2999999999999999E-3</v>
      </c>
      <c r="G126" s="106">
        <f>+G122</f>
        <v>346.55840000000001</v>
      </c>
      <c r="H126" s="91">
        <f t="shared" si="33"/>
        <v>0.45052591999999997</v>
      </c>
      <c r="I126" s="97"/>
      <c r="J126" s="102">
        <v>1.2999999999999999E-3</v>
      </c>
      <c r="K126" s="105">
        <f>+G122</f>
        <v>346.55840000000001</v>
      </c>
      <c r="L126" s="91">
        <f t="shared" si="34"/>
        <v>0.45052591999999997</v>
      </c>
      <c r="M126" s="97"/>
      <c r="N126" s="96">
        <f t="shared" si="24"/>
        <v>0</v>
      </c>
      <c r="O126" s="118">
        <f t="shared" ref="O126:O135" si="35">IF(OR(H126=0,L126=0),"",(N126/H126))</f>
        <v>0</v>
      </c>
      <c r="Q126" s="227"/>
      <c r="R126" s="226"/>
      <c r="S126" s="228"/>
      <c r="T126" s="66"/>
      <c r="U126" s="214"/>
      <c r="V126" s="215"/>
      <c r="W126" s="209"/>
      <c r="X126" s="227"/>
      <c r="Y126" s="226"/>
      <c r="Z126" s="228"/>
      <c r="AA126" s="66"/>
      <c r="AB126" s="214"/>
      <c r="AC126" s="215"/>
      <c r="AD126" s="209"/>
      <c r="AE126" s="227"/>
      <c r="AF126" s="226"/>
      <c r="AG126" s="228"/>
      <c r="AH126" s="66"/>
      <c r="AI126" s="214"/>
      <c r="AJ126" s="215"/>
      <c r="AK126" s="209"/>
      <c r="AL126" s="209"/>
      <c r="AM126" s="209"/>
      <c r="AN126" s="209"/>
      <c r="AO126" s="209"/>
      <c r="AP126" s="209"/>
      <c r="AQ126" s="209"/>
      <c r="AR126" s="209"/>
      <c r="AS126" s="209"/>
      <c r="AT126" s="209"/>
      <c r="AU126" s="209"/>
      <c r="AV126" s="209"/>
      <c r="AW126" s="209"/>
      <c r="AX126" s="209"/>
    </row>
    <row r="127" spans="1:50" s="194" customFormat="1" x14ac:dyDescent="0.3">
      <c r="A127" s="1"/>
      <c r="B127" s="107" t="s">
        <v>83</v>
      </c>
      <c r="C127" s="67"/>
      <c r="D127" s="100" t="s">
        <v>19</v>
      </c>
      <c r="E127" s="99"/>
      <c r="F127" s="93">
        <f>+RESIDENTIAL!$F$55</f>
        <v>1.1000000000000001E-3</v>
      </c>
      <c r="G127" s="106">
        <f>+G122</f>
        <v>346.55840000000001</v>
      </c>
      <c r="H127" s="91">
        <f t="shared" si="33"/>
        <v>0.38121424000000004</v>
      </c>
      <c r="I127" s="97"/>
      <c r="J127" s="102">
        <v>1.1000000000000001E-3</v>
      </c>
      <c r="K127" s="105">
        <f>+G122</f>
        <v>346.55840000000001</v>
      </c>
      <c r="L127" s="91">
        <f t="shared" si="34"/>
        <v>0.38121424000000004</v>
      </c>
      <c r="M127" s="97"/>
      <c r="N127" s="96">
        <f t="shared" si="24"/>
        <v>0</v>
      </c>
      <c r="O127" s="118">
        <f t="shared" si="35"/>
        <v>0</v>
      </c>
      <c r="Q127" s="227"/>
      <c r="R127" s="226"/>
      <c r="S127" s="228"/>
      <c r="T127" s="66"/>
      <c r="U127" s="214"/>
      <c r="V127" s="215"/>
      <c r="W127" s="209"/>
      <c r="X127" s="227"/>
      <c r="Y127" s="226"/>
      <c r="Z127" s="228"/>
      <c r="AA127" s="66"/>
      <c r="AB127" s="214"/>
      <c r="AC127" s="215"/>
      <c r="AD127" s="209"/>
      <c r="AE127" s="227"/>
      <c r="AF127" s="226"/>
      <c r="AG127" s="228"/>
      <c r="AH127" s="66"/>
      <c r="AI127" s="214"/>
      <c r="AJ127" s="215"/>
      <c r="AK127" s="209"/>
      <c r="AL127" s="209"/>
      <c r="AM127" s="209"/>
      <c r="AN127" s="209"/>
      <c r="AO127" s="209"/>
      <c r="AP127" s="209"/>
      <c r="AQ127" s="209"/>
      <c r="AR127" s="209"/>
      <c r="AS127" s="209"/>
      <c r="AT127" s="209"/>
      <c r="AU127" s="209"/>
      <c r="AV127" s="209"/>
      <c r="AW127" s="209"/>
      <c r="AX127" s="209"/>
    </row>
    <row r="128" spans="1:50" s="194" customFormat="1" x14ac:dyDescent="0.3">
      <c r="A128" s="1"/>
      <c r="B128" s="67" t="s">
        <v>23</v>
      </c>
      <c r="C128" s="67"/>
      <c r="D128" s="100" t="s">
        <v>55</v>
      </c>
      <c r="E128" s="99"/>
      <c r="F128" s="324">
        <f>+RESIDENTIAL!$F$56</f>
        <v>0.25</v>
      </c>
      <c r="G128" s="104"/>
      <c r="H128" s="91">
        <f t="shared" si="33"/>
        <v>0</v>
      </c>
      <c r="I128" s="97"/>
      <c r="J128" s="201">
        <v>0.25</v>
      </c>
      <c r="K128" s="103"/>
      <c r="L128" s="91">
        <f t="shared" si="34"/>
        <v>0</v>
      </c>
      <c r="M128" s="97"/>
      <c r="N128" s="96">
        <f t="shared" si="24"/>
        <v>0</v>
      </c>
      <c r="O128" s="118" t="str">
        <f t="shared" si="35"/>
        <v/>
      </c>
      <c r="Q128" s="229"/>
      <c r="R128" s="66"/>
      <c r="S128" s="228"/>
      <c r="T128" s="66"/>
      <c r="U128" s="214"/>
      <c r="V128" s="215"/>
      <c r="W128" s="209"/>
      <c r="X128" s="229"/>
      <c r="Y128" s="66"/>
      <c r="Z128" s="228"/>
      <c r="AA128" s="66"/>
      <c r="AB128" s="214"/>
      <c r="AC128" s="215"/>
      <c r="AD128" s="209"/>
      <c r="AE128" s="229"/>
      <c r="AF128" s="66"/>
      <c r="AG128" s="228"/>
      <c r="AH128" s="66"/>
      <c r="AI128" s="214"/>
      <c r="AJ128" s="215"/>
      <c r="AK128" s="209"/>
      <c r="AL128" s="209"/>
      <c r="AM128" s="209"/>
      <c r="AN128" s="209"/>
      <c r="AO128" s="209"/>
      <c r="AP128" s="209"/>
      <c r="AQ128" s="209"/>
      <c r="AR128" s="209"/>
      <c r="AS128" s="209"/>
      <c r="AT128" s="209"/>
      <c r="AU128" s="209"/>
      <c r="AV128" s="209"/>
      <c r="AW128" s="209"/>
      <c r="AX128" s="209"/>
    </row>
    <row r="129" spans="1:50" s="194" customFormat="1" x14ac:dyDescent="0.3">
      <c r="A129" s="1"/>
      <c r="B129" s="101" t="s">
        <v>21</v>
      </c>
      <c r="C129" s="67"/>
      <c r="D129" s="100" t="s">
        <v>19</v>
      </c>
      <c r="E129" s="99"/>
      <c r="F129" s="93">
        <f>+RESIDENTIAL!$F$57</f>
        <v>8.6999999999999994E-2</v>
      </c>
      <c r="G129" s="98">
        <f>0.65*$F92</f>
        <v>217.1</v>
      </c>
      <c r="H129" s="91">
        <f t="shared" si="33"/>
        <v>18.887699999999999</v>
      </c>
      <c r="I129" s="97"/>
      <c r="J129" s="93">
        <f>+RESIDENTIAL!$F$57</f>
        <v>8.6999999999999994E-2</v>
      </c>
      <c r="K129" s="98">
        <f>$G129</f>
        <v>217.1</v>
      </c>
      <c r="L129" s="91">
        <f t="shared" si="34"/>
        <v>18.887699999999999</v>
      </c>
      <c r="M129" s="97"/>
      <c r="N129" s="96">
        <f t="shared" si="24"/>
        <v>0</v>
      </c>
      <c r="O129" s="118">
        <f t="shared" si="35"/>
        <v>0</v>
      </c>
      <c r="Q129" s="230"/>
      <c r="R129" s="231"/>
      <c r="S129" s="228"/>
      <c r="T129" s="66"/>
      <c r="U129" s="214"/>
      <c r="V129" s="215"/>
      <c r="W129" s="209"/>
      <c r="X129" s="230"/>
      <c r="Y129" s="231"/>
      <c r="Z129" s="228"/>
      <c r="AA129" s="66"/>
      <c r="AB129" s="214"/>
      <c r="AC129" s="215"/>
      <c r="AD129" s="209"/>
      <c r="AE129" s="230"/>
      <c r="AF129" s="231"/>
      <c r="AG129" s="228"/>
      <c r="AH129" s="66"/>
      <c r="AI129" s="214"/>
      <c r="AJ129" s="215"/>
      <c r="AK129" s="209"/>
      <c r="AL129" s="209"/>
      <c r="AM129" s="209"/>
      <c r="AN129" s="209"/>
      <c r="AO129" s="209"/>
      <c r="AP129" s="209"/>
      <c r="AQ129" s="209"/>
      <c r="AR129" s="209"/>
      <c r="AS129" s="209"/>
      <c r="AT129" s="209"/>
      <c r="AU129" s="209"/>
      <c r="AV129" s="209"/>
      <c r="AW129" s="209"/>
      <c r="AX129" s="209"/>
    </row>
    <row r="130" spans="1:50" s="194" customFormat="1" x14ac:dyDescent="0.3">
      <c r="A130" s="1"/>
      <c r="B130" s="101" t="s">
        <v>20</v>
      </c>
      <c r="C130" s="67"/>
      <c r="D130" s="100" t="s">
        <v>19</v>
      </c>
      <c r="E130" s="99"/>
      <c r="F130" s="93">
        <f>+RESIDENTIAL!$F$58</f>
        <v>0.13200000000000001</v>
      </c>
      <c r="G130" s="98">
        <f>0.17*$F92</f>
        <v>56.78</v>
      </c>
      <c r="H130" s="91">
        <f t="shared" si="33"/>
        <v>7.4949600000000007</v>
      </c>
      <c r="I130" s="97"/>
      <c r="J130" s="93">
        <f>+RESIDENTIAL!$F$58</f>
        <v>0.13200000000000001</v>
      </c>
      <c r="K130" s="98">
        <f>$G130</f>
        <v>56.78</v>
      </c>
      <c r="L130" s="91">
        <f t="shared" si="34"/>
        <v>7.4949600000000007</v>
      </c>
      <c r="M130" s="97"/>
      <c r="N130" s="96">
        <f t="shared" si="24"/>
        <v>0</v>
      </c>
      <c r="O130" s="118">
        <f t="shared" si="35"/>
        <v>0</v>
      </c>
      <c r="Q130" s="230"/>
      <c r="R130" s="231"/>
      <c r="S130" s="228"/>
      <c r="T130" s="66"/>
      <c r="U130" s="214"/>
      <c r="V130" s="215"/>
      <c r="W130" s="209"/>
      <c r="X130" s="230"/>
      <c r="Y130" s="231"/>
      <c r="Z130" s="228"/>
      <c r="AA130" s="66"/>
      <c r="AB130" s="214"/>
      <c r="AC130" s="215"/>
      <c r="AD130" s="209"/>
      <c r="AE130" s="230"/>
      <c r="AF130" s="231"/>
      <c r="AG130" s="228"/>
      <c r="AH130" s="66"/>
      <c r="AI130" s="214"/>
      <c r="AJ130" s="215"/>
      <c r="AK130" s="209"/>
      <c r="AL130" s="209"/>
      <c r="AM130" s="209"/>
      <c r="AN130" s="209"/>
      <c r="AO130" s="209"/>
      <c r="AP130" s="209"/>
      <c r="AQ130" s="209"/>
      <c r="AR130" s="209"/>
      <c r="AS130" s="209"/>
      <c r="AT130" s="209"/>
      <c r="AU130" s="209"/>
      <c r="AV130" s="209"/>
      <c r="AW130" s="209"/>
      <c r="AX130" s="209"/>
    </row>
    <row r="131" spans="1:50" s="194" customFormat="1" x14ac:dyDescent="0.3">
      <c r="A131" s="1"/>
      <c r="B131" s="3" t="s">
        <v>18</v>
      </c>
      <c r="C131" s="67"/>
      <c r="D131" s="100" t="s">
        <v>19</v>
      </c>
      <c r="E131" s="99"/>
      <c r="F131" s="93">
        <f>+RESIDENTIAL!$F$59</f>
        <v>0.18</v>
      </c>
      <c r="G131" s="98">
        <f>0.18*$F92</f>
        <v>60.12</v>
      </c>
      <c r="H131" s="91">
        <f t="shared" si="33"/>
        <v>10.821599999999998</v>
      </c>
      <c r="I131" s="97"/>
      <c r="J131" s="93">
        <f>+RESIDENTIAL!$F$59</f>
        <v>0.18</v>
      </c>
      <c r="K131" s="98">
        <f>$G131</f>
        <v>60.12</v>
      </c>
      <c r="L131" s="91">
        <f t="shared" si="34"/>
        <v>10.821599999999998</v>
      </c>
      <c r="M131" s="97"/>
      <c r="N131" s="96">
        <f t="shared" si="24"/>
        <v>0</v>
      </c>
      <c r="O131" s="118">
        <f t="shared" si="35"/>
        <v>0</v>
      </c>
      <c r="Q131" s="230"/>
      <c r="R131" s="231"/>
      <c r="S131" s="228"/>
      <c r="T131" s="66"/>
      <c r="U131" s="214"/>
      <c r="V131" s="215"/>
      <c r="W131" s="209"/>
      <c r="X131" s="230"/>
      <c r="Y131" s="231"/>
      <c r="Z131" s="228"/>
      <c r="AA131" s="66"/>
      <c r="AB131" s="214"/>
      <c r="AC131" s="215"/>
      <c r="AD131" s="209"/>
      <c r="AE131" s="230"/>
      <c r="AF131" s="231"/>
      <c r="AG131" s="228"/>
      <c r="AH131" s="66"/>
      <c r="AI131" s="214"/>
      <c r="AJ131" s="215"/>
      <c r="AK131" s="209"/>
      <c r="AL131" s="209"/>
      <c r="AM131" s="209"/>
      <c r="AN131" s="209"/>
      <c r="AO131" s="209"/>
      <c r="AP131" s="209"/>
      <c r="AQ131" s="209"/>
      <c r="AR131" s="209"/>
      <c r="AS131" s="209"/>
      <c r="AT131" s="209"/>
      <c r="AU131" s="209"/>
      <c r="AV131" s="209"/>
      <c r="AW131" s="209"/>
      <c r="AX131" s="209"/>
    </row>
    <row r="132" spans="1:50" s="194" customFormat="1" x14ac:dyDescent="0.3">
      <c r="A132" s="7"/>
      <c r="B132" s="95" t="s">
        <v>17</v>
      </c>
      <c r="C132" s="36"/>
      <c r="D132" s="100" t="s">
        <v>19</v>
      </c>
      <c r="E132" s="94"/>
      <c r="F132" s="93">
        <f>+RESIDENTIAL!$F$60</f>
        <v>0.10299999999999999</v>
      </c>
      <c r="G132" s="92">
        <f>IF(AND($T$1=1, $F92&gt;=600), 600, IF(AND($T$1=1, AND($F92&lt;600, $F92&gt;=0)), $F92, IF(AND($T$1=2, $F92&gt;=1000), 1000, IF(AND($T$1=2, AND($F92&lt;1000, $F92&gt;=0)), $F92))))</f>
        <v>334</v>
      </c>
      <c r="H132" s="91">
        <f t="shared" si="33"/>
        <v>34.402000000000001</v>
      </c>
      <c r="I132" s="90"/>
      <c r="J132" s="93">
        <f>+RESIDENTIAL!$F$60</f>
        <v>0.10299999999999999</v>
      </c>
      <c r="K132" s="92">
        <f>$G132</f>
        <v>334</v>
      </c>
      <c r="L132" s="91">
        <f t="shared" si="34"/>
        <v>34.402000000000001</v>
      </c>
      <c r="M132" s="90"/>
      <c r="N132" s="96">
        <f t="shared" si="24"/>
        <v>0</v>
      </c>
      <c r="O132" s="118">
        <f t="shared" si="35"/>
        <v>0</v>
      </c>
      <c r="Q132" s="230"/>
      <c r="R132" s="232"/>
      <c r="S132" s="228"/>
      <c r="T132" s="34"/>
      <c r="U132" s="214"/>
      <c r="V132" s="215"/>
      <c r="W132" s="209"/>
      <c r="X132" s="230"/>
      <c r="Y132" s="232"/>
      <c r="Z132" s="228"/>
      <c r="AA132" s="34"/>
      <c r="AB132" s="214"/>
      <c r="AC132" s="215"/>
      <c r="AD132" s="209"/>
      <c r="AE132" s="230"/>
      <c r="AF132" s="232"/>
      <c r="AG132" s="228"/>
      <c r="AH132" s="34"/>
      <c r="AI132" s="214"/>
      <c r="AJ132" s="215"/>
      <c r="AK132" s="209"/>
      <c r="AL132" s="209"/>
      <c r="AM132" s="209"/>
      <c r="AN132" s="209"/>
      <c r="AO132" s="209"/>
      <c r="AP132" s="209"/>
      <c r="AQ132" s="209"/>
      <c r="AR132" s="209"/>
      <c r="AS132" s="209"/>
      <c r="AT132" s="209"/>
      <c r="AU132" s="209"/>
      <c r="AV132" s="209"/>
      <c r="AW132" s="209"/>
      <c r="AX132" s="209"/>
    </row>
    <row r="133" spans="1:50" s="194" customFormat="1" x14ac:dyDescent="0.3">
      <c r="A133" s="7"/>
      <c r="B133" s="95" t="s">
        <v>16</v>
      </c>
      <c r="C133" s="36"/>
      <c r="D133" s="100" t="s">
        <v>19</v>
      </c>
      <c r="E133" s="94"/>
      <c r="F133" s="93">
        <f>+RESIDENTIAL!$F$61</f>
        <v>0.121</v>
      </c>
      <c r="G133" s="92">
        <f>IF(AND($T$1=1, F92&gt;=600), F92-600, IF(AND($T$1=1, AND(F92&lt;600, F92&gt;=0)), 0, IF(AND($T$1=2, F92&gt;=1000), F92-1000, IF(AND($T$1=2, AND(F92&lt;1000, F92&gt;=0)), 0))))</f>
        <v>0</v>
      </c>
      <c r="H133" s="91">
        <f t="shared" si="33"/>
        <v>0</v>
      </c>
      <c r="I133" s="90"/>
      <c r="J133" s="93">
        <f>+RESIDENTIAL!$F$61</f>
        <v>0.121</v>
      </c>
      <c r="K133" s="92">
        <f>$G133</f>
        <v>0</v>
      </c>
      <c r="L133" s="91">
        <f t="shared" si="34"/>
        <v>0</v>
      </c>
      <c r="M133" s="90"/>
      <c r="N133" s="96">
        <f t="shared" ref="N133:N134" si="36">L133-H133</f>
        <v>0</v>
      </c>
      <c r="O133" s="118" t="str">
        <f t="shared" ref="O133:O134" si="37">IF(OR(H133=0,L133=0),"",(N133/H133))</f>
        <v/>
      </c>
      <c r="Q133" s="230"/>
      <c r="R133" s="232"/>
      <c r="S133" s="228"/>
      <c r="T133" s="34"/>
      <c r="U133" s="214"/>
      <c r="V133" s="215"/>
      <c r="W133" s="209"/>
      <c r="X133" s="230"/>
      <c r="Y133" s="232"/>
      <c r="Z133" s="228"/>
      <c r="AA133" s="34"/>
      <c r="AB133" s="214"/>
      <c r="AC133" s="215"/>
      <c r="AD133" s="209"/>
      <c r="AE133" s="230"/>
      <c r="AF133" s="232"/>
      <c r="AG133" s="228"/>
      <c r="AH133" s="34"/>
      <c r="AI133" s="214"/>
      <c r="AJ133" s="215"/>
      <c r="AK133" s="209"/>
      <c r="AL133" s="209"/>
      <c r="AM133" s="209"/>
      <c r="AN133" s="209"/>
      <c r="AO133" s="209"/>
      <c r="AP133" s="209"/>
      <c r="AQ133" s="209"/>
      <c r="AR133" s="209"/>
      <c r="AS133" s="209"/>
      <c r="AT133" s="209"/>
      <c r="AU133" s="209"/>
      <c r="AV133" s="209"/>
      <c r="AW133" s="209"/>
      <c r="AX133" s="209"/>
    </row>
    <row r="134" spans="1:50" s="194" customFormat="1" x14ac:dyDescent="0.3">
      <c r="A134" s="7"/>
      <c r="B134" s="280" t="s">
        <v>114</v>
      </c>
      <c r="C134" s="36"/>
      <c r="D134" s="100" t="s">
        <v>19</v>
      </c>
      <c r="E134" s="94"/>
      <c r="F134" s="93">
        <v>0.113</v>
      </c>
      <c r="G134" s="92">
        <f>+$G$27</f>
        <v>334</v>
      </c>
      <c r="H134" s="91">
        <f t="shared" si="33"/>
        <v>37.742000000000004</v>
      </c>
      <c r="I134" s="90"/>
      <c r="J134" s="93">
        <f>+F134</f>
        <v>0.113</v>
      </c>
      <c r="K134" s="92">
        <f>+$G$27</f>
        <v>334</v>
      </c>
      <c r="L134" s="91">
        <f t="shared" si="34"/>
        <v>37.742000000000004</v>
      </c>
      <c r="M134" s="90"/>
      <c r="N134" s="96">
        <f t="shared" si="36"/>
        <v>0</v>
      </c>
      <c r="O134" s="118">
        <f t="shared" si="37"/>
        <v>0</v>
      </c>
      <c r="Q134" s="230"/>
      <c r="R134" s="232"/>
      <c r="S134" s="228"/>
      <c r="T134" s="34"/>
      <c r="U134" s="214"/>
      <c r="V134" s="215"/>
      <c r="W134" s="209"/>
      <c r="X134" s="230"/>
      <c r="Y134" s="232"/>
      <c r="Z134" s="228"/>
      <c r="AA134" s="34"/>
      <c r="AB134" s="214"/>
      <c r="AC134" s="215"/>
      <c r="AD134" s="209"/>
      <c r="AE134" s="230"/>
      <c r="AF134" s="232"/>
      <c r="AG134" s="228"/>
      <c r="AH134" s="34"/>
      <c r="AI134" s="214"/>
      <c r="AJ134" s="215"/>
      <c r="AK134" s="209"/>
      <c r="AL134" s="209"/>
      <c r="AM134" s="209"/>
      <c r="AN134" s="209"/>
      <c r="AO134" s="209"/>
      <c r="AP134" s="209"/>
      <c r="AQ134" s="209"/>
      <c r="AR134" s="209"/>
      <c r="AS134" s="209"/>
      <c r="AT134" s="209"/>
      <c r="AU134" s="209"/>
      <c r="AV134" s="209"/>
      <c r="AW134" s="209"/>
      <c r="AX134" s="209"/>
    </row>
    <row r="135" spans="1:50" s="194" customFormat="1" ht="15" thickBot="1" x14ac:dyDescent="0.35">
      <c r="A135" s="7"/>
      <c r="B135" s="280" t="s">
        <v>115</v>
      </c>
      <c r="C135" s="36"/>
      <c r="D135" s="100" t="s">
        <v>19</v>
      </c>
      <c r="E135" s="94"/>
      <c r="F135" s="93">
        <v>0.113</v>
      </c>
      <c r="G135" s="92"/>
      <c r="H135" s="287"/>
      <c r="I135" s="90"/>
      <c r="J135" s="305">
        <f>+F135</f>
        <v>0.113</v>
      </c>
      <c r="K135" s="279"/>
      <c r="L135" s="287"/>
      <c r="M135" s="90"/>
      <c r="N135" s="89">
        <f t="shared" si="24"/>
        <v>0</v>
      </c>
      <c r="O135" s="288" t="str">
        <f t="shared" si="35"/>
        <v/>
      </c>
      <c r="Q135" s="230"/>
      <c r="R135" s="232"/>
      <c r="S135" s="228"/>
      <c r="T135" s="34"/>
      <c r="U135" s="214"/>
      <c r="V135" s="215"/>
      <c r="W135" s="209"/>
      <c r="X135" s="230"/>
      <c r="Y135" s="232"/>
      <c r="Z135" s="228"/>
      <c r="AA135" s="34"/>
      <c r="AB135" s="214"/>
      <c r="AC135" s="215"/>
      <c r="AD135" s="209"/>
      <c r="AE135" s="230"/>
      <c r="AF135" s="232"/>
      <c r="AG135" s="228"/>
      <c r="AH135" s="34"/>
      <c r="AI135" s="214"/>
      <c r="AJ135" s="215"/>
      <c r="AK135" s="209"/>
      <c r="AL135" s="209"/>
      <c r="AM135" s="209"/>
      <c r="AN135" s="209"/>
      <c r="AO135" s="209"/>
      <c r="AP135" s="209"/>
      <c r="AQ135" s="209"/>
      <c r="AR135" s="209"/>
      <c r="AS135" s="209"/>
      <c r="AT135" s="209"/>
      <c r="AU135" s="209"/>
      <c r="AV135" s="209"/>
      <c r="AW135" s="209"/>
      <c r="AX135" s="209"/>
    </row>
    <row r="136" spans="1:50" s="194" customFormat="1" ht="15" thickBot="1" x14ac:dyDescent="0.35">
      <c r="A136" s="1"/>
      <c r="B136" s="88"/>
      <c r="C136" s="86"/>
      <c r="D136" s="87"/>
      <c r="E136" s="86"/>
      <c r="F136" s="56"/>
      <c r="G136" s="85"/>
      <c r="H136" s="54"/>
      <c r="I136" s="83"/>
      <c r="J136" s="56"/>
      <c r="K136" s="84"/>
      <c r="L136" s="54"/>
      <c r="M136" s="83"/>
      <c r="N136" s="82"/>
      <c r="O136" s="8"/>
      <c r="Q136" s="230"/>
      <c r="R136" s="219"/>
      <c r="S136" s="228"/>
      <c r="T136" s="66"/>
      <c r="U136" s="214"/>
      <c r="V136" s="233"/>
      <c r="W136" s="209"/>
      <c r="X136" s="230"/>
      <c r="Y136" s="219"/>
      <c r="Z136" s="228"/>
      <c r="AA136" s="66"/>
      <c r="AB136" s="214"/>
      <c r="AC136" s="233"/>
      <c r="AD136" s="209"/>
      <c r="AE136" s="230"/>
      <c r="AF136" s="219"/>
      <c r="AG136" s="228"/>
      <c r="AH136" s="66"/>
      <c r="AI136" s="214"/>
      <c r="AJ136" s="233"/>
      <c r="AK136" s="209"/>
      <c r="AL136" s="209"/>
      <c r="AM136" s="209"/>
      <c r="AN136" s="209"/>
      <c r="AO136" s="209"/>
      <c r="AP136" s="209"/>
      <c r="AQ136" s="209"/>
      <c r="AR136" s="209"/>
      <c r="AS136" s="209"/>
      <c r="AT136" s="209"/>
      <c r="AU136" s="209"/>
      <c r="AV136" s="209"/>
      <c r="AW136" s="209"/>
      <c r="AX136" s="209"/>
    </row>
    <row r="137" spans="1:50" s="194" customFormat="1" x14ac:dyDescent="0.3">
      <c r="A137" s="1"/>
      <c r="B137" s="81" t="s">
        <v>133</v>
      </c>
      <c r="C137" s="67"/>
      <c r="D137" s="67"/>
      <c r="E137" s="67"/>
      <c r="F137" s="80"/>
      <c r="G137" s="79"/>
      <c r="H137" s="76">
        <f>SUM(H134,H125:H127,H124)</f>
        <v>76.237762400000008</v>
      </c>
      <c r="I137" s="78"/>
      <c r="J137" s="77"/>
      <c r="K137" s="77"/>
      <c r="L137" s="165">
        <f>SUM(L134,L125:L127,L124)</f>
        <v>78.719846183013701</v>
      </c>
      <c r="M137" s="75"/>
      <c r="N137" s="74">
        <f>L137-H137</f>
        <v>2.4820837830136924</v>
      </c>
      <c r="O137" s="167">
        <f t="shared" ref="O137:O139" si="38">IF(OR(H137=0,L137=0),"",(N137/H137))</f>
        <v>3.2557143663147332E-2</v>
      </c>
      <c r="Q137" s="234"/>
      <c r="R137" s="234"/>
      <c r="S137" s="220"/>
      <c r="T137" s="75"/>
      <c r="U137" s="214"/>
      <c r="V137" s="215"/>
      <c r="W137" s="209"/>
      <c r="X137" s="234"/>
      <c r="Y137" s="234"/>
      <c r="Z137" s="220"/>
      <c r="AA137" s="75"/>
      <c r="AB137" s="214"/>
      <c r="AC137" s="215"/>
      <c r="AD137" s="209"/>
      <c r="AE137" s="234"/>
      <c r="AF137" s="234"/>
      <c r="AG137" s="220"/>
      <c r="AH137" s="75"/>
      <c r="AI137" s="214"/>
      <c r="AJ137" s="215"/>
      <c r="AK137" s="209"/>
      <c r="AL137" s="209"/>
      <c r="AM137" s="209"/>
      <c r="AN137" s="209"/>
      <c r="AO137" s="209"/>
      <c r="AP137" s="209"/>
      <c r="AQ137" s="209"/>
      <c r="AR137" s="209"/>
      <c r="AS137" s="209"/>
      <c r="AT137" s="209"/>
      <c r="AU137" s="209"/>
      <c r="AV137" s="209"/>
      <c r="AW137" s="209"/>
      <c r="AX137" s="209"/>
    </row>
    <row r="138" spans="1:50" s="194" customFormat="1" x14ac:dyDescent="0.3">
      <c r="A138" s="1"/>
      <c r="B138" s="73" t="s">
        <v>12</v>
      </c>
      <c r="C138" s="67"/>
      <c r="D138" s="67"/>
      <c r="E138" s="67"/>
      <c r="F138" s="72">
        <v>0.13</v>
      </c>
      <c r="G138" s="66"/>
      <c r="H138" s="70">
        <f>H137*F138</f>
        <v>9.9109091120000006</v>
      </c>
      <c r="I138" s="65"/>
      <c r="J138" s="71">
        <v>0.13</v>
      </c>
      <c r="K138" s="65"/>
      <c r="L138" s="68">
        <f>L137*J138</f>
        <v>10.233580003791781</v>
      </c>
      <c r="M138" s="64"/>
      <c r="N138" s="68">
        <f>L138-H138</f>
        <v>0.32267089179178043</v>
      </c>
      <c r="O138" s="118">
        <f t="shared" si="38"/>
        <v>3.2557143663147381E-2</v>
      </c>
      <c r="Q138" s="235"/>
      <c r="R138" s="64"/>
      <c r="S138" s="236"/>
      <c r="T138" s="64"/>
      <c r="U138" s="214"/>
      <c r="V138" s="215"/>
      <c r="W138" s="209"/>
      <c r="X138" s="235"/>
      <c r="Y138" s="64"/>
      <c r="Z138" s="236"/>
      <c r="AA138" s="64"/>
      <c r="AB138" s="214"/>
      <c r="AC138" s="215"/>
      <c r="AD138" s="209"/>
      <c r="AE138" s="235"/>
      <c r="AF138" s="64"/>
      <c r="AG138" s="236"/>
      <c r="AH138" s="64"/>
      <c r="AI138" s="214"/>
      <c r="AJ138" s="215"/>
      <c r="AK138" s="209"/>
      <c r="AL138" s="209"/>
      <c r="AM138" s="209"/>
      <c r="AN138" s="209"/>
      <c r="AO138" s="209"/>
      <c r="AP138" s="209"/>
      <c r="AQ138" s="209"/>
      <c r="AR138" s="209"/>
      <c r="AS138" s="209"/>
      <c r="AT138" s="209"/>
      <c r="AU138" s="209"/>
      <c r="AV138" s="209"/>
      <c r="AW138" s="209"/>
      <c r="AX138" s="209"/>
    </row>
    <row r="139" spans="1:50" s="194" customFormat="1" ht="15" thickBot="1" x14ac:dyDescent="0.35">
      <c r="A139" s="1"/>
      <c r="B139" s="387" t="s">
        <v>134</v>
      </c>
      <c r="C139" s="387"/>
      <c r="D139" s="387"/>
      <c r="E139" s="63"/>
      <c r="F139" s="62"/>
      <c r="G139" s="61"/>
      <c r="H139" s="60">
        <f>SUM(H137:H138)</f>
        <v>86.148671512000007</v>
      </c>
      <c r="I139" s="59"/>
      <c r="J139" s="59"/>
      <c r="K139" s="59"/>
      <c r="L139" s="327">
        <f>SUM(L137:L138)</f>
        <v>88.953426186805487</v>
      </c>
      <c r="M139" s="58"/>
      <c r="N139" s="57">
        <f>L139-H139</f>
        <v>2.8047546748054799</v>
      </c>
      <c r="O139" s="168">
        <f t="shared" si="38"/>
        <v>3.2557143663147423E-2</v>
      </c>
      <c r="Q139" s="75"/>
      <c r="R139" s="75"/>
      <c r="S139" s="220"/>
      <c r="T139" s="75"/>
      <c r="U139" s="220"/>
      <c r="V139" s="238"/>
      <c r="W139" s="209"/>
      <c r="X139" s="75"/>
      <c r="Y139" s="75"/>
      <c r="Z139" s="220"/>
      <c r="AA139" s="75"/>
      <c r="AB139" s="220"/>
      <c r="AC139" s="238"/>
      <c r="AD139" s="209"/>
      <c r="AE139" s="75"/>
      <c r="AF139" s="75"/>
      <c r="AG139" s="220"/>
      <c r="AH139" s="75"/>
      <c r="AI139" s="220"/>
      <c r="AJ139" s="238"/>
      <c r="AK139" s="209"/>
      <c r="AL139" s="209"/>
      <c r="AM139" s="209"/>
      <c r="AN139" s="209"/>
      <c r="AO139" s="209"/>
      <c r="AP139" s="209"/>
      <c r="AQ139" s="209"/>
      <c r="AR139" s="209"/>
      <c r="AS139" s="209"/>
      <c r="AT139" s="209"/>
      <c r="AU139" s="209"/>
      <c r="AV139" s="209"/>
      <c r="AW139" s="209"/>
      <c r="AX139" s="209"/>
    </row>
    <row r="140" spans="1:50" s="194" customFormat="1" ht="15" thickBot="1" x14ac:dyDescent="0.35">
      <c r="A140" s="7"/>
      <c r="B140" s="19"/>
      <c r="C140" s="17"/>
      <c r="D140" s="18"/>
      <c r="E140" s="17"/>
      <c r="F140" s="56"/>
      <c r="G140" s="12"/>
      <c r="H140" s="54"/>
      <c r="I140" s="10"/>
      <c r="J140" s="56"/>
      <c r="K140" s="55"/>
      <c r="L140" s="54"/>
      <c r="M140" s="10"/>
      <c r="N140" s="53"/>
      <c r="O140" s="8"/>
      <c r="Q140" s="230"/>
      <c r="R140" s="239"/>
      <c r="S140" s="228"/>
      <c r="T140" s="34"/>
      <c r="U140" s="240"/>
      <c r="V140" s="233"/>
      <c r="W140" s="209"/>
      <c r="X140" s="230"/>
      <c r="Y140" s="239"/>
      <c r="Z140" s="228"/>
      <c r="AA140" s="34"/>
      <c r="AB140" s="240"/>
      <c r="AC140" s="233"/>
      <c r="AD140" s="209"/>
      <c r="AE140" s="230"/>
      <c r="AF140" s="239"/>
      <c r="AG140" s="228"/>
      <c r="AH140" s="34"/>
      <c r="AI140" s="240"/>
      <c r="AJ140" s="233"/>
      <c r="AK140" s="209"/>
      <c r="AL140" s="209"/>
      <c r="AM140" s="209"/>
      <c r="AN140" s="209"/>
      <c r="AO140" s="209"/>
      <c r="AP140" s="209"/>
      <c r="AQ140" s="209"/>
      <c r="AR140" s="209"/>
      <c r="AS140" s="209"/>
      <c r="AT140" s="209"/>
      <c r="AU140" s="209"/>
      <c r="AV140" s="209"/>
      <c r="AW140" s="209"/>
      <c r="AX140" s="209"/>
    </row>
    <row r="141" spans="1:50" s="194" customForma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6"/>
      <c r="M141" s="1"/>
      <c r="N141" s="1"/>
      <c r="O141" s="1"/>
      <c r="Q141" s="208"/>
      <c r="R141" s="208"/>
      <c r="S141" s="249"/>
      <c r="T141" s="208"/>
      <c r="U141" s="208"/>
      <c r="V141" s="208"/>
      <c r="W141" s="209"/>
      <c r="X141" s="208"/>
      <c r="Y141" s="208"/>
      <c r="Z141" s="247"/>
      <c r="AA141" s="208"/>
      <c r="AB141" s="208"/>
      <c r="AC141" s="208"/>
      <c r="AD141" s="209"/>
      <c r="AE141" s="208"/>
      <c r="AF141" s="208"/>
      <c r="AG141" s="247"/>
      <c r="AH141" s="208"/>
      <c r="AI141" s="208"/>
      <c r="AJ141" s="208"/>
      <c r="AK141" s="209"/>
      <c r="AL141" s="209"/>
      <c r="AM141" s="209"/>
      <c r="AN141" s="209"/>
      <c r="AO141" s="209"/>
      <c r="AP141" s="209"/>
      <c r="AQ141" s="209"/>
      <c r="AR141" s="209"/>
      <c r="AS141" s="209"/>
      <c r="AT141" s="209"/>
      <c r="AU141" s="209"/>
      <c r="AV141" s="209"/>
      <c r="AW141" s="209"/>
      <c r="AX141" s="209"/>
    </row>
    <row r="142" spans="1:50" s="194" customFormat="1" x14ac:dyDescent="0.3">
      <c r="A142" s="1"/>
      <c r="B142" s="5" t="s">
        <v>8</v>
      </c>
      <c r="C142" s="1"/>
      <c r="D142" s="1"/>
      <c r="E142" s="1"/>
      <c r="F142" s="4">
        <v>3.7600000000000001E-2</v>
      </c>
      <c r="G142" s="1"/>
      <c r="H142" s="1"/>
      <c r="I142" s="1"/>
      <c r="J142" s="4">
        <v>3.7600000000000001E-2</v>
      </c>
      <c r="K142" s="1"/>
      <c r="L142" s="1"/>
      <c r="M142" s="1"/>
      <c r="N142" s="1"/>
      <c r="O142" s="1"/>
      <c r="Q142" s="248"/>
      <c r="R142" s="208"/>
      <c r="S142" s="208"/>
      <c r="T142" s="208"/>
      <c r="U142" s="208"/>
      <c r="V142" s="208"/>
      <c r="W142" s="209"/>
      <c r="X142" s="248"/>
      <c r="Y142" s="208"/>
      <c r="Z142" s="208"/>
      <c r="AA142" s="208"/>
      <c r="AB142" s="208"/>
      <c r="AC142" s="208"/>
      <c r="AD142" s="209"/>
      <c r="AE142" s="248"/>
      <c r="AF142" s="208"/>
      <c r="AG142" s="208"/>
      <c r="AH142" s="208"/>
      <c r="AI142" s="208"/>
      <c r="AJ142" s="208"/>
      <c r="AK142" s="209"/>
      <c r="AL142" s="209"/>
      <c r="AM142" s="209"/>
      <c r="AN142" s="209"/>
      <c r="AO142" s="209"/>
      <c r="AP142" s="209"/>
      <c r="AQ142" s="209"/>
      <c r="AR142" s="209"/>
      <c r="AS142" s="209"/>
      <c r="AT142" s="209"/>
      <c r="AU142" s="209"/>
      <c r="AV142" s="209"/>
      <c r="AW142" s="209"/>
      <c r="AX142" s="209"/>
    </row>
    <row r="143" spans="1:50" s="194" customForma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Q143" s="209"/>
      <c r="R143" s="209"/>
      <c r="S143" s="209"/>
      <c r="T143" s="209"/>
      <c r="U143" s="209"/>
      <c r="V143" s="209"/>
      <c r="W143" s="209"/>
      <c r="X143" s="209"/>
      <c r="Y143" s="209"/>
      <c r="Z143" s="209"/>
      <c r="AA143" s="209"/>
      <c r="AB143" s="209"/>
      <c r="AC143" s="209"/>
      <c r="AD143" s="209"/>
      <c r="AE143" s="209"/>
      <c r="AF143" s="209"/>
      <c r="AG143" s="209"/>
      <c r="AH143" s="209"/>
      <c r="AI143" s="209"/>
      <c r="AJ143" s="209"/>
      <c r="AK143" s="209"/>
      <c r="AL143" s="209"/>
      <c r="AM143" s="209"/>
      <c r="AN143" s="209"/>
      <c r="AO143" s="209"/>
      <c r="AP143" s="209"/>
      <c r="AQ143" s="209"/>
      <c r="AR143" s="209"/>
      <c r="AS143" s="209"/>
      <c r="AT143" s="209"/>
      <c r="AU143" s="209"/>
      <c r="AV143" s="209"/>
      <c r="AW143" s="209"/>
      <c r="AX143" s="209"/>
    </row>
    <row r="144" spans="1:50" s="194" customFormat="1" x14ac:dyDescent="0.3">
      <c r="A144" s="1" t="s">
        <v>7</v>
      </c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20" s="194" customFormat="1" x14ac:dyDescent="0.3">
      <c r="A145" s="1" t="s">
        <v>6</v>
      </c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20" s="194" customForma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20" s="194" customFormat="1" x14ac:dyDescent="0.3">
      <c r="A147" s="3" t="s">
        <v>129</v>
      </c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20" s="194" customFormat="1" x14ac:dyDescent="0.3">
      <c r="A148" s="3" t="s">
        <v>5</v>
      </c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20" s="194" customForma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20" s="194" customFormat="1" x14ac:dyDescent="0.3">
      <c r="A150" s="1" t="s">
        <v>130</v>
      </c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20" s="194" customFormat="1" x14ac:dyDescent="0.3">
      <c r="A151" s="1" t="s">
        <v>4</v>
      </c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20" s="194" customFormat="1" x14ac:dyDescent="0.3">
      <c r="A152" s="1" t="s">
        <v>3</v>
      </c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20" s="194" customFormat="1" x14ac:dyDescent="0.3">
      <c r="A153" s="1" t="s">
        <v>2</v>
      </c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20" s="194" customFormat="1" x14ac:dyDescent="0.3">
      <c r="A154" s="1" t="s">
        <v>1</v>
      </c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20" s="194" customForma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20" s="194" customFormat="1" x14ac:dyDescent="0.3">
      <c r="A156" s="2"/>
      <c r="B156" s="1" t="s">
        <v>0</v>
      </c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20" s="194" customFormat="1" x14ac:dyDescent="0.3">
      <c r="A157" s="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20" s="194" customFormat="1" ht="17.399999999999999" x14ac:dyDescent="0.3">
      <c r="A158" s="1"/>
      <c r="B158" s="381" t="s">
        <v>48</v>
      </c>
      <c r="C158" s="381"/>
      <c r="D158" s="381"/>
      <c r="E158" s="381"/>
      <c r="F158" s="381"/>
      <c r="G158" s="381"/>
      <c r="H158" s="381"/>
      <c r="I158" s="381"/>
      <c r="J158" s="381"/>
      <c r="K158" s="381"/>
      <c r="L158" s="381"/>
      <c r="M158" s="381"/>
      <c r="N158" s="381"/>
      <c r="O158" s="381"/>
    </row>
    <row r="159" spans="1:20" s="194" customFormat="1" ht="17.399999999999999" x14ac:dyDescent="0.3">
      <c r="A159" s="1"/>
      <c r="B159" s="381" t="s">
        <v>47</v>
      </c>
      <c r="C159" s="381"/>
      <c r="D159" s="381"/>
      <c r="E159" s="381"/>
      <c r="F159" s="381"/>
      <c r="G159" s="381"/>
      <c r="H159" s="381"/>
      <c r="I159" s="381"/>
      <c r="J159" s="381"/>
      <c r="K159" s="381"/>
      <c r="L159" s="381"/>
      <c r="M159" s="381"/>
      <c r="N159" s="381"/>
      <c r="O159" s="381"/>
      <c r="T159" s="194">
        <v>2</v>
      </c>
    </row>
    <row r="160" spans="1:20" s="194" customForma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50" s="194" customForma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50" s="194" customFormat="1" ht="15.6" x14ac:dyDescent="0.3">
      <c r="A162" s="1"/>
      <c r="B162" s="147" t="s">
        <v>46</v>
      </c>
      <c r="C162" s="1"/>
      <c r="D162" s="382" t="s">
        <v>77</v>
      </c>
      <c r="E162" s="382"/>
      <c r="F162" s="382"/>
      <c r="G162" s="382"/>
      <c r="H162" s="382"/>
      <c r="I162" s="382"/>
      <c r="J162" s="382"/>
      <c r="K162" s="382"/>
      <c r="L162" s="382"/>
      <c r="M162" s="382"/>
      <c r="N162" s="382"/>
      <c r="O162" s="382"/>
    </row>
    <row r="163" spans="1:50" s="194" customFormat="1" ht="15.6" x14ac:dyDescent="0.3">
      <c r="A163" s="1"/>
      <c r="B163" s="145"/>
      <c r="C163" s="1"/>
      <c r="D163" s="144"/>
      <c r="E163" s="144"/>
      <c r="F163" s="144"/>
      <c r="G163" s="144"/>
      <c r="H163" s="144"/>
      <c r="I163" s="144"/>
      <c r="J163" s="144"/>
      <c r="K163" s="144"/>
      <c r="L163" s="144"/>
      <c r="M163" s="144"/>
      <c r="N163" s="144"/>
      <c r="O163" s="144"/>
    </row>
    <row r="164" spans="1:50" s="194" customFormat="1" ht="15.6" x14ac:dyDescent="0.3">
      <c r="A164" s="1"/>
      <c r="B164" s="147" t="s">
        <v>45</v>
      </c>
      <c r="C164" s="1"/>
      <c r="D164" s="146" t="s">
        <v>44</v>
      </c>
      <c r="E164" s="144"/>
      <c r="F164" s="144"/>
      <c r="G164" s="144"/>
      <c r="H164" s="144"/>
      <c r="I164" s="144"/>
      <c r="J164" s="144"/>
      <c r="K164" s="144"/>
      <c r="L164" s="144"/>
      <c r="M164" s="144"/>
      <c r="N164" s="144"/>
      <c r="O164" s="144"/>
    </row>
    <row r="165" spans="1:50" s="194" customFormat="1" ht="15.6" x14ac:dyDescent="0.3">
      <c r="A165" s="1"/>
      <c r="B165" s="145"/>
      <c r="C165" s="1"/>
      <c r="D165" s="144"/>
      <c r="E165" s="144"/>
      <c r="F165" s="144"/>
      <c r="G165" s="144"/>
      <c r="H165" s="144"/>
      <c r="I165" s="144"/>
      <c r="J165" s="144"/>
      <c r="K165" s="144"/>
      <c r="L165" s="144"/>
      <c r="M165" s="144"/>
      <c r="N165" s="144"/>
      <c r="O165" s="144"/>
    </row>
    <row r="166" spans="1:50" s="194" customFormat="1" x14ac:dyDescent="0.3">
      <c r="A166" s="1"/>
      <c r="B166" s="3"/>
      <c r="C166" s="1"/>
      <c r="D166" s="5" t="s">
        <v>43</v>
      </c>
      <c r="E166" s="5"/>
      <c r="F166" s="143">
        <v>143</v>
      </c>
      <c r="G166" s="5" t="s">
        <v>42</v>
      </c>
      <c r="H166" s="1"/>
      <c r="I166" s="1"/>
      <c r="J166" s="1"/>
      <c r="K166" s="1"/>
      <c r="L166" s="1"/>
      <c r="M166" s="1"/>
      <c r="N166" s="1"/>
      <c r="O166" s="1"/>
    </row>
    <row r="167" spans="1:50" s="194" customFormat="1" x14ac:dyDescent="0.3">
      <c r="A167" s="1"/>
      <c r="B167" s="3"/>
      <c r="C167" s="1"/>
      <c r="D167" s="1"/>
      <c r="E167" s="1"/>
      <c r="F167" s="1"/>
      <c r="G167" s="1"/>
      <c r="H167" s="1"/>
      <c r="I167" s="1"/>
      <c r="J167" s="1"/>
      <c r="K167" s="1"/>
      <c r="L167" s="6"/>
      <c r="M167" s="1"/>
      <c r="N167" s="1"/>
      <c r="O167" s="1"/>
    </row>
    <row r="168" spans="1:50" s="194" customFormat="1" x14ac:dyDescent="0.3">
      <c r="A168" s="1"/>
      <c r="B168" s="3"/>
      <c r="C168" s="1"/>
      <c r="D168" s="142"/>
      <c r="E168" s="142"/>
      <c r="F168" s="383" t="s">
        <v>41</v>
      </c>
      <c r="G168" s="384"/>
      <c r="H168" s="385"/>
      <c r="I168" s="1"/>
      <c r="J168" s="383" t="s">
        <v>96</v>
      </c>
      <c r="K168" s="384"/>
      <c r="L168" s="385"/>
      <c r="M168" s="1"/>
      <c r="N168" s="383" t="s">
        <v>40</v>
      </c>
      <c r="O168" s="385"/>
      <c r="Q168" s="373"/>
      <c r="R168" s="373"/>
      <c r="S168" s="373"/>
      <c r="T168" s="208"/>
      <c r="U168" s="373"/>
      <c r="V168" s="373"/>
      <c r="W168" s="209"/>
      <c r="X168" s="373"/>
      <c r="Y168" s="373"/>
      <c r="Z168" s="373"/>
      <c r="AA168" s="208"/>
      <c r="AB168" s="373"/>
      <c r="AC168" s="373"/>
      <c r="AD168" s="209"/>
      <c r="AE168" s="373"/>
      <c r="AF168" s="373"/>
      <c r="AG168" s="373"/>
      <c r="AH168" s="208"/>
      <c r="AI168" s="373"/>
      <c r="AJ168" s="373"/>
      <c r="AK168" s="209"/>
      <c r="AL168" s="209"/>
      <c r="AM168" s="209"/>
      <c r="AN168" s="209"/>
      <c r="AO168" s="209"/>
      <c r="AP168" s="209"/>
      <c r="AQ168" s="209"/>
      <c r="AR168" s="209"/>
      <c r="AS168" s="209"/>
      <c r="AT168" s="209"/>
      <c r="AU168" s="209"/>
      <c r="AV168" s="209"/>
      <c r="AW168" s="209"/>
      <c r="AX168" s="209"/>
    </row>
    <row r="169" spans="1:50" s="194" customFormat="1" ht="15" customHeight="1" x14ac:dyDescent="0.3">
      <c r="A169" s="1"/>
      <c r="B169" s="3"/>
      <c r="C169" s="1"/>
      <c r="D169" s="374" t="s">
        <v>39</v>
      </c>
      <c r="E169" s="138"/>
      <c r="F169" s="141" t="s">
        <v>38</v>
      </c>
      <c r="G169" s="141" t="s">
        <v>37</v>
      </c>
      <c r="H169" s="139" t="s">
        <v>36</v>
      </c>
      <c r="I169" s="1"/>
      <c r="J169" s="141" t="s">
        <v>38</v>
      </c>
      <c r="K169" s="140" t="s">
        <v>37</v>
      </c>
      <c r="L169" s="139" t="s">
        <v>36</v>
      </c>
      <c r="M169" s="1"/>
      <c r="N169" s="376" t="s">
        <v>35</v>
      </c>
      <c r="O169" s="378" t="s">
        <v>34</v>
      </c>
      <c r="Q169" s="289"/>
      <c r="R169" s="289"/>
      <c r="S169" s="289"/>
      <c r="T169" s="208"/>
      <c r="U169" s="380"/>
      <c r="V169" s="380"/>
      <c r="W169" s="209"/>
      <c r="X169" s="289"/>
      <c r="Y169" s="289"/>
      <c r="Z169" s="289"/>
      <c r="AA169" s="208"/>
      <c r="AB169" s="380"/>
      <c r="AC169" s="380"/>
      <c r="AD169" s="209"/>
      <c r="AE169" s="289"/>
      <c r="AF169" s="289"/>
      <c r="AG169" s="289"/>
      <c r="AH169" s="208"/>
      <c r="AI169" s="380"/>
      <c r="AJ169" s="380"/>
      <c r="AK169" s="209"/>
      <c r="AL169" s="209"/>
      <c r="AM169" s="209"/>
      <c r="AN169" s="209"/>
      <c r="AO169" s="209"/>
      <c r="AP169" s="209"/>
      <c r="AQ169" s="209"/>
      <c r="AR169" s="209"/>
      <c r="AS169" s="209"/>
      <c r="AT169" s="209"/>
      <c r="AU169" s="209"/>
      <c r="AV169" s="209"/>
      <c r="AW169" s="209"/>
      <c r="AX169" s="209"/>
    </row>
    <row r="170" spans="1:50" s="194" customFormat="1" x14ac:dyDescent="0.3">
      <c r="A170" s="1"/>
      <c r="B170" s="3"/>
      <c r="C170" s="1"/>
      <c r="D170" s="375"/>
      <c r="E170" s="138"/>
      <c r="F170" s="137" t="s">
        <v>33</v>
      </c>
      <c r="G170" s="137"/>
      <c r="H170" s="136" t="s">
        <v>33</v>
      </c>
      <c r="I170" s="1"/>
      <c r="J170" s="137" t="s">
        <v>33</v>
      </c>
      <c r="K170" s="136"/>
      <c r="L170" s="136" t="s">
        <v>33</v>
      </c>
      <c r="M170" s="1"/>
      <c r="N170" s="377"/>
      <c r="O170" s="379"/>
      <c r="Q170" s="211"/>
      <c r="R170" s="211"/>
      <c r="S170" s="211"/>
      <c r="T170" s="208"/>
      <c r="U170" s="388"/>
      <c r="V170" s="388"/>
      <c r="W170" s="209"/>
      <c r="X170" s="211"/>
      <c r="Y170" s="211"/>
      <c r="Z170" s="211"/>
      <c r="AA170" s="208"/>
      <c r="AB170" s="388"/>
      <c r="AC170" s="388"/>
      <c r="AD170" s="209"/>
      <c r="AE170" s="211"/>
      <c r="AF170" s="211"/>
      <c r="AG170" s="211"/>
      <c r="AH170" s="208"/>
      <c r="AI170" s="388"/>
      <c r="AJ170" s="388"/>
      <c r="AK170" s="209"/>
      <c r="AL170" s="209"/>
      <c r="AM170" s="209"/>
      <c r="AN170" s="209"/>
      <c r="AO170" s="209"/>
      <c r="AP170" s="209"/>
      <c r="AQ170" s="209"/>
      <c r="AR170" s="209"/>
      <c r="AS170" s="209"/>
      <c r="AT170" s="209"/>
      <c r="AU170" s="209"/>
      <c r="AV170" s="209"/>
      <c r="AW170" s="209"/>
      <c r="AX170" s="209"/>
    </row>
    <row r="171" spans="1:50" s="194" customFormat="1" x14ac:dyDescent="0.3">
      <c r="A171" s="1"/>
      <c r="B171" s="67" t="s">
        <v>72</v>
      </c>
      <c r="C171" s="67"/>
      <c r="D171" s="100" t="s">
        <v>55</v>
      </c>
      <c r="E171" s="99"/>
      <c r="F171" s="158">
        <v>19.07</v>
      </c>
      <c r="G171" s="104">
        <v>1</v>
      </c>
      <c r="H171" s="119">
        <f t="shared" ref="H171:H175" si="39">G171*F171</f>
        <v>19.07</v>
      </c>
      <c r="I171" s="97"/>
      <c r="J171" s="159">
        <f>+'2017 RR&amp;DistR-DONOTPRINT'!G21</f>
        <v>22.941369863013698</v>
      </c>
      <c r="K171" s="103">
        <v>1</v>
      </c>
      <c r="L171" s="119">
        <f t="shared" ref="L171:L185" si="40">K171*J171</f>
        <v>22.941369863013698</v>
      </c>
      <c r="M171" s="97"/>
      <c r="N171" s="96">
        <f t="shared" ref="N171:N209" si="41">L171-H171</f>
        <v>3.8713698630136975</v>
      </c>
      <c r="O171" s="118">
        <f>IF(OR(H171=0,L171=0),"",(N171/H171))</f>
        <v>0.20300838295824317</v>
      </c>
      <c r="Q171" s="212"/>
      <c r="R171" s="66"/>
      <c r="S171" s="213"/>
      <c r="T171" s="66"/>
      <c r="U171" s="214"/>
      <c r="V171" s="215"/>
      <c r="W171" s="209"/>
      <c r="X171" s="212"/>
      <c r="Y171" s="66"/>
      <c r="Z171" s="213"/>
      <c r="AA171" s="66"/>
      <c r="AB171" s="214"/>
      <c r="AC171" s="215"/>
      <c r="AD171" s="209"/>
      <c r="AE171" s="212"/>
      <c r="AF171" s="66"/>
      <c r="AG171" s="213"/>
      <c r="AH171" s="66"/>
      <c r="AI171" s="214"/>
      <c r="AJ171" s="215"/>
      <c r="AK171" s="209"/>
      <c r="AL171" s="209"/>
      <c r="AM171" s="209"/>
      <c r="AN171" s="209"/>
      <c r="AO171" s="209"/>
      <c r="AP171" s="209"/>
      <c r="AQ171" s="209"/>
      <c r="AR171" s="209"/>
      <c r="AS171" s="209"/>
      <c r="AT171" s="209"/>
      <c r="AU171" s="209"/>
      <c r="AV171" s="209"/>
      <c r="AW171" s="209"/>
      <c r="AX171" s="209"/>
    </row>
    <row r="172" spans="1:50" s="207" customFormat="1" x14ac:dyDescent="0.3">
      <c r="A172" s="130"/>
      <c r="B172" s="99" t="s">
        <v>80</v>
      </c>
      <c r="C172" s="99"/>
      <c r="D172" s="100" t="s">
        <v>55</v>
      </c>
      <c r="E172" s="99"/>
      <c r="F172" s="159">
        <v>0.19</v>
      </c>
      <c r="G172" s="104">
        <v>1</v>
      </c>
      <c r="H172" s="119">
        <f t="shared" si="39"/>
        <v>0.19</v>
      </c>
      <c r="I172" s="121"/>
      <c r="J172" s="159">
        <v>0.19</v>
      </c>
      <c r="K172" s="103">
        <v>1</v>
      </c>
      <c r="L172" s="204">
        <f t="shared" si="40"/>
        <v>0.19</v>
      </c>
      <c r="M172" s="121"/>
      <c r="N172" s="205">
        <f t="shared" si="41"/>
        <v>0</v>
      </c>
      <c r="O172" s="118">
        <f t="shared" ref="O172:O185" si="42">IF(OR(H172=0,L172=0),"",(N172/H172))</f>
        <v>0</v>
      </c>
      <c r="Q172" s="216"/>
      <c r="R172" s="66"/>
      <c r="S172" s="213"/>
      <c r="T172" s="66"/>
      <c r="U172" s="214"/>
      <c r="V172" s="215"/>
      <c r="W172" s="209"/>
      <c r="X172" s="216"/>
      <c r="Y172" s="66"/>
      <c r="Z172" s="213"/>
      <c r="AA172" s="66"/>
      <c r="AB172" s="214"/>
      <c r="AC172" s="215"/>
      <c r="AD172" s="209"/>
      <c r="AE172" s="216"/>
      <c r="AF172" s="66"/>
      <c r="AG172" s="213"/>
      <c r="AH172" s="66"/>
      <c r="AI172" s="214"/>
      <c r="AJ172" s="215"/>
      <c r="AK172" s="209"/>
      <c r="AL172" s="209"/>
      <c r="AM172" s="209"/>
      <c r="AN172" s="209"/>
      <c r="AO172" s="209"/>
      <c r="AP172" s="209"/>
      <c r="AQ172" s="209"/>
      <c r="AR172" s="209"/>
      <c r="AS172" s="209"/>
      <c r="AT172" s="209"/>
      <c r="AU172" s="209"/>
      <c r="AV172" s="209"/>
      <c r="AW172" s="209"/>
      <c r="AX172" s="209"/>
    </row>
    <row r="173" spans="1:50" s="207" customFormat="1" x14ac:dyDescent="0.3">
      <c r="A173" s="130"/>
      <c r="B173" s="99" t="s">
        <v>81</v>
      </c>
      <c r="C173" s="99"/>
      <c r="D173" s="100" t="s">
        <v>55</v>
      </c>
      <c r="E173" s="99"/>
      <c r="F173" s="159">
        <v>0.09</v>
      </c>
      <c r="G173" s="104">
        <v>1</v>
      </c>
      <c r="H173" s="119">
        <f t="shared" si="39"/>
        <v>0.09</v>
      </c>
      <c r="I173" s="121"/>
      <c r="J173" s="159">
        <v>0.09</v>
      </c>
      <c r="K173" s="103">
        <v>1</v>
      </c>
      <c r="L173" s="204">
        <f t="shared" si="40"/>
        <v>0.09</v>
      </c>
      <c r="M173" s="121"/>
      <c r="N173" s="205">
        <f t="shared" si="41"/>
        <v>0</v>
      </c>
      <c r="O173" s="118">
        <f t="shared" si="42"/>
        <v>0</v>
      </c>
      <c r="Q173" s="216"/>
      <c r="R173" s="66"/>
      <c r="S173" s="213"/>
      <c r="T173" s="66"/>
      <c r="U173" s="214"/>
      <c r="V173" s="215"/>
      <c r="W173" s="209"/>
      <c r="X173" s="216"/>
      <c r="Y173" s="66"/>
      <c r="Z173" s="213"/>
      <c r="AA173" s="66"/>
      <c r="AB173" s="214"/>
      <c r="AC173" s="215"/>
      <c r="AD173" s="209"/>
      <c r="AE173" s="216"/>
      <c r="AF173" s="66"/>
      <c r="AG173" s="213"/>
      <c r="AH173" s="66"/>
      <c r="AI173" s="214"/>
      <c r="AJ173" s="215"/>
      <c r="AK173" s="209"/>
      <c r="AL173" s="209"/>
      <c r="AM173" s="209"/>
      <c r="AN173" s="209"/>
      <c r="AO173" s="209"/>
      <c r="AP173" s="209"/>
      <c r="AQ173" s="209"/>
      <c r="AR173" s="209"/>
      <c r="AS173" s="209"/>
      <c r="AT173" s="209"/>
      <c r="AU173" s="209"/>
      <c r="AV173" s="209"/>
      <c r="AW173" s="209"/>
      <c r="AX173" s="209"/>
    </row>
    <row r="174" spans="1:50" s="194" customFormat="1" x14ac:dyDescent="0.3">
      <c r="A174" s="1"/>
      <c r="B174" s="202" t="s">
        <v>85</v>
      </c>
      <c r="C174" s="67"/>
      <c r="D174" s="100" t="s">
        <v>55</v>
      </c>
      <c r="E174" s="99"/>
      <c r="F174" s="159">
        <v>0.03</v>
      </c>
      <c r="G174" s="104">
        <v>1</v>
      </c>
      <c r="H174" s="119">
        <f t="shared" si="39"/>
        <v>0.03</v>
      </c>
      <c r="I174" s="97"/>
      <c r="J174" s="159"/>
      <c r="K174" s="103">
        <v>1</v>
      </c>
      <c r="L174" s="119">
        <f t="shared" si="40"/>
        <v>0</v>
      </c>
      <c r="M174" s="97"/>
      <c r="N174" s="96">
        <f t="shared" si="41"/>
        <v>-0.03</v>
      </c>
      <c r="O174" s="118" t="str">
        <f t="shared" si="42"/>
        <v/>
      </c>
      <c r="Q174" s="218"/>
      <c r="R174" s="66"/>
      <c r="S174" s="213"/>
      <c r="T174" s="66"/>
      <c r="U174" s="214"/>
      <c r="V174" s="215"/>
      <c r="W174" s="209"/>
      <c r="X174" s="218"/>
      <c r="Y174" s="66"/>
      <c r="Z174" s="213"/>
      <c r="AA174" s="66"/>
      <c r="AB174" s="214"/>
      <c r="AC174" s="215"/>
      <c r="AD174" s="209"/>
      <c r="AE174" s="218"/>
      <c r="AF174" s="66"/>
      <c r="AG174" s="213"/>
      <c r="AH174" s="66"/>
      <c r="AI174" s="214"/>
      <c r="AJ174" s="215"/>
      <c r="AK174" s="209"/>
      <c r="AL174" s="209"/>
      <c r="AM174" s="209"/>
      <c r="AN174" s="209"/>
      <c r="AO174" s="209"/>
      <c r="AP174" s="209"/>
      <c r="AQ174" s="209"/>
      <c r="AR174" s="209"/>
      <c r="AS174" s="209"/>
      <c r="AT174" s="209"/>
      <c r="AU174" s="209"/>
      <c r="AV174" s="209"/>
      <c r="AW174" s="209"/>
      <c r="AX174" s="209"/>
    </row>
    <row r="175" spans="1:50" s="194" customFormat="1" x14ac:dyDescent="0.3">
      <c r="A175" s="1"/>
      <c r="B175" s="67" t="s">
        <v>32</v>
      </c>
      <c r="C175" s="67"/>
      <c r="D175" s="100" t="s">
        <v>19</v>
      </c>
      <c r="E175" s="99"/>
      <c r="F175" s="161">
        <v>2.877E-2</v>
      </c>
      <c r="G175" s="164">
        <f>+F166</f>
        <v>143</v>
      </c>
      <c r="H175" s="119">
        <f t="shared" si="39"/>
        <v>4.1141100000000002</v>
      </c>
      <c r="I175" s="97"/>
      <c r="J175" s="161">
        <f>+'2017 RR&amp;DistR-DONOTPRINT'!H21</f>
        <v>2.315E-2</v>
      </c>
      <c r="K175" s="164">
        <f>+G175</f>
        <v>143</v>
      </c>
      <c r="L175" s="119">
        <f t="shared" si="40"/>
        <v>3.3104499999999999</v>
      </c>
      <c r="M175" s="97"/>
      <c r="N175" s="96">
        <f t="shared" si="41"/>
        <v>-0.80366000000000026</v>
      </c>
      <c r="O175" s="118">
        <f t="shared" si="42"/>
        <v>-0.19534237052485234</v>
      </c>
      <c r="Q175" s="217"/>
      <c r="R175" s="66"/>
      <c r="S175" s="213"/>
      <c r="T175" s="66"/>
      <c r="U175" s="214"/>
      <c r="V175" s="215"/>
      <c r="W175" s="209"/>
      <c r="X175" s="217"/>
      <c r="Y175" s="66"/>
      <c r="Z175" s="213"/>
      <c r="AA175" s="66"/>
      <c r="AB175" s="214"/>
      <c r="AC175" s="215"/>
      <c r="AD175" s="209"/>
      <c r="AE175" s="217"/>
      <c r="AF175" s="66"/>
      <c r="AG175" s="213"/>
      <c r="AH175" s="66"/>
      <c r="AI175" s="214"/>
      <c r="AJ175" s="215"/>
      <c r="AK175" s="209"/>
      <c r="AL175" s="209"/>
      <c r="AM175" s="209"/>
      <c r="AN175" s="209"/>
      <c r="AO175" s="209"/>
      <c r="AP175" s="209"/>
      <c r="AQ175" s="209"/>
      <c r="AR175" s="209"/>
      <c r="AS175" s="209"/>
      <c r="AT175" s="209"/>
      <c r="AU175" s="209"/>
      <c r="AV175" s="209"/>
      <c r="AW175" s="209"/>
      <c r="AX175" s="209"/>
    </row>
    <row r="176" spans="1:50" s="194" customFormat="1" x14ac:dyDescent="0.3">
      <c r="A176" s="1"/>
      <c r="B176" s="271" t="s">
        <v>128</v>
      </c>
      <c r="C176" s="67"/>
      <c r="D176" s="100" t="s">
        <v>19</v>
      </c>
      <c r="E176" s="99"/>
      <c r="F176" s="161"/>
      <c r="G176" s="164"/>
      <c r="H176" s="119"/>
      <c r="I176" s="97"/>
      <c r="J176" s="161">
        <f>+'2017 RR&amp;DistR-DONOTPRINT'!$D$5</f>
        <v>5.0000000000000002E-5</v>
      </c>
      <c r="K176" s="164">
        <f>+G175</f>
        <v>143</v>
      </c>
      <c r="L176" s="119">
        <f t="shared" si="40"/>
        <v>7.1500000000000001E-3</v>
      </c>
      <c r="M176" s="97"/>
      <c r="N176" s="96">
        <f t="shared" si="41"/>
        <v>7.1500000000000001E-3</v>
      </c>
      <c r="O176" s="118" t="str">
        <f t="shared" si="42"/>
        <v/>
      </c>
      <c r="Q176" s="217"/>
      <c r="R176" s="66"/>
      <c r="S176" s="213"/>
      <c r="T176" s="66"/>
      <c r="U176" s="214"/>
      <c r="V176" s="215"/>
      <c r="W176" s="209"/>
      <c r="X176" s="217"/>
      <c r="Y176" s="66"/>
      <c r="Z176" s="213"/>
      <c r="AA176" s="66"/>
      <c r="AB176" s="214"/>
      <c r="AC176" s="215"/>
      <c r="AD176" s="209"/>
      <c r="AE176" s="217"/>
      <c r="AF176" s="66"/>
      <c r="AG176" s="213"/>
      <c r="AH176" s="66"/>
      <c r="AI176" s="214"/>
      <c r="AJ176" s="215"/>
      <c r="AK176" s="209"/>
      <c r="AL176" s="209"/>
      <c r="AM176" s="209"/>
      <c r="AN176" s="209"/>
      <c r="AO176" s="209"/>
      <c r="AP176" s="209"/>
      <c r="AQ176" s="209"/>
      <c r="AR176" s="209"/>
      <c r="AS176" s="209"/>
      <c r="AT176" s="209"/>
      <c r="AU176" s="209"/>
      <c r="AV176" s="209"/>
      <c r="AW176" s="209"/>
      <c r="AX176" s="209"/>
    </row>
    <row r="177" spans="1:50" s="194" customFormat="1" x14ac:dyDescent="0.3">
      <c r="A177" s="1"/>
      <c r="B177" s="202" t="s">
        <v>86</v>
      </c>
      <c r="C177" s="67"/>
      <c r="D177" s="100" t="s">
        <v>55</v>
      </c>
      <c r="E177" s="99"/>
      <c r="F177" s="203">
        <v>-7.0000000000000007E-2</v>
      </c>
      <c r="G177" s="164">
        <v>1</v>
      </c>
      <c r="H177" s="119">
        <f t="shared" ref="H177:H185" si="43">G177*F177</f>
        <v>-7.0000000000000007E-2</v>
      </c>
      <c r="I177" s="97"/>
      <c r="J177" s="203"/>
      <c r="K177" s="104">
        <v>1</v>
      </c>
      <c r="L177" s="119">
        <f t="shared" si="40"/>
        <v>0</v>
      </c>
      <c r="M177" s="97"/>
      <c r="N177" s="96">
        <f t="shared" si="41"/>
        <v>7.0000000000000007E-2</v>
      </c>
      <c r="O177" s="118" t="str">
        <f t="shared" si="42"/>
        <v/>
      </c>
      <c r="Q177" s="217"/>
      <c r="R177" s="66"/>
      <c r="S177" s="213"/>
      <c r="T177" s="66"/>
      <c r="U177" s="214"/>
      <c r="V177" s="215"/>
      <c r="W177" s="209"/>
      <c r="X177" s="217"/>
      <c r="Y177" s="66"/>
      <c r="Z177" s="213"/>
      <c r="AA177" s="66"/>
      <c r="AB177" s="214"/>
      <c r="AC177" s="215"/>
      <c r="AD177" s="209"/>
      <c r="AE177" s="217"/>
      <c r="AF177" s="66"/>
      <c r="AG177" s="213"/>
      <c r="AH177" s="66"/>
      <c r="AI177" s="214"/>
      <c r="AJ177" s="215"/>
      <c r="AK177" s="209"/>
      <c r="AL177" s="209"/>
      <c r="AM177" s="209"/>
      <c r="AN177" s="209"/>
      <c r="AO177" s="209"/>
      <c r="AP177" s="209"/>
      <c r="AQ177" s="209"/>
      <c r="AR177" s="209"/>
      <c r="AS177" s="209"/>
      <c r="AT177" s="209"/>
      <c r="AU177" s="209"/>
      <c r="AV177" s="209"/>
      <c r="AW177" s="209"/>
      <c r="AX177" s="209"/>
    </row>
    <row r="178" spans="1:50" s="194" customFormat="1" x14ac:dyDescent="0.3">
      <c r="A178" s="1"/>
      <c r="B178" s="202" t="s">
        <v>87</v>
      </c>
      <c r="C178" s="67"/>
      <c r="D178" s="100" t="s">
        <v>55</v>
      </c>
      <c r="E178" s="99"/>
      <c r="F178" s="203">
        <v>-0.03</v>
      </c>
      <c r="G178" s="164">
        <v>1</v>
      </c>
      <c r="H178" s="119">
        <f t="shared" si="43"/>
        <v>-0.03</v>
      </c>
      <c r="I178" s="97"/>
      <c r="J178" s="203"/>
      <c r="K178" s="104">
        <v>1</v>
      </c>
      <c r="L178" s="119">
        <f t="shared" si="40"/>
        <v>0</v>
      </c>
      <c r="M178" s="97"/>
      <c r="N178" s="96">
        <f t="shared" si="41"/>
        <v>0.03</v>
      </c>
      <c r="O178" s="118" t="str">
        <f t="shared" si="42"/>
        <v/>
      </c>
      <c r="Q178" s="217"/>
      <c r="R178" s="66"/>
      <c r="S178" s="213"/>
      <c r="T178" s="66"/>
      <c r="U178" s="214"/>
      <c r="V178" s="215"/>
      <c r="W178" s="209"/>
      <c r="X178" s="217"/>
      <c r="Y178" s="66"/>
      <c r="Z178" s="213"/>
      <c r="AA178" s="66"/>
      <c r="AB178" s="214"/>
      <c r="AC178" s="215"/>
      <c r="AD178" s="209"/>
      <c r="AE178" s="217"/>
      <c r="AF178" s="66"/>
      <c r="AG178" s="213"/>
      <c r="AH178" s="66"/>
      <c r="AI178" s="214"/>
      <c r="AJ178" s="215"/>
      <c r="AK178" s="209"/>
      <c r="AL178" s="209"/>
      <c r="AM178" s="209"/>
      <c r="AN178" s="209"/>
      <c r="AO178" s="209"/>
      <c r="AP178" s="209"/>
      <c r="AQ178" s="209"/>
      <c r="AR178" s="209"/>
      <c r="AS178" s="209"/>
      <c r="AT178" s="209"/>
      <c r="AU178" s="209"/>
      <c r="AV178" s="209"/>
      <c r="AW178" s="209"/>
      <c r="AX178" s="209"/>
    </row>
    <row r="179" spans="1:50" s="194" customFormat="1" x14ac:dyDescent="0.3">
      <c r="A179" s="1"/>
      <c r="B179" s="202" t="s">
        <v>91</v>
      </c>
      <c r="C179" s="67"/>
      <c r="D179" s="100" t="s">
        <v>55</v>
      </c>
      <c r="E179" s="99"/>
      <c r="F179" s="203">
        <v>0.04</v>
      </c>
      <c r="G179" s="164">
        <v>1</v>
      </c>
      <c r="H179" s="119">
        <f t="shared" si="43"/>
        <v>0.04</v>
      </c>
      <c r="I179" s="97"/>
      <c r="J179" s="203">
        <v>0.04</v>
      </c>
      <c r="K179" s="104">
        <v>1</v>
      </c>
      <c r="L179" s="119">
        <f t="shared" si="40"/>
        <v>0.04</v>
      </c>
      <c r="M179" s="97"/>
      <c r="N179" s="96">
        <f t="shared" si="41"/>
        <v>0</v>
      </c>
      <c r="O179" s="118">
        <f t="shared" si="42"/>
        <v>0</v>
      </c>
      <c r="Q179" s="216"/>
      <c r="R179" s="66"/>
      <c r="S179" s="213"/>
      <c r="T179" s="66"/>
      <c r="U179" s="214"/>
      <c r="V179" s="215"/>
      <c r="W179" s="209"/>
      <c r="X179" s="216"/>
      <c r="Y179" s="66"/>
      <c r="Z179" s="213"/>
      <c r="AA179" s="66"/>
      <c r="AB179" s="214"/>
      <c r="AC179" s="215"/>
      <c r="AD179" s="209"/>
      <c r="AE179" s="216"/>
      <c r="AF179" s="66"/>
      <c r="AG179" s="213"/>
      <c r="AH179" s="66"/>
      <c r="AI179" s="214"/>
      <c r="AJ179" s="215"/>
      <c r="AK179" s="209"/>
      <c r="AL179" s="209"/>
      <c r="AM179" s="209"/>
      <c r="AN179" s="209"/>
      <c r="AO179" s="209"/>
      <c r="AP179" s="209"/>
      <c r="AQ179" s="209"/>
      <c r="AR179" s="209"/>
      <c r="AS179" s="209"/>
      <c r="AT179" s="209"/>
      <c r="AU179" s="209"/>
      <c r="AV179" s="209"/>
      <c r="AW179" s="209"/>
      <c r="AX179" s="209"/>
    </row>
    <row r="180" spans="1:50" s="194" customFormat="1" x14ac:dyDescent="0.3">
      <c r="A180" s="1"/>
      <c r="B180" s="202" t="s">
        <v>92</v>
      </c>
      <c r="C180" s="67"/>
      <c r="D180" s="100" t="s">
        <v>55</v>
      </c>
      <c r="E180" s="99"/>
      <c r="F180" s="203">
        <v>0.01</v>
      </c>
      <c r="G180" s="164">
        <v>1</v>
      </c>
      <c r="H180" s="119">
        <f t="shared" si="43"/>
        <v>0.01</v>
      </c>
      <c r="I180" s="97"/>
      <c r="J180" s="203">
        <v>0.01</v>
      </c>
      <c r="K180" s="104">
        <v>1</v>
      </c>
      <c r="L180" s="119">
        <f t="shared" si="40"/>
        <v>0.01</v>
      </c>
      <c r="M180" s="97"/>
      <c r="N180" s="96">
        <f t="shared" si="41"/>
        <v>0</v>
      </c>
      <c r="O180" s="118">
        <f t="shared" si="42"/>
        <v>0</v>
      </c>
      <c r="Q180" s="216"/>
      <c r="R180" s="66"/>
      <c r="S180" s="213"/>
      <c r="T180" s="66"/>
      <c r="U180" s="214"/>
      <c r="V180" s="215"/>
      <c r="W180" s="209"/>
      <c r="X180" s="216"/>
      <c r="Y180" s="66"/>
      <c r="Z180" s="213"/>
      <c r="AA180" s="66"/>
      <c r="AB180" s="214"/>
      <c r="AC180" s="215"/>
      <c r="AD180" s="209"/>
      <c r="AE180" s="216"/>
      <c r="AF180" s="66"/>
      <c r="AG180" s="213"/>
      <c r="AH180" s="66"/>
      <c r="AI180" s="214"/>
      <c r="AJ180" s="215"/>
      <c r="AK180" s="209"/>
      <c r="AL180" s="209"/>
      <c r="AM180" s="209"/>
      <c r="AN180" s="209"/>
      <c r="AO180" s="209"/>
      <c r="AP180" s="209"/>
      <c r="AQ180" s="209"/>
      <c r="AR180" s="209"/>
      <c r="AS180" s="209"/>
      <c r="AT180" s="209"/>
      <c r="AU180" s="209"/>
      <c r="AV180" s="209"/>
      <c r="AW180" s="209"/>
      <c r="AX180" s="209"/>
    </row>
    <row r="181" spans="1:50" s="194" customFormat="1" x14ac:dyDescent="0.3">
      <c r="A181" s="1"/>
      <c r="B181" s="202" t="s">
        <v>95</v>
      </c>
      <c r="C181" s="67"/>
      <c r="D181" s="100" t="s">
        <v>19</v>
      </c>
      <c r="E181" s="99"/>
      <c r="F181" s="161">
        <v>-6.0000000000000002E-5</v>
      </c>
      <c r="G181" s="164">
        <f>+G175</f>
        <v>143</v>
      </c>
      <c r="H181" s="119">
        <f t="shared" si="43"/>
        <v>-8.5800000000000008E-3</v>
      </c>
      <c r="I181" s="97"/>
      <c r="J181" s="161"/>
      <c r="K181" s="164">
        <f>+G175</f>
        <v>143</v>
      </c>
      <c r="L181" s="119">
        <f t="shared" si="40"/>
        <v>0</v>
      </c>
      <c r="M181" s="97"/>
      <c r="N181" s="96">
        <f t="shared" si="41"/>
        <v>8.5800000000000008E-3</v>
      </c>
      <c r="O181" s="118" t="str">
        <f t="shared" si="42"/>
        <v/>
      </c>
      <c r="Q181" s="217"/>
      <c r="R181" s="66"/>
      <c r="S181" s="213"/>
      <c r="T181" s="66"/>
      <c r="U181" s="214"/>
      <c r="V181" s="215"/>
      <c r="W181" s="209"/>
      <c r="X181" s="217"/>
      <c r="Y181" s="66"/>
      <c r="Z181" s="213"/>
      <c r="AA181" s="66"/>
      <c r="AB181" s="214"/>
      <c r="AC181" s="215"/>
      <c r="AD181" s="209"/>
      <c r="AE181" s="217"/>
      <c r="AF181" s="66"/>
      <c r="AG181" s="213"/>
      <c r="AH181" s="66"/>
      <c r="AI181" s="214"/>
      <c r="AJ181" s="215"/>
      <c r="AK181" s="209"/>
      <c r="AL181" s="209"/>
      <c r="AM181" s="209"/>
      <c r="AN181" s="209"/>
      <c r="AO181" s="209"/>
      <c r="AP181" s="209"/>
      <c r="AQ181" s="209"/>
      <c r="AR181" s="209"/>
      <c r="AS181" s="209"/>
      <c r="AT181" s="209"/>
      <c r="AU181" s="209"/>
      <c r="AV181" s="209"/>
      <c r="AW181" s="209"/>
      <c r="AX181" s="209"/>
    </row>
    <row r="182" spans="1:50" s="194" customFormat="1" x14ac:dyDescent="0.3">
      <c r="A182" s="1"/>
      <c r="B182" s="202" t="s">
        <v>88</v>
      </c>
      <c r="C182" s="67"/>
      <c r="D182" s="100" t="s">
        <v>55</v>
      </c>
      <c r="E182" s="99"/>
      <c r="F182" s="203">
        <v>0</v>
      </c>
      <c r="G182" s="164">
        <v>1</v>
      </c>
      <c r="H182" s="119">
        <f t="shared" si="43"/>
        <v>0</v>
      </c>
      <c r="I182" s="97"/>
      <c r="J182" s="203"/>
      <c r="K182" s="104">
        <v>1</v>
      </c>
      <c r="L182" s="119">
        <f t="shared" si="40"/>
        <v>0</v>
      </c>
      <c r="M182" s="97"/>
      <c r="N182" s="96">
        <f t="shared" si="41"/>
        <v>0</v>
      </c>
      <c r="O182" s="118" t="str">
        <f t="shared" si="42"/>
        <v/>
      </c>
      <c r="Q182" s="217"/>
      <c r="R182" s="66"/>
      <c r="S182" s="213"/>
      <c r="T182" s="66"/>
      <c r="U182" s="214"/>
      <c r="V182" s="215"/>
      <c r="W182" s="209"/>
      <c r="X182" s="217"/>
      <c r="Y182" s="66"/>
      <c r="Z182" s="213"/>
      <c r="AA182" s="66"/>
      <c r="AB182" s="214"/>
      <c r="AC182" s="215"/>
      <c r="AD182" s="209"/>
      <c r="AE182" s="217"/>
      <c r="AF182" s="66"/>
      <c r="AG182" s="213"/>
      <c r="AH182" s="66"/>
      <c r="AI182" s="214"/>
      <c r="AJ182" s="215"/>
      <c r="AK182" s="209"/>
      <c r="AL182" s="209"/>
      <c r="AM182" s="209"/>
      <c r="AN182" s="209"/>
      <c r="AO182" s="209"/>
      <c r="AP182" s="209"/>
      <c r="AQ182" s="209"/>
      <c r="AR182" s="209"/>
      <c r="AS182" s="209"/>
      <c r="AT182" s="209"/>
      <c r="AU182" s="209"/>
      <c r="AV182" s="209"/>
      <c r="AW182" s="209"/>
      <c r="AX182" s="209"/>
    </row>
    <row r="183" spans="1:50" s="194" customFormat="1" x14ac:dyDescent="0.3">
      <c r="A183" s="1"/>
      <c r="B183" s="202" t="s">
        <v>93</v>
      </c>
      <c r="C183" s="67"/>
      <c r="D183" s="100" t="s">
        <v>55</v>
      </c>
      <c r="E183" s="99"/>
      <c r="F183" s="203">
        <v>0.18</v>
      </c>
      <c r="G183" s="164">
        <v>1</v>
      </c>
      <c r="H183" s="119">
        <f t="shared" si="43"/>
        <v>0.18</v>
      </c>
      <c r="I183" s="97"/>
      <c r="J183" s="203">
        <v>0.18</v>
      </c>
      <c r="K183" s="104">
        <v>1</v>
      </c>
      <c r="L183" s="119">
        <f t="shared" si="40"/>
        <v>0.18</v>
      </c>
      <c r="M183" s="97"/>
      <c r="N183" s="96">
        <f t="shared" si="41"/>
        <v>0</v>
      </c>
      <c r="O183" s="118">
        <f t="shared" si="42"/>
        <v>0</v>
      </c>
      <c r="Q183" s="216"/>
      <c r="R183" s="66"/>
      <c r="S183" s="213"/>
      <c r="T183" s="66"/>
      <c r="U183" s="214"/>
      <c r="V183" s="215"/>
      <c r="W183" s="209"/>
      <c r="X183" s="216"/>
      <c r="Y183" s="66"/>
      <c r="Z183" s="213"/>
      <c r="AA183" s="66"/>
      <c r="AB183" s="214"/>
      <c r="AC183" s="215"/>
      <c r="AD183" s="209"/>
      <c r="AE183" s="216"/>
      <c r="AF183" s="66"/>
      <c r="AG183" s="213"/>
      <c r="AH183" s="66"/>
      <c r="AI183" s="214"/>
      <c r="AJ183" s="215"/>
      <c r="AK183" s="209"/>
      <c r="AL183" s="209"/>
      <c r="AM183" s="209"/>
      <c r="AN183" s="209"/>
      <c r="AO183" s="209"/>
      <c r="AP183" s="209"/>
      <c r="AQ183" s="209"/>
      <c r="AR183" s="209"/>
      <c r="AS183" s="209"/>
      <c r="AT183" s="209"/>
      <c r="AU183" s="209"/>
      <c r="AV183" s="209"/>
      <c r="AW183" s="209"/>
      <c r="AX183" s="209"/>
    </row>
    <row r="184" spans="1:50" s="194" customFormat="1" x14ac:dyDescent="0.3">
      <c r="A184" s="1"/>
      <c r="B184" s="202" t="s">
        <v>89</v>
      </c>
      <c r="C184" s="67"/>
      <c r="D184" s="100" t="s">
        <v>55</v>
      </c>
      <c r="E184" s="99"/>
      <c r="F184" s="203">
        <v>-0.19</v>
      </c>
      <c r="G184" s="164">
        <v>1</v>
      </c>
      <c r="H184" s="119">
        <f t="shared" si="43"/>
        <v>-0.19</v>
      </c>
      <c r="I184" s="97"/>
      <c r="J184" s="203">
        <v>-0.19</v>
      </c>
      <c r="K184" s="104">
        <v>1</v>
      </c>
      <c r="L184" s="119">
        <f t="shared" si="40"/>
        <v>-0.19</v>
      </c>
      <c r="M184" s="97"/>
      <c r="N184" s="96">
        <f t="shared" si="41"/>
        <v>0</v>
      </c>
      <c r="O184" s="118">
        <f t="shared" si="42"/>
        <v>0</v>
      </c>
      <c r="Q184" s="216"/>
      <c r="R184" s="66"/>
      <c r="S184" s="213"/>
      <c r="T184" s="66"/>
      <c r="U184" s="214"/>
      <c r="V184" s="215"/>
      <c r="W184" s="209"/>
      <c r="X184" s="216"/>
      <c r="Y184" s="66"/>
      <c r="Z184" s="213"/>
      <c r="AA184" s="66"/>
      <c r="AB184" s="214"/>
      <c r="AC184" s="215"/>
      <c r="AD184" s="209"/>
      <c r="AE184" s="217"/>
      <c r="AF184" s="66"/>
      <c r="AG184" s="213"/>
      <c r="AH184" s="66"/>
      <c r="AI184" s="214"/>
      <c r="AJ184" s="215"/>
      <c r="AK184" s="209"/>
      <c r="AL184" s="209"/>
      <c r="AM184" s="209"/>
      <c r="AN184" s="209"/>
      <c r="AO184" s="209"/>
      <c r="AP184" s="209"/>
      <c r="AQ184" s="209"/>
      <c r="AR184" s="209"/>
      <c r="AS184" s="209"/>
      <c r="AT184" s="209"/>
      <c r="AU184" s="209"/>
      <c r="AV184" s="209"/>
      <c r="AW184" s="209"/>
      <c r="AX184" s="209"/>
    </row>
    <row r="185" spans="1:50" s="194" customFormat="1" x14ac:dyDescent="0.3">
      <c r="A185" s="1"/>
      <c r="B185" s="202" t="s">
        <v>90</v>
      </c>
      <c r="C185" s="67"/>
      <c r="D185" s="100" t="s">
        <v>55</v>
      </c>
      <c r="E185" s="99"/>
      <c r="F185" s="203">
        <v>-0.59</v>
      </c>
      <c r="G185" s="164">
        <v>1</v>
      </c>
      <c r="H185" s="119">
        <f t="shared" si="43"/>
        <v>-0.59</v>
      </c>
      <c r="I185" s="97"/>
      <c r="J185" s="203">
        <v>-0.59</v>
      </c>
      <c r="K185" s="104">
        <v>1</v>
      </c>
      <c r="L185" s="119">
        <f t="shared" si="40"/>
        <v>-0.59</v>
      </c>
      <c r="M185" s="97"/>
      <c r="N185" s="96">
        <f t="shared" si="41"/>
        <v>0</v>
      </c>
      <c r="O185" s="118">
        <f t="shared" si="42"/>
        <v>0</v>
      </c>
      <c r="Q185" s="216"/>
      <c r="R185" s="66"/>
      <c r="S185" s="213"/>
      <c r="T185" s="66"/>
      <c r="U185" s="214"/>
      <c r="V185" s="215"/>
      <c r="W185" s="209"/>
      <c r="X185" s="216"/>
      <c r="Y185" s="66"/>
      <c r="Z185" s="213"/>
      <c r="AA185" s="66"/>
      <c r="AB185" s="214"/>
      <c r="AC185" s="215"/>
      <c r="AD185" s="209"/>
      <c r="AE185" s="217"/>
      <c r="AF185" s="66"/>
      <c r="AG185" s="213"/>
      <c r="AH185" s="66"/>
      <c r="AI185" s="214"/>
      <c r="AJ185" s="215"/>
      <c r="AK185" s="209"/>
      <c r="AL185" s="209"/>
      <c r="AM185" s="209"/>
      <c r="AN185" s="209"/>
      <c r="AO185" s="209"/>
      <c r="AP185" s="209"/>
      <c r="AQ185" s="209"/>
      <c r="AR185" s="209"/>
      <c r="AS185" s="209"/>
      <c r="AT185" s="209"/>
      <c r="AU185" s="209"/>
      <c r="AV185" s="209"/>
      <c r="AW185" s="209"/>
      <c r="AX185" s="209"/>
    </row>
    <row r="186" spans="1:50" s="194" customFormat="1" x14ac:dyDescent="0.3">
      <c r="A186" s="130"/>
      <c r="B186" s="135" t="s">
        <v>31</v>
      </c>
      <c r="C186" s="116"/>
      <c r="D186" s="134"/>
      <c r="E186" s="116"/>
      <c r="F186" s="133"/>
      <c r="G186" s="132"/>
      <c r="H186" s="322">
        <f>SUM(H171:H185)</f>
        <v>22.835530000000002</v>
      </c>
      <c r="I186" s="123"/>
      <c r="J186" s="131"/>
      <c r="K186" s="171"/>
      <c r="L186" s="322">
        <f>SUM(L171:L185)</f>
        <v>25.988969863013697</v>
      </c>
      <c r="M186" s="123"/>
      <c r="N186" s="109">
        <f t="shared" si="41"/>
        <v>3.1534398630136948</v>
      </c>
      <c r="O186" s="169">
        <f>IF(OR(H186=0, L186=0),"",(N186/H186))</f>
        <v>0.13809357010823461</v>
      </c>
      <c r="Q186" s="218"/>
      <c r="R186" s="219"/>
      <c r="S186" s="213"/>
      <c r="T186" s="66"/>
      <c r="U186" s="220"/>
      <c r="V186" s="221"/>
      <c r="W186" s="209"/>
      <c r="X186" s="218"/>
      <c r="Y186" s="219"/>
      <c r="Z186" s="213"/>
      <c r="AA186" s="66"/>
      <c r="AB186" s="220"/>
      <c r="AC186" s="221"/>
      <c r="AD186" s="209"/>
      <c r="AE186" s="218"/>
      <c r="AF186" s="219"/>
      <c r="AG186" s="213"/>
      <c r="AH186" s="66"/>
      <c r="AI186" s="220"/>
      <c r="AJ186" s="221"/>
      <c r="AK186" s="209"/>
      <c r="AL186" s="209"/>
      <c r="AM186" s="209"/>
      <c r="AN186" s="209"/>
      <c r="AO186" s="209"/>
      <c r="AP186" s="209"/>
      <c r="AQ186" s="209"/>
      <c r="AR186" s="209"/>
      <c r="AS186" s="209"/>
      <c r="AT186" s="209"/>
      <c r="AU186" s="209"/>
      <c r="AV186" s="209"/>
      <c r="AW186" s="209"/>
      <c r="AX186" s="209"/>
    </row>
    <row r="187" spans="1:50" s="194" customFormat="1" x14ac:dyDescent="0.3">
      <c r="A187" s="1"/>
      <c r="B187" s="202" t="s">
        <v>94</v>
      </c>
      <c r="C187" s="67"/>
      <c r="D187" s="100" t="s">
        <v>19</v>
      </c>
      <c r="E187" s="99"/>
      <c r="F187" s="161">
        <v>2.0000000000000002E-5</v>
      </c>
      <c r="G187" s="164">
        <f>+G175</f>
        <v>143</v>
      </c>
      <c r="H187" s="119">
        <f t="shared" ref="H187" si="44">G187*F187</f>
        <v>2.8600000000000001E-3</v>
      </c>
      <c r="I187" s="129"/>
      <c r="J187" s="161"/>
      <c r="K187" s="164">
        <f>+G175</f>
        <v>143</v>
      </c>
      <c r="L187" s="119">
        <f t="shared" ref="L187" si="45">K187*J187</f>
        <v>0</v>
      </c>
      <c r="M187" s="128"/>
      <c r="N187" s="96">
        <f t="shared" si="41"/>
        <v>-2.8600000000000001E-3</v>
      </c>
      <c r="O187" s="118" t="str">
        <f t="shared" ref="O187:O194" si="46">IF(OR(H187=0,L187=0),"",(N187/H187))</f>
        <v/>
      </c>
      <c r="Q187" s="218"/>
      <c r="R187" s="66"/>
      <c r="S187" s="213"/>
      <c r="T187" s="66"/>
      <c r="U187" s="214"/>
      <c r="V187" s="215"/>
      <c r="W187" s="209"/>
      <c r="X187" s="218"/>
      <c r="Y187" s="66"/>
      <c r="Z187" s="213"/>
      <c r="AA187" s="66"/>
      <c r="AB187" s="214"/>
      <c r="AC187" s="215"/>
      <c r="AD187" s="209"/>
      <c r="AE187" s="218"/>
      <c r="AF187" s="66"/>
      <c r="AG187" s="213"/>
      <c r="AH187" s="66"/>
      <c r="AI187" s="214"/>
      <c r="AJ187" s="215"/>
      <c r="AK187" s="209"/>
      <c r="AL187" s="209"/>
      <c r="AM187" s="209"/>
      <c r="AN187" s="209"/>
      <c r="AO187" s="209"/>
      <c r="AP187" s="209"/>
      <c r="AQ187" s="209"/>
      <c r="AR187" s="209"/>
      <c r="AS187" s="209"/>
      <c r="AT187" s="209"/>
      <c r="AU187" s="209"/>
      <c r="AV187" s="209"/>
      <c r="AW187" s="209"/>
      <c r="AX187" s="209"/>
    </row>
    <row r="188" spans="1:50" s="194" customFormat="1" x14ac:dyDescent="0.3">
      <c r="A188" s="1"/>
      <c r="B188" s="101" t="s">
        <v>30</v>
      </c>
      <c r="C188" s="67"/>
      <c r="D188" s="100" t="s">
        <v>19</v>
      </c>
      <c r="E188" s="99"/>
      <c r="F188" s="323">
        <f>IF(ISBLANK($D164)=TRUE, 0, IF($D164="TOU", 0.65*$F203+0.17*$F204+0.18*$F205, IF(AND($D164="non-TOU", G207&gt;0), $F207,$F206)))</f>
        <v>0.11139</v>
      </c>
      <c r="G188" s="163">
        <f>$F166*(1+$F216)-$F166</f>
        <v>5.3768000000000029</v>
      </c>
      <c r="H188" s="162">
        <f>G188*F188</f>
        <v>0.59892175200000031</v>
      </c>
      <c r="I188" s="97"/>
      <c r="J188" s="316">
        <f>+F188</f>
        <v>0.11139</v>
      </c>
      <c r="K188" s="163">
        <f>$F166*(1+$J216)-$F166</f>
        <v>5.3768000000000029</v>
      </c>
      <c r="L188" s="162">
        <f>K188*J188</f>
        <v>0.59892175200000031</v>
      </c>
      <c r="M188" s="97"/>
      <c r="N188" s="96">
        <f t="shared" si="41"/>
        <v>0</v>
      </c>
      <c r="O188" s="118">
        <f t="shared" si="46"/>
        <v>0</v>
      </c>
      <c r="Q188" s="222"/>
      <c r="R188" s="223"/>
      <c r="S188" s="213"/>
      <c r="T188" s="66"/>
      <c r="U188" s="214"/>
      <c r="V188" s="215"/>
      <c r="W188" s="209"/>
      <c r="X188" s="222"/>
      <c r="Y188" s="223"/>
      <c r="Z188" s="213"/>
      <c r="AA188" s="66"/>
      <c r="AB188" s="214"/>
      <c r="AC188" s="215"/>
      <c r="AD188" s="209"/>
      <c r="AE188" s="222"/>
      <c r="AF188" s="223"/>
      <c r="AG188" s="213"/>
      <c r="AH188" s="66"/>
      <c r="AI188" s="214"/>
      <c r="AJ188" s="215"/>
      <c r="AK188" s="209"/>
      <c r="AL188" s="209"/>
      <c r="AM188" s="209"/>
      <c r="AN188" s="209"/>
      <c r="AO188" s="209"/>
      <c r="AP188" s="209"/>
      <c r="AQ188" s="209"/>
      <c r="AR188" s="209"/>
      <c r="AS188" s="209"/>
      <c r="AT188" s="209"/>
      <c r="AU188" s="209"/>
      <c r="AV188" s="209"/>
      <c r="AW188" s="209"/>
      <c r="AX188" s="209"/>
    </row>
    <row r="189" spans="1:50" s="194" customFormat="1" x14ac:dyDescent="0.3">
      <c r="A189" s="1"/>
      <c r="B189" s="271" t="s">
        <v>143</v>
      </c>
      <c r="C189" s="67"/>
      <c r="D189" s="100" t="s">
        <v>19</v>
      </c>
      <c r="E189" s="99"/>
      <c r="F189" s="329"/>
      <c r="G189" s="164"/>
      <c r="H189" s="162"/>
      <c r="I189" s="97"/>
      <c r="J189" s="329">
        <f>+'2017 RR&amp;DistR-DONOTPRINT'!$B$5</f>
        <v>-3.46E-3</v>
      </c>
      <c r="K189" s="190">
        <f>+G175</f>
        <v>143</v>
      </c>
      <c r="L189" s="162">
        <f t="shared" ref="L189:L193" si="47">K189*J189</f>
        <v>-0.49478</v>
      </c>
      <c r="M189" s="97"/>
      <c r="N189" s="96">
        <f t="shared" si="41"/>
        <v>-0.49478</v>
      </c>
      <c r="O189" s="118" t="str">
        <f t="shared" si="46"/>
        <v/>
      </c>
      <c r="Q189" s="222"/>
      <c r="R189" s="223"/>
      <c r="S189" s="213"/>
      <c r="T189" s="66"/>
      <c r="U189" s="214"/>
      <c r="V189" s="215"/>
      <c r="W189" s="209"/>
      <c r="X189" s="222"/>
      <c r="Y189" s="223"/>
      <c r="Z189" s="213"/>
      <c r="AA189" s="66"/>
      <c r="AB189" s="214"/>
      <c r="AC189" s="215"/>
      <c r="AD189" s="209"/>
      <c r="AE189" s="222"/>
      <c r="AF189" s="223"/>
      <c r="AG189" s="213"/>
      <c r="AH189" s="66"/>
      <c r="AI189" s="214"/>
      <c r="AJ189" s="215"/>
      <c r="AK189" s="209"/>
      <c r="AL189" s="209"/>
      <c r="AM189" s="209"/>
      <c r="AN189" s="209"/>
      <c r="AO189" s="209"/>
      <c r="AP189" s="209"/>
      <c r="AQ189" s="209"/>
      <c r="AR189" s="209"/>
      <c r="AS189" s="209"/>
      <c r="AT189" s="209"/>
      <c r="AU189" s="209"/>
      <c r="AV189" s="209"/>
      <c r="AW189" s="209"/>
      <c r="AX189" s="209"/>
    </row>
    <row r="190" spans="1:50" s="194" customFormat="1" x14ac:dyDescent="0.3">
      <c r="A190" s="1"/>
      <c r="B190" s="271" t="s">
        <v>144</v>
      </c>
      <c r="C190" s="67"/>
      <c r="D190" s="100" t="s">
        <v>19</v>
      </c>
      <c r="E190" s="99"/>
      <c r="F190" s="316"/>
      <c r="G190" s="164"/>
      <c r="H190" s="162"/>
      <c r="I190" s="97"/>
      <c r="J190" s="316">
        <f>+'2017 RR&amp;DistR-DONOTPRINT'!$C$5</f>
        <v>0</v>
      </c>
      <c r="K190" s="190">
        <f>+G175</f>
        <v>143</v>
      </c>
      <c r="L190" s="162">
        <f t="shared" si="47"/>
        <v>0</v>
      </c>
      <c r="M190" s="97"/>
      <c r="N190" s="96">
        <f t="shared" si="41"/>
        <v>0</v>
      </c>
      <c r="O190" s="118" t="str">
        <f t="shared" si="46"/>
        <v/>
      </c>
      <c r="Q190" s="222"/>
      <c r="R190" s="223"/>
      <c r="S190" s="213"/>
      <c r="T190" s="66"/>
      <c r="U190" s="214"/>
      <c r="V190" s="215"/>
      <c r="W190" s="209"/>
      <c r="X190" s="222"/>
      <c r="Y190" s="223"/>
      <c r="Z190" s="213"/>
      <c r="AA190" s="66"/>
      <c r="AB190" s="214"/>
      <c r="AC190" s="215"/>
      <c r="AD190" s="209"/>
      <c r="AE190" s="222"/>
      <c r="AF190" s="223"/>
      <c r="AG190" s="213"/>
      <c r="AH190" s="66"/>
      <c r="AI190" s="214"/>
      <c r="AJ190" s="215"/>
      <c r="AK190" s="209"/>
      <c r="AL190" s="209"/>
      <c r="AM190" s="209"/>
      <c r="AN190" s="209"/>
      <c r="AO190" s="209"/>
      <c r="AP190" s="209"/>
      <c r="AQ190" s="209"/>
      <c r="AR190" s="209"/>
      <c r="AS190" s="209"/>
      <c r="AT190" s="209"/>
      <c r="AU190" s="209"/>
      <c r="AV190" s="209"/>
      <c r="AW190" s="209"/>
      <c r="AX190" s="209"/>
    </row>
    <row r="191" spans="1:50" s="194" customFormat="1" x14ac:dyDescent="0.3">
      <c r="A191" s="1"/>
      <c r="B191" s="271" t="s">
        <v>145</v>
      </c>
      <c r="C191" s="67"/>
      <c r="D191" s="100" t="s">
        <v>19</v>
      </c>
      <c r="E191" s="99"/>
      <c r="F191" s="316"/>
      <c r="G191" s="164"/>
      <c r="H191" s="162"/>
      <c r="I191" s="97"/>
      <c r="J191" s="316">
        <f>+'2017 RR&amp;DistR-DONOTPRINT'!$E$5</f>
        <v>2.9E-4</v>
      </c>
      <c r="K191" s="190">
        <f>+G175</f>
        <v>143</v>
      </c>
      <c r="L191" s="162">
        <f t="shared" si="47"/>
        <v>4.147E-2</v>
      </c>
      <c r="M191" s="97"/>
      <c r="N191" s="96">
        <f t="shared" si="41"/>
        <v>4.147E-2</v>
      </c>
      <c r="O191" s="118" t="str">
        <f t="shared" si="46"/>
        <v/>
      </c>
      <c r="Q191" s="222"/>
      <c r="R191" s="223"/>
      <c r="S191" s="213"/>
      <c r="T191" s="66"/>
      <c r="U191" s="214"/>
      <c r="V191" s="215"/>
      <c r="W191" s="209"/>
      <c r="X191" s="222"/>
      <c r="Y191" s="223"/>
      <c r="Z191" s="213"/>
      <c r="AA191" s="66"/>
      <c r="AB191" s="214"/>
      <c r="AC191" s="215"/>
      <c r="AD191" s="209"/>
      <c r="AE191" s="222"/>
      <c r="AF191" s="223"/>
      <c r="AG191" s="213"/>
      <c r="AH191" s="66"/>
      <c r="AI191" s="214"/>
      <c r="AJ191" s="215"/>
      <c r="AK191" s="209"/>
      <c r="AL191" s="209"/>
      <c r="AM191" s="209"/>
      <c r="AN191" s="209"/>
      <c r="AO191" s="209"/>
      <c r="AP191" s="209"/>
      <c r="AQ191" s="209"/>
      <c r="AR191" s="209"/>
      <c r="AS191" s="209"/>
      <c r="AT191" s="209"/>
      <c r="AU191" s="209"/>
      <c r="AV191" s="209"/>
      <c r="AW191" s="209"/>
      <c r="AX191" s="209"/>
    </row>
    <row r="192" spans="1:50" s="194" customFormat="1" x14ac:dyDescent="0.3">
      <c r="A192" s="1"/>
      <c r="B192" s="271" t="s">
        <v>147</v>
      </c>
      <c r="C192" s="67"/>
      <c r="D192" s="100" t="s">
        <v>19</v>
      </c>
      <c r="E192" s="99"/>
      <c r="F192" s="316"/>
      <c r="G192" s="164"/>
      <c r="H192" s="162"/>
      <c r="I192" s="97"/>
      <c r="J192" s="329">
        <f>+'2017 RR&amp;DistR-DONOTPRINT'!$G$5</f>
        <v>1.5399999999999999E-3</v>
      </c>
      <c r="K192" s="190"/>
      <c r="L192" s="162">
        <f t="shared" si="47"/>
        <v>0</v>
      </c>
      <c r="M192" s="97"/>
      <c r="N192" s="96">
        <f t="shared" si="41"/>
        <v>0</v>
      </c>
      <c r="O192" s="118" t="str">
        <f t="shared" si="46"/>
        <v/>
      </c>
      <c r="Q192" s="222"/>
      <c r="R192" s="223"/>
      <c r="S192" s="213"/>
      <c r="T192" s="66"/>
      <c r="U192" s="214"/>
      <c r="V192" s="215"/>
      <c r="W192" s="209"/>
      <c r="X192" s="222"/>
      <c r="Y192" s="223"/>
      <c r="Z192" s="213"/>
      <c r="AA192" s="66"/>
      <c r="AB192" s="214"/>
      <c r="AC192" s="215"/>
      <c r="AD192" s="209"/>
      <c r="AE192" s="222"/>
      <c r="AF192" s="223"/>
      <c r="AG192" s="213"/>
      <c r="AH192" s="66"/>
      <c r="AI192" s="214"/>
      <c r="AJ192" s="215"/>
      <c r="AK192" s="209"/>
      <c r="AL192" s="209"/>
      <c r="AM192" s="209"/>
      <c r="AN192" s="209"/>
      <c r="AO192" s="209"/>
      <c r="AP192" s="209"/>
      <c r="AQ192" s="209"/>
      <c r="AR192" s="209"/>
      <c r="AS192" s="209"/>
      <c r="AT192" s="209"/>
      <c r="AU192" s="209"/>
      <c r="AV192" s="209"/>
      <c r="AW192" s="209"/>
      <c r="AX192" s="209"/>
    </row>
    <row r="193" spans="1:50" s="194" customFormat="1" x14ac:dyDescent="0.3">
      <c r="A193" s="1"/>
      <c r="B193" s="271" t="s">
        <v>146</v>
      </c>
      <c r="C193" s="67"/>
      <c r="D193" s="100" t="s">
        <v>19</v>
      </c>
      <c r="E193" s="99"/>
      <c r="F193" s="316"/>
      <c r="G193" s="164"/>
      <c r="H193" s="162"/>
      <c r="I193" s="97"/>
      <c r="J193" s="329">
        <f>+'2017 RR&amp;DistR-DONOTPRINT'!$H$5</f>
        <v>6.6299999999999996E-3</v>
      </c>
      <c r="K193" s="190"/>
      <c r="L193" s="162">
        <f t="shared" si="47"/>
        <v>0</v>
      </c>
      <c r="M193" s="97"/>
      <c r="N193" s="96">
        <f t="shared" si="41"/>
        <v>0</v>
      </c>
      <c r="O193" s="118" t="str">
        <f t="shared" si="46"/>
        <v/>
      </c>
      <c r="Q193" s="222"/>
      <c r="R193" s="223"/>
      <c r="S193" s="213"/>
      <c r="T193" s="66"/>
      <c r="U193" s="214"/>
      <c r="V193" s="215"/>
      <c r="W193" s="209"/>
      <c r="X193" s="222"/>
      <c r="Y193" s="223"/>
      <c r="Z193" s="213"/>
      <c r="AA193" s="66"/>
      <c r="AB193" s="214"/>
      <c r="AC193" s="215"/>
      <c r="AD193" s="209"/>
      <c r="AE193" s="222"/>
      <c r="AF193" s="223"/>
      <c r="AG193" s="213"/>
      <c r="AH193" s="66"/>
      <c r="AI193" s="214"/>
      <c r="AJ193" s="215"/>
      <c r="AK193" s="209"/>
      <c r="AL193" s="209"/>
      <c r="AM193" s="209"/>
      <c r="AN193" s="209"/>
      <c r="AO193" s="209"/>
      <c r="AP193" s="209"/>
      <c r="AQ193" s="209"/>
      <c r="AR193" s="209"/>
      <c r="AS193" s="209"/>
      <c r="AT193" s="209"/>
      <c r="AU193" s="209"/>
      <c r="AV193" s="209"/>
      <c r="AW193" s="209"/>
      <c r="AX193" s="209"/>
    </row>
    <row r="194" spans="1:50" s="194" customFormat="1" x14ac:dyDescent="0.3">
      <c r="A194" s="1"/>
      <c r="B194" s="99" t="s">
        <v>82</v>
      </c>
      <c r="C194" s="67"/>
      <c r="D194" s="100" t="s">
        <v>55</v>
      </c>
      <c r="E194" s="99"/>
      <c r="F194" s="317">
        <v>0.78</v>
      </c>
      <c r="G194" s="164">
        <v>1</v>
      </c>
      <c r="H194" s="162">
        <f>G194*F194</f>
        <v>0.78</v>
      </c>
      <c r="I194" s="97"/>
      <c r="J194" s="318">
        <v>0.78</v>
      </c>
      <c r="K194" s="103">
        <v>1</v>
      </c>
      <c r="L194" s="162">
        <f>K194*J194</f>
        <v>0.78</v>
      </c>
      <c r="M194" s="97"/>
      <c r="N194" s="96">
        <f t="shared" si="41"/>
        <v>0</v>
      </c>
      <c r="O194" s="118">
        <f t="shared" si="46"/>
        <v>0</v>
      </c>
      <c r="Q194" s="224"/>
      <c r="R194" s="66"/>
      <c r="S194" s="213"/>
      <c r="T194" s="66"/>
      <c r="U194" s="214"/>
      <c r="V194" s="215"/>
      <c r="W194" s="209"/>
      <c r="X194" s="224"/>
      <c r="Y194" s="66"/>
      <c r="Z194" s="213"/>
      <c r="AA194" s="66"/>
      <c r="AB194" s="214"/>
      <c r="AC194" s="215"/>
      <c r="AD194" s="209"/>
      <c r="AE194" s="224"/>
      <c r="AF194" s="66"/>
      <c r="AG194" s="213"/>
      <c r="AH194" s="66"/>
      <c r="AI194" s="214"/>
      <c r="AJ194" s="215"/>
      <c r="AK194" s="209"/>
      <c r="AL194" s="209"/>
      <c r="AM194" s="209"/>
      <c r="AN194" s="209"/>
      <c r="AO194" s="209"/>
      <c r="AP194" s="209"/>
      <c r="AQ194" s="209"/>
      <c r="AR194" s="209"/>
      <c r="AS194" s="209"/>
      <c r="AT194" s="209"/>
      <c r="AU194" s="209"/>
      <c r="AV194" s="209"/>
      <c r="AW194" s="209"/>
      <c r="AX194" s="209"/>
    </row>
    <row r="195" spans="1:50" s="194" customFormat="1" x14ac:dyDescent="0.3">
      <c r="A195" s="1"/>
      <c r="B195" s="117" t="s">
        <v>29</v>
      </c>
      <c r="C195" s="126"/>
      <c r="D195" s="126"/>
      <c r="E195" s="126"/>
      <c r="F195" s="125"/>
      <c r="G195" s="114"/>
      <c r="H195" s="111">
        <f>SUM(H187:H194)+H186</f>
        <v>24.217311752000001</v>
      </c>
      <c r="I195" s="123"/>
      <c r="J195" s="114"/>
      <c r="K195" s="124"/>
      <c r="L195" s="111">
        <f>SUM(L187:L194)+L186</f>
        <v>26.914581615013699</v>
      </c>
      <c r="M195" s="123"/>
      <c r="N195" s="109">
        <f t="shared" si="41"/>
        <v>2.6972698630136982</v>
      </c>
      <c r="O195" s="108">
        <f>IF(OR(H195=0,L195=0),"",(N195/H195))</f>
        <v>0.11137775697960954</v>
      </c>
      <c r="Q195" s="66"/>
      <c r="R195" s="66"/>
      <c r="S195" s="220"/>
      <c r="T195" s="66"/>
      <c r="U195" s="220"/>
      <c r="V195" s="225"/>
      <c r="W195" s="209"/>
      <c r="X195" s="66"/>
      <c r="Y195" s="66"/>
      <c r="Z195" s="220"/>
      <c r="AA195" s="66"/>
      <c r="AB195" s="220"/>
      <c r="AC195" s="225"/>
      <c r="AD195" s="209"/>
      <c r="AE195" s="66"/>
      <c r="AF195" s="66"/>
      <c r="AG195" s="220"/>
      <c r="AH195" s="66"/>
      <c r="AI195" s="220"/>
      <c r="AJ195" s="225"/>
      <c r="AK195" s="209"/>
      <c r="AL195" s="209"/>
      <c r="AM195" s="209"/>
      <c r="AN195" s="209"/>
      <c r="AO195" s="209"/>
      <c r="AP195" s="209"/>
      <c r="AQ195" s="209"/>
      <c r="AR195" s="209"/>
      <c r="AS195" s="209"/>
      <c r="AT195" s="209"/>
      <c r="AU195" s="209"/>
      <c r="AV195" s="209"/>
      <c r="AW195" s="209"/>
      <c r="AX195" s="209"/>
    </row>
    <row r="196" spans="1:50" s="194" customFormat="1" x14ac:dyDescent="0.3">
      <c r="A196" s="1"/>
      <c r="B196" s="97" t="s">
        <v>28</v>
      </c>
      <c r="C196" s="97"/>
      <c r="D196" s="100" t="s">
        <v>19</v>
      </c>
      <c r="E196" s="121"/>
      <c r="F196" s="161">
        <v>9.1400000000000006E-3</v>
      </c>
      <c r="G196" s="106">
        <f>$F166*(1+$F216)</f>
        <v>148.3768</v>
      </c>
      <c r="H196" s="119">
        <f>G196*F196</f>
        <v>1.3561639520000002</v>
      </c>
      <c r="I196" s="97"/>
      <c r="J196" s="161">
        <f>+'2017 RR&amp;DistR-DONOTPRINT'!$J$5</f>
        <v>7.6299999999999996E-3</v>
      </c>
      <c r="K196" s="105">
        <f>+G196</f>
        <v>148.3768</v>
      </c>
      <c r="L196" s="119">
        <f>K196*J196</f>
        <v>1.132114984</v>
      </c>
      <c r="M196" s="97"/>
      <c r="N196" s="96">
        <f t="shared" si="41"/>
        <v>-0.22404896800000018</v>
      </c>
      <c r="O196" s="118">
        <f>IF(OR(H196=0,L196=0),"",(N196/H196))</f>
        <v>-0.1652078774617069</v>
      </c>
      <c r="Q196" s="217"/>
      <c r="R196" s="226"/>
      <c r="S196" s="213"/>
      <c r="T196" s="66"/>
      <c r="U196" s="214"/>
      <c r="V196" s="215"/>
      <c r="W196" s="209"/>
      <c r="X196" s="217"/>
      <c r="Y196" s="226"/>
      <c r="Z196" s="213"/>
      <c r="AA196" s="66"/>
      <c r="AB196" s="214"/>
      <c r="AC196" s="215"/>
      <c r="AD196" s="209"/>
      <c r="AE196" s="217"/>
      <c r="AF196" s="226"/>
      <c r="AG196" s="213"/>
      <c r="AH196" s="66"/>
      <c r="AI196" s="214"/>
      <c r="AJ196" s="215"/>
      <c r="AK196" s="209"/>
      <c r="AL196" s="209"/>
      <c r="AM196" s="209"/>
      <c r="AN196" s="209"/>
      <c r="AO196" s="209"/>
      <c r="AP196" s="209"/>
      <c r="AQ196" s="209"/>
      <c r="AR196" s="209"/>
      <c r="AS196" s="209"/>
      <c r="AT196" s="209"/>
      <c r="AU196" s="209"/>
      <c r="AV196" s="209"/>
      <c r="AW196" s="209"/>
      <c r="AX196" s="209"/>
    </row>
    <row r="197" spans="1:50" s="194" customFormat="1" x14ac:dyDescent="0.3">
      <c r="A197" s="1"/>
      <c r="B197" s="122" t="s">
        <v>27</v>
      </c>
      <c r="C197" s="97"/>
      <c r="D197" s="100" t="s">
        <v>19</v>
      </c>
      <c r="E197" s="121"/>
      <c r="F197" s="161">
        <v>7.8600000000000007E-3</v>
      </c>
      <c r="G197" s="106">
        <f>+G196</f>
        <v>148.3768</v>
      </c>
      <c r="H197" s="119">
        <f>G197*F197</f>
        <v>1.1662416480000002</v>
      </c>
      <c r="I197" s="97"/>
      <c r="J197" s="161">
        <f>+'2017 RR&amp;DistR-DONOTPRINT'!$K$5</f>
        <v>5.6699999999999997E-3</v>
      </c>
      <c r="K197" s="105">
        <f>+G196</f>
        <v>148.3768</v>
      </c>
      <c r="L197" s="119">
        <f>K197*J197</f>
        <v>0.84129645600000003</v>
      </c>
      <c r="M197" s="97"/>
      <c r="N197" s="96">
        <f t="shared" si="41"/>
        <v>-0.32494519200000016</v>
      </c>
      <c r="O197" s="118">
        <f>IF(OR(H197=0,L197=0),"",(N197/H197))</f>
        <v>-0.27862595419847336</v>
      </c>
      <c r="Q197" s="217"/>
      <c r="R197" s="226"/>
      <c r="S197" s="213"/>
      <c r="T197" s="66"/>
      <c r="U197" s="214"/>
      <c r="V197" s="215"/>
      <c r="W197" s="209"/>
      <c r="X197" s="217"/>
      <c r="Y197" s="226"/>
      <c r="Z197" s="213"/>
      <c r="AA197" s="66"/>
      <c r="AB197" s="214"/>
      <c r="AC197" s="215"/>
      <c r="AD197" s="209"/>
      <c r="AE197" s="217"/>
      <c r="AF197" s="226"/>
      <c r="AG197" s="213"/>
      <c r="AH197" s="66"/>
      <c r="AI197" s="214"/>
      <c r="AJ197" s="215"/>
      <c r="AK197" s="209"/>
      <c r="AL197" s="209"/>
      <c r="AM197" s="209"/>
      <c r="AN197" s="209"/>
      <c r="AO197" s="209"/>
      <c r="AP197" s="209"/>
      <c r="AQ197" s="209"/>
      <c r="AR197" s="209"/>
      <c r="AS197" s="209"/>
      <c r="AT197" s="209"/>
      <c r="AU197" s="209"/>
      <c r="AV197" s="209"/>
      <c r="AW197" s="209"/>
      <c r="AX197" s="209"/>
    </row>
    <row r="198" spans="1:50" s="194" customFormat="1" x14ac:dyDescent="0.3">
      <c r="A198" s="1"/>
      <c r="B198" s="117" t="s">
        <v>26</v>
      </c>
      <c r="C198" s="116"/>
      <c r="D198" s="116"/>
      <c r="E198" s="116"/>
      <c r="F198" s="115"/>
      <c r="G198" s="114"/>
      <c r="H198" s="111">
        <f>SUM(H195:H197)</f>
        <v>26.739717352</v>
      </c>
      <c r="I198" s="110"/>
      <c r="J198" s="113"/>
      <c r="K198" s="112"/>
      <c r="L198" s="111">
        <f>SUM(L195:L197)</f>
        <v>28.887993055013698</v>
      </c>
      <c r="M198" s="110"/>
      <c r="N198" s="109">
        <f t="shared" si="41"/>
        <v>2.1482757030136987</v>
      </c>
      <c r="O198" s="108">
        <f>IF(OR(H198=0,L198=0),"",(N198/H198))</f>
        <v>8.0340254713014689E-2</v>
      </c>
      <c r="Q198" s="75"/>
      <c r="R198" s="75"/>
      <c r="S198" s="220"/>
      <c r="T198" s="75"/>
      <c r="U198" s="220"/>
      <c r="V198" s="225"/>
      <c r="W198" s="209"/>
      <c r="X198" s="75"/>
      <c r="Y198" s="75"/>
      <c r="Z198" s="220"/>
      <c r="AA198" s="75"/>
      <c r="AB198" s="220"/>
      <c r="AC198" s="225"/>
      <c r="AD198" s="209"/>
      <c r="AE198" s="75"/>
      <c r="AF198" s="75"/>
      <c r="AG198" s="220"/>
      <c r="AH198" s="75"/>
      <c r="AI198" s="220"/>
      <c r="AJ198" s="225"/>
      <c r="AK198" s="209"/>
      <c r="AL198" s="209"/>
      <c r="AM198" s="209"/>
      <c r="AN198" s="209"/>
      <c r="AO198" s="209"/>
      <c r="AP198" s="209"/>
      <c r="AQ198" s="209"/>
      <c r="AR198" s="209"/>
      <c r="AS198" s="209"/>
      <c r="AT198" s="209"/>
      <c r="AU198" s="209"/>
      <c r="AV198" s="209"/>
      <c r="AW198" s="209"/>
      <c r="AX198" s="209"/>
    </row>
    <row r="199" spans="1:50" s="194" customFormat="1" x14ac:dyDescent="0.3">
      <c r="A199" s="1"/>
      <c r="B199" s="107" t="s">
        <v>25</v>
      </c>
      <c r="C199" s="67"/>
      <c r="D199" s="100" t="s">
        <v>19</v>
      </c>
      <c r="E199" s="99"/>
      <c r="F199" s="93">
        <f>+RESIDENTIAL!$F$53</f>
        <v>3.5999999999999999E-3</v>
      </c>
      <c r="G199" s="106">
        <f>G196</f>
        <v>148.3768</v>
      </c>
      <c r="H199" s="91">
        <f t="shared" ref="H199:H207" si="48">G199*F199</f>
        <v>0.53415648000000004</v>
      </c>
      <c r="I199" s="97"/>
      <c r="J199" s="93">
        <f>+F199</f>
        <v>3.5999999999999999E-3</v>
      </c>
      <c r="K199" s="105">
        <f>G196</f>
        <v>148.3768</v>
      </c>
      <c r="L199" s="91">
        <f t="shared" ref="L199:L207" si="49">K199*J199</f>
        <v>0.53415648000000004</v>
      </c>
      <c r="M199" s="97"/>
      <c r="N199" s="96">
        <f t="shared" si="41"/>
        <v>0</v>
      </c>
      <c r="O199" s="118">
        <f>IF(OR(H199=0,L199=0),"",(N199/H199))</f>
        <v>0</v>
      </c>
      <c r="Q199" s="227"/>
      <c r="R199" s="226"/>
      <c r="S199" s="228"/>
      <c r="T199" s="66"/>
      <c r="U199" s="214"/>
      <c r="V199" s="215"/>
      <c r="W199" s="209"/>
      <c r="X199" s="227"/>
      <c r="Y199" s="226"/>
      <c r="Z199" s="228"/>
      <c r="AA199" s="66"/>
      <c r="AB199" s="214"/>
      <c r="AC199" s="215"/>
      <c r="AD199" s="209"/>
      <c r="AE199" s="227"/>
      <c r="AF199" s="226"/>
      <c r="AG199" s="228"/>
      <c r="AH199" s="66"/>
      <c r="AI199" s="214"/>
      <c r="AJ199" s="215"/>
      <c r="AK199" s="209"/>
      <c r="AL199" s="209"/>
      <c r="AM199" s="209"/>
      <c r="AN199" s="209"/>
      <c r="AO199" s="209"/>
      <c r="AP199" s="209"/>
      <c r="AQ199" s="209"/>
      <c r="AR199" s="209"/>
      <c r="AS199" s="209"/>
      <c r="AT199" s="209"/>
      <c r="AU199" s="209"/>
      <c r="AV199" s="209"/>
      <c r="AW199" s="209"/>
      <c r="AX199" s="209"/>
    </row>
    <row r="200" spans="1:50" s="194" customFormat="1" x14ac:dyDescent="0.3">
      <c r="A200" s="1"/>
      <c r="B200" s="107" t="s">
        <v>24</v>
      </c>
      <c r="C200" s="67"/>
      <c r="D200" s="100" t="s">
        <v>19</v>
      </c>
      <c r="E200" s="99"/>
      <c r="F200" s="93">
        <f>+RESIDENTIAL!$F$54</f>
        <v>1.2999999999999999E-3</v>
      </c>
      <c r="G200" s="106">
        <f>G196</f>
        <v>148.3768</v>
      </c>
      <c r="H200" s="91">
        <f t="shared" si="48"/>
        <v>0.19288984000000001</v>
      </c>
      <c r="I200" s="97"/>
      <c r="J200" s="102">
        <v>1.2999999999999999E-3</v>
      </c>
      <c r="K200" s="105">
        <f>G196</f>
        <v>148.3768</v>
      </c>
      <c r="L200" s="91">
        <f t="shared" si="49"/>
        <v>0.19288984000000001</v>
      </c>
      <c r="M200" s="97"/>
      <c r="N200" s="96">
        <f t="shared" si="41"/>
        <v>0</v>
      </c>
      <c r="O200" s="118">
        <f t="shared" ref="O200:O209" si="50">IF(OR(H200=0,L200=0),"",(N200/H200))</f>
        <v>0</v>
      </c>
      <c r="Q200" s="227"/>
      <c r="R200" s="226"/>
      <c r="S200" s="228"/>
      <c r="T200" s="66"/>
      <c r="U200" s="214"/>
      <c r="V200" s="215"/>
      <c r="W200" s="209"/>
      <c r="X200" s="227"/>
      <c r="Y200" s="226"/>
      <c r="Z200" s="228"/>
      <c r="AA200" s="66"/>
      <c r="AB200" s="214"/>
      <c r="AC200" s="215"/>
      <c r="AD200" s="209"/>
      <c r="AE200" s="227"/>
      <c r="AF200" s="226"/>
      <c r="AG200" s="228"/>
      <c r="AH200" s="66"/>
      <c r="AI200" s="214"/>
      <c r="AJ200" s="215"/>
      <c r="AK200" s="209"/>
      <c r="AL200" s="209"/>
      <c r="AM200" s="209"/>
      <c r="AN200" s="209"/>
      <c r="AO200" s="209"/>
      <c r="AP200" s="209"/>
      <c r="AQ200" s="209"/>
      <c r="AR200" s="209"/>
      <c r="AS200" s="209"/>
      <c r="AT200" s="209"/>
      <c r="AU200" s="209"/>
      <c r="AV200" s="209"/>
      <c r="AW200" s="209"/>
      <c r="AX200" s="209"/>
    </row>
    <row r="201" spans="1:50" s="194" customFormat="1" x14ac:dyDescent="0.3">
      <c r="A201" s="1"/>
      <c r="B201" s="107" t="s">
        <v>83</v>
      </c>
      <c r="C201" s="67"/>
      <c r="D201" s="100" t="s">
        <v>19</v>
      </c>
      <c r="E201" s="99"/>
      <c r="F201" s="93">
        <f>+RESIDENTIAL!$F$55</f>
        <v>1.1000000000000001E-3</v>
      </c>
      <c r="G201" s="106">
        <f>+G196</f>
        <v>148.3768</v>
      </c>
      <c r="H201" s="91">
        <f t="shared" si="48"/>
        <v>0.16321448000000002</v>
      </c>
      <c r="I201" s="97"/>
      <c r="J201" s="102">
        <v>1.1000000000000001E-3</v>
      </c>
      <c r="K201" s="105">
        <f>G196</f>
        <v>148.3768</v>
      </c>
      <c r="L201" s="91">
        <f t="shared" si="49"/>
        <v>0.16321448000000002</v>
      </c>
      <c r="M201" s="97"/>
      <c r="N201" s="96">
        <f t="shared" si="41"/>
        <v>0</v>
      </c>
      <c r="O201" s="118">
        <f t="shared" si="50"/>
        <v>0</v>
      </c>
      <c r="Q201" s="227"/>
      <c r="R201" s="226"/>
      <c r="S201" s="228"/>
      <c r="T201" s="66"/>
      <c r="U201" s="214"/>
      <c r="V201" s="215"/>
      <c r="W201" s="209"/>
      <c r="X201" s="227"/>
      <c r="Y201" s="226"/>
      <c r="Z201" s="228"/>
      <c r="AA201" s="66"/>
      <c r="AB201" s="214"/>
      <c r="AC201" s="215"/>
      <c r="AD201" s="209"/>
      <c r="AE201" s="227"/>
      <c r="AF201" s="226"/>
      <c r="AG201" s="228"/>
      <c r="AH201" s="66"/>
      <c r="AI201" s="214"/>
      <c r="AJ201" s="215"/>
      <c r="AK201" s="209"/>
      <c r="AL201" s="209"/>
      <c r="AM201" s="209"/>
      <c r="AN201" s="209"/>
      <c r="AO201" s="209"/>
      <c r="AP201" s="209"/>
      <c r="AQ201" s="209"/>
      <c r="AR201" s="209"/>
      <c r="AS201" s="209"/>
      <c r="AT201" s="209"/>
      <c r="AU201" s="209"/>
      <c r="AV201" s="209"/>
      <c r="AW201" s="209"/>
      <c r="AX201" s="209"/>
    </row>
    <row r="202" spans="1:50" s="194" customFormat="1" x14ac:dyDescent="0.3">
      <c r="A202" s="1"/>
      <c r="B202" s="67" t="s">
        <v>23</v>
      </c>
      <c r="C202" s="67"/>
      <c r="D202" s="100" t="s">
        <v>55</v>
      </c>
      <c r="E202" s="99"/>
      <c r="F202" s="324">
        <f>+RESIDENTIAL!$F$56</f>
        <v>0.25</v>
      </c>
      <c r="G202" s="104">
        <v>1</v>
      </c>
      <c r="H202" s="91">
        <f t="shared" si="48"/>
        <v>0.25</v>
      </c>
      <c r="I202" s="97"/>
      <c r="J202" s="201">
        <v>0.25</v>
      </c>
      <c r="K202" s="103">
        <v>1</v>
      </c>
      <c r="L202" s="91">
        <f t="shared" si="49"/>
        <v>0.25</v>
      </c>
      <c r="M202" s="97"/>
      <c r="N202" s="96">
        <f t="shared" si="41"/>
        <v>0</v>
      </c>
      <c r="O202" s="118">
        <f t="shared" si="50"/>
        <v>0</v>
      </c>
      <c r="Q202" s="229"/>
      <c r="R202" s="66"/>
      <c r="S202" s="228"/>
      <c r="T202" s="66"/>
      <c r="U202" s="214"/>
      <c r="V202" s="215"/>
      <c r="W202" s="209"/>
      <c r="X202" s="229"/>
      <c r="Y202" s="66"/>
      <c r="Z202" s="228"/>
      <c r="AA202" s="66"/>
      <c r="AB202" s="214"/>
      <c r="AC202" s="215"/>
      <c r="AD202" s="209"/>
      <c r="AE202" s="229"/>
      <c r="AF202" s="66"/>
      <c r="AG202" s="228"/>
      <c r="AH202" s="66"/>
      <c r="AI202" s="214"/>
      <c r="AJ202" s="215"/>
      <c r="AK202" s="209"/>
      <c r="AL202" s="209"/>
      <c r="AM202" s="209"/>
      <c r="AN202" s="209"/>
      <c r="AO202" s="209"/>
      <c r="AP202" s="209"/>
      <c r="AQ202" s="209"/>
      <c r="AR202" s="209"/>
      <c r="AS202" s="209"/>
      <c r="AT202" s="209"/>
      <c r="AU202" s="209"/>
      <c r="AV202" s="209"/>
      <c r="AW202" s="209"/>
      <c r="AX202" s="209"/>
    </row>
    <row r="203" spans="1:50" s="194" customFormat="1" x14ac:dyDescent="0.3">
      <c r="A203" s="1"/>
      <c r="B203" s="101" t="s">
        <v>21</v>
      </c>
      <c r="C203" s="67"/>
      <c r="D203" s="100" t="s">
        <v>19</v>
      </c>
      <c r="E203" s="99"/>
      <c r="F203" s="93">
        <f>+RESIDENTIAL!$F$57</f>
        <v>8.6999999999999994E-2</v>
      </c>
      <c r="G203" s="98">
        <f>0.65*$F166</f>
        <v>92.95</v>
      </c>
      <c r="H203" s="91">
        <f t="shared" si="48"/>
        <v>8.0866500000000006</v>
      </c>
      <c r="I203" s="97"/>
      <c r="J203" s="93">
        <f>+RESIDENTIAL!$F$57</f>
        <v>8.6999999999999994E-2</v>
      </c>
      <c r="K203" s="98">
        <f>$G203</f>
        <v>92.95</v>
      </c>
      <c r="L203" s="91">
        <f t="shared" si="49"/>
        <v>8.0866500000000006</v>
      </c>
      <c r="M203" s="97"/>
      <c r="N203" s="96">
        <f t="shared" si="41"/>
        <v>0</v>
      </c>
      <c r="O203" s="118">
        <f t="shared" si="50"/>
        <v>0</v>
      </c>
      <c r="Q203" s="230"/>
      <c r="R203" s="231"/>
      <c r="S203" s="228"/>
      <c r="T203" s="66"/>
      <c r="U203" s="214"/>
      <c r="V203" s="215"/>
      <c r="W203" s="209"/>
      <c r="X203" s="230"/>
      <c r="Y203" s="231"/>
      <c r="Z203" s="228"/>
      <c r="AA203" s="66"/>
      <c r="AB203" s="214"/>
      <c r="AC203" s="215"/>
      <c r="AD203" s="209"/>
      <c r="AE203" s="230"/>
      <c r="AF203" s="231"/>
      <c r="AG203" s="228"/>
      <c r="AH203" s="66"/>
      <c r="AI203" s="214"/>
      <c r="AJ203" s="215"/>
      <c r="AK203" s="209"/>
      <c r="AL203" s="209"/>
      <c r="AM203" s="209"/>
      <c r="AN203" s="209"/>
      <c r="AO203" s="209"/>
      <c r="AP203" s="209"/>
      <c r="AQ203" s="209"/>
      <c r="AR203" s="209"/>
      <c r="AS203" s="209"/>
      <c r="AT203" s="209"/>
      <c r="AU203" s="209"/>
      <c r="AV203" s="209"/>
      <c r="AW203" s="209"/>
      <c r="AX203" s="209"/>
    </row>
    <row r="204" spans="1:50" s="194" customFormat="1" x14ac:dyDescent="0.3">
      <c r="A204" s="1"/>
      <c r="B204" s="101" t="s">
        <v>20</v>
      </c>
      <c r="C204" s="67"/>
      <c r="D204" s="100" t="s">
        <v>19</v>
      </c>
      <c r="E204" s="99"/>
      <c r="F204" s="93">
        <f>+RESIDENTIAL!$F$58</f>
        <v>0.13200000000000001</v>
      </c>
      <c r="G204" s="98">
        <f>0.17*$F166</f>
        <v>24.310000000000002</v>
      </c>
      <c r="H204" s="91">
        <f t="shared" si="48"/>
        <v>3.2089200000000004</v>
      </c>
      <c r="I204" s="97"/>
      <c r="J204" s="93">
        <f>+RESIDENTIAL!$F$58</f>
        <v>0.13200000000000001</v>
      </c>
      <c r="K204" s="98">
        <f>$G204</f>
        <v>24.310000000000002</v>
      </c>
      <c r="L204" s="91">
        <f t="shared" si="49"/>
        <v>3.2089200000000004</v>
      </c>
      <c r="M204" s="97"/>
      <c r="N204" s="96">
        <f t="shared" si="41"/>
        <v>0</v>
      </c>
      <c r="O204" s="118">
        <f t="shared" si="50"/>
        <v>0</v>
      </c>
      <c r="Q204" s="230"/>
      <c r="R204" s="231"/>
      <c r="S204" s="228"/>
      <c r="T204" s="66"/>
      <c r="U204" s="214"/>
      <c r="V204" s="215"/>
      <c r="W204" s="209"/>
      <c r="X204" s="230"/>
      <c r="Y204" s="231"/>
      <c r="Z204" s="228"/>
      <c r="AA204" s="66"/>
      <c r="AB204" s="214"/>
      <c r="AC204" s="215"/>
      <c r="AD204" s="209"/>
      <c r="AE204" s="230"/>
      <c r="AF204" s="231"/>
      <c r="AG204" s="228"/>
      <c r="AH204" s="66"/>
      <c r="AI204" s="214"/>
      <c r="AJ204" s="215"/>
      <c r="AK204" s="209"/>
      <c r="AL204" s="209"/>
      <c r="AM204" s="209"/>
      <c r="AN204" s="209"/>
      <c r="AO204" s="209"/>
      <c r="AP204" s="209"/>
      <c r="AQ204" s="209"/>
      <c r="AR204" s="209"/>
      <c r="AS204" s="209"/>
      <c r="AT204" s="209"/>
      <c r="AU204" s="209"/>
      <c r="AV204" s="209"/>
      <c r="AW204" s="209"/>
      <c r="AX204" s="209"/>
    </row>
    <row r="205" spans="1:50" s="194" customFormat="1" x14ac:dyDescent="0.3">
      <c r="A205" s="1"/>
      <c r="B205" s="3" t="s">
        <v>18</v>
      </c>
      <c r="C205" s="67"/>
      <c r="D205" s="100" t="s">
        <v>19</v>
      </c>
      <c r="E205" s="99"/>
      <c r="F205" s="93">
        <f>+RESIDENTIAL!$F$59</f>
        <v>0.18</v>
      </c>
      <c r="G205" s="98">
        <f>0.18*$F166</f>
        <v>25.74</v>
      </c>
      <c r="H205" s="91">
        <f t="shared" si="48"/>
        <v>4.6331999999999995</v>
      </c>
      <c r="I205" s="97"/>
      <c r="J205" s="93">
        <f>+RESIDENTIAL!$F$59</f>
        <v>0.18</v>
      </c>
      <c r="K205" s="98">
        <f>$G205</f>
        <v>25.74</v>
      </c>
      <c r="L205" s="91">
        <f t="shared" si="49"/>
        <v>4.6331999999999995</v>
      </c>
      <c r="M205" s="97"/>
      <c r="N205" s="96">
        <f t="shared" si="41"/>
        <v>0</v>
      </c>
      <c r="O205" s="118">
        <f t="shared" si="50"/>
        <v>0</v>
      </c>
      <c r="Q205" s="230"/>
      <c r="R205" s="231"/>
      <c r="S205" s="228"/>
      <c r="T205" s="66"/>
      <c r="U205" s="214"/>
      <c r="V205" s="215"/>
      <c r="W205" s="209"/>
      <c r="X205" s="230"/>
      <c r="Y205" s="231"/>
      <c r="Z205" s="228"/>
      <c r="AA205" s="66"/>
      <c r="AB205" s="214"/>
      <c r="AC205" s="215"/>
      <c r="AD205" s="209"/>
      <c r="AE205" s="230"/>
      <c r="AF205" s="231"/>
      <c r="AG205" s="228"/>
      <c r="AH205" s="66"/>
      <c r="AI205" s="214"/>
      <c r="AJ205" s="215"/>
      <c r="AK205" s="209"/>
      <c r="AL205" s="209"/>
      <c r="AM205" s="209"/>
      <c r="AN205" s="209"/>
      <c r="AO205" s="209"/>
      <c r="AP205" s="209"/>
      <c r="AQ205" s="209"/>
      <c r="AR205" s="209"/>
      <c r="AS205" s="209"/>
      <c r="AT205" s="209"/>
      <c r="AU205" s="209"/>
      <c r="AV205" s="209"/>
      <c r="AW205" s="209"/>
      <c r="AX205" s="209"/>
    </row>
    <row r="206" spans="1:50" s="194" customFormat="1" x14ac:dyDescent="0.3">
      <c r="A206" s="7"/>
      <c r="B206" s="95" t="s">
        <v>17</v>
      </c>
      <c r="C206" s="36"/>
      <c r="D206" s="100" t="s">
        <v>19</v>
      </c>
      <c r="E206" s="94"/>
      <c r="F206" s="93">
        <f>+RESIDENTIAL!$F$60</f>
        <v>0.10299999999999999</v>
      </c>
      <c r="G206" s="92">
        <f>IF(AND($T$1=1, $F166&gt;=600), 600, IF(AND($T$1=1, AND($F166&lt;600, $F166&gt;=0)), $F166, IF(AND($T$1=2, $F166&gt;=1000), 1000, IF(AND($T$1=2, AND($F166&lt;1000, $F166&gt;=0)), $F166))))</f>
        <v>143</v>
      </c>
      <c r="H206" s="91">
        <f t="shared" si="48"/>
        <v>14.728999999999999</v>
      </c>
      <c r="I206" s="90"/>
      <c r="J206" s="93">
        <f>+RESIDENTIAL!$F$60</f>
        <v>0.10299999999999999</v>
      </c>
      <c r="K206" s="92">
        <f>$G206</f>
        <v>143</v>
      </c>
      <c r="L206" s="91">
        <f t="shared" si="49"/>
        <v>14.728999999999999</v>
      </c>
      <c r="M206" s="90"/>
      <c r="N206" s="96">
        <f t="shared" si="41"/>
        <v>0</v>
      </c>
      <c r="O206" s="118">
        <f t="shared" si="50"/>
        <v>0</v>
      </c>
      <c r="Q206" s="230"/>
      <c r="R206" s="232"/>
      <c r="S206" s="228"/>
      <c r="T206" s="34"/>
      <c r="U206" s="214"/>
      <c r="V206" s="215"/>
      <c r="W206" s="209"/>
      <c r="X206" s="230"/>
      <c r="Y206" s="232"/>
      <c r="Z206" s="228"/>
      <c r="AA206" s="34"/>
      <c r="AB206" s="214"/>
      <c r="AC206" s="215"/>
      <c r="AD206" s="209"/>
      <c r="AE206" s="230"/>
      <c r="AF206" s="232"/>
      <c r="AG206" s="228"/>
      <c r="AH206" s="34"/>
      <c r="AI206" s="214"/>
      <c r="AJ206" s="215"/>
      <c r="AK206" s="209"/>
      <c r="AL206" s="209"/>
      <c r="AM206" s="209"/>
      <c r="AN206" s="209"/>
      <c r="AO206" s="209"/>
      <c r="AP206" s="209"/>
      <c r="AQ206" s="209"/>
      <c r="AR206" s="209"/>
      <c r="AS206" s="209"/>
      <c r="AT206" s="209"/>
      <c r="AU206" s="209"/>
      <c r="AV206" s="209"/>
      <c r="AW206" s="209"/>
      <c r="AX206" s="209"/>
    </row>
    <row r="207" spans="1:50" s="194" customFormat="1" x14ac:dyDescent="0.3">
      <c r="A207" s="7"/>
      <c r="B207" s="95" t="s">
        <v>16</v>
      </c>
      <c r="C207" s="36"/>
      <c r="D207" s="100" t="s">
        <v>19</v>
      </c>
      <c r="E207" s="94"/>
      <c r="F207" s="93">
        <f>+RESIDENTIAL!$F$61</f>
        <v>0.121</v>
      </c>
      <c r="G207" s="92">
        <f>IF(AND($T$1=1, F166&gt;=600), F166-600, IF(AND($T$1=1, AND(F166&lt;600, F166&gt;=0)), 0, IF(AND($T$1=2, F166&gt;=1000), F166-1000, IF(AND($T$1=2, AND(F166&lt;1000, F166&gt;=0)), 0))))</f>
        <v>0</v>
      </c>
      <c r="H207" s="91">
        <f t="shared" si="48"/>
        <v>0</v>
      </c>
      <c r="I207" s="90"/>
      <c r="J207" s="93">
        <f>+RESIDENTIAL!$F$61</f>
        <v>0.121</v>
      </c>
      <c r="K207" s="92">
        <f>$G207</f>
        <v>0</v>
      </c>
      <c r="L207" s="91">
        <f t="shared" si="49"/>
        <v>0</v>
      </c>
      <c r="M207" s="90"/>
      <c r="N207" s="96">
        <f t="shared" si="41"/>
        <v>0</v>
      </c>
      <c r="O207" s="118" t="str">
        <f t="shared" si="50"/>
        <v/>
      </c>
      <c r="Q207" s="230"/>
      <c r="R207" s="232"/>
      <c r="S207" s="228"/>
      <c r="T207" s="34"/>
      <c r="U207" s="214"/>
      <c r="V207" s="215"/>
      <c r="W207" s="209"/>
      <c r="X207" s="230"/>
      <c r="Y207" s="232"/>
      <c r="Z207" s="228"/>
      <c r="AA207" s="34"/>
      <c r="AB207" s="214"/>
      <c r="AC207" s="215"/>
      <c r="AD207" s="209"/>
      <c r="AE207" s="230"/>
      <c r="AF207" s="232"/>
      <c r="AG207" s="228"/>
      <c r="AH207" s="34"/>
      <c r="AI207" s="214"/>
      <c r="AJ207" s="215"/>
      <c r="AK207" s="209"/>
      <c r="AL207" s="209"/>
      <c r="AM207" s="209"/>
      <c r="AN207" s="209"/>
      <c r="AO207" s="209"/>
      <c r="AP207" s="209"/>
      <c r="AQ207" s="209"/>
      <c r="AR207" s="209"/>
      <c r="AS207" s="209"/>
      <c r="AT207" s="209"/>
      <c r="AU207" s="209"/>
      <c r="AV207" s="209"/>
      <c r="AW207" s="209"/>
      <c r="AX207" s="209"/>
    </row>
    <row r="208" spans="1:50" s="194" customFormat="1" x14ac:dyDescent="0.3">
      <c r="A208" s="7"/>
      <c r="B208" s="280" t="s">
        <v>114</v>
      </c>
      <c r="C208" s="36"/>
      <c r="D208" s="100" t="s">
        <v>19</v>
      </c>
      <c r="E208" s="94"/>
      <c r="F208" s="93">
        <v>0.113</v>
      </c>
      <c r="G208" s="92"/>
      <c r="H208" s="287"/>
      <c r="I208" s="90"/>
      <c r="J208" s="93">
        <f>+F208</f>
        <v>0.113</v>
      </c>
      <c r="K208" s="279"/>
      <c r="L208" s="287"/>
      <c r="M208" s="90"/>
      <c r="N208" s="89">
        <f t="shared" si="41"/>
        <v>0</v>
      </c>
      <c r="O208" s="288" t="str">
        <f t="shared" si="50"/>
        <v/>
      </c>
      <c r="Q208" s="230"/>
      <c r="R208" s="232"/>
      <c r="S208" s="228"/>
      <c r="T208" s="34"/>
      <c r="U208" s="214"/>
      <c r="V208" s="215"/>
      <c r="W208" s="209"/>
      <c r="X208" s="230"/>
      <c r="Y208" s="232"/>
      <c r="Z208" s="228"/>
      <c r="AA208" s="34"/>
      <c r="AB208" s="214"/>
      <c r="AC208" s="215"/>
      <c r="AD208" s="209"/>
      <c r="AE208" s="230"/>
      <c r="AF208" s="232"/>
      <c r="AG208" s="228"/>
      <c r="AH208" s="34"/>
      <c r="AI208" s="214"/>
      <c r="AJ208" s="215"/>
      <c r="AK208" s="209"/>
      <c r="AL208" s="209"/>
      <c r="AM208" s="209"/>
      <c r="AN208" s="209"/>
      <c r="AO208" s="209"/>
      <c r="AP208" s="209"/>
      <c r="AQ208" s="209"/>
      <c r="AR208" s="209"/>
      <c r="AS208" s="209"/>
      <c r="AT208" s="209"/>
      <c r="AU208" s="209"/>
      <c r="AV208" s="209"/>
      <c r="AW208" s="209"/>
      <c r="AX208" s="209"/>
    </row>
    <row r="209" spans="1:50" s="194" customFormat="1" ht="15" thickBot="1" x14ac:dyDescent="0.35">
      <c r="A209" s="7"/>
      <c r="B209" s="280" t="s">
        <v>115</v>
      </c>
      <c r="C209" s="36"/>
      <c r="D209" s="100" t="s">
        <v>19</v>
      </c>
      <c r="E209" s="94"/>
      <c r="F209" s="93">
        <v>0.113</v>
      </c>
      <c r="G209" s="92"/>
      <c r="H209" s="287"/>
      <c r="I209" s="90"/>
      <c r="J209" s="305">
        <f>+F209</f>
        <v>0.113</v>
      </c>
      <c r="K209" s="279"/>
      <c r="L209" s="287"/>
      <c r="M209" s="90"/>
      <c r="N209" s="89">
        <f t="shared" si="41"/>
        <v>0</v>
      </c>
      <c r="O209" s="288" t="str">
        <f t="shared" si="50"/>
        <v/>
      </c>
      <c r="Q209" s="230"/>
      <c r="R209" s="232"/>
      <c r="S209" s="228"/>
      <c r="T209" s="34"/>
      <c r="U209" s="214"/>
      <c r="V209" s="215"/>
      <c r="W209" s="209"/>
      <c r="X209" s="230"/>
      <c r="Y209" s="232"/>
      <c r="Z209" s="228"/>
      <c r="AA209" s="34"/>
      <c r="AB209" s="214"/>
      <c r="AC209" s="215"/>
      <c r="AD209" s="209"/>
      <c r="AE209" s="230"/>
      <c r="AF209" s="232"/>
      <c r="AG209" s="228"/>
      <c r="AH209" s="34"/>
      <c r="AI209" s="214"/>
      <c r="AJ209" s="215"/>
      <c r="AK209" s="209"/>
      <c r="AL209" s="209"/>
      <c r="AM209" s="209"/>
      <c r="AN209" s="209"/>
      <c r="AO209" s="209"/>
      <c r="AP209" s="209"/>
      <c r="AQ209" s="209"/>
      <c r="AR209" s="209"/>
      <c r="AS209" s="209"/>
      <c r="AT209" s="209"/>
      <c r="AU209" s="209"/>
      <c r="AV209" s="209"/>
      <c r="AW209" s="209"/>
      <c r="AX209" s="209"/>
    </row>
    <row r="210" spans="1:50" s="194" customFormat="1" ht="15" thickBot="1" x14ac:dyDescent="0.35">
      <c r="A210" s="1"/>
      <c r="B210" s="88"/>
      <c r="C210" s="86"/>
      <c r="D210" s="87"/>
      <c r="E210" s="86"/>
      <c r="F210" s="56"/>
      <c r="G210" s="85"/>
      <c r="H210" s="54"/>
      <c r="I210" s="83"/>
      <c r="J210" s="56"/>
      <c r="K210" s="84"/>
      <c r="L210" s="54"/>
      <c r="M210" s="83"/>
      <c r="N210" s="82"/>
      <c r="O210" s="8"/>
      <c r="Q210" s="230"/>
      <c r="R210" s="219"/>
      <c r="S210" s="228"/>
      <c r="T210" s="66"/>
      <c r="U210" s="214"/>
      <c r="V210" s="233"/>
      <c r="W210" s="209"/>
      <c r="X210" s="230"/>
      <c r="Y210" s="219"/>
      <c r="Z210" s="228"/>
      <c r="AA210" s="66"/>
      <c r="AB210" s="214"/>
      <c r="AC210" s="233"/>
      <c r="AD210" s="209"/>
      <c r="AE210" s="230"/>
      <c r="AF210" s="219"/>
      <c r="AG210" s="228"/>
      <c r="AH210" s="66"/>
      <c r="AI210" s="214"/>
      <c r="AJ210" s="233"/>
      <c r="AK210" s="209"/>
      <c r="AL210" s="209"/>
      <c r="AM210" s="209"/>
      <c r="AN210" s="209"/>
      <c r="AO210" s="209"/>
      <c r="AP210" s="209"/>
      <c r="AQ210" s="209"/>
      <c r="AR210" s="209"/>
      <c r="AS210" s="209"/>
      <c r="AT210" s="209"/>
      <c r="AU210" s="209"/>
      <c r="AV210" s="209"/>
      <c r="AW210" s="209"/>
      <c r="AX210" s="209"/>
    </row>
    <row r="211" spans="1:50" s="194" customFormat="1" x14ac:dyDescent="0.3">
      <c r="A211" s="1"/>
      <c r="B211" s="81" t="s">
        <v>15</v>
      </c>
      <c r="C211" s="67"/>
      <c r="D211" s="67"/>
      <c r="E211" s="67"/>
      <c r="F211" s="80"/>
      <c r="G211" s="79"/>
      <c r="H211" s="76">
        <f>SUM(H199:H205,H198)</f>
        <v>43.808748152</v>
      </c>
      <c r="I211" s="78"/>
      <c r="J211" s="77"/>
      <c r="K211" s="77"/>
      <c r="L211" s="165">
        <f>SUM(L199:L205,L198)</f>
        <v>45.957023855013702</v>
      </c>
      <c r="M211" s="75"/>
      <c r="N211" s="74">
        <f>L211-H211</f>
        <v>2.1482757030137023</v>
      </c>
      <c r="O211" s="167">
        <f t="shared" ref="O211:O213" si="51">IF(OR(H211=0,L211=0),"",(N211/H211))</f>
        <v>4.9037596225301572E-2</v>
      </c>
      <c r="Q211" s="234"/>
      <c r="R211" s="234"/>
      <c r="S211" s="220"/>
      <c r="T211" s="75"/>
      <c r="U211" s="214"/>
      <c r="V211" s="215"/>
      <c r="W211" s="209"/>
      <c r="X211" s="234"/>
      <c r="Y211" s="234"/>
      <c r="Z211" s="220"/>
      <c r="AA211" s="75"/>
      <c r="AB211" s="214"/>
      <c r="AC211" s="215"/>
      <c r="AD211" s="209"/>
      <c r="AE211" s="234"/>
      <c r="AF211" s="234"/>
      <c r="AG211" s="220"/>
      <c r="AH211" s="75"/>
      <c r="AI211" s="214"/>
      <c r="AJ211" s="215"/>
      <c r="AK211" s="209"/>
      <c r="AL211" s="209"/>
      <c r="AM211" s="209"/>
      <c r="AN211" s="209"/>
      <c r="AO211" s="209"/>
      <c r="AP211" s="209"/>
      <c r="AQ211" s="209"/>
      <c r="AR211" s="209"/>
      <c r="AS211" s="209"/>
      <c r="AT211" s="209"/>
      <c r="AU211" s="209"/>
      <c r="AV211" s="209"/>
      <c r="AW211" s="209"/>
      <c r="AX211" s="209"/>
    </row>
    <row r="212" spans="1:50" s="194" customFormat="1" x14ac:dyDescent="0.3">
      <c r="A212" s="1"/>
      <c r="B212" s="73" t="s">
        <v>12</v>
      </c>
      <c r="C212" s="67"/>
      <c r="D212" s="67"/>
      <c r="E212" s="67"/>
      <c r="F212" s="72">
        <v>0.13</v>
      </c>
      <c r="G212" s="66"/>
      <c r="H212" s="70">
        <f>H211*F212</f>
        <v>5.6951372597600001</v>
      </c>
      <c r="I212" s="65"/>
      <c r="J212" s="71">
        <v>0.13</v>
      </c>
      <c r="K212" s="65"/>
      <c r="L212" s="68">
        <f>L211*J212</f>
        <v>5.9744131011517814</v>
      </c>
      <c r="M212" s="64"/>
      <c r="N212" s="68">
        <f>L212-H212</f>
        <v>0.2792758413917813</v>
      </c>
      <c r="O212" s="118">
        <f t="shared" si="51"/>
        <v>4.9037596225301572E-2</v>
      </c>
      <c r="Q212" s="235"/>
      <c r="R212" s="64"/>
      <c r="S212" s="236"/>
      <c r="T212" s="64"/>
      <c r="U212" s="214"/>
      <c r="V212" s="215"/>
      <c r="W212" s="209"/>
      <c r="X212" s="235"/>
      <c r="Y212" s="64"/>
      <c r="Z212" s="236"/>
      <c r="AA212" s="64"/>
      <c r="AB212" s="214"/>
      <c r="AC212" s="215"/>
      <c r="AD212" s="209"/>
      <c r="AE212" s="235"/>
      <c r="AF212" s="64"/>
      <c r="AG212" s="236"/>
      <c r="AH212" s="64"/>
      <c r="AI212" s="214"/>
      <c r="AJ212" s="215"/>
      <c r="AK212" s="209"/>
      <c r="AL212" s="209"/>
      <c r="AM212" s="209"/>
      <c r="AN212" s="209"/>
      <c r="AO212" s="209"/>
      <c r="AP212" s="209"/>
      <c r="AQ212" s="209"/>
      <c r="AR212" s="209"/>
      <c r="AS212" s="209"/>
      <c r="AT212" s="209"/>
      <c r="AU212" s="209"/>
      <c r="AV212" s="209"/>
      <c r="AW212" s="209"/>
      <c r="AX212" s="209"/>
    </row>
    <row r="213" spans="1:50" s="194" customFormat="1" ht="15" thickBot="1" x14ac:dyDescent="0.35">
      <c r="A213" s="1"/>
      <c r="B213" s="387" t="s">
        <v>116</v>
      </c>
      <c r="C213" s="387"/>
      <c r="D213" s="387"/>
      <c r="E213" s="63"/>
      <c r="F213" s="62"/>
      <c r="G213" s="61"/>
      <c r="H213" s="60">
        <f>SUM(H211:H212)</f>
        <v>49.503885411760002</v>
      </c>
      <c r="I213" s="59"/>
      <c r="J213" s="59"/>
      <c r="K213" s="59"/>
      <c r="L213" s="327">
        <f>SUM(L211:L212)</f>
        <v>51.931436956165484</v>
      </c>
      <c r="M213" s="58"/>
      <c r="N213" s="57">
        <f>L213-H213</f>
        <v>2.4275515444054818</v>
      </c>
      <c r="O213" s="168">
        <f t="shared" si="51"/>
        <v>4.903759622530153E-2</v>
      </c>
      <c r="Q213" s="75"/>
      <c r="R213" s="75"/>
      <c r="S213" s="220"/>
      <c r="T213" s="75"/>
      <c r="U213" s="220"/>
      <c r="V213" s="238"/>
      <c r="W213" s="209"/>
      <c r="X213" s="75"/>
      <c r="Y213" s="75"/>
      <c r="Z213" s="220"/>
      <c r="AA213" s="75"/>
      <c r="AB213" s="220"/>
      <c r="AC213" s="238"/>
      <c r="AD213" s="209"/>
      <c r="AE213" s="75"/>
      <c r="AF213" s="75"/>
      <c r="AG213" s="220"/>
      <c r="AH213" s="75"/>
      <c r="AI213" s="220"/>
      <c r="AJ213" s="238"/>
      <c r="AK213" s="209"/>
      <c r="AL213" s="209"/>
      <c r="AM213" s="209"/>
      <c r="AN213" s="209"/>
      <c r="AO213" s="209"/>
      <c r="AP213" s="209"/>
      <c r="AQ213" s="209"/>
      <c r="AR213" s="209"/>
      <c r="AS213" s="209"/>
      <c r="AT213" s="209"/>
      <c r="AU213" s="209"/>
      <c r="AV213" s="209"/>
      <c r="AW213" s="209"/>
      <c r="AX213" s="209"/>
    </row>
    <row r="214" spans="1:50" s="194" customFormat="1" ht="15" thickBot="1" x14ac:dyDescent="0.35">
      <c r="A214" s="7"/>
      <c r="B214" s="19"/>
      <c r="C214" s="17"/>
      <c r="D214" s="18"/>
      <c r="E214" s="17"/>
      <c r="F214" s="56"/>
      <c r="G214" s="12"/>
      <c r="H214" s="54"/>
      <c r="I214" s="10"/>
      <c r="J214" s="56"/>
      <c r="K214" s="55"/>
      <c r="L214" s="54"/>
      <c r="M214" s="10"/>
      <c r="N214" s="53"/>
      <c r="O214" s="8"/>
      <c r="Q214" s="230"/>
      <c r="R214" s="239"/>
      <c r="S214" s="228"/>
      <c r="T214" s="34"/>
      <c r="U214" s="240"/>
      <c r="V214" s="233"/>
      <c r="W214" s="209"/>
      <c r="X214" s="230"/>
      <c r="Y214" s="239"/>
      <c r="Z214" s="228"/>
      <c r="AA214" s="34"/>
      <c r="AB214" s="240"/>
      <c r="AC214" s="233"/>
      <c r="AD214" s="209"/>
      <c r="AE214" s="230"/>
      <c r="AF214" s="239"/>
      <c r="AG214" s="228"/>
      <c r="AH214" s="34"/>
      <c r="AI214" s="240"/>
      <c r="AJ214" s="233"/>
      <c r="AK214" s="209"/>
      <c r="AL214" s="209"/>
      <c r="AM214" s="209"/>
      <c r="AN214" s="209"/>
      <c r="AO214" s="209"/>
      <c r="AP214" s="209"/>
      <c r="AQ214" s="209"/>
      <c r="AR214" s="209"/>
      <c r="AS214" s="209"/>
      <c r="AT214" s="209"/>
      <c r="AU214" s="209"/>
      <c r="AV214" s="209"/>
      <c r="AW214" s="209"/>
      <c r="AX214" s="209"/>
    </row>
    <row r="215" spans="1:50" s="194" customForma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6"/>
      <c r="M215" s="1"/>
      <c r="N215" s="1"/>
      <c r="O215" s="1"/>
      <c r="Q215" s="208"/>
      <c r="R215" s="208"/>
      <c r="S215" s="249"/>
      <c r="T215" s="208"/>
      <c r="U215" s="208"/>
      <c r="V215" s="208"/>
      <c r="W215" s="209"/>
      <c r="X215" s="208"/>
      <c r="Y215" s="208"/>
      <c r="Z215" s="247"/>
      <c r="AA215" s="208"/>
      <c r="AB215" s="208"/>
      <c r="AC215" s="208"/>
      <c r="AD215" s="209"/>
      <c r="AE215" s="208"/>
      <c r="AF215" s="208"/>
      <c r="AG215" s="247"/>
      <c r="AH215" s="208"/>
      <c r="AI215" s="208"/>
      <c r="AJ215" s="208"/>
      <c r="AK215" s="209"/>
      <c r="AL215" s="209"/>
      <c r="AM215" s="209"/>
      <c r="AN215" s="209"/>
      <c r="AO215" s="209"/>
      <c r="AP215" s="209"/>
      <c r="AQ215" s="209"/>
      <c r="AR215" s="209"/>
      <c r="AS215" s="209"/>
      <c r="AT215" s="209"/>
      <c r="AU215" s="209"/>
      <c r="AV215" s="209"/>
      <c r="AW215" s="209"/>
      <c r="AX215" s="209"/>
    </row>
    <row r="216" spans="1:50" s="194" customFormat="1" x14ac:dyDescent="0.3">
      <c r="A216" s="1"/>
      <c r="B216" s="5" t="s">
        <v>8</v>
      </c>
      <c r="C216" s="1"/>
      <c r="D216" s="1"/>
      <c r="E216" s="1"/>
      <c r="F216" s="4">
        <v>3.7600000000000001E-2</v>
      </c>
      <c r="G216" s="1"/>
      <c r="H216" s="1"/>
      <c r="I216" s="1"/>
      <c r="J216" s="4">
        <v>3.7600000000000001E-2</v>
      </c>
      <c r="K216" s="1"/>
      <c r="L216" s="1"/>
      <c r="M216" s="1"/>
      <c r="N216" s="1"/>
      <c r="O216" s="1"/>
      <c r="Q216" s="248"/>
      <c r="R216" s="208"/>
      <c r="S216" s="208"/>
      <c r="T216" s="208"/>
      <c r="U216" s="208"/>
      <c r="V216" s="208"/>
      <c r="W216" s="209"/>
      <c r="X216" s="248"/>
      <c r="Y216" s="208"/>
      <c r="Z216" s="208"/>
      <c r="AA216" s="208"/>
      <c r="AB216" s="208"/>
      <c r="AC216" s="208"/>
      <c r="AD216" s="209"/>
      <c r="AE216" s="248"/>
      <c r="AF216" s="208"/>
      <c r="AG216" s="208"/>
      <c r="AH216" s="208"/>
      <c r="AI216" s="208"/>
      <c r="AJ216" s="208"/>
      <c r="AK216" s="209"/>
      <c r="AL216" s="209"/>
      <c r="AM216" s="209"/>
      <c r="AN216" s="209"/>
      <c r="AO216" s="209"/>
      <c r="AP216" s="209"/>
      <c r="AQ216" s="209"/>
      <c r="AR216" s="209"/>
      <c r="AS216" s="209"/>
      <c r="AT216" s="209"/>
      <c r="AU216" s="209"/>
      <c r="AV216" s="209"/>
      <c r="AW216" s="209"/>
      <c r="AX216" s="209"/>
    </row>
    <row r="217" spans="1:50" s="194" customForma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Q217" s="209"/>
      <c r="R217" s="209"/>
      <c r="S217" s="209"/>
      <c r="T217" s="209"/>
      <c r="U217" s="209"/>
      <c r="V217" s="209"/>
      <c r="W217" s="209"/>
      <c r="X217" s="209"/>
      <c r="Y217" s="209"/>
      <c r="Z217" s="209"/>
      <c r="AA217" s="209"/>
      <c r="AB217" s="209"/>
      <c r="AC217" s="209"/>
      <c r="AD217" s="209"/>
      <c r="AE217" s="209"/>
      <c r="AF217" s="209"/>
      <c r="AG217" s="209"/>
      <c r="AH217" s="209"/>
      <c r="AI217" s="209"/>
      <c r="AJ217" s="209"/>
      <c r="AK217" s="209"/>
      <c r="AL217" s="209"/>
      <c r="AM217" s="209"/>
      <c r="AN217" s="209"/>
      <c r="AO217" s="209"/>
      <c r="AP217" s="209"/>
      <c r="AQ217" s="209"/>
      <c r="AR217" s="209"/>
      <c r="AS217" s="209"/>
      <c r="AT217" s="209"/>
      <c r="AU217" s="209"/>
      <c r="AV217" s="209"/>
      <c r="AW217" s="209"/>
      <c r="AX217" s="209"/>
    </row>
    <row r="218" spans="1:50" s="194" customFormat="1" x14ac:dyDescent="0.3">
      <c r="A218" s="1" t="s">
        <v>7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50" s="194" customFormat="1" x14ac:dyDescent="0.3">
      <c r="A219" s="1" t="s">
        <v>6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50" s="194" customForma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50" s="194" customFormat="1" x14ac:dyDescent="0.3">
      <c r="A221" s="3" t="s">
        <v>129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50" s="194" customFormat="1" x14ac:dyDescent="0.3">
      <c r="A222" s="3" t="s">
        <v>5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50" s="194" customForma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50" s="194" customFormat="1" x14ac:dyDescent="0.3">
      <c r="A224" s="1" t="s">
        <v>130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20" s="194" customFormat="1" x14ac:dyDescent="0.3">
      <c r="A225" s="1" t="s">
        <v>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20" s="194" customFormat="1" x14ac:dyDescent="0.3">
      <c r="A226" s="1" t="s">
        <v>3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20" s="194" customFormat="1" x14ac:dyDescent="0.3">
      <c r="A227" s="1" t="s">
        <v>2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20" s="194" customFormat="1" x14ac:dyDescent="0.3">
      <c r="A228" s="1" t="s">
        <v>1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20" s="194" customForma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20" s="194" customFormat="1" x14ac:dyDescent="0.3">
      <c r="A230" s="2"/>
      <c r="B230" s="1" t="s">
        <v>0</v>
      </c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20" s="194" customFormat="1" x14ac:dyDescent="0.3">
      <c r="A231" s="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20" s="194" customFormat="1" ht="17.399999999999999" x14ac:dyDescent="0.3">
      <c r="A232" s="1"/>
      <c r="B232" s="381" t="s">
        <v>48</v>
      </c>
      <c r="C232" s="381"/>
      <c r="D232" s="381"/>
      <c r="E232" s="381"/>
      <c r="F232" s="381"/>
      <c r="G232" s="381"/>
      <c r="H232" s="381"/>
      <c r="I232" s="381"/>
      <c r="J232" s="381"/>
      <c r="K232" s="381"/>
      <c r="L232" s="381"/>
      <c r="M232" s="381"/>
      <c r="N232" s="381"/>
      <c r="O232" s="381"/>
    </row>
    <row r="233" spans="1:20" s="194" customFormat="1" ht="17.399999999999999" x14ac:dyDescent="0.3">
      <c r="A233" s="1"/>
      <c r="B233" s="381" t="s">
        <v>47</v>
      </c>
      <c r="C233" s="381"/>
      <c r="D233" s="381"/>
      <c r="E233" s="381"/>
      <c r="F233" s="381"/>
      <c r="G233" s="381"/>
      <c r="H233" s="381"/>
      <c r="I233" s="381"/>
      <c r="J233" s="381"/>
      <c r="K233" s="381"/>
      <c r="L233" s="381"/>
      <c r="M233" s="381"/>
      <c r="N233" s="381"/>
      <c r="O233" s="381"/>
      <c r="T233" s="194">
        <v>2</v>
      </c>
    </row>
    <row r="234" spans="1:20" s="194" customForma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20" s="194" customForma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20" s="194" customFormat="1" ht="15.6" x14ac:dyDescent="0.3">
      <c r="A236" s="1"/>
      <c r="B236" s="147" t="s">
        <v>46</v>
      </c>
      <c r="C236" s="1"/>
      <c r="D236" s="382" t="s">
        <v>77</v>
      </c>
      <c r="E236" s="382"/>
      <c r="F236" s="382"/>
      <c r="G236" s="382"/>
      <c r="H236" s="382"/>
      <c r="I236" s="382"/>
      <c r="J236" s="382"/>
      <c r="K236" s="382"/>
      <c r="L236" s="382"/>
      <c r="M236" s="382"/>
      <c r="N236" s="382"/>
      <c r="O236" s="382"/>
    </row>
    <row r="237" spans="1:20" s="194" customFormat="1" ht="15.6" x14ac:dyDescent="0.3">
      <c r="A237" s="1"/>
      <c r="B237" s="145"/>
      <c r="C237" s="1"/>
      <c r="D237" s="144"/>
      <c r="E237" s="144"/>
      <c r="F237" s="144"/>
      <c r="G237" s="144"/>
      <c r="H237" s="144"/>
      <c r="I237" s="144"/>
      <c r="J237" s="144"/>
      <c r="K237" s="144"/>
      <c r="L237" s="144"/>
      <c r="M237" s="144"/>
      <c r="N237" s="144"/>
      <c r="O237" s="144"/>
    </row>
    <row r="238" spans="1:20" s="194" customFormat="1" ht="15.6" x14ac:dyDescent="0.3">
      <c r="A238" s="1"/>
      <c r="B238" s="147" t="s">
        <v>45</v>
      </c>
      <c r="C238" s="1"/>
      <c r="D238" s="146" t="s">
        <v>57</v>
      </c>
      <c r="E238" s="144"/>
      <c r="F238" s="338" t="s">
        <v>135</v>
      </c>
      <c r="G238" s="144"/>
      <c r="H238" s="144"/>
      <c r="I238" s="144"/>
      <c r="J238" s="144"/>
      <c r="K238" s="144"/>
      <c r="L238" s="144"/>
      <c r="M238" s="144"/>
      <c r="N238" s="144"/>
      <c r="O238" s="144"/>
    </row>
    <row r="239" spans="1:20" s="194" customFormat="1" ht="15.6" x14ac:dyDescent="0.3">
      <c r="A239" s="1"/>
      <c r="B239" s="145"/>
      <c r="C239" s="1"/>
      <c r="D239" s="144"/>
      <c r="E239" s="144"/>
      <c r="F239" s="144"/>
      <c r="G239" s="144"/>
      <c r="H239" s="144"/>
      <c r="I239" s="144"/>
      <c r="J239" s="144"/>
      <c r="K239" s="144"/>
      <c r="L239" s="144"/>
      <c r="M239" s="144"/>
      <c r="N239" s="144"/>
      <c r="O239" s="144"/>
    </row>
    <row r="240" spans="1:20" s="194" customFormat="1" x14ac:dyDescent="0.3">
      <c r="A240" s="1"/>
      <c r="B240" s="3"/>
      <c r="C240" s="1"/>
      <c r="D240" s="5" t="s">
        <v>43</v>
      </c>
      <c r="E240" s="5"/>
      <c r="F240" s="143">
        <v>143</v>
      </c>
      <c r="G240" s="5" t="s">
        <v>42</v>
      </c>
      <c r="H240" s="1"/>
      <c r="I240" s="1"/>
      <c r="J240" s="1"/>
      <c r="K240" s="1"/>
      <c r="L240" s="1"/>
      <c r="M240" s="1"/>
      <c r="N240" s="1"/>
      <c r="O240" s="1"/>
    </row>
    <row r="241" spans="1:50" s="194" customFormat="1" x14ac:dyDescent="0.3">
      <c r="A241" s="1"/>
      <c r="B241" s="3"/>
      <c r="C241" s="1"/>
      <c r="D241" s="1"/>
      <c r="E241" s="1"/>
      <c r="F241" s="1"/>
      <c r="G241" s="1"/>
      <c r="H241" s="1"/>
      <c r="I241" s="1"/>
      <c r="J241" s="1"/>
      <c r="K241" s="1"/>
      <c r="L241" s="6"/>
      <c r="M241" s="1"/>
      <c r="N241" s="1"/>
      <c r="O241" s="1"/>
    </row>
    <row r="242" spans="1:50" s="194" customFormat="1" x14ac:dyDescent="0.3">
      <c r="A242" s="1"/>
      <c r="B242" s="3"/>
      <c r="C242" s="1"/>
      <c r="D242" s="142"/>
      <c r="E242" s="142"/>
      <c r="F242" s="383" t="s">
        <v>41</v>
      </c>
      <c r="G242" s="384"/>
      <c r="H242" s="385"/>
      <c r="I242" s="1"/>
      <c r="J242" s="383" t="s">
        <v>96</v>
      </c>
      <c r="K242" s="384"/>
      <c r="L242" s="385"/>
      <c r="M242" s="1"/>
      <c r="N242" s="383" t="s">
        <v>40</v>
      </c>
      <c r="O242" s="385"/>
      <c r="Q242" s="373"/>
      <c r="R242" s="373"/>
      <c r="S242" s="373"/>
      <c r="T242" s="208"/>
      <c r="U242" s="373"/>
      <c r="V242" s="373"/>
      <c r="W242" s="209"/>
      <c r="X242" s="373"/>
      <c r="Y242" s="373"/>
      <c r="Z242" s="373"/>
      <c r="AA242" s="208"/>
      <c r="AB242" s="373"/>
      <c r="AC242" s="373"/>
      <c r="AD242" s="209"/>
      <c r="AE242" s="373"/>
      <c r="AF242" s="373"/>
      <c r="AG242" s="373"/>
      <c r="AH242" s="208"/>
      <c r="AI242" s="373"/>
      <c r="AJ242" s="373"/>
      <c r="AK242" s="209"/>
      <c r="AL242" s="209"/>
      <c r="AM242" s="209"/>
      <c r="AN242" s="209"/>
      <c r="AO242" s="209"/>
      <c r="AP242" s="209"/>
      <c r="AQ242" s="209"/>
      <c r="AR242" s="209"/>
      <c r="AS242" s="209"/>
      <c r="AT242" s="209"/>
      <c r="AU242" s="209"/>
      <c r="AV242" s="209"/>
      <c r="AW242" s="209"/>
      <c r="AX242" s="209"/>
    </row>
    <row r="243" spans="1:50" s="194" customFormat="1" ht="15" customHeight="1" x14ac:dyDescent="0.3">
      <c r="A243" s="1"/>
      <c r="B243" s="3"/>
      <c r="C243" s="1"/>
      <c r="D243" s="374" t="s">
        <v>39</v>
      </c>
      <c r="E243" s="138"/>
      <c r="F243" s="141" t="s">
        <v>38</v>
      </c>
      <c r="G243" s="141" t="s">
        <v>37</v>
      </c>
      <c r="H243" s="139" t="s">
        <v>36</v>
      </c>
      <c r="I243" s="1"/>
      <c r="J243" s="141" t="s">
        <v>38</v>
      </c>
      <c r="K243" s="140" t="s">
        <v>37</v>
      </c>
      <c r="L243" s="139" t="s">
        <v>36</v>
      </c>
      <c r="M243" s="1"/>
      <c r="N243" s="376" t="s">
        <v>35</v>
      </c>
      <c r="O243" s="378" t="s">
        <v>34</v>
      </c>
      <c r="Q243" s="289"/>
      <c r="R243" s="289"/>
      <c r="S243" s="289"/>
      <c r="T243" s="208"/>
      <c r="U243" s="380"/>
      <c r="V243" s="380"/>
      <c r="W243" s="209"/>
      <c r="X243" s="289"/>
      <c r="Y243" s="289"/>
      <c r="Z243" s="289"/>
      <c r="AA243" s="208"/>
      <c r="AB243" s="380"/>
      <c r="AC243" s="380"/>
      <c r="AD243" s="209"/>
      <c r="AE243" s="289"/>
      <c r="AF243" s="289"/>
      <c r="AG243" s="289"/>
      <c r="AH243" s="208"/>
      <c r="AI243" s="380"/>
      <c r="AJ243" s="380"/>
      <c r="AK243" s="209"/>
      <c r="AL243" s="209"/>
      <c r="AM243" s="209"/>
      <c r="AN243" s="209"/>
      <c r="AO243" s="209"/>
      <c r="AP243" s="209"/>
      <c r="AQ243" s="209"/>
      <c r="AR243" s="209"/>
      <c r="AS243" s="209"/>
      <c r="AT243" s="209"/>
      <c r="AU243" s="209"/>
      <c r="AV243" s="209"/>
      <c r="AW243" s="209"/>
      <c r="AX243" s="209"/>
    </row>
    <row r="244" spans="1:50" s="194" customFormat="1" x14ac:dyDescent="0.3">
      <c r="A244" s="1"/>
      <c r="B244" s="3"/>
      <c r="C244" s="1"/>
      <c r="D244" s="375"/>
      <c r="E244" s="138"/>
      <c r="F244" s="137" t="s">
        <v>33</v>
      </c>
      <c r="G244" s="137"/>
      <c r="H244" s="136" t="s">
        <v>33</v>
      </c>
      <c r="I244" s="1"/>
      <c r="J244" s="137" t="s">
        <v>33</v>
      </c>
      <c r="K244" s="136"/>
      <c r="L244" s="136" t="s">
        <v>33</v>
      </c>
      <c r="M244" s="1"/>
      <c r="N244" s="377"/>
      <c r="O244" s="379"/>
      <c r="Q244" s="211"/>
      <c r="R244" s="211"/>
      <c r="S244" s="211"/>
      <c r="T244" s="208"/>
      <c r="U244" s="388"/>
      <c r="V244" s="388"/>
      <c r="W244" s="209"/>
      <c r="X244" s="211"/>
      <c r="Y244" s="211"/>
      <c r="Z244" s="211"/>
      <c r="AA244" s="208"/>
      <c r="AB244" s="388"/>
      <c r="AC244" s="388"/>
      <c r="AD244" s="209"/>
      <c r="AE244" s="211"/>
      <c r="AF244" s="211"/>
      <c r="AG244" s="211"/>
      <c r="AH244" s="208"/>
      <c r="AI244" s="388"/>
      <c r="AJ244" s="388"/>
      <c r="AK244" s="209"/>
      <c r="AL244" s="209"/>
      <c r="AM244" s="209"/>
      <c r="AN244" s="209"/>
      <c r="AO244" s="209"/>
      <c r="AP244" s="209"/>
      <c r="AQ244" s="209"/>
      <c r="AR244" s="209"/>
      <c r="AS244" s="209"/>
      <c r="AT244" s="209"/>
      <c r="AU244" s="209"/>
      <c r="AV244" s="209"/>
      <c r="AW244" s="209"/>
      <c r="AX244" s="209"/>
    </row>
    <row r="245" spans="1:50" s="194" customFormat="1" x14ac:dyDescent="0.3">
      <c r="A245" s="1"/>
      <c r="B245" s="67" t="s">
        <v>72</v>
      </c>
      <c r="C245" s="67"/>
      <c r="D245" s="100" t="s">
        <v>55</v>
      </c>
      <c r="E245" s="99"/>
      <c r="F245" s="158">
        <v>19.07</v>
      </c>
      <c r="G245" s="104">
        <v>1</v>
      </c>
      <c r="H245" s="119">
        <f t="shared" ref="H245:H249" si="52">G245*F245</f>
        <v>19.07</v>
      </c>
      <c r="I245" s="97"/>
      <c r="J245" s="159">
        <f>+'2017 RR&amp;DistR-DONOTPRINT'!G21</f>
        <v>22.941369863013698</v>
      </c>
      <c r="K245" s="103">
        <v>1</v>
      </c>
      <c r="L245" s="119">
        <f t="shared" ref="L245:L259" si="53">K245*J245</f>
        <v>22.941369863013698</v>
      </c>
      <c r="M245" s="97"/>
      <c r="N245" s="96">
        <f t="shared" ref="N245:N283" si="54">L245-H245</f>
        <v>3.8713698630136975</v>
      </c>
      <c r="O245" s="118">
        <f>IF(OR(H245=0,L245=0),"",(N245/H245))</f>
        <v>0.20300838295824317</v>
      </c>
      <c r="Q245" s="212"/>
      <c r="R245" s="66"/>
      <c r="S245" s="213"/>
      <c r="T245" s="66"/>
      <c r="U245" s="214"/>
      <c r="V245" s="215"/>
      <c r="W245" s="209"/>
      <c r="X245" s="212"/>
      <c r="Y245" s="66"/>
      <c r="Z245" s="213"/>
      <c r="AA245" s="66"/>
      <c r="AB245" s="214"/>
      <c r="AC245" s="215"/>
      <c r="AD245" s="209"/>
      <c r="AE245" s="212"/>
      <c r="AF245" s="66"/>
      <c r="AG245" s="213"/>
      <c r="AH245" s="66"/>
      <c r="AI245" s="214"/>
      <c r="AJ245" s="215"/>
      <c r="AK245" s="209"/>
      <c r="AL245" s="209"/>
      <c r="AM245" s="209"/>
      <c r="AN245" s="209"/>
      <c r="AO245" s="209"/>
      <c r="AP245" s="209"/>
      <c r="AQ245" s="209"/>
      <c r="AR245" s="209"/>
      <c r="AS245" s="209"/>
      <c r="AT245" s="209"/>
      <c r="AU245" s="209"/>
      <c r="AV245" s="209"/>
      <c r="AW245" s="209"/>
      <c r="AX245" s="209"/>
    </row>
    <row r="246" spans="1:50" s="207" customFormat="1" x14ac:dyDescent="0.3">
      <c r="A246" s="130"/>
      <c r="B246" s="99" t="s">
        <v>80</v>
      </c>
      <c r="C246" s="99"/>
      <c r="D246" s="100" t="s">
        <v>55</v>
      </c>
      <c r="E246" s="99"/>
      <c r="F246" s="159">
        <v>0.19</v>
      </c>
      <c r="G246" s="104">
        <v>1</v>
      </c>
      <c r="H246" s="119">
        <f t="shared" si="52"/>
        <v>0.19</v>
      </c>
      <c r="I246" s="121"/>
      <c r="J246" s="159">
        <v>0.19</v>
      </c>
      <c r="K246" s="103">
        <v>1</v>
      </c>
      <c r="L246" s="204">
        <f t="shared" si="53"/>
        <v>0.19</v>
      </c>
      <c r="M246" s="121"/>
      <c r="N246" s="205">
        <f t="shared" si="54"/>
        <v>0</v>
      </c>
      <c r="O246" s="118">
        <f t="shared" ref="O246:O259" si="55">IF(OR(H246=0,L246=0),"",(N246/H246))</f>
        <v>0</v>
      </c>
      <c r="Q246" s="216"/>
      <c r="R246" s="66"/>
      <c r="S246" s="213"/>
      <c r="T246" s="66"/>
      <c r="U246" s="214"/>
      <c r="V246" s="215"/>
      <c r="W246" s="209"/>
      <c r="X246" s="216"/>
      <c r="Y246" s="66"/>
      <c r="Z246" s="213"/>
      <c r="AA246" s="66"/>
      <c r="AB246" s="214"/>
      <c r="AC246" s="215"/>
      <c r="AD246" s="209"/>
      <c r="AE246" s="216"/>
      <c r="AF246" s="66"/>
      <c r="AG246" s="213"/>
      <c r="AH246" s="66"/>
      <c r="AI246" s="214"/>
      <c r="AJ246" s="215"/>
      <c r="AK246" s="209"/>
      <c r="AL246" s="209"/>
      <c r="AM246" s="209"/>
      <c r="AN246" s="209"/>
      <c r="AO246" s="209"/>
      <c r="AP246" s="209"/>
      <c r="AQ246" s="209"/>
      <c r="AR246" s="209"/>
      <c r="AS246" s="209"/>
      <c r="AT246" s="209"/>
      <c r="AU246" s="209"/>
      <c r="AV246" s="209"/>
      <c r="AW246" s="209"/>
      <c r="AX246" s="209"/>
    </row>
    <row r="247" spans="1:50" s="207" customFormat="1" x14ac:dyDescent="0.3">
      <c r="A247" s="130"/>
      <c r="B247" s="99" t="s">
        <v>81</v>
      </c>
      <c r="C247" s="99"/>
      <c r="D247" s="100" t="s">
        <v>55</v>
      </c>
      <c r="E247" s="99"/>
      <c r="F247" s="159">
        <v>0.09</v>
      </c>
      <c r="G247" s="104">
        <v>1</v>
      </c>
      <c r="H247" s="119">
        <f t="shared" si="52"/>
        <v>0.09</v>
      </c>
      <c r="I247" s="121"/>
      <c r="J247" s="159">
        <v>0.09</v>
      </c>
      <c r="K247" s="103">
        <v>1</v>
      </c>
      <c r="L247" s="204">
        <f t="shared" si="53"/>
        <v>0.09</v>
      </c>
      <c r="M247" s="121"/>
      <c r="N247" s="205">
        <f t="shared" si="54"/>
        <v>0</v>
      </c>
      <c r="O247" s="118">
        <f t="shared" si="55"/>
        <v>0</v>
      </c>
      <c r="Q247" s="216"/>
      <c r="R247" s="66"/>
      <c r="S247" s="213"/>
      <c r="T247" s="66"/>
      <c r="U247" s="214"/>
      <c r="V247" s="215"/>
      <c r="W247" s="209"/>
      <c r="X247" s="216"/>
      <c r="Y247" s="66"/>
      <c r="Z247" s="213"/>
      <c r="AA247" s="66"/>
      <c r="AB247" s="214"/>
      <c r="AC247" s="215"/>
      <c r="AD247" s="209"/>
      <c r="AE247" s="216"/>
      <c r="AF247" s="66"/>
      <c r="AG247" s="213"/>
      <c r="AH247" s="66"/>
      <c r="AI247" s="214"/>
      <c r="AJ247" s="215"/>
      <c r="AK247" s="209"/>
      <c r="AL247" s="209"/>
      <c r="AM247" s="209"/>
      <c r="AN247" s="209"/>
      <c r="AO247" s="209"/>
      <c r="AP247" s="209"/>
      <c r="AQ247" s="209"/>
      <c r="AR247" s="209"/>
      <c r="AS247" s="209"/>
      <c r="AT247" s="209"/>
      <c r="AU247" s="209"/>
      <c r="AV247" s="209"/>
      <c r="AW247" s="209"/>
      <c r="AX247" s="209"/>
    </row>
    <row r="248" spans="1:50" s="194" customFormat="1" x14ac:dyDescent="0.3">
      <c r="A248" s="1"/>
      <c r="B248" s="202" t="s">
        <v>85</v>
      </c>
      <c r="C248" s="67"/>
      <c r="D248" s="100" t="s">
        <v>55</v>
      </c>
      <c r="E248" s="99"/>
      <c r="F248" s="159">
        <v>0.03</v>
      </c>
      <c r="G248" s="104">
        <v>1</v>
      </c>
      <c r="H248" s="119">
        <f t="shared" si="52"/>
        <v>0.03</v>
      </c>
      <c r="I248" s="97"/>
      <c r="J248" s="159"/>
      <c r="K248" s="103">
        <v>1</v>
      </c>
      <c r="L248" s="119">
        <f t="shared" si="53"/>
        <v>0</v>
      </c>
      <c r="M248" s="97"/>
      <c r="N248" s="96">
        <f t="shared" si="54"/>
        <v>-0.03</v>
      </c>
      <c r="O248" s="118" t="str">
        <f t="shared" si="55"/>
        <v/>
      </c>
      <c r="Q248" s="218"/>
      <c r="R248" s="66"/>
      <c r="S248" s="213"/>
      <c r="T248" s="66"/>
      <c r="U248" s="214"/>
      <c r="V248" s="215"/>
      <c r="W248" s="209"/>
      <c r="X248" s="218"/>
      <c r="Y248" s="66"/>
      <c r="Z248" s="213"/>
      <c r="AA248" s="66"/>
      <c r="AB248" s="214"/>
      <c r="AC248" s="215"/>
      <c r="AD248" s="209"/>
      <c r="AE248" s="218"/>
      <c r="AF248" s="66"/>
      <c r="AG248" s="213"/>
      <c r="AH248" s="66"/>
      <c r="AI248" s="214"/>
      <c r="AJ248" s="215"/>
      <c r="AK248" s="209"/>
      <c r="AL248" s="209"/>
      <c r="AM248" s="209"/>
      <c r="AN248" s="209"/>
      <c r="AO248" s="209"/>
      <c r="AP248" s="209"/>
      <c r="AQ248" s="209"/>
      <c r="AR248" s="209"/>
      <c r="AS248" s="209"/>
      <c r="AT248" s="209"/>
      <c r="AU248" s="209"/>
      <c r="AV248" s="209"/>
      <c r="AW248" s="209"/>
      <c r="AX248" s="209"/>
    </row>
    <row r="249" spans="1:50" s="194" customFormat="1" x14ac:dyDescent="0.3">
      <c r="A249" s="1"/>
      <c r="B249" s="67" t="s">
        <v>32</v>
      </c>
      <c r="C249" s="67"/>
      <c r="D249" s="100" t="s">
        <v>19</v>
      </c>
      <c r="E249" s="99"/>
      <c r="F249" s="161">
        <v>2.877E-2</v>
      </c>
      <c r="G249" s="164">
        <f>+F240</f>
        <v>143</v>
      </c>
      <c r="H249" s="119">
        <f t="shared" si="52"/>
        <v>4.1141100000000002</v>
      </c>
      <c r="I249" s="97"/>
      <c r="J249" s="161">
        <f>+'2017 RR&amp;DistR-DONOTPRINT'!H21</f>
        <v>2.315E-2</v>
      </c>
      <c r="K249" s="164">
        <f>+G249</f>
        <v>143</v>
      </c>
      <c r="L249" s="119">
        <f t="shared" si="53"/>
        <v>3.3104499999999999</v>
      </c>
      <c r="M249" s="97"/>
      <c r="N249" s="96">
        <f t="shared" si="54"/>
        <v>-0.80366000000000026</v>
      </c>
      <c r="O249" s="118">
        <f t="shared" si="55"/>
        <v>-0.19534237052485234</v>
      </c>
      <c r="Q249" s="217"/>
      <c r="R249" s="66"/>
      <c r="S249" s="213"/>
      <c r="T249" s="66"/>
      <c r="U249" s="214"/>
      <c r="V249" s="215"/>
      <c r="W249" s="209"/>
      <c r="X249" s="217"/>
      <c r="Y249" s="66"/>
      <c r="Z249" s="213"/>
      <c r="AA249" s="66"/>
      <c r="AB249" s="214"/>
      <c r="AC249" s="215"/>
      <c r="AD249" s="209"/>
      <c r="AE249" s="217"/>
      <c r="AF249" s="66"/>
      <c r="AG249" s="213"/>
      <c r="AH249" s="66"/>
      <c r="AI249" s="214"/>
      <c r="AJ249" s="215"/>
      <c r="AK249" s="209"/>
      <c r="AL249" s="209"/>
      <c r="AM249" s="209"/>
      <c r="AN249" s="209"/>
      <c r="AO249" s="209"/>
      <c r="AP249" s="209"/>
      <c r="AQ249" s="209"/>
      <c r="AR249" s="209"/>
      <c r="AS249" s="209"/>
      <c r="AT249" s="209"/>
      <c r="AU249" s="209"/>
      <c r="AV249" s="209"/>
      <c r="AW249" s="209"/>
      <c r="AX249" s="209"/>
    </row>
    <row r="250" spans="1:50" s="194" customFormat="1" x14ac:dyDescent="0.3">
      <c r="A250" s="1"/>
      <c r="B250" s="271" t="s">
        <v>128</v>
      </c>
      <c r="C250" s="67"/>
      <c r="D250" s="100" t="s">
        <v>19</v>
      </c>
      <c r="E250" s="99"/>
      <c r="F250" s="161"/>
      <c r="G250" s="164"/>
      <c r="H250" s="119"/>
      <c r="I250" s="97"/>
      <c r="J250" s="161">
        <f>+'2017 RR&amp;DistR-DONOTPRINT'!$D$5</f>
        <v>5.0000000000000002E-5</v>
      </c>
      <c r="K250" s="164">
        <f>+G249</f>
        <v>143</v>
      </c>
      <c r="L250" s="119">
        <f t="shared" si="53"/>
        <v>7.1500000000000001E-3</v>
      </c>
      <c r="M250" s="97"/>
      <c r="N250" s="96">
        <f t="shared" si="54"/>
        <v>7.1500000000000001E-3</v>
      </c>
      <c r="O250" s="118" t="str">
        <f t="shared" si="55"/>
        <v/>
      </c>
      <c r="Q250" s="217"/>
      <c r="R250" s="66"/>
      <c r="S250" s="213"/>
      <c r="T250" s="66"/>
      <c r="U250" s="214"/>
      <c r="V250" s="215"/>
      <c r="W250" s="209"/>
      <c r="X250" s="217"/>
      <c r="Y250" s="66"/>
      <c r="Z250" s="213"/>
      <c r="AA250" s="66"/>
      <c r="AB250" s="214"/>
      <c r="AC250" s="215"/>
      <c r="AD250" s="209"/>
      <c r="AE250" s="217"/>
      <c r="AF250" s="66"/>
      <c r="AG250" s="213"/>
      <c r="AH250" s="66"/>
      <c r="AI250" s="214"/>
      <c r="AJ250" s="215"/>
      <c r="AK250" s="209"/>
      <c r="AL250" s="209"/>
      <c r="AM250" s="209"/>
      <c r="AN250" s="209"/>
      <c r="AO250" s="209"/>
      <c r="AP250" s="209"/>
      <c r="AQ250" s="209"/>
      <c r="AR250" s="209"/>
      <c r="AS250" s="209"/>
      <c r="AT250" s="209"/>
      <c r="AU250" s="209"/>
      <c r="AV250" s="209"/>
      <c r="AW250" s="209"/>
      <c r="AX250" s="209"/>
    </row>
    <row r="251" spans="1:50" s="194" customFormat="1" x14ac:dyDescent="0.3">
      <c r="A251" s="1"/>
      <c r="B251" s="202" t="s">
        <v>86</v>
      </c>
      <c r="C251" s="67"/>
      <c r="D251" s="100" t="s">
        <v>55</v>
      </c>
      <c r="E251" s="99"/>
      <c r="F251" s="203">
        <v>-7.0000000000000007E-2</v>
      </c>
      <c r="G251" s="164">
        <v>1</v>
      </c>
      <c r="H251" s="119">
        <f t="shared" ref="H251:H259" si="56">G251*F251</f>
        <v>-7.0000000000000007E-2</v>
      </c>
      <c r="I251" s="97"/>
      <c r="J251" s="203"/>
      <c r="K251" s="104">
        <v>1</v>
      </c>
      <c r="L251" s="119">
        <f t="shared" si="53"/>
        <v>0</v>
      </c>
      <c r="M251" s="97"/>
      <c r="N251" s="96">
        <f t="shared" si="54"/>
        <v>7.0000000000000007E-2</v>
      </c>
      <c r="O251" s="118" t="str">
        <f t="shared" si="55"/>
        <v/>
      </c>
      <c r="Q251" s="217"/>
      <c r="R251" s="66"/>
      <c r="S251" s="213"/>
      <c r="T251" s="66"/>
      <c r="U251" s="214"/>
      <c r="V251" s="215"/>
      <c r="W251" s="209"/>
      <c r="X251" s="217"/>
      <c r="Y251" s="66"/>
      <c r="Z251" s="213"/>
      <c r="AA251" s="66"/>
      <c r="AB251" s="214"/>
      <c r="AC251" s="215"/>
      <c r="AD251" s="209"/>
      <c r="AE251" s="217"/>
      <c r="AF251" s="66"/>
      <c r="AG251" s="213"/>
      <c r="AH251" s="66"/>
      <c r="AI251" s="214"/>
      <c r="AJ251" s="215"/>
      <c r="AK251" s="209"/>
      <c r="AL251" s="209"/>
      <c r="AM251" s="209"/>
      <c r="AN251" s="209"/>
      <c r="AO251" s="209"/>
      <c r="AP251" s="209"/>
      <c r="AQ251" s="209"/>
      <c r="AR251" s="209"/>
      <c r="AS251" s="209"/>
      <c r="AT251" s="209"/>
      <c r="AU251" s="209"/>
      <c r="AV251" s="209"/>
      <c r="AW251" s="209"/>
      <c r="AX251" s="209"/>
    </row>
    <row r="252" spans="1:50" s="194" customFormat="1" x14ac:dyDescent="0.3">
      <c r="A252" s="1"/>
      <c r="B252" s="202" t="s">
        <v>87</v>
      </c>
      <c r="C252" s="67"/>
      <c r="D252" s="100" t="s">
        <v>55</v>
      </c>
      <c r="E252" s="99"/>
      <c r="F252" s="203">
        <v>-0.03</v>
      </c>
      <c r="G252" s="164">
        <v>1</v>
      </c>
      <c r="H252" s="119">
        <f t="shared" si="56"/>
        <v>-0.03</v>
      </c>
      <c r="I252" s="97"/>
      <c r="J252" s="203"/>
      <c r="K252" s="104">
        <v>1</v>
      </c>
      <c r="L252" s="119">
        <f t="shared" si="53"/>
        <v>0</v>
      </c>
      <c r="M252" s="97"/>
      <c r="N252" s="96">
        <f t="shared" si="54"/>
        <v>0.03</v>
      </c>
      <c r="O252" s="118" t="str">
        <f t="shared" si="55"/>
        <v/>
      </c>
      <c r="Q252" s="217"/>
      <c r="R252" s="66"/>
      <c r="S252" s="213"/>
      <c r="T252" s="66"/>
      <c r="U252" s="214"/>
      <c r="V252" s="215"/>
      <c r="W252" s="209"/>
      <c r="X252" s="217"/>
      <c r="Y252" s="66"/>
      <c r="Z252" s="213"/>
      <c r="AA252" s="66"/>
      <c r="AB252" s="214"/>
      <c r="AC252" s="215"/>
      <c r="AD252" s="209"/>
      <c r="AE252" s="217"/>
      <c r="AF252" s="66"/>
      <c r="AG252" s="213"/>
      <c r="AH252" s="66"/>
      <c r="AI252" s="214"/>
      <c r="AJ252" s="215"/>
      <c r="AK252" s="209"/>
      <c r="AL252" s="209"/>
      <c r="AM252" s="209"/>
      <c r="AN252" s="209"/>
      <c r="AO252" s="209"/>
      <c r="AP252" s="209"/>
      <c r="AQ252" s="209"/>
      <c r="AR252" s="209"/>
      <c r="AS252" s="209"/>
      <c r="AT252" s="209"/>
      <c r="AU252" s="209"/>
      <c r="AV252" s="209"/>
      <c r="AW252" s="209"/>
      <c r="AX252" s="209"/>
    </row>
    <row r="253" spans="1:50" s="194" customFormat="1" x14ac:dyDescent="0.3">
      <c r="A253" s="1"/>
      <c r="B253" s="202" t="s">
        <v>91</v>
      </c>
      <c r="C253" s="67"/>
      <c r="D253" s="100" t="s">
        <v>55</v>
      </c>
      <c r="E253" s="99"/>
      <c r="F253" s="203">
        <v>0.04</v>
      </c>
      <c r="G253" s="164">
        <v>1</v>
      </c>
      <c r="H253" s="119">
        <f t="shared" si="56"/>
        <v>0.04</v>
      </c>
      <c r="I253" s="97"/>
      <c r="J253" s="203">
        <v>0.04</v>
      </c>
      <c r="K253" s="104">
        <v>1</v>
      </c>
      <c r="L253" s="119">
        <f t="shared" si="53"/>
        <v>0.04</v>
      </c>
      <c r="M253" s="97"/>
      <c r="N253" s="96">
        <f t="shared" si="54"/>
        <v>0</v>
      </c>
      <c r="O253" s="118">
        <f t="shared" si="55"/>
        <v>0</v>
      </c>
      <c r="Q253" s="216"/>
      <c r="R253" s="66"/>
      <c r="S253" s="213"/>
      <c r="T253" s="66"/>
      <c r="U253" s="214"/>
      <c r="V253" s="215"/>
      <c r="W253" s="209"/>
      <c r="X253" s="216"/>
      <c r="Y253" s="66"/>
      <c r="Z253" s="213"/>
      <c r="AA253" s="66"/>
      <c r="AB253" s="214"/>
      <c r="AC253" s="215"/>
      <c r="AD253" s="209"/>
      <c r="AE253" s="216"/>
      <c r="AF253" s="66"/>
      <c r="AG253" s="213"/>
      <c r="AH253" s="66"/>
      <c r="AI253" s="214"/>
      <c r="AJ253" s="215"/>
      <c r="AK253" s="209"/>
      <c r="AL253" s="209"/>
      <c r="AM253" s="209"/>
      <c r="AN253" s="209"/>
      <c r="AO253" s="209"/>
      <c r="AP253" s="209"/>
      <c r="AQ253" s="209"/>
      <c r="AR253" s="209"/>
      <c r="AS253" s="209"/>
      <c r="AT253" s="209"/>
      <c r="AU253" s="209"/>
      <c r="AV253" s="209"/>
      <c r="AW253" s="209"/>
      <c r="AX253" s="209"/>
    </row>
    <row r="254" spans="1:50" s="194" customFormat="1" x14ac:dyDescent="0.3">
      <c r="A254" s="1"/>
      <c r="B254" s="202" t="s">
        <v>92</v>
      </c>
      <c r="C254" s="67"/>
      <c r="D254" s="100" t="s">
        <v>55</v>
      </c>
      <c r="E254" s="99"/>
      <c r="F254" s="203">
        <v>0.01</v>
      </c>
      <c r="G254" s="164">
        <v>1</v>
      </c>
      <c r="H254" s="119">
        <f t="shared" si="56"/>
        <v>0.01</v>
      </c>
      <c r="I254" s="97"/>
      <c r="J254" s="203">
        <v>0.01</v>
      </c>
      <c r="K254" s="104">
        <v>1</v>
      </c>
      <c r="L254" s="119">
        <f t="shared" si="53"/>
        <v>0.01</v>
      </c>
      <c r="M254" s="97"/>
      <c r="N254" s="96">
        <f t="shared" si="54"/>
        <v>0</v>
      </c>
      <c r="O254" s="118">
        <f t="shared" si="55"/>
        <v>0</v>
      </c>
      <c r="Q254" s="216"/>
      <c r="R254" s="66"/>
      <c r="S254" s="213"/>
      <c r="T254" s="66"/>
      <c r="U254" s="214"/>
      <c r="V254" s="215"/>
      <c r="W254" s="209"/>
      <c r="X254" s="216"/>
      <c r="Y254" s="66"/>
      <c r="Z254" s="213"/>
      <c r="AA254" s="66"/>
      <c r="AB254" s="214"/>
      <c r="AC254" s="215"/>
      <c r="AD254" s="209"/>
      <c r="AE254" s="216"/>
      <c r="AF254" s="66"/>
      <c r="AG254" s="213"/>
      <c r="AH254" s="66"/>
      <c r="AI254" s="214"/>
      <c r="AJ254" s="215"/>
      <c r="AK254" s="209"/>
      <c r="AL254" s="209"/>
      <c r="AM254" s="209"/>
      <c r="AN254" s="209"/>
      <c r="AO254" s="209"/>
      <c r="AP254" s="209"/>
      <c r="AQ254" s="209"/>
      <c r="AR254" s="209"/>
      <c r="AS254" s="209"/>
      <c r="AT254" s="209"/>
      <c r="AU254" s="209"/>
      <c r="AV254" s="209"/>
      <c r="AW254" s="209"/>
      <c r="AX254" s="209"/>
    </row>
    <row r="255" spans="1:50" s="194" customFormat="1" x14ac:dyDescent="0.3">
      <c r="A255" s="1"/>
      <c r="B255" s="202" t="s">
        <v>95</v>
      </c>
      <c r="C255" s="67"/>
      <c r="D255" s="100" t="s">
        <v>19</v>
      </c>
      <c r="E255" s="99"/>
      <c r="F255" s="161">
        <v>-6.0000000000000002E-5</v>
      </c>
      <c r="G255" s="164">
        <f>+G249</f>
        <v>143</v>
      </c>
      <c r="H255" s="119">
        <f t="shared" si="56"/>
        <v>-8.5800000000000008E-3</v>
      </c>
      <c r="I255" s="97"/>
      <c r="J255" s="161"/>
      <c r="K255" s="164">
        <f>+G249</f>
        <v>143</v>
      </c>
      <c r="L255" s="119">
        <f t="shared" si="53"/>
        <v>0</v>
      </c>
      <c r="M255" s="97"/>
      <c r="N255" s="96">
        <f t="shared" si="54"/>
        <v>8.5800000000000008E-3</v>
      </c>
      <c r="O255" s="118" t="str">
        <f t="shared" si="55"/>
        <v/>
      </c>
      <c r="Q255" s="217"/>
      <c r="R255" s="66"/>
      <c r="S255" s="213"/>
      <c r="T255" s="66"/>
      <c r="U255" s="214"/>
      <c r="V255" s="215"/>
      <c r="W255" s="209"/>
      <c r="X255" s="217"/>
      <c r="Y255" s="66"/>
      <c r="Z255" s="213"/>
      <c r="AA255" s="66"/>
      <c r="AB255" s="214"/>
      <c r="AC255" s="215"/>
      <c r="AD255" s="209"/>
      <c r="AE255" s="217"/>
      <c r="AF255" s="66"/>
      <c r="AG255" s="213"/>
      <c r="AH255" s="66"/>
      <c r="AI255" s="214"/>
      <c r="AJ255" s="215"/>
      <c r="AK255" s="209"/>
      <c r="AL255" s="209"/>
      <c r="AM255" s="209"/>
      <c r="AN255" s="209"/>
      <c r="AO255" s="209"/>
      <c r="AP255" s="209"/>
      <c r="AQ255" s="209"/>
      <c r="AR255" s="209"/>
      <c r="AS255" s="209"/>
      <c r="AT255" s="209"/>
      <c r="AU255" s="209"/>
      <c r="AV255" s="209"/>
      <c r="AW255" s="209"/>
      <c r="AX255" s="209"/>
    </row>
    <row r="256" spans="1:50" s="194" customFormat="1" x14ac:dyDescent="0.3">
      <c r="A256" s="1"/>
      <c r="B256" s="202" t="s">
        <v>88</v>
      </c>
      <c r="C256" s="67"/>
      <c r="D256" s="100" t="s">
        <v>55</v>
      </c>
      <c r="E256" s="99"/>
      <c r="F256" s="203">
        <v>0</v>
      </c>
      <c r="G256" s="164">
        <v>1</v>
      </c>
      <c r="H256" s="119">
        <f t="shared" si="56"/>
        <v>0</v>
      </c>
      <c r="I256" s="97"/>
      <c r="J256" s="203"/>
      <c r="K256" s="104">
        <v>1</v>
      </c>
      <c r="L256" s="119">
        <f t="shared" si="53"/>
        <v>0</v>
      </c>
      <c r="M256" s="97"/>
      <c r="N256" s="96">
        <f t="shared" si="54"/>
        <v>0</v>
      </c>
      <c r="O256" s="118" t="str">
        <f t="shared" si="55"/>
        <v/>
      </c>
      <c r="Q256" s="217"/>
      <c r="R256" s="66"/>
      <c r="S256" s="213"/>
      <c r="T256" s="66"/>
      <c r="U256" s="214"/>
      <c r="V256" s="215"/>
      <c r="W256" s="209"/>
      <c r="X256" s="217"/>
      <c r="Y256" s="66"/>
      <c r="Z256" s="213"/>
      <c r="AA256" s="66"/>
      <c r="AB256" s="214"/>
      <c r="AC256" s="215"/>
      <c r="AD256" s="209"/>
      <c r="AE256" s="217"/>
      <c r="AF256" s="66"/>
      <c r="AG256" s="213"/>
      <c r="AH256" s="66"/>
      <c r="AI256" s="214"/>
      <c r="AJ256" s="215"/>
      <c r="AK256" s="209"/>
      <c r="AL256" s="209"/>
      <c r="AM256" s="209"/>
      <c r="AN256" s="209"/>
      <c r="AO256" s="209"/>
      <c r="AP256" s="209"/>
      <c r="AQ256" s="209"/>
      <c r="AR256" s="209"/>
      <c r="AS256" s="209"/>
      <c r="AT256" s="209"/>
      <c r="AU256" s="209"/>
      <c r="AV256" s="209"/>
      <c r="AW256" s="209"/>
      <c r="AX256" s="209"/>
    </row>
    <row r="257" spans="1:50" s="194" customFormat="1" x14ac:dyDescent="0.3">
      <c r="A257" s="1"/>
      <c r="B257" s="202" t="s">
        <v>93</v>
      </c>
      <c r="C257" s="67"/>
      <c r="D257" s="100" t="s">
        <v>55</v>
      </c>
      <c r="E257" s="99"/>
      <c r="F257" s="203">
        <v>0.18</v>
      </c>
      <c r="G257" s="164">
        <v>1</v>
      </c>
      <c r="H257" s="119">
        <f t="shared" si="56"/>
        <v>0.18</v>
      </c>
      <c r="I257" s="97"/>
      <c r="J257" s="203">
        <v>0.18</v>
      </c>
      <c r="K257" s="104">
        <v>1</v>
      </c>
      <c r="L257" s="119">
        <f t="shared" si="53"/>
        <v>0.18</v>
      </c>
      <c r="M257" s="97"/>
      <c r="N257" s="96">
        <f t="shared" si="54"/>
        <v>0</v>
      </c>
      <c r="O257" s="118">
        <f t="shared" si="55"/>
        <v>0</v>
      </c>
      <c r="Q257" s="216"/>
      <c r="R257" s="66"/>
      <c r="S257" s="213"/>
      <c r="T257" s="66"/>
      <c r="U257" s="214"/>
      <c r="V257" s="215"/>
      <c r="W257" s="209"/>
      <c r="X257" s="216"/>
      <c r="Y257" s="66"/>
      <c r="Z257" s="213"/>
      <c r="AA257" s="66"/>
      <c r="AB257" s="214"/>
      <c r="AC257" s="215"/>
      <c r="AD257" s="209"/>
      <c r="AE257" s="216"/>
      <c r="AF257" s="66"/>
      <c r="AG257" s="213"/>
      <c r="AH257" s="66"/>
      <c r="AI257" s="214"/>
      <c r="AJ257" s="215"/>
      <c r="AK257" s="209"/>
      <c r="AL257" s="209"/>
      <c r="AM257" s="209"/>
      <c r="AN257" s="209"/>
      <c r="AO257" s="209"/>
      <c r="AP257" s="209"/>
      <c r="AQ257" s="209"/>
      <c r="AR257" s="209"/>
      <c r="AS257" s="209"/>
      <c r="AT257" s="209"/>
      <c r="AU257" s="209"/>
      <c r="AV257" s="209"/>
      <c r="AW257" s="209"/>
      <c r="AX257" s="209"/>
    </row>
    <row r="258" spans="1:50" s="194" customFormat="1" x14ac:dyDescent="0.3">
      <c r="A258" s="1"/>
      <c r="B258" s="202" t="s">
        <v>89</v>
      </c>
      <c r="C258" s="67"/>
      <c r="D258" s="100" t="s">
        <v>55</v>
      </c>
      <c r="E258" s="99"/>
      <c r="F258" s="203">
        <v>-0.19</v>
      </c>
      <c r="G258" s="164">
        <v>1</v>
      </c>
      <c r="H258" s="119">
        <f t="shared" si="56"/>
        <v>-0.19</v>
      </c>
      <c r="I258" s="97"/>
      <c r="J258" s="203">
        <v>-0.19</v>
      </c>
      <c r="K258" s="104">
        <v>1</v>
      </c>
      <c r="L258" s="119">
        <f t="shared" si="53"/>
        <v>-0.19</v>
      </c>
      <c r="M258" s="97"/>
      <c r="N258" s="96">
        <f t="shared" si="54"/>
        <v>0</v>
      </c>
      <c r="O258" s="118">
        <f t="shared" si="55"/>
        <v>0</v>
      </c>
      <c r="Q258" s="216"/>
      <c r="R258" s="66"/>
      <c r="S258" s="213"/>
      <c r="T258" s="66"/>
      <c r="U258" s="214"/>
      <c r="V258" s="215"/>
      <c r="W258" s="209"/>
      <c r="X258" s="216"/>
      <c r="Y258" s="66"/>
      <c r="Z258" s="213"/>
      <c r="AA258" s="66"/>
      <c r="AB258" s="214"/>
      <c r="AC258" s="215"/>
      <c r="AD258" s="209"/>
      <c r="AE258" s="217"/>
      <c r="AF258" s="66"/>
      <c r="AG258" s="213"/>
      <c r="AH258" s="66"/>
      <c r="AI258" s="214"/>
      <c r="AJ258" s="215"/>
      <c r="AK258" s="209"/>
      <c r="AL258" s="209"/>
      <c r="AM258" s="209"/>
      <c r="AN258" s="209"/>
      <c r="AO258" s="209"/>
      <c r="AP258" s="209"/>
      <c r="AQ258" s="209"/>
      <c r="AR258" s="209"/>
      <c r="AS258" s="209"/>
      <c r="AT258" s="209"/>
      <c r="AU258" s="209"/>
      <c r="AV258" s="209"/>
      <c r="AW258" s="209"/>
      <c r="AX258" s="209"/>
    </row>
    <row r="259" spans="1:50" s="194" customFormat="1" x14ac:dyDescent="0.3">
      <c r="A259" s="1"/>
      <c r="B259" s="202" t="s">
        <v>90</v>
      </c>
      <c r="C259" s="67"/>
      <c r="D259" s="100" t="s">
        <v>55</v>
      </c>
      <c r="E259" s="99"/>
      <c r="F259" s="203">
        <v>-0.59</v>
      </c>
      <c r="G259" s="164">
        <v>1</v>
      </c>
      <c r="H259" s="119">
        <f t="shared" si="56"/>
        <v>-0.59</v>
      </c>
      <c r="I259" s="97"/>
      <c r="J259" s="203">
        <v>-0.59</v>
      </c>
      <c r="K259" s="104">
        <v>1</v>
      </c>
      <c r="L259" s="119">
        <f t="shared" si="53"/>
        <v>-0.59</v>
      </c>
      <c r="M259" s="97"/>
      <c r="N259" s="96">
        <f t="shared" si="54"/>
        <v>0</v>
      </c>
      <c r="O259" s="118">
        <f t="shared" si="55"/>
        <v>0</v>
      </c>
      <c r="Q259" s="216"/>
      <c r="R259" s="66"/>
      <c r="S259" s="213"/>
      <c r="T259" s="66"/>
      <c r="U259" s="214"/>
      <c r="V259" s="215"/>
      <c r="W259" s="209"/>
      <c r="X259" s="216"/>
      <c r="Y259" s="66"/>
      <c r="Z259" s="213"/>
      <c r="AA259" s="66"/>
      <c r="AB259" s="214"/>
      <c r="AC259" s="215"/>
      <c r="AD259" s="209"/>
      <c r="AE259" s="217"/>
      <c r="AF259" s="66"/>
      <c r="AG259" s="213"/>
      <c r="AH259" s="66"/>
      <c r="AI259" s="214"/>
      <c r="AJ259" s="215"/>
      <c r="AK259" s="209"/>
      <c r="AL259" s="209"/>
      <c r="AM259" s="209"/>
      <c r="AN259" s="209"/>
      <c r="AO259" s="209"/>
      <c r="AP259" s="209"/>
      <c r="AQ259" s="209"/>
      <c r="AR259" s="209"/>
      <c r="AS259" s="209"/>
      <c r="AT259" s="209"/>
      <c r="AU259" s="209"/>
      <c r="AV259" s="209"/>
      <c r="AW259" s="209"/>
      <c r="AX259" s="209"/>
    </row>
    <row r="260" spans="1:50" s="194" customFormat="1" x14ac:dyDescent="0.3">
      <c r="A260" s="130"/>
      <c r="B260" s="135" t="s">
        <v>31</v>
      </c>
      <c r="C260" s="116"/>
      <c r="D260" s="134"/>
      <c r="E260" s="116"/>
      <c r="F260" s="133"/>
      <c r="G260" s="132"/>
      <c r="H260" s="322">
        <f>SUM(H245:H259)</f>
        <v>22.835530000000002</v>
      </c>
      <c r="I260" s="123"/>
      <c r="J260" s="131"/>
      <c r="K260" s="171"/>
      <c r="L260" s="322">
        <f>SUM(L245:L259)</f>
        <v>25.988969863013697</v>
      </c>
      <c r="M260" s="123"/>
      <c r="N260" s="109">
        <f t="shared" si="54"/>
        <v>3.1534398630136948</v>
      </c>
      <c r="O260" s="169">
        <f>IF(OR(H260=0, L260=0),"",(N260/H260))</f>
        <v>0.13809357010823461</v>
      </c>
      <c r="Q260" s="218"/>
      <c r="R260" s="219"/>
      <c r="S260" s="213"/>
      <c r="T260" s="66"/>
      <c r="U260" s="220"/>
      <c r="V260" s="221"/>
      <c r="W260" s="209"/>
      <c r="X260" s="218"/>
      <c r="Y260" s="219"/>
      <c r="Z260" s="213"/>
      <c r="AA260" s="66"/>
      <c r="AB260" s="220"/>
      <c r="AC260" s="221"/>
      <c r="AD260" s="209"/>
      <c r="AE260" s="218"/>
      <c r="AF260" s="219"/>
      <c r="AG260" s="213"/>
      <c r="AH260" s="66"/>
      <c r="AI260" s="220"/>
      <c r="AJ260" s="221"/>
      <c r="AK260" s="209"/>
      <c r="AL260" s="209"/>
      <c r="AM260" s="209"/>
      <c r="AN260" s="209"/>
      <c r="AO260" s="209"/>
      <c r="AP260" s="209"/>
      <c r="AQ260" s="209"/>
      <c r="AR260" s="209"/>
      <c r="AS260" s="209"/>
      <c r="AT260" s="209"/>
      <c r="AU260" s="209"/>
      <c r="AV260" s="209"/>
      <c r="AW260" s="209"/>
      <c r="AX260" s="209"/>
    </row>
    <row r="261" spans="1:50" s="194" customFormat="1" x14ac:dyDescent="0.3">
      <c r="A261" s="1"/>
      <c r="B261" s="202" t="s">
        <v>94</v>
      </c>
      <c r="C261" s="67"/>
      <c r="D261" s="100" t="s">
        <v>19</v>
      </c>
      <c r="E261" s="99"/>
      <c r="F261" s="161">
        <v>2.0000000000000002E-5</v>
      </c>
      <c r="G261" s="164">
        <f>+G249</f>
        <v>143</v>
      </c>
      <c r="H261" s="119">
        <f t="shared" ref="H261" si="57">G261*F261</f>
        <v>2.8600000000000001E-3</v>
      </c>
      <c r="I261" s="129"/>
      <c r="J261" s="161"/>
      <c r="K261" s="164">
        <f>+G249</f>
        <v>143</v>
      </c>
      <c r="L261" s="119">
        <f t="shared" ref="L261" si="58">K261*J261</f>
        <v>0</v>
      </c>
      <c r="M261" s="128"/>
      <c r="N261" s="96">
        <f t="shared" si="54"/>
        <v>-2.8600000000000001E-3</v>
      </c>
      <c r="O261" s="118" t="str">
        <f t="shared" ref="O261:O268" si="59">IF(OR(H261=0,L261=0),"",(N261/H261))</f>
        <v/>
      </c>
      <c r="Q261" s="218"/>
      <c r="R261" s="66"/>
      <c r="S261" s="213"/>
      <c r="T261" s="66"/>
      <c r="U261" s="214"/>
      <c r="V261" s="215"/>
      <c r="W261" s="209"/>
      <c r="X261" s="218"/>
      <c r="Y261" s="66"/>
      <c r="Z261" s="213"/>
      <c r="AA261" s="66"/>
      <c r="AB261" s="214"/>
      <c r="AC261" s="215"/>
      <c r="AD261" s="209"/>
      <c r="AE261" s="218"/>
      <c r="AF261" s="66"/>
      <c r="AG261" s="213"/>
      <c r="AH261" s="66"/>
      <c r="AI261" s="214"/>
      <c r="AJ261" s="215"/>
      <c r="AK261" s="209"/>
      <c r="AL261" s="209"/>
      <c r="AM261" s="209"/>
      <c r="AN261" s="209"/>
      <c r="AO261" s="209"/>
      <c r="AP261" s="209"/>
      <c r="AQ261" s="209"/>
      <c r="AR261" s="209"/>
      <c r="AS261" s="209"/>
      <c r="AT261" s="209"/>
      <c r="AU261" s="209"/>
      <c r="AV261" s="209"/>
      <c r="AW261" s="209"/>
      <c r="AX261" s="209"/>
    </row>
    <row r="262" spans="1:50" s="194" customFormat="1" x14ac:dyDescent="0.3">
      <c r="A262" s="1"/>
      <c r="B262" s="101" t="s">
        <v>30</v>
      </c>
      <c r="C262" s="67"/>
      <c r="D262" s="100" t="s">
        <v>19</v>
      </c>
      <c r="E262" s="99"/>
      <c r="F262" s="323">
        <f>+F282</f>
        <v>0.113</v>
      </c>
      <c r="G262" s="163">
        <f>$F240*(1+$F290)-$F240</f>
        <v>5.3768000000000029</v>
      </c>
      <c r="H262" s="162">
        <f>G262*F262</f>
        <v>0.6075784000000003</v>
      </c>
      <c r="I262" s="97"/>
      <c r="J262" s="316">
        <f>+F262</f>
        <v>0.113</v>
      </c>
      <c r="K262" s="163">
        <f>$F240*(1+$J290)-$F240</f>
        <v>5.3768000000000029</v>
      </c>
      <c r="L262" s="162">
        <f>K262*J262</f>
        <v>0.6075784000000003</v>
      </c>
      <c r="M262" s="97"/>
      <c r="N262" s="96">
        <f t="shared" si="54"/>
        <v>0</v>
      </c>
      <c r="O262" s="118">
        <f t="shared" si="59"/>
        <v>0</v>
      </c>
      <c r="Q262" s="222"/>
      <c r="R262" s="223"/>
      <c r="S262" s="213"/>
      <c r="T262" s="66"/>
      <c r="U262" s="214"/>
      <c r="V262" s="215"/>
      <c r="W262" s="209"/>
      <c r="X262" s="222"/>
      <c r="Y262" s="223"/>
      <c r="Z262" s="213"/>
      <c r="AA262" s="66"/>
      <c r="AB262" s="214"/>
      <c r="AC262" s="215"/>
      <c r="AD262" s="209"/>
      <c r="AE262" s="222"/>
      <c r="AF262" s="223"/>
      <c r="AG262" s="213"/>
      <c r="AH262" s="66"/>
      <c r="AI262" s="214"/>
      <c r="AJ262" s="215"/>
      <c r="AK262" s="209"/>
      <c r="AL262" s="209"/>
      <c r="AM262" s="209"/>
      <c r="AN262" s="209"/>
      <c r="AO262" s="209"/>
      <c r="AP262" s="209"/>
      <c r="AQ262" s="209"/>
      <c r="AR262" s="209"/>
      <c r="AS262" s="209"/>
      <c r="AT262" s="209"/>
      <c r="AU262" s="209"/>
      <c r="AV262" s="209"/>
      <c r="AW262" s="209"/>
      <c r="AX262" s="209"/>
    </row>
    <row r="263" spans="1:50" s="194" customFormat="1" x14ac:dyDescent="0.3">
      <c r="A263" s="1"/>
      <c r="B263" s="271" t="s">
        <v>143</v>
      </c>
      <c r="C263" s="67"/>
      <c r="D263" s="100" t="s">
        <v>19</v>
      </c>
      <c r="E263" s="99"/>
      <c r="F263" s="329"/>
      <c r="G263" s="164"/>
      <c r="H263" s="162"/>
      <c r="I263" s="97"/>
      <c r="J263" s="329">
        <f>+'2017 RR&amp;DistR-DONOTPRINT'!$B$5</f>
        <v>-3.46E-3</v>
      </c>
      <c r="K263" s="190">
        <f>+G249</f>
        <v>143</v>
      </c>
      <c r="L263" s="162">
        <f t="shared" ref="L263:L267" si="60">K263*J263</f>
        <v>-0.49478</v>
      </c>
      <c r="M263" s="97"/>
      <c r="N263" s="96">
        <f t="shared" si="54"/>
        <v>-0.49478</v>
      </c>
      <c r="O263" s="118" t="str">
        <f t="shared" si="59"/>
        <v/>
      </c>
      <c r="Q263" s="222"/>
      <c r="R263" s="223"/>
      <c r="S263" s="213"/>
      <c r="T263" s="66"/>
      <c r="U263" s="214"/>
      <c r="V263" s="215"/>
      <c r="W263" s="209"/>
      <c r="X263" s="222"/>
      <c r="Y263" s="223"/>
      <c r="Z263" s="213"/>
      <c r="AA263" s="66"/>
      <c r="AB263" s="214"/>
      <c r="AC263" s="215"/>
      <c r="AD263" s="209"/>
      <c r="AE263" s="222"/>
      <c r="AF263" s="223"/>
      <c r="AG263" s="213"/>
      <c r="AH263" s="66"/>
      <c r="AI263" s="214"/>
      <c r="AJ263" s="215"/>
      <c r="AK263" s="209"/>
      <c r="AL263" s="209"/>
      <c r="AM263" s="209"/>
      <c r="AN263" s="209"/>
      <c r="AO263" s="209"/>
      <c r="AP263" s="209"/>
      <c r="AQ263" s="209"/>
      <c r="AR263" s="209"/>
      <c r="AS263" s="209"/>
      <c r="AT263" s="209"/>
      <c r="AU263" s="209"/>
      <c r="AV263" s="209"/>
      <c r="AW263" s="209"/>
      <c r="AX263" s="209"/>
    </row>
    <row r="264" spans="1:50" s="194" customFormat="1" x14ac:dyDescent="0.3">
      <c r="A264" s="1"/>
      <c r="B264" s="271" t="s">
        <v>144</v>
      </c>
      <c r="C264" s="67"/>
      <c r="D264" s="100" t="s">
        <v>19</v>
      </c>
      <c r="E264" s="99"/>
      <c r="F264" s="316"/>
      <c r="G264" s="164"/>
      <c r="H264" s="162"/>
      <c r="I264" s="97"/>
      <c r="J264" s="316">
        <f>+'2017 RR&amp;DistR-DONOTPRINT'!$C$5</f>
        <v>0</v>
      </c>
      <c r="K264" s="190">
        <f>+G249</f>
        <v>143</v>
      </c>
      <c r="L264" s="162">
        <f t="shared" si="60"/>
        <v>0</v>
      </c>
      <c r="M264" s="97"/>
      <c r="N264" s="96">
        <f t="shared" si="54"/>
        <v>0</v>
      </c>
      <c r="O264" s="118" t="str">
        <f t="shared" si="59"/>
        <v/>
      </c>
      <c r="Q264" s="222"/>
      <c r="R264" s="223"/>
      <c r="S264" s="213"/>
      <c r="T264" s="66"/>
      <c r="U264" s="214"/>
      <c r="V264" s="215"/>
      <c r="W264" s="209"/>
      <c r="X264" s="222"/>
      <c r="Y264" s="223"/>
      <c r="Z264" s="213"/>
      <c r="AA264" s="66"/>
      <c r="AB264" s="214"/>
      <c r="AC264" s="215"/>
      <c r="AD264" s="209"/>
      <c r="AE264" s="222"/>
      <c r="AF264" s="223"/>
      <c r="AG264" s="213"/>
      <c r="AH264" s="66"/>
      <c r="AI264" s="214"/>
      <c r="AJ264" s="215"/>
      <c r="AK264" s="209"/>
      <c r="AL264" s="209"/>
      <c r="AM264" s="209"/>
      <c r="AN264" s="209"/>
      <c r="AO264" s="209"/>
      <c r="AP264" s="209"/>
      <c r="AQ264" s="209"/>
      <c r="AR264" s="209"/>
      <c r="AS264" s="209"/>
      <c r="AT264" s="209"/>
      <c r="AU264" s="209"/>
      <c r="AV264" s="209"/>
      <c r="AW264" s="209"/>
      <c r="AX264" s="209"/>
    </row>
    <row r="265" spans="1:50" s="194" customFormat="1" x14ac:dyDescent="0.3">
      <c r="A265" s="1"/>
      <c r="B265" s="271" t="s">
        <v>145</v>
      </c>
      <c r="C265" s="67"/>
      <c r="D265" s="100" t="s">
        <v>19</v>
      </c>
      <c r="E265" s="99"/>
      <c r="F265" s="316"/>
      <c r="G265" s="164"/>
      <c r="H265" s="162"/>
      <c r="I265" s="97"/>
      <c r="J265" s="316">
        <f>+'2017 RR&amp;DistR-DONOTPRINT'!$E$5</f>
        <v>2.9E-4</v>
      </c>
      <c r="K265" s="190">
        <f>+G249</f>
        <v>143</v>
      </c>
      <c r="L265" s="162">
        <f t="shared" si="60"/>
        <v>4.147E-2</v>
      </c>
      <c r="M265" s="97"/>
      <c r="N265" s="96">
        <f t="shared" si="54"/>
        <v>4.147E-2</v>
      </c>
      <c r="O265" s="118" t="str">
        <f t="shared" si="59"/>
        <v/>
      </c>
      <c r="Q265" s="222"/>
      <c r="R265" s="223"/>
      <c r="S265" s="213"/>
      <c r="T265" s="66"/>
      <c r="U265" s="214"/>
      <c r="V265" s="215"/>
      <c r="W265" s="209"/>
      <c r="X265" s="222"/>
      <c r="Y265" s="223"/>
      <c r="Z265" s="213"/>
      <c r="AA265" s="66"/>
      <c r="AB265" s="214"/>
      <c r="AC265" s="215"/>
      <c r="AD265" s="209"/>
      <c r="AE265" s="222"/>
      <c r="AF265" s="223"/>
      <c r="AG265" s="213"/>
      <c r="AH265" s="66"/>
      <c r="AI265" s="214"/>
      <c r="AJ265" s="215"/>
      <c r="AK265" s="209"/>
      <c r="AL265" s="209"/>
      <c r="AM265" s="209"/>
      <c r="AN265" s="209"/>
      <c r="AO265" s="209"/>
      <c r="AP265" s="209"/>
      <c r="AQ265" s="209"/>
      <c r="AR265" s="209"/>
      <c r="AS265" s="209"/>
      <c r="AT265" s="209"/>
      <c r="AU265" s="209"/>
      <c r="AV265" s="209"/>
      <c r="AW265" s="209"/>
      <c r="AX265" s="209"/>
    </row>
    <row r="266" spans="1:50" s="194" customFormat="1" x14ac:dyDescent="0.3">
      <c r="A266" s="1"/>
      <c r="B266" s="271" t="s">
        <v>147</v>
      </c>
      <c r="C266" s="67"/>
      <c r="D266" s="100" t="s">
        <v>19</v>
      </c>
      <c r="E266" s="99"/>
      <c r="F266" s="316"/>
      <c r="G266" s="164"/>
      <c r="H266" s="162"/>
      <c r="I266" s="97"/>
      <c r="J266" s="329">
        <f>+'2017 RR&amp;DistR-DONOTPRINT'!$G$5</f>
        <v>1.5399999999999999E-3</v>
      </c>
      <c r="K266" s="190">
        <f>+G249</f>
        <v>143</v>
      </c>
      <c r="L266" s="162">
        <f t="shared" si="60"/>
        <v>0.22022</v>
      </c>
      <c r="M266" s="97"/>
      <c r="N266" s="96">
        <f t="shared" si="54"/>
        <v>0.22022</v>
      </c>
      <c r="O266" s="118" t="str">
        <f t="shared" si="59"/>
        <v/>
      </c>
      <c r="Q266" s="222"/>
      <c r="R266" s="223"/>
      <c r="S266" s="213"/>
      <c r="T266" s="66"/>
      <c r="U266" s="214"/>
      <c r="V266" s="215"/>
      <c r="W266" s="209"/>
      <c r="X266" s="222"/>
      <c r="Y266" s="223"/>
      <c r="Z266" s="213"/>
      <c r="AA266" s="66"/>
      <c r="AB266" s="214"/>
      <c r="AC266" s="215"/>
      <c r="AD266" s="209"/>
      <c r="AE266" s="222"/>
      <c r="AF266" s="223"/>
      <c r="AG266" s="213"/>
      <c r="AH266" s="66"/>
      <c r="AI266" s="214"/>
      <c r="AJ266" s="215"/>
      <c r="AK266" s="209"/>
      <c r="AL266" s="209"/>
      <c r="AM266" s="209"/>
      <c r="AN266" s="209"/>
      <c r="AO266" s="209"/>
      <c r="AP266" s="209"/>
      <c r="AQ266" s="209"/>
      <c r="AR266" s="209"/>
      <c r="AS266" s="209"/>
      <c r="AT266" s="209"/>
      <c r="AU266" s="209"/>
      <c r="AV266" s="209"/>
      <c r="AW266" s="209"/>
      <c r="AX266" s="209"/>
    </row>
    <row r="267" spans="1:50" s="194" customFormat="1" x14ac:dyDescent="0.3">
      <c r="A267" s="1"/>
      <c r="B267" s="271" t="s">
        <v>146</v>
      </c>
      <c r="C267" s="67"/>
      <c r="D267" s="100" t="s">
        <v>19</v>
      </c>
      <c r="E267" s="99"/>
      <c r="F267" s="316"/>
      <c r="G267" s="164"/>
      <c r="H267" s="162"/>
      <c r="I267" s="97"/>
      <c r="J267" s="329">
        <f>+'2017 RR&amp;DistR-DONOTPRINT'!$H$5</f>
        <v>6.6299999999999996E-3</v>
      </c>
      <c r="K267" s="190">
        <f>+G249</f>
        <v>143</v>
      </c>
      <c r="L267" s="162">
        <f t="shared" si="60"/>
        <v>0.94808999999999999</v>
      </c>
      <c r="M267" s="97"/>
      <c r="N267" s="96">
        <f t="shared" si="54"/>
        <v>0.94808999999999999</v>
      </c>
      <c r="O267" s="118" t="str">
        <f t="shared" si="59"/>
        <v/>
      </c>
      <c r="Q267" s="222"/>
      <c r="R267" s="223"/>
      <c r="S267" s="213"/>
      <c r="T267" s="66"/>
      <c r="U267" s="214"/>
      <c r="V267" s="215"/>
      <c r="W267" s="209"/>
      <c r="X267" s="222"/>
      <c r="Y267" s="223"/>
      <c r="Z267" s="213"/>
      <c r="AA267" s="66"/>
      <c r="AB267" s="214"/>
      <c r="AC267" s="215"/>
      <c r="AD267" s="209"/>
      <c r="AE267" s="222"/>
      <c r="AF267" s="223"/>
      <c r="AG267" s="213"/>
      <c r="AH267" s="66"/>
      <c r="AI267" s="214"/>
      <c r="AJ267" s="215"/>
      <c r="AK267" s="209"/>
      <c r="AL267" s="209"/>
      <c r="AM267" s="209"/>
      <c r="AN267" s="209"/>
      <c r="AO267" s="209"/>
      <c r="AP267" s="209"/>
      <c r="AQ267" s="209"/>
      <c r="AR267" s="209"/>
      <c r="AS267" s="209"/>
      <c r="AT267" s="209"/>
      <c r="AU267" s="209"/>
      <c r="AV267" s="209"/>
      <c r="AW267" s="209"/>
      <c r="AX267" s="209"/>
    </row>
    <row r="268" spans="1:50" s="194" customFormat="1" x14ac:dyDescent="0.3">
      <c r="A268" s="1"/>
      <c r="B268" s="99" t="s">
        <v>82</v>
      </c>
      <c r="C268" s="67"/>
      <c r="D268" s="100" t="s">
        <v>55</v>
      </c>
      <c r="E268" s="99"/>
      <c r="F268" s="317">
        <v>0.78</v>
      </c>
      <c r="G268" s="164">
        <v>1</v>
      </c>
      <c r="H268" s="162">
        <f>G268*F268</f>
        <v>0.78</v>
      </c>
      <c r="I268" s="97"/>
      <c r="J268" s="318">
        <v>0.78</v>
      </c>
      <c r="K268" s="103">
        <v>1</v>
      </c>
      <c r="L268" s="162">
        <f>K268*J268</f>
        <v>0.78</v>
      </c>
      <c r="M268" s="97"/>
      <c r="N268" s="96">
        <f t="shared" si="54"/>
        <v>0</v>
      </c>
      <c r="O268" s="118">
        <f t="shared" si="59"/>
        <v>0</v>
      </c>
      <c r="Q268" s="224"/>
      <c r="R268" s="66"/>
      <c r="S268" s="213"/>
      <c r="T268" s="66"/>
      <c r="U268" s="214"/>
      <c r="V268" s="215"/>
      <c r="W268" s="209"/>
      <c r="X268" s="224"/>
      <c r="Y268" s="66"/>
      <c r="Z268" s="213"/>
      <c r="AA268" s="66"/>
      <c r="AB268" s="214"/>
      <c r="AC268" s="215"/>
      <c r="AD268" s="209"/>
      <c r="AE268" s="224"/>
      <c r="AF268" s="66"/>
      <c r="AG268" s="213"/>
      <c r="AH268" s="66"/>
      <c r="AI268" s="214"/>
      <c r="AJ268" s="215"/>
      <c r="AK268" s="209"/>
      <c r="AL268" s="209"/>
      <c r="AM268" s="209"/>
      <c r="AN268" s="209"/>
      <c r="AO268" s="209"/>
      <c r="AP268" s="209"/>
      <c r="AQ268" s="209"/>
      <c r="AR268" s="209"/>
      <c r="AS268" s="209"/>
      <c r="AT268" s="209"/>
      <c r="AU268" s="209"/>
      <c r="AV268" s="209"/>
      <c r="AW268" s="209"/>
      <c r="AX268" s="209"/>
    </row>
    <row r="269" spans="1:50" s="194" customFormat="1" x14ac:dyDescent="0.3">
      <c r="A269" s="1"/>
      <c r="B269" s="117" t="s">
        <v>29</v>
      </c>
      <c r="C269" s="126"/>
      <c r="D269" s="126"/>
      <c r="E269" s="126"/>
      <c r="F269" s="125"/>
      <c r="G269" s="114"/>
      <c r="H269" s="111">
        <f>SUM(H261:H268)+H260</f>
        <v>24.225968400000003</v>
      </c>
      <c r="I269" s="123"/>
      <c r="J269" s="114"/>
      <c r="K269" s="124"/>
      <c r="L269" s="111">
        <f>SUM(L261:L268)+L260</f>
        <v>28.091548263013699</v>
      </c>
      <c r="M269" s="123"/>
      <c r="N269" s="109">
        <f t="shared" si="54"/>
        <v>3.8655798630136964</v>
      </c>
      <c r="O269" s="108">
        <f>IF(OR(H269=0,L269=0),"",(N269/H269))</f>
        <v>0.15956348159909661</v>
      </c>
      <c r="Q269" s="66"/>
      <c r="R269" s="66"/>
      <c r="S269" s="220"/>
      <c r="T269" s="66"/>
      <c r="U269" s="220"/>
      <c r="V269" s="225"/>
      <c r="W269" s="209"/>
      <c r="X269" s="66"/>
      <c r="Y269" s="66"/>
      <c r="Z269" s="220"/>
      <c r="AA269" s="66"/>
      <c r="AB269" s="220"/>
      <c r="AC269" s="225"/>
      <c r="AD269" s="209"/>
      <c r="AE269" s="66"/>
      <c r="AF269" s="66"/>
      <c r="AG269" s="220"/>
      <c r="AH269" s="66"/>
      <c r="AI269" s="220"/>
      <c r="AJ269" s="225"/>
      <c r="AK269" s="209"/>
      <c r="AL269" s="209"/>
      <c r="AM269" s="209"/>
      <c r="AN269" s="209"/>
      <c r="AO269" s="209"/>
      <c r="AP269" s="209"/>
      <c r="AQ269" s="209"/>
      <c r="AR269" s="209"/>
      <c r="AS269" s="209"/>
      <c r="AT269" s="209"/>
      <c r="AU269" s="209"/>
      <c r="AV269" s="209"/>
      <c r="AW269" s="209"/>
      <c r="AX269" s="209"/>
    </row>
    <row r="270" spans="1:50" s="194" customFormat="1" x14ac:dyDescent="0.3">
      <c r="A270" s="1"/>
      <c r="B270" s="97" t="s">
        <v>28</v>
      </c>
      <c r="C270" s="97"/>
      <c r="D270" s="100" t="s">
        <v>19</v>
      </c>
      <c r="E270" s="121"/>
      <c r="F270" s="161">
        <v>9.1400000000000006E-3</v>
      </c>
      <c r="G270" s="106">
        <f>$F240*(1+$F290)</f>
        <v>148.3768</v>
      </c>
      <c r="H270" s="119">
        <f>G270*F270</f>
        <v>1.3561639520000002</v>
      </c>
      <c r="I270" s="97"/>
      <c r="J270" s="161">
        <f>+'2017 RR&amp;DistR-DONOTPRINT'!$J$5</f>
        <v>7.6299999999999996E-3</v>
      </c>
      <c r="K270" s="105">
        <f>+G270</f>
        <v>148.3768</v>
      </c>
      <c r="L270" s="119">
        <f>K270*J270</f>
        <v>1.132114984</v>
      </c>
      <c r="M270" s="97"/>
      <c r="N270" s="96">
        <f t="shared" si="54"/>
        <v>-0.22404896800000018</v>
      </c>
      <c r="O270" s="118">
        <f>IF(OR(H270=0,L270=0),"",(N270/H270))</f>
        <v>-0.1652078774617069</v>
      </c>
      <c r="Q270" s="217"/>
      <c r="R270" s="226"/>
      <c r="S270" s="213"/>
      <c r="T270" s="66"/>
      <c r="U270" s="214"/>
      <c r="V270" s="215"/>
      <c r="W270" s="209"/>
      <c r="X270" s="217"/>
      <c r="Y270" s="226"/>
      <c r="Z270" s="213"/>
      <c r="AA270" s="66"/>
      <c r="AB270" s="214"/>
      <c r="AC270" s="215"/>
      <c r="AD270" s="209"/>
      <c r="AE270" s="217"/>
      <c r="AF270" s="226"/>
      <c r="AG270" s="213"/>
      <c r="AH270" s="66"/>
      <c r="AI270" s="214"/>
      <c r="AJ270" s="215"/>
      <c r="AK270" s="209"/>
      <c r="AL270" s="209"/>
      <c r="AM270" s="209"/>
      <c r="AN270" s="209"/>
      <c r="AO270" s="209"/>
      <c r="AP270" s="209"/>
      <c r="AQ270" s="209"/>
      <c r="AR270" s="209"/>
      <c r="AS270" s="209"/>
      <c r="AT270" s="209"/>
      <c r="AU270" s="209"/>
      <c r="AV270" s="209"/>
      <c r="AW270" s="209"/>
      <c r="AX270" s="209"/>
    </row>
    <row r="271" spans="1:50" s="194" customFormat="1" x14ac:dyDescent="0.3">
      <c r="A271" s="1"/>
      <c r="B271" s="122" t="s">
        <v>27</v>
      </c>
      <c r="C271" s="97"/>
      <c r="D271" s="100" t="s">
        <v>19</v>
      </c>
      <c r="E271" s="121"/>
      <c r="F271" s="161">
        <v>7.8600000000000007E-3</v>
      </c>
      <c r="G271" s="106">
        <f>+G270</f>
        <v>148.3768</v>
      </c>
      <c r="H271" s="119">
        <f>G271*F271</f>
        <v>1.1662416480000002</v>
      </c>
      <c r="I271" s="97"/>
      <c r="J271" s="161">
        <f>+'2017 RR&amp;DistR-DONOTPRINT'!$K$5</f>
        <v>5.6699999999999997E-3</v>
      </c>
      <c r="K271" s="105">
        <f>+G270</f>
        <v>148.3768</v>
      </c>
      <c r="L271" s="119">
        <f>K271*J271</f>
        <v>0.84129645600000003</v>
      </c>
      <c r="M271" s="97"/>
      <c r="N271" s="96">
        <f t="shared" si="54"/>
        <v>-0.32494519200000016</v>
      </c>
      <c r="O271" s="118">
        <f>IF(OR(H271=0,L271=0),"",(N271/H271))</f>
        <v>-0.27862595419847336</v>
      </c>
      <c r="Q271" s="217"/>
      <c r="R271" s="226"/>
      <c r="S271" s="213"/>
      <c r="T271" s="66"/>
      <c r="U271" s="214"/>
      <c r="V271" s="215"/>
      <c r="W271" s="209"/>
      <c r="X271" s="217"/>
      <c r="Y271" s="226"/>
      <c r="Z271" s="213"/>
      <c r="AA271" s="66"/>
      <c r="AB271" s="214"/>
      <c r="AC271" s="215"/>
      <c r="AD271" s="209"/>
      <c r="AE271" s="217"/>
      <c r="AF271" s="226"/>
      <c r="AG271" s="213"/>
      <c r="AH271" s="66"/>
      <c r="AI271" s="214"/>
      <c r="AJ271" s="215"/>
      <c r="AK271" s="209"/>
      <c r="AL271" s="209"/>
      <c r="AM271" s="209"/>
      <c r="AN271" s="209"/>
      <c r="AO271" s="209"/>
      <c r="AP271" s="209"/>
      <c r="AQ271" s="209"/>
      <c r="AR271" s="209"/>
      <c r="AS271" s="209"/>
      <c r="AT271" s="209"/>
      <c r="AU271" s="209"/>
      <c r="AV271" s="209"/>
      <c r="AW271" s="209"/>
      <c r="AX271" s="209"/>
    </row>
    <row r="272" spans="1:50" s="194" customFormat="1" x14ac:dyDescent="0.3">
      <c r="A272" s="1"/>
      <c r="B272" s="117" t="s">
        <v>26</v>
      </c>
      <c r="C272" s="116"/>
      <c r="D272" s="116"/>
      <c r="E272" s="116"/>
      <c r="F272" s="115"/>
      <c r="G272" s="114"/>
      <c r="H272" s="111">
        <f>SUM(H269:H271)</f>
        <v>26.748374000000002</v>
      </c>
      <c r="I272" s="110"/>
      <c r="J272" s="113"/>
      <c r="K272" s="112"/>
      <c r="L272" s="111">
        <f>SUM(L269:L271)</f>
        <v>30.064959703013699</v>
      </c>
      <c r="M272" s="110"/>
      <c r="N272" s="109">
        <f t="shared" si="54"/>
        <v>3.3165857030136969</v>
      </c>
      <c r="O272" s="108">
        <f>IF(OR(H272=0,L272=0),"",(N272/H272))</f>
        <v>0.12399204912469433</v>
      </c>
      <c r="Q272" s="75"/>
      <c r="R272" s="75"/>
      <c r="S272" s="220"/>
      <c r="T272" s="75"/>
      <c r="U272" s="220"/>
      <c r="V272" s="225"/>
      <c r="W272" s="209"/>
      <c r="X272" s="75"/>
      <c r="Y272" s="75"/>
      <c r="Z272" s="220"/>
      <c r="AA272" s="75"/>
      <c r="AB272" s="220"/>
      <c r="AC272" s="225"/>
      <c r="AD272" s="209"/>
      <c r="AE272" s="75"/>
      <c r="AF272" s="75"/>
      <c r="AG272" s="220"/>
      <c r="AH272" s="75"/>
      <c r="AI272" s="220"/>
      <c r="AJ272" s="225"/>
      <c r="AK272" s="209"/>
      <c r="AL272" s="209"/>
      <c r="AM272" s="209"/>
      <c r="AN272" s="209"/>
      <c r="AO272" s="209"/>
      <c r="AP272" s="209"/>
      <c r="AQ272" s="209"/>
      <c r="AR272" s="209"/>
      <c r="AS272" s="209"/>
      <c r="AT272" s="209"/>
      <c r="AU272" s="209"/>
      <c r="AV272" s="209"/>
      <c r="AW272" s="209"/>
      <c r="AX272" s="209"/>
    </row>
    <row r="273" spans="1:50" s="194" customFormat="1" x14ac:dyDescent="0.3">
      <c r="A273" s="1"/>
      <c r="B273" s="107" t="s">
        <v>25</v>
      </c>
      <c r="C273" s="67"/>
      <c r="D273" s="100" t="s">
        <v>19</v>
      </c>
      <c r="E273" s="99"/>
      <c r="F273" s="93">
        <f>+RESIDENTIAL!$F$53</f>
        <v>3.5999999999999999E-3</v>
      </c>
      <c r="G273" s="106">
        <f>G270</f>
        <v>148.3768</v>
      </c>
      <c r="H273" s="91">
        <f t="shared" ref="H273:H282" si="61">G273*F273</f>
        <v>0.53415648000000004</v>
      </c>
      <c r="I273" s="97"/>
      <c r="J273" s="93">
        <f>+F273</f>
        <v>3.5999999999999999E-3</v>
      </c>
      <c r="K273" s="105">
        <f>G270</f>
        <v>148.3768</v>
      </c>
      <c r="L273" s="91">
        <f t="shared" ref="L273:L282" si="62">K273*J273</f>
        <v>0.53415648000000004</v>
      </c>
      <c r="M273" s="97"/>
      <c r="N273" s="96">
        <f t="shared" si="54"/>
        <v>0</v>
      </c>
      <c r="O273" s="118">
        <f>IF(OR(H273=0,L273=0),"",(N273/H273))</f>
        <v>0</v>
      </c>
      <c r="Q273" s="227"/>
      <c r="R273" s="226"/>
      <c r="S273" s="228"/>
      <c r="T273" s="66"/>
      <c r="U273" s="214"/>
      <c r="V273" s="215"/>
      <c r="W273" s="209"/>
      <c r="X273" s="227"/>
      <c r="Y273" s="226"/>
      <c r="Z273" s="228"/>
      <c r="AA273" s="66"/>
      <c r="AB273" s="214"/>
      <c r="AC273" s="215"/>
      <c r="AD273" s="209"/>
      <c r="AE273" s="227"/>
      <c r="AF273" s="226"/>
      <c r="AG273" s="228"/>
      <c r="AH273" s="66"/>
      <c r="AI273" s="214"/>
      <c r="AJ273" s="215"/>
      <c r="AK273" s="209"/>
      <c r="AL273" s="209"/>
      <c r="AM273" s="209"/>
      <c r="AN273" s="209"/>
      <c r="AO273" s="209"/>
      <c r="AP273" s="209"/>
      <c r="AQ273" s="209"/>
      <c r="AR273" s="209"/>
      <c r="AS273" s="209"/>
      <c r="AT273" s="209"/>
      <c r="AU273" s="209"/>
      <c r="AV273" s="209"/>
      <c r="AW273" s="209"/>
      <c r="AX273" s="209"/>
    </row>
    <row r="274" spans="1:50" s="194" customFormat="1" x14ac:dyDescent="0.3">
      <c r="A274" s="1"/>
      <c r="B274" s="107" t="s">
        <v>24</v>
      </c>
      <c r="C274" s="67"/>
      <c r="D274" s="100" t="s">
        <v>19</v>
      </c>
      <c r="E274" s="99"/>
      <c r="F274" s="93">
        <f>+RESIDENTIAL!$F$54</f>
        <v>1.2999999999999999E-3</v>
      </c>
      <c r="G274" s="106">
        <f>G270</f>
        <v>148.3768</v>
      </c>
      <c r="H274" s="91">
        <f t="shared" si="61"/>
        <v>0.19288984000000001</v>
      </c>
      <c r="I274" s="97"/>
      <c r="J274" s="102">
        <v>1.2999999999999999E-3</v>
      </c>
      <c r="K274" s="105">
        <f>G270</f>
        <v>148.3768</v>
      </c>
      <c r="L274" s="91">
        <f t="shared" si="62"/>
        <v>0.19288984000000001</v>
      </c>
      <c r="M274" s="97"/>
      <c r="N274" s="96">
        <f t="shared" si="54"/>
        <v>0</v>
      </c>
      <c r="O274" s="118">
        <f t="shared" ref="O274:O283" si="63">IF(OR(H274=0,L274=0),"",(N274/H274))</f>
        <v>0</v>
      </c>
      <c r="Q274" s="227"/>
      <c r="R274" s="226"/>
      <c r="S274" s="228"/>
      <c r="T274" s="66"/>
      <c r="U274" s="214"/>
      <c r="V274" s="215"/>
      <c r="W274" s="209"/>
      <c r="X274" s="227"/>
      <c r="Y274" s="226"/>
      <c r="Z274" s="228"/>
      <c r="AA274" s="66"/>
      <c r="AB274" s="214"/>
      <c r="AC274" s="215"/>
      <c r="AD274" s="209"/>
      <c r="AE274" s="227"/>
      <c r="AF274" s="226"/>
      <c r="AG274" s="228"/>
      <c r="AH274" s="66"/>
      <c r="AI274" s="214"/>
      <c r="AJ274" s="215"/>
      <c r="AK274" s="209"/>
      <c r="AL274" s="209"/>
      <c r="AM274" s="209"/>
      <c r="AN274" s="209"/>
      <c r="AO274" s="209"/>
      <c r="AP274" s="209"/>
      <c r="AQ274" s="209"/>
      <c r="AR274" s="209"/>
      <c r="AS274" s="209"/>
      <c r="AT274" s="209"/>
      <c r="AU274" s="209"/>
      <c r="AV274" s="209"/>
      <c r="AW274" s="209"/>
      <c r="AX274" s="209"/>
    </row>
    <row r="275" spans="1:50" s="194" customFormat="1" x14ac:dyDescent="0.3">
      <c r="A275" s="1"/>
      <c r="B275" s="107" t="s">
        <v>83</v>
      </c>
      <c r="C275" s="67"/>
      <c r="D275" s="100" t="s">
        <v>19</v>
      </c>
      <c r="E275" s="99"/>
      <c r="F275" s="93">
        <f>+RESIDENTIAL!$F$55</f>
        <v>1.1000000000000001E-3</v>
      </c>
      <c r="G275" s="106">
        <f>+G270</f>
        <v>148.3768</v>
      </c>
      <c r="H275" s="91">
        <f t="shared" si="61"/>
        <v>0.16321448000000002</v>
      </c>
      <c r="I275" s="97"/>
      <c r="J275" s="102">
        <v>1.1000000000000001E-3</v>
      </c>
      <c r="K275" s="105">
        <f>G270</f>
        <v>148.3768</v>
      </c>
      <c r="L275" s="91">
        <f t="shared" si="62"/>
        <v>0.16321448000000002</v>
      </c>
      <c r="M275" s="97"/>
      <c r="N275" s="96">
        <f t="shared" si="54"/>
        <v>0</v>
      </c>
      <c r="O275" s="118">
        <f t="shared" si="63"/>
        <v>0</v>
      </c>
      <c r="Q275" s="227"/>
      <c r="R275" s="226"/>
      <c r="S275" s="228"/>
      <c r="T275" s="66"/>
      <c r="U275" s="214"/>
      <c r="V275" s="215"/>
      <c r="W275" s="209"/>
      <c r="X275" s="227"/>
      <c r="Y275" s="226"/>
      <c r="Z275" s="228"/>
      <c r="AA275" s="66"/>
      <c r="AB275" s="214"/>
      <c r="AC275" s="215"/>
      <c r="AD275" s="209"/>
      <c r="AE275" s="227"/>
      <c r="AF275" s="226"/>
      <c r="AG275" s="228"/>
      <c r="AH275" s="66"/>
      <c r="AI275" s="214"/>
      <c r="AJ275" s="215"/>
      <c r="AK275" s="209"/>
      <c r="AL275" s="209"/>
      <c r="AM275" s="209"/>
      <c r="AN275" s="209"/>
      <c r="AO275" s="209"/>
      <c r="AP275" s="209"/>
      <c r="AQ275" s="209"/>
      <c r="AR275" s="209"/>
      <c r="AS275" s="209"/>
      <c r="AT275" s="209"/>
      <c r="AU275" s="209"/>
      <c r="AV275" s="209"/>
      <c r="AW275" s="209"/>
      <c r="AX275" s="209"/>
    </row>
    <row r="276" spans="1:50" s="194" customFormat="1" x14ac:dyDescent="0.3">
      <c r="A276" s="1"/>
      <c r="B276" s="67" t="s">
        <v>23</v>
      </c>
      <c r="C276" s="67"/>
      <c r="D276" s="100" t="s">
        <v>55</v>
      </c>
      <c r="E276" s="99"/>
      <c r="F276" s="324">
        <f>+RESIDENTIAL!$F$56</f>
        <v>0.25</v>
      </c>
      <c r="G276" s="104"/>
      <c r="H276" s="91">
        <f t="shared" si="61"/>
        <v>0</v>
      </c>
      <c r="I276" s="97"/>
      <c r="J276" s="201">
        <v>0.25</v>
      </c>
      <c r="K276" s="103"/>
      <c r="L276" s="91">
        <f t="shared" si="62"/>
        <v>0</v>
      </c>
      <c r="M276" s="97"/>
      <c r="N276" s="96">
        <f t="shared" si="54"/>
        <v>0</v>
      </c>
      <c r="O276" s="118" t="str">
        <f t="shared" si="63"/>
        <v/>
      </c>
      <c r="Q276" s="229"/>
      <c r="R276" s="66"/>
      <c r="S276" s="228"/>
      <c r="T276" s="66"/>
      <c r="U276" s="214"/>
      <c r="V276" s="215"/>
      <c r="W276" s="209"/>
      <c r="X276" s="229"/>
      <c r="Y276" s="66"/>
      <c r="Z276" s="228"/>
      <c r="AA276" s="66"/>
      <c r="AB276" s="214"/>
      <c r="AC276" s="215"/>
      <c r="AD276" s="209"/>
      <c r="AE276" s="229"/>
      <c r="AF276" s="66"/>
      <c r="AG276" s="228"/>
      <c r="AH276" s="66"/>
      <c r="AI276" s="214"/>
      <c r="AJ276" s="215"/>
      <c r="AK276" s="209"/>
      <c r="AL276" s="209"/>
      <c r="AM276" s="209"/>
      <c r="AN276" s="209"/>
      <c r="AO276" s="209"/>
      <c r="AP276" s="209"/>
      <c r="AQ276" s="209"/>
      <c r="AR276" s="209"/>
      <c r="AS276" s="209"/>
      <c r="AT276" s="209"/>
      <c r="AU276" s="209"/>
      <c r="AV276" s="209"/>
      <c r="AW276" s="209"/>
      <c r="AX276" s="209"/>
    </row>
    <row r="277" spans="1:50" s="194" customFormat="1" x14ac:dyDescent="0.3">
      <c r="A277" s="1"/>
      <c r="B277" s="101" t="s">
        <v>21</v>
      </c>
      <c r="C277" s="67"/>
      <c r="D277" s="100" t="s">
        <v>19</v>
      </c>
      <c r="E277" s="99"/>
      <c r="F277" s="93">
        <f>+RESIDENTIAL!$F$57</f>
        <v>8.6999999999999994E-2</v>
      </c>
      <c r="G277" s="98">
        <f>0.65*$F240</f>
        <v>92.95</v>
      </c>
      <c r="H277" s="91">
        <f t="shared" si="61"/>
        <v>8.0866500000000006</v>
      </c>
      <c r="I277" s="97"/>
      <c r="J277" s="93">
        <f>+RESIDENTIAL!$F$57</f>
        <v>8.6999999999999994E-2</v>
      </c>
      <c r="K277" s="98">
        <f>$G277</f>
        <v>92.95</v>
      </c>
      <c r="L277" s="91">
        <f t="shared" si="62"/>
        <v>8.0866500000000006</v>
      </c>
      <c r="M277" s="97"/>
      <c r="N277" s="96">
        <f t="shared" si="54"/>
        <v>0</v>
      </c>
      <c r="O277" s="118">
        <f t="shared" si="63"/>
        <v>0</v>
      </c>
      <c r="Q277" s="230"/>
      <c r="R277" s="231"/>
      <c r="S277" s="228"/>
      <c r="T277" s="66"/>
      <c r="U277" s="214"/>
      <c r="V277" s="215"/>
      <c r="W277" s="209"/>
      <c r="X277" s="230"/>
      <c r="Y277" s="231"/>
      <c r="Z277" s="228"/>
      <c r="AA277" s="66"/>
      <c r="AB277" s="214"/>
      <c r="AC277" s="215"/>
      <c r="AD277" s="209"/>
      <c r="AE277" s="230"/>
      <c r="AF277" s="231"/>
      <c r="AG277" s="228"/>
      <c r="AH277" s="66"/>
      <c r="AI277" s="214"/>
      <c r="AJ277" s="215"/>
      <c r="AK277" s="209"/>
      <c r="AL277" s="209"/>
      <c r="AM277" s="209"/>
      <c r="AN277" s="209"/>
      <c r="AO277" s="209"/>
      <c r="AP277" s="209"/>
      <c r="AQ277" s="209"/>
      <c r="AR277" s="209"/>
      <c r="AS277" s="209"/>
      <c r="AT277" s="209"/>
      <c r="AU277" s="209"/>
      <c r="AV277" s="209"/>
      <c r="AW277" s="209"/>
      <c r="AX277" s="209"/>
    </row>
    <row r="278" spans="1:50" s="194" customFormat="1" x14ac:dyDescent="0.3">
      <c r="A278" s="1"/>
      <c r="B278" s="101" t="s">
        <v>20</v>
      </c>
      <c r="C278" s="67"/>
      <c r="D278" s="100" t="s">
        <v>19</v>
      </c>
      <c r="E278" s="99"/>
      <c r="F278" s="93">
        <f>+RESIDENTIAL!$F$58</f>
        <v>0.13200000000000001</v>
      </c>
      <c r="G278" s="98">
        <f>0.17*$F240</f>
        <v>24.310000000000002</v>
      </c>
      <c r="H278" s="91">
        <f t="shared" si="61"/>
        <v>3.2089200000000004</v>
      </c>
      <c r="I278" s="97"/>
      <c r="J278" s="93">
        <f>+RESIDENTIAL!$F$58</f>
        <v>0.13200000000000001</v>
      </c>
      <c r="K278" s="98">
        <f>$G278</f>
        <v>24.310000000000002</v>
      </c>
      <c r="L278" s="91">
        <f t="shared" si="62"/>
        <v>3.2089200000000004</v>
      </c>
      <c r="M278" s="97"/>
      <c r="N278" s="96">
        <f t="shared" si="54"/>
        <v>0</v>
      </c>
      <c r="O278" s="118">
        <f t="shared" si="63"/>
        <v>0</v>
      </c>
      <c r="Q278" s="230"/>
      <c r="R278" s="231"/>
      <c r="S278" s="228"/>
      <c r="T278" s="66"/>
      <c r="U278" s="214"/>
      <c r="V278" s="215"/>
      <c r="W278" s="209"/>
      <c r="X278" s="230"/>
      <c r="Y278" s="231"/>
      <c r="Z278" s="228"/>
      <c r="AA278" s="66"/>
      <c r="AB278" s="214"/>
      <c r="AC278" s="215"/>
      <c r="AD278" s="209"/>
      <c r="AE278" s="230"/>
      <c r="AF278" s="231"/>
      <c r="AG278" s="228"/>
      <c r="AH278" s="66"/>
      <c r="AI278" s="214"/>
      <c r="AJ278" s="215"/>
      <c r="AK278" s="209"/>
      <c r="AL278" s="209"/>
      <c r="AM278" s="209"/>
      <c r="AN278" s="209"/>
      <c r="AO278" s="209"/>
      <c r="AP278" s="209"/>
      <c r="AQ278" s="209"/>
      <c r="AR278" s="209"/>
      <c r="AS278" s="209"/>
      <c r="AT278" s="209"/>
      <c r="AU278" s="209"/>
      <c r="AV278" s="209"/>
      <c r="AW278" s="209"/>
      <c r="AX278" s="209"/>
    </row>
    <row r="279" spans="1:50" s="194" customFormat="1" x14ac:dyDescent="0.3">
      <c r="A279" s="1"/>
      <c r="B279" s="3" t="s">
        <v>18</v>
      </c>
      <c r="C279" s="67"/>
      <c r="D279" s="100" t="s">
        <v>19</v>
      </c>
      <c r="E279" s="99"/>
      <c r="F279" s="93">
        <f>+RESIDENTIAL!$F$59</f>
        <v>0.18</v>
      </c>
      <c r="G279" s="98">
        <f>0.18*$F240</f>
        <v>25.74</v>
      </c>
      <c r="H279" s="91">
        <f t="shared" si="61"/>
        <v>4.6331999999999995</v>
      </c>
      <c r="I279" s="97"/>
      <c r="J279" s="93">
        <f>+RESIDENTIAL!$F$59</f>
        <v>0.18</v>
      </c>
      <c r="K279" s="98">
        <f>$G279</f>
        <v>25.74</v>
      </c>
      <c r="L279" s="91">
        <f t="shared" si="62"/>
        <v>4.6331999999999995</v>
      </c>
      <c r="M279" s="97"/>
      <c r="N279" s="96">
        <f t="shared" si="54"/>
        <v>0</v>
      </c>
      <c r="O279" s="118">
        <f t="shared" si="63"/>
        <v>0</v>
      </c>
      <c r="Q279" s="230"/>
      <c r="R279" s="231"/>
      <c r="S279" s="228"/>
      <c r="T279" s="66"/>
      <c r="U279" s="214"/>
      <c r="V279" s="215"/>
      <c r="W279" s="209"/>
      <c r="X279" s="230"/>
      <c r="Y279" s="231"/>
      <c r="Z279" s="228"/>
      <c r="AA279" s="66"/>
      <c r="AB279" s="214"/>
      <c r="AC279" s="215"/>
      <c r="AD279" s="209"/>
      <c r="AE279" s="230"/>
      <c r="AF279" s="231"/>
      <c r="AG279" s="228"/>
      <c r="AH279" s="66"/>
      <c r="AI279" s="214"/>
      <c r="AJ279" s="215"/>
      <c r="AK279" s="209"/>
      <c r="AL279" s="209"/>
      <c r="AM279" s="209"/>
      <c r="AN279" s="209"/>
      <c r="AO279" s="209"/>
      <c r="AP279" s="209"/>
      <c r="AQ279" s="209"/>
      <c r="AR279" s="209"/>
      <c r="AS279" s="209"/>
      <c r="AT279" s="209"/>
      <c r="AU279" s="209"/>
      <c r="AV279" s="209"/>
      <c r="AW279" s="209"/>
      <c r="AX279" s="209"/>
    </row>
    <row r="280" spans="1:50" s="194" customFormat="1" x14ac:dyDescent="0.3">
      <c r="A280" s="7"/>
      <c r="B280" s="95" t="s">
        <v>17</v>
      </c>
      <c r="C280" s="36"/>
      <c r="D280" s="100" t="s">
        <v>19</v>
      </c>
      <c r="E280" s="94"/>
      <c r="F280" s="93">
        <f>+RESIDENTIAL!$F$60</f>
        <v>0.10299999999999999</v>
      </c>
      <c r="G280" s="92">
        <f>IF(AND($T$1=1, $F240&gt;=600), 600, IF(AND($T$1=1, AND($F240&lt;600, $F240&gt;=0)), $F240, IF(AND($T$1=2, $F240&gt;=1000), 1000, IF(AND($T$1=2, AND($F240&lt;1000, $F240&gt;=0)), $F240))))</f>
        <v>143</v>
      </c>
      <c r="H280" s="91">
        <f t="shared" si="61"/>
        <v>14.728999999999999</v>
      </c>
      <c r="I280" s="90"/>
      <c r="J280" s="93">
        <f>+RESIDENTIAL!$F$60</f>
        <v>0.10299999999999999</v>
      </c>
      <c r="K280" s="92">
        <f>$G280</f>
        <v>143</v>
      </c>
      <c r="L280" s="91">
        <f t="shared" si="62"/>
        <v>14.728999999999999</v>
      </c>
      <c r="M280" s="90"/>
      <c r="N280" s="96">
        <f t="shared" si="54"/>
        <v>0</v>
      </c>
      <c r="O280" s="118">
        <f t="shared" si="63"/>
        <v>0</v>
      </c>
      <c r="Q280" s="230"/>
      <c r="R280" s="232"/>
      <c r="S280" s="228"/>
      <c r="T280" s="34"/>
      <c r="U280" s="214"/>
      <c r="V280" s="215"/>
      <c r="W280" s="209"/>
      <c r="X280" s="230"/>
      <c r="Y280" s="232"/>
      <c r="Z280" s="228"/>
      <c r="AA280" s="34"/>
      <c r="AB280" s="214"/>
      <c r="AC280" s="215"/>
      <c r="AD280" s="209"/>
      <c r="AE280" s="230"/>
      <c r="AF280" s="232"/>
      <c r="AG280" s="228"/>
      <c r="AH280" s="34"/>
      <c r="AI280" s="214"/>
      <c r="AJ280" s="215"/>
      <c r="AK280" s="209"/>
      <c r="AL280" s="209"/>
      <c r="AM280" s="209"/>
      <c r="AN280" s="209"/>
      <c r="AO280" s="209"/>
      <c r="AP280" s="209"/>
      <c r="AQ280" s="209"/>
      <c r="AR280" s="209"/>
      <c r="AS280" s="209"/>
      <c r="AT280" s="209"/>
      <c r="AU280" s="209"/>
      <c r="AV280" s="209"/>
      <c r="AW280" s="209"/>
      <c r="AX280" s="209"/>
    </row>
    <row r="281" spans="1:50" s="194" customFormat="1" x14ac:dyDescent="0.3">
      <c r="A281" s="7"/>
      <c r="B281" s="95" t="s">
        <v>16</v>
      </c>
      <c r="C281" s="36"/>
      <c r="D281" s="100" t="s">
        <v>19</v>
      </c>
      <c r="E281" s="94"/>
      <c r="F281" s="93">
        <f>+RESIDENTIAL!$F$61</f>
        <v>0.121</v>
      </c>
      <c r="G281" s="92">
        <f>IF(AND($T$1=1, F240&gt;=600), F240-600, IF(AND($T$1=1, AND(F240&lt;600, F240&gt;=0)), 0, IF(AND($T$1=2, F240&gt;=1000), F240-1000, IF(AND($T$1=2, AND(F240&lt;1000, F240&gt;=0)), 0))))</f>
        <v>0</v>
      </c>
      <c r="H281" s="91">
        <f t="shared" si="61"/>
        <v>0</v>
      </c>
      <c r="I281" s="90"/>
      <c r="J281" s="93">
        <f>+RESIDENTIAL!$F$61</f>
        <v>0.121</v>
      </c>
      <c r="K281" s="92">
        <f>$G281</f>
        <v>0</v>
      </c>
      <c r="L281" s="91">
        <f t="shared" si="62"/>
        <v>0</v>
      </c>
      <c r="M281" s="90"/>
      <c r="N281" s="96">
        <f t="shared" si="54"/>
        <v>0</v>
      </c>
      <c r="O281" s="118" t="str">
        <f t="shared" si="63"/>
        <v/>
      </c>
      <c r="Q281" s="230"/>
      <c r="R281" s="232"/>
      <c r="S281" s="228"/>
      <c r="T281" s="34"/>
      <c r="U281" s="214"/>
      <c r="V281" s="215"/>
      <c r="W281" s="209"/>
      <c r="X281" s="230"/>
      <c r="Y281" s="232"/>
      <c r="Z281" s="228"/>
      <c r="AA281" s="34"/>
      <c r="AB281" s="214"/>
      <c r="AC281" s="215"/>
      <c r="AD281" s="209"/>
      <c r="AE281" s="230"/>
      <c r="AF281" s="232"/>
      <c r="AG281" s="228"/>
      <c r="AH281" s="34"/>
      <c r="AI281" s="214"/>
      <c r="AJ281" s="215"/>
      <c r="AK281" s="209"/>
      <c r="AL281" s="209"/>
      <c r="AM281" s="209"/>
      <c r="AN281" s="209"/>
      <c r="AO281" s="209"/>
      <c r="AP281" s="209"/>
      <c r="AQ281" s="209"/>
      <c r="AR281" s="209"/>
      <c r="AS281" s="209"/>
      <c r="AT281" s="209"/>
      <c r="AU281" s="209"/>
      <c r="AV281" s="209"/>
      <c r="AW281" s="209"/>
      <c r="AX281" s="209"/>
    </row>
    <row r="282" spans="1:50" s="194" customFormat="1" x14ac:dyDescent="0.3">
      <c r="A282" s="7"/>
      <c r="B282" s="280" t="s">
        <v>114</v>
      </c>
      <c r="C282" s="36"/>
      <c r="D282" s="100" t="s">
        <v>19</v>
      </c>
      <c r="E282" s="94"/>
      <c r="F282" s="93">
        <v>0.113</v>
      </c>
      <c r="G282" s="92">
        <f>+$G$175</f>
        <v>143</v>
      </c>
      <c r="H282" s="91">
        <f t="shared" si="61"/>
        <v>16.158999999999999</v>
      </c>
      <c r="I282" s="90"/>
      <c r="J282" s="93">
        <f>+F282</f>
        <v>0.113</v>
      </c>
      <c r="K282" s="279">
        <f>+$G$175</f>
        <v>143</v>
      </c>
      <c r="L282" s="287">
        <f t="shared" si="62"/>
        <v>16.158999999999999</v>
      </c>
      <c r="M282" s="90"/>
      <c r="N282" s="89">
        <f t="shared" si="54"/>
        <v>0</v>
      </c>
      <c r="O282" s="288">
        <f t="shared" si="63"/>
        <v>0</v>
      </c>
      <c r="Q282" s="230"/>
      <c r="R282" s="232"/>
      <c r="S282" s="228"/>
      <c r="T282" s="34"/>
      <c r="U282" s="214"/>
      <c r="V282" s="215"/>
      <c r="W282" s="209"/>
      <c r="X282" s="230"/>
      <c r="Y282" s="232"/>
      <c r="Z282" s="228"/>
      <c r="AA282" s="34"/>
      <c r="AB282" s="214"/>
      <c r="AC282" s="215"/>
      <c r="AD282" s="209"/>
      <c r="AE282" s="230"/>
      <c r="AF282" s="232"/>
      <c r="AG282" s="228"/>
      <c r="AH282" s="34"/>
      <c r="AI282" s="214"/>
      <c r="AJ282" s="215"/>
      <c r="AK282" s="209"/>
      <c r="AL282" s="209"/>
      <c r="AM282" s="209"/>
      <c r="AN282" s="209"/>
      <c r="AO282" s="209"/>
      <c r="AP282" s="209"/>
      <c r="AQ282" s="209"/>
      <c r="AR282" s="209"/>
      <c r="AS282" s="209"/>
      <c r="AT282" s="209"/>
      <c r="AU282" s="209"/>
      <c r="AV282" s="209"/>
      <c r="AW282" s="209"/>
      <c r="AX282" s="209"/>
    </row>
    <row r="283" spans="1:50" s="194" customFormat="1" ht="15" thickBot="1" x14ac:dyDescent="0.35">
      <c r="A283" s="7"/>
      <c r="B283" s="280" t="s">
        <v>115</v>
      </c>
      <c r="C283" s="36"/>
      <c r="D283" s="100" t="s">
        <v>19</v>
      </c>
      <c r="E283" s="94"/>
      <c r="F283" s="93">
        <v>0.113</v>
      </c>
      <c r="G283" s="92"/>
      <c r="H283" s="287"/>
      <c r="I283" s="90"/>
      <c r="J283" s="305">
        <f>+F283</f>
        <v>0.113</v>
      </c>
      <c r="K283" s="279"/>
      <c r="L283" s="287"/>
      <c r="M283" s="90"/>
      <c r="N283" s="89">
        <f t="shared" si="54"/>
        <v>0</v>
      </c>
      <c r="O283" s="288" t="str">
        <f t="shared" si="63"/>
        <v/>
      </c>
      <c r="Q283" s="230"/>
      <c r="R283" s="232"/>
      <c r="S283" s="228"/>
      <c r="T283" s="34"/>
      <c r="U283" s="214"/>
      <c r="V283" s="215"/>
      <c r="W283" s="209"/>
      <c r="X283" s="230"/>
      <c r="Y283" s="232"/>
      <c r="Z283" s="228"/>
      <c r="AA283" s="34"/>
      <c r="AB283" s="214"/>
      <c r="AC283" s="215"/>
      <c r="AD283" s="209"/>
      <c r="AE283" s="230"/>
      <c r="AF283" s="232"/>
      <c r="AG283" s="228"/>
      <c r="AH283" s="34"/>
      <c r="AI283" s="214"/>
      <c r="AJ283" s="215"/>
      <c r="AK283" s="209"/>
      <c r="AL283" s="209"/>
      <c r="AM283" s="209"/>
      <c r="AN283" s="209"/>
      <c r="AO283" s="209"/>
      <c r="AP283" s="209"/>
      <c r="AQ283" s="209"/>
      <c r="AR283" s="209"/>
      <c r="AS283" s="209"/>
      <c r="AT283" s="209"/>
      <c r="AU283" s="209"/>
      <c r="AV283" s="209"/>
      <c r="AW283" s="209"/>
      <c r="AX283" s="209"/>
    </row>
    <row r="284" spans="1:50" s="194" customFormat="1" ht="15" thickBot="1" x14ac:dyDescent="0.35">
      <c r="A284" s="1"/>
      <c r="B284" s="88"/>
      <c r="C284" s="86"/>
      <c r="D284" s="87"/>
      <c r="E284" s="86"/>
      <c r="F284" s="56"/>
      <c r="G284" s="85"/>
      <c r="H284" s="54"/>
      <c r="I284" s="83"/>
      <c r="J284" s="56"/>
      <c r="K284" s="84"/>
      <c r="L284" s="54"/>
      <c r="M284" s="83"/>
      <c r="N284" s="82"/>
      <c r="O284" s="8"/>
      <c r="Q284" s="230"/>
      <c r="R284" s="219"/>
      <c r="S284" s="228"/>
      <c r="T284" s="66"/>
      <c r="U284" s="214"/>
      <c r="V284" s="233"/>
      <c r="W284" s="209"/>
      <c r="X284" s="230"/>
      <c r="Y284" s="219"/>
      <c r="Z284" s="228"/>
      <c r="AA284" s="66"/>
      <c r="AB284" s="214"/>
      <c r="AC284" s="233"/>
      <c r="AD284" s="209"/>
      <c r="AE284" s="230"/>
      <c r="AF284" s="219"/>
      <c r="AG284" s="228"/>
      <c r="AH284" s="66"/>
      <c r="AI284" s="214"/>
      <c r="AJ284" s="233"/>
      <c r="AK284" s="209"/>
      <c r="AL284" s="209"/>
      <c r="AM284" s="209"/>
      <c r="AN284" s="209"/>
      <c r="AO284" s="209"/>
      <c r="AP284" s="209"/>
      <c r="AQ284" s="209"/>
      <c r="AR284" s="209"/>
      <c r="AS284" s="209"/>
      <c r="AT284" s="209"/>
      <c r="AU284" s="209"/>
      <c r="AV284" s="209"/>
      <c r="AW284" s="209"/>
      <c r="AX284" s="209"/>
    </row>
    <row r="285" spans="1:50" s="194" customFormat="1" x14ac:dyDescent="0.3">
      <c r="A285" s="1"/>
      <c r="B285" s="81" t="s">
        <v>15</v>
      </c>
      <c r="C285" s="67"/>
      <c r="D285" s="67"/>
      <c r="E285" s="67"/>
      <c r="F285" s="80"/>
      <c r="G285" s="79"/>
      <c r="H285" s="76">
        <f>SUM(H272:H276,H282)</f>
        <v>43.797634799999997</v>
      </c>
      <c r="I285" s="78"/>
      <c r="J285" s="77"/>
      <c r="K285" s="77"/>
      <c r="L285" s="165">
        <f>SUM(L272:L276,L282)</f>
        <v>47.114220503013698</v>
      </c>
      <c r="M285" s="75"/>
      <c r="N285" s="74">
        <f>L285-H285</f>
        <v>3.3165857030137005</v>
      </c>
      <c r="O285" s="167">
        <f t="shared" ref="O285:O287" si="64">IF(OR(H285=0,L285=0),"",(N285/H285))</f>
        <v>7.572522393409474E-2</v>
      </c>
      <c r="Q285" s="234"/>
      <c r="R285" s="234"/>
      <c r="S285" s="220"/>
      <c r="T285" s="75"/>
      <c r="U285" s="214"/>
      <c r="V285" s="215"/>
      <c r="W285" s="209"/>
      <c r="X285" s="234"/>
      <c r="Y285" s="234"/>
      <c r="Z285" s="220"/>
      <c r="AA285" s="75"/>
      <c r="AB285" s="214"/>
      <c r="AC285" s="215"/>
      <c r="AD285" s="209"/>
      <c r="AE285" s="234"/>
      <c r="AF285" s="234"/>
      <c r="AG285" s="220"/>
      <c r="AH285" s="75"/>
      <c r="AI285" s="214"/>
      <c r="AJ285" s="215"/>
      <c r="AK285" s="209"/>
      <c r="AL285" s="209"/>
      <c r="AM285" s="209"/>
      <c r="AN285" s="209"/>
      <c r="AO285" s="209"/>
      <c r="AP285" s="209"/>
      <c r="AQ285" s="209"/>
      <c r="AR285" s="209"/>
      <c r="AS285" s="209"/>
      <c r="AT285" s="209"/>
      <c r="AU285" s="209"/>
      <c r="AV285" s="209"/>
      <c r="AW285" s="209"/>
      <c r="AX285" s="209"/>
    </row>
    <row r="286" spans="1:50" s="194" customFormat="1" x14ac:dyDescent="0.3">
      <c r="A286" s="1"/>
      <c r="B286" s="73" t="s">
        <v>12</v>
      </c>
      <c r="C286" s="67"/>
      <c r="D286" s="67"/>
      <c r="E286" s="67"/>
      <c r="F286" s="72">
        <v>0.13</v>
      </c>
      <c r="G286" s="66"/>
      <c r="H286" s="70">
        <f>H285*F286</f>
        <v>5.6936925240000003</v>
      </c>
      <c r="I286" s="65"/>
      <c r="J286" s="71">
        <v>0.13</v>
      </c>
      <c r="K286" s="65"/>
      <c r="L286" s="68">
        <f>L285*J286</f>
        <v>6.1248486653917809</v>
      </c>
      <c r="M286" s="64"/>
      <c r="N286" s="68">
        <f>L286-H286</f>
        <v>0.4311561413917806</v>
      </c>
      <c r="O286" s="118">
        <f t="shared" si="64"/>
        <v>7.5725223934094657E-2</v>
      </c>
      <c r="Q286" s="235"/>
      <c r="R286" s="64"/>
      <c r="S286" s="236"/>
      <c r="T286" s="64"/>
      <c r="U286" s="214"/>
      <c r="V286" s="215"/>
      <c r="W286" s="209"/>
      <c r="X286" s="235"/>
      <c r="Y286" s="64"/>
      <c r="Z286" s="236"/>
      <c r="AA286" s="64"/>
      <c r="AB286" s="214"/>
      <c r="AC286" s="215"/>
      <c r="AD286" s="209"/>
      <c r="AE286" s="235"/>
      <c r="AF286" s="64"/>
      <c r="AG286" s="236"/>
      <c r="AH286" s="64"/>
      <c r="AI286" s="214"/>
      <c r="AJ286" s="215"/>
      <c r="AK286" s="209"/>
      <c r="AL286" s="209"/>
      <c r="AM286" s="209"/>
      <c r="AN286" s="209"/>
      <c r="AO286" s="209"/>
      <c r="AP286" s="209"/>
      <c r="AQ286" s="209"/>
      <c r="AR286" s="209"/>
      <c r="AS286" s="209"/>
      <c r="AT286" s="209"/>
      <c r="AU286" s="209"/>
      <c r="AV286" s="209"/>
      <c r="AW286" s="209"/>
      <c r="AX286" s="209"/>
    </row>
    <row r="287" spans="1:50" s="194" customFormat="1" ht="15" thickBot="1" x14ac:dyDescent="0.35">
      <c r="A287" s="1"/>
      <c r="B287" s="387" t="s">
        <v>116</v>
      </c>
      <c r="C287" s="387"/>
      <c r="D287" s="387"/>
      <c r="E287" s="63"/>
      <c r="F287" s="62"/>
      <c r="G287" s="61"/>
      <c r="H287" s="60">
        <f>SUM(H285:H286)</f>
        <v>49.491327323999997</v>
      </c>
      <c r="I287" s="59"/>
      <c r="J287" s="59"/>
      <c r="K287" s="59"/>
      <c r="L287" s="327">
        <f>SUM(L285:L286)</f>
        <v>53.239069168405479</v>
      </c>
      <c r="M287" s="58"/>
      <c r="N287" s="57">
        <f>L287-H287</f>
        <v>3.747741844405482</v>
      </c>
      <c r="O287" s="168">
        <f t="shared" si="64"/>
        <v>7.5725223934094754E-2</v>
      </c>
      <c r="Q287" s="75"/>
      <c r="R287" s="75"/>
      <c r="S287" s="220"/>
      <c r="T287" s="75"/>
      <c r="U287" s="220"/>
      <c r="V287" s="238"/>
      <c r="W287" s="209"/>
      <c r="X287" s="75"/>
      <c r="Y287" s="75"/>
      <c r="Z287" s="220"/>
      <c r="AA287" s="75"/>
      <c r="AB287" s="220"/>
      <c r="AC287" s="238"/>
      <c r="AD287" s="209"/>
      <c r="AE287" s="75"/>
      <c r="AF287" s="75"/>
      <c r="AG287" s="220"/>
      <c r="AH287" s="75"/>
      <c r="AI287" s="220"/>
      <c r="AJ287" s="238"/>
      <c r="AK287" s="209"/>
      <c r="AL287" s="209"/>
      <c r="AM287" s="209"/>
      <c r="AN287" s="209"/>
      <c r="AO287" s="209"/>
      <c r="AP287" s="209"/>
      <c r="AQ287" s="209"/>
      <c r="AR287" s="209"/>
      <c r="AS287" s="209"/>
      <c r="AT287" s="209"/>
      <c r="AU287" s="209"/>
      <c r="AV287" s="209"/>
      <c r="AW287" s="209"/>
      <c r="AX287" s="209"/>
    </row>
    <row r="288" spans="1:50" s="194" customFormat="1" ht="15" thickBot="1" x14ac:dyDescent="0.35">
      <c r="A288" s="7"/>
      <c r="B288" s="19"/>
      <c r="C288" s="17"/>
      <c r="D288" s="18"/>
      <c r="E288" s="17"/>
      <c r="F288" s="56"/>
      <c r="G288" s="12"/>
      <c r="H288" s="54"/>
      <c r="I288" s="10"/>
      <c r="J288" s="56"/>
      <c r="K288" s="55"/>
      <c r="L288" s="54"/>
      <c r="M288" s="10"/>
      <c r="N288" s="53"/>
      <c r="O288" s="8"/>
      <c r="Q288" s="230"/>
      <c r="R288" s="239"/>
      <c r="S288" s="228"/>
      <c r="T288" s="34"/>
      <c r="U288" s="240"/>
      <c r="V288" s="233"/>
      <c r="W288" s="209"/>
      <c r="X288" s="230"/>
      <c r="Y288" s="239"/>
      <c r="Z288" s="228"/>
      <c r="AA288" s="34"/>
      <c r="AB288" s="240"/>
      <c r="AC288" s="233"/>
      <c r="AD288" s="209"/>
      <c r="AE288" s="230"/>
      <c r="AF288" s="239"/>
      <c r="AG288" s="228"/>
      <c r="AH288" s="34"/>
      <c r="AI288" s="240"/>
      <c r="AJ288" s="233"/>
      <c r="AK288" s="209"/>
      <c r="AL288" s="209"/>
      <c r="AM288" s="209"/>
      <c r="AN288" s="209"/>
      <c r="AO288" s="209"/>
      <c r="AP288" s="209"/>
      <c r="AQ288" s="209"/>
      <c r="AR288" s="209"/>
      <c r="AS288" s="209"/>
      <c r="AT288" s="209"/>
      <c r="AU288" s="209"/>
      <c r="AV288" s="209"/>
      <c r="AW288" s="209"/>
      <c r="AX288" s="209"/>
    </row>
    <row r="289" spans="1:50" s="194" customForma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6"/>
      <c r="M289" s="1"/>
      <c r="N289" s="1"/>
      <c r="O289" s="1"/>
      <c r="Q289" s="208"/>
      <c r="R289" s="208"/>
      <c r="S289" s="249"/>
      <c r="T289" s="208"/>
      <c r="U289" s="208"/>
      <c r="V289" s="208"/>
      <c r="W289" s="209"/>
      <c r="X289" s="208"/>
      <c r="Y289" s="208"/>
      <c r="Z289" s="247"/>
      <c r="AA289" s="208"/>
      <c r="AB289" s="208"/>
      <c r="AC289" s="208"/>
      <c r="AD289" s="209"/>
      <c r="AE289" s="208"/>
      <c r="AF289" s="208"/>
      <c r="AG289" s="247"/>
      <c r="AH289" s="208"/>
      <c r="AI289" s="208"/>
      <c r="AJ289" s="208"/>
      <c r="AK289" s="209"/>
      <c r="AL289" s="209"/>
      <c r="AM289" s="209"/>
      <c r="AN289" s="209"/>
      <c r="AO289" s="209"/>
      <c r="AP289" s="209"/>
      <c r="AQ289" s="209"/>
      <c r="AR289" s="209"/>
      <c r="AS289" s="209"/>
      <c r="AT289" s="209"/>
      <c r="AU289" s="209"/>
      <c r="AV289" s="209"/>
      <c r="AW289" s="209"/>
      <c r="AX289" s="209"/>
    </row>
    <row r="290" spans="1:50" s="194" customFormat="1" x14ac:dyDescent="0.3">
      <c r="A290" s="1"/>
      <c r="B290" s="5" t="s">
        <v>8</v>
      </c>
      <c r="C290" s="1"/>
      <c r="D290" s="1"/>
      <c r="E290" s="1"/>
      <c r="F290" s="4">
        <v>3.7600000000000001E-2</v>
      </c>
      <c r="G290" s="1"/>
      <c r="H290" s="1"/>
      <c r="I290" s="1"/>
      <c r="J290" s="4">
        <v>3.7600000000000001E-2</v>
      </c>
      <c r="K290" s="1"/>
      <c r="L290" s="1"/>
      <c r="M290" s="1"/>
      <c r="N290" s="1"/>
      <c r="O290" s="1"/>
      <c r="Q290" s="248"/>
      <c r="R290" s="208"/>
      <c r="S290" s="208"/>
      <c r="T290" s="208"/>
      <c r="U290" s="208"/>
      <c r="V290" s="208"/>
      <c r="W290" s="209"/>
      <c r="X290" s="248"/>
      <c r="Y290" s="208"/>
      <c r="Z290" s="208"/>
      <c r="AA290" s="208"/>
      <c r="AB290" s="208"/>
      <c r="AC290" s="208"/>
      <c r="AD290" s="209"/>
      <c r="AE290" s="248"/>
      <c r="AF290" s="208"/>
      <c r="AG290" s="208"/>
      <c r="AH290" s="208"/>
      <c r="AI290" s="208"/>
      <c r="AJ290" s="208"/>
      <c r="AK290" s="209"/>
      <c r="AL290" s="209"/>
      <c r="AM290" s="209"/>
      <c r="AN290" s="209"/>
      <c r="AO290" s="209"/>
      <c r="AP290" s="209"/>
      <c r="AQ290" s="209"/>
      <c r="AR290" s="209"/>
      <c r="AS290" s="209"/>
      <c r="AT290" s="209"/>
      <c r="AU290" s="209"/>
      <c r="AV290" s="209"/>
      <c r="AW290" s="209"/>
      <c r="AX290" s="209"/>
    </row>
    <row r="291" spans="1:50" s="194" customForma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Q291" s="209"/>
      <c r="R291" s="209"/>
      <c r="S291" s="209"/>
      <c r="T291" s="209"/>
      <c r="U291" s="209"/>
      <c r="V291" s="209"/>
      <c r="W291" s="209"/>
      <c r="X291" s="209"/>
      <c r="Y291" s="209"/>
      <c r="Z291" s="209"/>
      <c r="AA291" s="209"/>
      <c r="AB291" s="209"/>
      <c r="AC291" s="209"/>
      <c r="AD291" s="209"/>
      <c r="AE291" s="209"/>
      <c r="AF291" s="209"/>
      <c r="AG291" s="209"/>
      <c r="AH291" s="209"/>
      <c r="AI291" s="209"/>
      <c r="AJ291" s="209"/>
      <c r="AK291" s="209"/>
      <c r="AL291" s="209"/>
      <c r="AM291" s="209"/>
      <c r="AN291" s="209"/>
      <c r="AO291" s="209"/>
      <c r="AP291" s="209"/>
      <c r="AQ291" s="209"/>
      <c r="AR291" s="209"/>
      <c r="AS291" s="209"/>
      <c r="AT291" s="209"/>
      <c r="AU291" s="209"/>
      <c r="AV291" s="209"/>
      <c r="AW291" s="209"/>
      <c r="AX291" s="209"/>
    </row>
    <row r="292" spans="1:50" s="194" customFormat="1" x14ac:dyDescent="0.3">
      <c r="A292" s="1" t="s">
        <v>7</v>
      </c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50" s="194" customFormat="1" x14ac:dyDescent="0.3">
      <c r="A293" s="1" t="s">
        <v>6</v>
      </c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50" s="194" customForma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50" s="194" customFormat="1" x14ac:dyDescent="0.3">
      <c r="A295" s="3" t="s">
        <v>129</v>
      </c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50" s="194" customFormat="1" x14ac:dyDescent="0.3">
      <c r="A296" s="3" t="s">
        <v>5</v>
      </c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50" s="194" customForma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50" s="194" customFormat="1" x14ac:dyDescent="0.3">
      <c r="A298" s="1" t="s">
        <v>130</v>
      </c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50" s="194" customFormat="1" x14ac:dyDescent="0.3">
      <c r="A299" s="1" t="s">
        <v>4</v>
      </c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50" s="194" customFormat="1" x14ac:dyDescent="0.3">
      <c r="A300" s="1" t="s">
        <v>3</v>
      </c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50" s="194" customFormat="1" x14ac:dyDescent="0.3">
      <c r="A301" s="1" t="s">
        <v>2</v>
      </c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50" s="194" customFormat="1" x14ac:dyDescent="0.3">
      <c r="A302" s="1" t="s">
        <v>1</v>
      </c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50" s="194" customForma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50" s="194" customFormat="1" x14ac:dyDescent="0.3">
      <c r="A304" s="2"/>
      <c r="B304" s="1" t="s">
        <v>0</v>
      </c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s="194" customFormat="1" x14ac:dyDescent="0.3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s="194" customFormat="1" x14ac:dyDescent="0.3">
      <c r="A306" s="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s="194" customFormat="1" x14ac:dyDescent="0.3">
      <c r="A307" s="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s="194" customFormat="1" x14ac:dyDescent="0.3">
      <c r="A308" s="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s="194" customFormat="1" x14ac:dyDescent="0.3">
      <c r="A309" s="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s="194" customFormat="1" x14ac:dyDescent="0.3">
      <c r="A310" s="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s="194" customFormat="1" x14ac:dyDescent="0.3">
      <c r="A311" s="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s="194" customFormat="1" x14ac:dyDescent="0.3">
      <c r="A312" s="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s="194" customFormat="1" x14ac:dyDescent="0.3">
      <c r="A313" s="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s="194" customFormat="1" x14ac:dyDescent="0.3">
      <c r="A314" s="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s="194" customFormat="1" x14ac:dyDescent="0.3">
      <c r="A315" s="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s="194" customFormat="1" x14ac:dyDescent="0.3">
      <c r="A316" s="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s="194" customFormat="1" x14ac:dyDescent="0.3">
      <c r="A317" s="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s="194" customFormat="1" x14ac:dyDescent="0.3">
      <c r="A318" s="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s="194" customFormat="1" x14ac:dyDescent="0.3">
      <c r="A319" s="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s="194" customFormat="1" x14ac:dyDescent="0.3">
      <c r="A320" s="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s="194" customFormat="1" x14ac:dyDescent="0.3">
      <c r="A321" s="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s="194" customFormat="1" x14ac:dyDescent="0.3">
      <c r="A322" s="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s="194" customFormat="1" x14ac:dyDescent="0.3">
      <c r="A323" s="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s="194" customFormat="1" x14ac:dyDescent="0.3">
      <c r="A324" s="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s="194" customFormat="1" x14ac:dyDescent="0.3">
      <c r="A325" s="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s="194" customFormat="1" x14ac:dyDescent="0.3">
      <c r="A326" s="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s="194" customFormat="1" x14ac:dyDescent="0.3">
      <c r="A327" s="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s="194" customFormat="1" x14ac:dyDescent="0.3">
      <c r="A328" s="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s="194" customFormat="1" x14ac:dyDescent="0.3">
      <c r="A329" s="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s="194" customFormat="1" x14ac:dyDescent="0.3">
      <c r="A330" s="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s="194" customFormat="1" x14ac:dyDescent="0.3">
      <c r="A331" s="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s="194" customFormat="1" x14ac:dyDescent="0.3">
      <c r="A332" s="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s="194" customFormat="1" x14ac:dyDescent="0.3">
      <c r="A333" s="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s="194" customFormat="1" x14ac:dyDescent="0.3">
      <c r="A334" s="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s="194" customFormat="1" x14ac:dyDescent="0.3">
      <c r="A335" s="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s="194" customFormat="1" x14ac:dyDescent="0.3">
      <c r="A336" s="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s="194" customFormat="1" x14ac:dyDescent="0.3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s="194" customFormat="1" x14ac:dyDescent="0.3">
      <c r="A338" s="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s="194" customFormat="1" x14ac:dyDescent="0.3">
      <c r="A339" s="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s="194" customFormat="1" x14ac:dyDescent="0.3">
      <c r="A340" s="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s="194" customFormat="1" x14ac:dyDescent="0.3">
      <c r="A341" s="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s="194" customFormat="1" x14ac:dyDescent="0.3">
      <c r="A342" s="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s="194" customFormat="1" x14ac:dyDescent="0.3">
      <c r="A343" s="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s="194" customFormat="1" x14ac:dyDescent="0.3">
      <c r="A344" s="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s="194" customFormat="1" x14ac:dyDescent="0.3">
      <c r="A345" s="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s="194" customFormat="1" x14ac:dyDescent="0.3">
      <c r="A346" s="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s="194" customFormat="1" x14ac:dyDescent="0.3">
      <c r="A347" s="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s="194" customFormat="1" x14ac:dyDescent="0.3">
      <c r="A348" s="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s="194" customFormat="1" x14ac:dyDescent="0.3">
      <c r="A349" s="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s="194" customFormat="1" x14ac:dyDescent="0.3">
      <c r="A350" s="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s="194" customFormat="1" x14ac:dyDescent="0.3">
      <c r="A351" s="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s="194" customFormat="1" x14ac:dyDescent="0.3">
      <c r="A352" s="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s="194" customFormat="1" x14ac:dyDescent="0.3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s="194" customFormat="1" x14ac:dyDescent="0.3">
      <c r="A354" s="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s="194" customFormat="1" x14ac:dyDescent="0.3">
      <c r="A355" s="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s="194" customFormat="1" x14ac:dyDescent="0.3">
      <c r="A356" s="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s="194" customFormat="1" x14ac:dyDescent="0.3">
      <c r="A357" s="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s="194" customFormat="1" x14ac:dyDescent="0.3">
      <c r="A358" s="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s="194" customFormat="1" x14ac:dyDescent="0.3">
      <c r="A359" s="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s="194" customFormat="1" x14ac:dyDescent="0.3">
      <c r="A360" s="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s="194" customFormat="1" x14ac:dyDescent="0.3">
      <c r="A361" s="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s="194" customFormat="1" x14ac:dyDescent="0.3">
      <c r="A362" s="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s="194" customFormat="1" x14ac:dyDescent="0.3">
      <c r="A363" s="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s="194" customFormat="1" x14ac:dyDescent="0.3">
      <c r="A364" s="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s="194" customFormat="1" x14ac:dyDescent="0.3">
      <c r="A365" s="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s="194" customFormat="1" x14ac:dyDescent="0.3">
      <c r="A366" s="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s="194" customFormat="1" x14ac:dyDescent="0.3">
      <c r="A367" s="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s="194" customFormat="1" x14ac:dyDescent="0.3">
      <c r="A368" s="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s="194" customFormat="1" x14ac:dyDescent="0.3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s="194" customFormat="1" x14ac:dyDescent="0.3">
      <c r="A370" s="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s="194" customFormat="1" x14ac:dyDescent="0.3">
      <c r="A371" s="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s="194" customFormat="1" x14ac:dyDescent="0.3">
      <c r="A372" s="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s="194" customFormat="1" x14ac:dyDescent="0.3">
      <c r="A373" s="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s="194" customFormat="1" x14ac:dyDescent="0.3">
      <c r="A374" s="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s="194" customFormat="1" x14ac:dyDescent="0.3">
      <c r="A375" s="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s="194" customFormat="1" x14ac:dyDescent="0.3">
      <c r="A376" s="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s="194" customFormat="1" x14ac:dyDescent="0.3">
      <c r="A377" s="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s="194" customFormat="1" x14ac:dyDescent="0.3">
      <c r="A378" s="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s="194" customFormat="1" x14ac:dyDescent="0.3">
      <c r="A379" s="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s="194" customFormat="1" x14ac:dyDescent="0.3">
      <c r="A380" s="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s="194" customFormat="1" x14ac:dyDescent="0.3">
      <c r="A381" s="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s="194" customFormat="1" x14ac:dyDescent="0.3">
      <c r="A382" s="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s="194" customFormat="1" x14ac:dyDescent="0.3">
      <c r="A383" s="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s="194" customFormat="1" x14ac:dyDescent="0.3">
      <c r="A384" s="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s="194" customFormat="1" x14ac:dyDescent="0.3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s="194" customFormat="1" x14ac:dyDescent="0.3">
      <c r="A386" s="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s="194" customFormat="1" x14ac:dyDescent="0.3">
      <c r="A387" s="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s="194" customFormat="1" x14ac:dyDescent="0.3">
      <c r="A388" s="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s="194" customFormat="1" x14ac:dyDescent="0.3">
      <c r="A389" s="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s="194" customFormat="1" x14ac:dyDescent="0.3">
      <c r="A390" s="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s="194" customFormat="1" x14ac:dyDescent="0.3">
      <c r="A391" s="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s="194" customFormat="1" x14ac:dyDescent="0.3">
      <c r="A392" s="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s="194" customFormat="1" x14ac:dyDescent="0.3">
      <c r="A393" s="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s="194" customFormat="1" x14ac:dyDescent="0.3">
      <c r="A394" s="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s="194" customFormat="1" x14ac:dyDescent="0.3">
      <c r="A395" s="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s="194" customFormat="1" x14ac:dyDescent="0.3">
      <c r="A396" s="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s="194" customFormat="1" x14ac:dyDescent="0.3">
      <c r="A397" s="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s="194" customFormat="1" x14ac:dyDescent="0.3">
      <c r="A398" s="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s="194" customFormat="1" x14ac:dyDescent="0.3">
      <c r="A399" s="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s="194" customFormat="1" x14ac:dyDescent="0.3">
      <c r="A400" s="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s="194" customFormat="1" x14ac:dyDescent="0.3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s="194" customFormat="1" x14ac:dyDescent="0.3">
      <c r="A402" s="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s="194" customFormat="1" x14ac:dyDescent="0.3">
      <c r="A403" s="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s="194" customFormat="1" x14ac:dyDescent="0.3">
      <c r="A404" s="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s="194" customFormat="1" x14ac:dyDescent="0.3">
      <c r="A405" s="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s="194" customFormat="1" x14ac:dyDescent="0.3">
      <c r="A406" s="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s="194" customFormat="1" x14ac:dyDescent="0.3">
      <c r="A407" s="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s="194" customFormat="1" x14ac:dyDescent="0.3">
      <c r="A408" s="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s="194" customFormat="1" x14ac:dyDescent="0.3">
      <c r="A409" s="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s="194" customFormat="1" x14ac:dyDescent="0.3">
      <c r="A410" s="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s="194" customFormat="1" x14ac:dyDescent="0.3">
      <c r="A411" s="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s="194" customFormat="1" x14ac:dyDescent="0.3">
      <c r="A412" s="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s="194" customFormat="1" x14ac:dyDescent="0.3">
      <c r="A413" s="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s="194" customFormat="1" x14ac:dyDescent="0.3">
      <c r="A414" s="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s="194" customFormat="1" x14ac:dyDescent="0.3">
      <c r="A415" s="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s="194" customFormat="1" x14ac:dyDescent="0.3">
      <c r="A416" s="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s="194" customFormat="1" x14ac:dyDescent="0.3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s="194" customFormat="1" x14ac:dyDescent="0.3">
      <c r="A418" s="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s="194" customFormat="1" x14ac:dyDescent="0.3">
      <c r="A419" s="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s="194" customFormat="1" x14ac:dyDescent="0.3">
      <c r="A420" s="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s="194" customFormat="1" x14ac:dyDescent="0.3">
      <c r="A421" s="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s="194" customFormat="1" x14ac:dyDescent="0.3">
      <c r="A422" s="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s="194" customFormat="1" x14ac:dyDescent="0.3">
      <c r="A423" s="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s="194" customFormat="1" x14ac:dyDescent="0.3">
      <c r="A424" s="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s="194" customFormat="1" x14ac:dyDescent="0.3">
      <c r="A425" s="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s="194" customFormat="1" x14ac:dyDescent="0.3">
      <c r="A426" s="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s="194" customFormat="1" x14ac:dyDescent="0.3">
      <c r="A427" s="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s="194" customFormat="1" x14ac:dyDescent="0.3">
      <c r="A428" s="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s="194" customFormat="1" x14ac:dyDescent="0.3">
      <c r="A429" s="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s="194" customFormat="1" x14ac:dyDescent="0.3">
      <c r="A430" s="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s="194" customFormat="1" x14ac:dyDescent="0.3">
      <c r="A431" s="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s="194" customFormat="1" x14ac:dyDescent="0.3">
      <c r="A432" s="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s="194" customFormat="1" x14ac:dyDescent="0.3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s="194" customFormat="1" x14ac:dyDescent="0.3">
      <c r="A434" s="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s="194" customFormat="1" x14ac:dyDescent="0.3">
      <c r="A435" s="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s="194" customFormat="1" x14ac:dyDescent="0.3">
      <c r="A436" s="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s="194" customFormat="1" x14ac:dyDescent="0.3">
      <c r="A437" s="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s="194" customFormat="1" x14ac:dyDescent="0.3">
      <c r="A438" s="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s="194" customFormat="1" x14ac:dyDescent="0.3">
      <c r="A439" s="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s="194" customFormat="1" x14ac:dyDescent="0.3">
      <c r="A440" s="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s="194" customFormat="1" x14ac:dyDescent="0.3">
      <c r="A441" s="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s="194" customFormat="1" x14ac:dyDescent="0.3">
      <c r="A442" s="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s="194" customFormat="1" x14ac:dyDescent="0.3">
      <c r="A443" s="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s="194" customFormat="1" x14ac:dyDescent="0.3">
      <c r="A444" s="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s="194" customFormat="1" x14ac:dyDescent="0.3">
      <c r="A445" s="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s="194" customFormat="1" x14ac:dyDescent="0.3">
      <c r="A446" s="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s="194" customFormat="1" x14ac:dyDescent="0.3">
      <c r="A447" s="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s="194" customFormat="1" x14ac:dyDescent="0.3">
      <c r="A448" s="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s="194" customFormat="1" x14ac:dyDescent="0.3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s="194" customFormat="1" x14ac:dyDescent="0.3">
      <c r="A450" s="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s="194" customFormat="1" x14ac:dyDescent="0.3">
      <c r="A451" s="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s="194" customFormat="1" x14ac:dyDescent="0.3">
      <c r="A452" s="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s="194" customFormat="1" x14ac:dyDescent="0.3">
      <c r="A453" s="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s="194" customFormat="1" x14ac:dyDescent="0.3">
      <c r="A454" s="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s="194" customFormat="1" x14ac:dyDescent="0.3">
      <c r="A455" s="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s="194" customFormat="1" x14ac:dyDescent="0.3">
      <c r="A456" s="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s="194" customFormat="1" x14ac:dyDescent="0.3">
      <c r="A457" s="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s="194" customFormat="1" x14ac:dyDescent="0.3">
      <c r="A458" s="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s="194" customFormat="1" x14ac:dyDescent="0.3">
      <c r="A459" s="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s="194" customFormat="1" x14ac:dyDescent="0.3">
      <c r="A460" s="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s="194" customFormat="1" x14ac:dyDescent="0.3">
      <c r="A461" s="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s="194" customFormat="1" x14ac:dyDescent="0.3">
      <c r="A462" s="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s="194" customFormat="1" x14ac:dyDescent="0.3">
      <c r="A463" s="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s="194" customFormat="1" x14ac:dyDescent="0.3">
      <c r="A464" s="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s="194" customFormat="1" x14ac:dyDescent="0.3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s="194" customFormat="1" x14ac:dyDescent="0.3">
      <c r="A466" s="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s="194" customFormat="1" x14ac:dyDescent="0.3">
      <c r="A467" s="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s="194" customFormat="1" x14ac:dyDescent="0.3">
      <c r="A468" s="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s="194" customFormat="1" x14ac:dyDescent="0.3">
      <c r="A469" s="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s="194" customFormat="1" x14ac:dyDescent="0.3">
      <c r="A470" s="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s="194" customFormat="1" x14ac:dyDescent="0.3">
      <c r="A471" s="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s="194" customFormat="1" x14ac:dyDescent="0.3">
      <c r="A472" s="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s="194" customFormat="1" x14ac:dyDescent="0.3">
      <c r="A473" s="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s="194" customFormat="1" x14ac:dyDescent="0.3">
      <c r="A474" s="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s="194" customFormat="1" x14ac:dyDescent="0.3">
      <c r="A475" s="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s="194" customFormat="1" x14ac:dyDescent="0.3">
      <c r="A476" s="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s="194" customFormat="1" x14ac:dyDescent="0.3">
      <c r="A477" s="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s="194" customFormat="1" x14ac:dyDescent="0.3">
      <c r="A478" s="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s="194" customFormat="1" x14ac:dyDescent="0.3">
      <c r="A479" s="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s="194" customFormat="1" x14ac:dyDescent="0.3">
      <c r="A480" s="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s="194" customFormat="1" x14ac:dyDescent="0.3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s="194" customFormat="1" x14ac:dyDescent="0.3">
      <c r="A482" s="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s="194" customFormat="1" x14ac:dyDescent="0.3">
      <c r="A483" s="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s="194" customFormat="1" x14ac:dyDescent="0.3">
      <c r="A484" s="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s="194" customFormat="1" x14ac:dyDescent="0.3">
      <c r="A485" s="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s="194" customFormat="1" x14ac:dyDescent="0.3">
      <c r="A486" s="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s="194" customFormat="1" x14ac:dyDescent="0.3">
      <c r="A487" s="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s="194" customFormat="1" x14ac:dyDescent="0.3">
      <c r="A488" s="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s="194" customFormat="1" x14ac:dyDescent="0.3">
      <c r="A489" s="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s="194" customFormat="1" x14ac:dyDescent="0.3">
      <c r="A490" s="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s="194" customFormat="1" x14ac:dyDescent="0.3">
      <c r="A491" s="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s="194" customFormat="1" x14ac:dyDescent="0.3">
      <c r="A492" s="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s="194" customFormat="1" x14ac:dyDescent="0.3">
      <c r="A493" s="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s="194" customFormat="1" x14ac:dyDescent="0.3">
      <c r="A494" s="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s="194" customFormat="1" x14ac:dyDescent="0.3">
      <c r="A495" s="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s="194" customFormat="1" x14ac:dyDescent="0.3">
      <c r="A496" s="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s="194" customFormat="1" x14ac:dyDescent="0.3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s="194" customFormat="1" x14ac:dyDescent="0.3">
      <c r="A498" s="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s="194" customFormat="1" x14ac:dyDescent="0.3">
      <c r="A499" s="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s="194" customFormat="1" x14ac:dyDescent="0.3">
      <c r="A500" s="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s="194" customFormat="1" x14ac:dyDescent="0.3">
      <c r="A501" s="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s="194" customFormat="1" x14ac:dyDescent="0.3">
      <c r="A502" s="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s="194" customFormat="1" x14ac:dyDescent="0.3">
      <c r="A503" s="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s="194" customFormat="1" x14ac:dyDescent="0.3">
      <c r="A504" s="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s="194" customFormat="1" x14ac:dyDescent="0.3">
      <c r="A505" s="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s="194" customFormat="1" x14ac:dyDescent="0.3">
      <c r="A506" s="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s="194" customFormat="1" x14ac:dyDescent="0.3">
      <c r="A507" s="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s="194" customFormat="1" x14ac:dyDescent="0.3">
      <c r="A508" s="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s="194" customFormat="1" x14ac:dyDescent="0.3">
      <c r="A509" s="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s="194" customFormat="1" x14ac:dyDescent="0.3">
      <c r="A510" s="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s="194" customFormat="1" x14ac:dyDescent="0.3">
      <c r="A511" s="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s="194" customFormat="1" x14ac:dyDescent="0.3">
      <c r="A512" s="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s="194" customFormat="1" x14ac:dyDescent="0.3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s="194" customFormat="1" x14ac:dyDescent="0.3">
      <c r="A514" s="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s="194" customFormat="1" x14ac:dyDescent="0.3">
      <c r="A515" s="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s="194" customFormat="1" x14ac:dyDescent="0.3">
      <c r="A516" s="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s="194" customFormat="1" x14ac:dyDescent="0.3">
      <c r="A517" s="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s="194" customFormat="1" x14ac:dyDescent="0.3">
      <c r="A518" s="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s="194" customFormat="1" x14ac:dyDescent="0.3">
      <c r="A519" s="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s="194" customFormat="1" x14ac:dyDescent="0.3">
      <c r="A520" s="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s="194" customFormat="1" x14ac:dyDescent="0.3">
      <c r="A521" s="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s="194" customFormat="1" x14ac:dyDescent="0.3">
      <c r="A522" s="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s="194" customFormat="1" x14ac:dyDescent="0.3">
      <c r="A523" s="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s="194" customFormat="1" x14ac:dyDescent="0.3">
      <c r="A524" s="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s="194" customFormat="1" x14ac:dyDescent="0.3">
      <c r="A525" s="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s="194" customFormat="1" x14ac:dyDescent="0.3">
      <c r="A526" s="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s="194" customFormat="1" x14ac:dyDescent="0.3">
      <c r="A527" s="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s="194" customFormat="1" x14ac:dyDescent="0.3">
      <c r="A528" s="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s="194" customFormat="1" x14ac:dyDescent="0.3">
      <c r="A529" s="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s="194" customFormat="1" x14ac:dyDescent="0.3">
      <c r="A530" s="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s="194" customFormat="1" x14ac:dyDescent="0.3">
      <c r="A531" s="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s="194" customFormat="1" x14ac:dyDescent="0.3">
      <c r="A532" s="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s="194" customFormat="1" x14ac:dyDescent="0.3">
      <c r="A533" s="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s="194" customFormat="1" x14ac:dyDescent="0.3">
      <c r="A534" s="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s="194" customFormat="1" x14ac:dyDescent="0.3">
      <c r="A535" s="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s="194" customFormat="1" x14ac:dyDescent="0.3">
      <c r="A536" s="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s="194" customFormat="1" x14ac:dyDescent="0.3">
      <c r="A537" s="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s="194" customFormat="1" x14ac:dyDescent="0.3">
      <c r="A538" s="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s="194" customFormat="1" x14ac:dyDescent="0.3">
      <c r="A539" s="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x14ac:dyDescent="0.3">
      <c r="A540" s="130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s="194" customFormat="1" x14ac:dyDescent="0.3">
      <c r="A541" s="130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s="194" customFormat="1" x14ac:dyDescent="0.3">
      <c r="A542" s="130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s="194" customFormat="1" x14ac:dyDescent="0.3">
      <c r="A543" s="130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s="194" customFormat="1" x14ac:dyDescent="0.3">
      <c r="A544" s="130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s="194" customFormat="1" x14ac:dyDescent="0.3">
      <c r="A545" s="130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s="194" customFormat="1" x14ac:dyDescent="0.3">
      <c r="A546" s="130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</sheetData>
  <mergeCells count="89">
    <mergeCell ref="AI94:AJ94"/>
    <mergeCell ref="D95:D96"/>
    <mergeCell ref="N95:N96"/>
    <mergeCell ref="O95:O96"/>
    <mergeCell ref="U95:U96"/>
    <mergeCell ref="V95:V96"/>
    <mergeCell ref="AB95:AB96"/>
    <mergeCell ref="AC95:AC96"/>
    <mergeCell ref="AI95:AI96"/>
    <mergeCell ref="AJ95:AJ96"/>
    <mergeCell ref="Q94:S94"/>
    <mergeCell ref="U94:V94"/>
    <mergeCell ref="X94:Z94"/>
    <mergeCell ref="AB94:AC94"/>
    <mergeCell ref="AE94:AG94"/>
    <mergeCell ref="AI21:AI22"/>
    <mergeCell ref="Q20:S20"/>
    <mergeCell ref="U20:V20"/>
    <mergeCell ref="X20:Z20"/>
    <mergeCell ref="AB20:AC20"/>
    <mergeCell ref="AE20:AG20"/>
    <mergeCell ref="AI20:AJ20"/>
    <mergeCell ref="AJ21:AJ22"/>
    <mergeCell ref="U21:U22"/>
    <mergeCell ref="V21:V22"/>
    <mergeCell ref="AB21:AB22"/>
    <mergeCell ref="AC21:AC22"/>
    <mergeCell ref="A3:K3"/>
    <mergeCell ref="B10:O10"/>
    <mergeCell ref="B11:O11"/>
    <mergeCell ref="D14:O14"/>
    <mergeCell ref="F20:H20"/>
    <mergeCell ref="J20:L20"/>
    <mergeCell ref="N20:O20"/>
    <mergeCell ref="O21:O22"/>
    <mergeCell ref="B65:D65"/>
    <mergeCell ref="D21:D22"/>
    <mergeCell ref="N21:N22"/>
    <mergeCell ref="B158:O158"/>
    <mergeCell ref="B84:O84"/>
    <mergeCell ref="B85:O85"/>
    <mergeCell ref="D88:O88"/>
    <mergeCell ref="F94:H94"/>
    <mergeCell ref="J94:L94"/>
    <mergeCell ref="N94:O94"/>
    <mergeCell ref="B139:D139"/>
    <mergeCell ref="B159:O159"/>
    <mergeCell ref="D162:O162"/>
    <mergeCell ref="F168:H168"/>
    <mergeCell ref="J168:L168"/>
    <mergeCell ref="N168:O168"/>
    <mergeCell ref="AI168:AJ168"/>
    <mergeCell ref="D169:D170"/>
    <mergeCell ref="N169:N170"/>
    <mergeCell ref="O169:O170"/>
    <mergeCell ref="U169:U170"/>
    <mergeCell ref="V169:V170"/>
    <mergeCell ref="AB169:AB170"/>
    <mergeCell ref="AC169:AC170"/>
    <mergeCell ref="AI169:AI170"/>
    <mergeCell ref="AJ169:AJ170"/>
    <mergeCell ref="Q168:S168"/>
    <mergeCell ref="U168:V168"/>
    <mergeCell ref="X168:Z168"/>
    <mergeCell ref="AB168:AC168"/>
    <mergeCell ref="AE168:AG168"/>
    <mergeCell ref="B213:D213"/>
    <mergeCell ref="B232:O232"/>
    <mergeCell ref="B233:O233"/>
    <mergeCell ref="D236:O236"/>
    <mergeCell ref="F242:H242"/>
    <mergeCell ref="J242:L242"/>
    <mergeCell ref="N242:O242"/>
    <mergeCell ref="B287:D287"/>
    <mergeCell ref="AI242:AJ242"/>
    <mergeCell ref="D243:D244"/>
    <mergeCell ref="N243:N244"/>
    <mergeCell ref="O243:O244"/>
    <mergeCell ref="U243:U244"/>
    <mergeCell ref="V243:V244"/>
    <mergeCell ref="AB243:AB244"/>
    <mergeCell ref="AC243:AC244"/>
    <mergeCell ref="AI243:AI244"/>
    <mergeCell ref="AJ243:AJ244"/>
    <mergeCell ref="Q242:S242"/>
    <mergeCell ref="U242:V242"/>
    <mergeCell ref="X242:Z242"/>
    <mergeCell ref="AB242:AC242"/>
    <mergeCell ref="AE242:AG242"/>
  </mergeCells>
  <dataValidations disablePrompts="1" count="5">
    <dataValidation type="list" allowBlank="1" showInputMessage="1" showErrorMessage="1" prompt="Select Charge Unit - per 30 days, per kWh, per kW, per kVA." sqref="D48:D49 D24:D37 D39:D46 D51:D61 D122:D123 D98:D111 D113:D120 D125:D135 D196:D197 D172:D185 D187:D194 D199:D209 D270:D271 D246:D259 D261:D268 D273:D283">
      <formula1>"per 30 days, per kWh, per kW, per kVA"</formula1>
    </dataValidation>
    <dataValidation type="list" allowBlank="1" showInputMessage="1" showErrorMessage="1" sqref="E48:E49 E66 E122:E123 E140 E196:E197 E214 E51:E62 E125:E136 E199:E210 E39:E46 E113:E120 E187:E194 E270:E271 E288 E273:E284 E261:E268 E23:E37 E97:E111 E171:E185 E245:E259">
      <formula1>#REF!</formula1>
    </dataValidation>
    <dataValidation type="list" allowBlank="1" showInputMessage="1" showErrorMessage="1" prompt="Select Charge Unit - monthly, per kWh, per kW" sqref="D62 D66 D136 D140 D210 D214 D284 D288">
      <formula1>"Monthly, per kWh, per kW"</formula1>
    </dataValidation>
    <dataValidation type="list" allowBlank="1" showInputMessage="1" showErrorMessage="1" sqref="D23 D97 D171 D245">
      <formula1>"per 30 days, per kWh, per kW, per kVA"</formula1>
    </dataValidation>
    <dataValidation type="list" allowBlank="1" showInputMessage="1" showErrorMessage="1" sqref="D16 D90 D164 D238">
      <formula1>"TOU, non-TOU"</formula1>
    </dataValidation>
  </dataValidations>
  <printOptions horizontalCentered="1"/>
  <pageMargins left="0.3" right="0.35" top="0.92" bottom="0.7" header="0.56999999999999995" footer="0.41"/>
  <pageSetup paperSize="3" scale="60" fitToHeight="0" orientation="landscape" r:id="rId1"/>
  <headerFooter>
    <oddHeader>&amp;RToronto Hydro-Electric System Limited
EB-2016-0254
Tab 5
Schedule 1
Updated:  2016 Dec 13
Page &amp;P of &amp;N</oddHeader>
    <oddFooter>&amp;C&amp;A</oddFooter>
  </headerFooter>
  <rowBreaks count="4" manualBreakCount="4">
    <brk id="83" max="16" man="1"/>
    <brk id="157" max="16" man="1"/>
    <brk id="231" max="16" man="1"/>
    <brk id="304" max="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9</xdr:col>
                    <xdr:colOff>365760</xdr:colOff>
                    <xdr:row>16</xdr:row>
                    <xdr:rowOff>114300</xdr:rowOff>
                  </from>
                  <to>
                    <xdr:col>17</xdr:col>
                    <xdr:colOff>213360</xdr:colOff>
                    <xdr:row>18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6</xdr:col>
                    <xdr:colOff>381000</xdr:colOff>
                    <xdr:row>16</xdr:row>
                    <xdr:rowOff>190500</xdr:rowOff>
                  </from>
                  <to>
                    <xdr:col>9</xdr:col>
                    <xdr:colOff>655320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6" name="Option Button 30">
              <controlPr defaultSize="0" autoFill="0" autoLine="0" autoPict="0">
                <anchor moveWithCells="1">
                  <from>
                    <xdr:col>9</xdr:col>
                    <xdr:colOff>365760</xdr:colOff>
                    <xdr:row>546</xdr:row>
                    <xdr:rowOff>0</xdr:rowOff>
                  </from>
                  <to>
                    <xdr:col>17</xdr:col>
                    <xdr:colOff>213360</xdr:colOff>
                    <xdr:row>548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7" name="Option Button 31">
              <controlPr defaultSize="0" autoFill="0" autoLine="0" autoPict="0">
                <anchor moveWithCells="1">
                  <from>
                    <xdr:col>6</xdr:col>
                    <xdr:colOff>381000</xdr:colOff>
                    <xdr:row>546</xdr:row>
                    <xdr:rowOff>0</xdr:rowOff>
                  </from>
                  <to>
                    <xdr:col>9</xdr:col>
                    <xdr:colOff>655320</xdr:colOff>
                    <xdr:row>547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8" name="Option Button 55">
              <controlPr defaultSize="0" autoFill="0" autoLine="0" autoPict="0">
                <anchor moveWithCells="1">
                  <from>
                    <xdr:col>9</xdr:col>
                    <xdr:colOff>365760</xdr:colOff>
                    <xdr:row>546</xdr:row>
                    <xdr:rowOff>0</xdr:rowOff>
                  </from>
                  <to>
                    <xdr:col>17</xdr:col>
                    <xdr:colOff>213360</xdr:colOff>
                    <xdr:row>548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9" name="Option Button 56">
              <controlPr defaultSize="0" autoFill="0" autoLine="0" autoPict="0">
                <anchor moveWithCells="1">
                  <from>
                    <xdr:col>6</xdr:col>
                    <xdr:colOff>381000</xdr:colOff>
                    <xdr:row>546</xdr:row>
                    <xdr:rowOff>0</xdr:rowOff>
                  </from>
                  <to>
                    <xdr:col>9</xdr:col>
                    <xdr:colOff>655320</xdr:colOff>
                    <xdr:row>547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10" name="Option Button 103">
              <controlPr defaultSize="0" autoFill="0" autoLine="0" autoPict="0">
                <anchor moveWithCells="1">
                  <from>
                    <xdr:col>9</xdr:col>
                    <xdr:colOff>365760</xdr:colOff>
                    <xdr:row>546</xdr:row>
                    <xdr:rowOff>0</xdr:rowOff>
                  </from>
                  <to>
                    <xdr:col>17</xdr:col>
                    <xdr:colOff>213360</xdr:colOff>
                    <xdr:row>548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11" name="Option Button 104">
              <controlPr defaultSize="0" autoFill="0" autoLine="0" autoPict="0">
                <anchor moveWithCells="1">
                  <from>
                    <xdr:col>6</xdr:col>
                    <xdr:colOff>381000</xdr:colOff>
                    <xdr:row>546</xdr:row>
                    <xdr:rowOff>0</xdr:rowOff>
                  </from>
                  <to>
                    <xdr:col>9</xdr:col>
                    <xdr:colOff>655320</xdr:colOff>
                    <xdr:row>547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12" name="Option Button 105">
              <controlPr defaultSize="0" autoFill="0" autoLine="0" autoPict="0">
                <anchor moveWithCells="1">
                  <from>
                    <xdr:col>9</xdr:col>
                    <xdr:colOff>365760</xdr:colOff>
                    <xdr:row>546</xdr:row>
                    <xdr:rowOff>0</xdr:rowOff>
                  </from>
                  <to>
                    <xdr:col>17</xdr:col>
                    <xdr:colOff>213360</xdr:colOff>
                    <xdr:row>548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13" name="Option Button 106">
              <controlPr defaultSize="0" autoFill="0" autoLine="0" autoPict="0">
                <anchor moveWithCells="1">
                  <from>
                    <xdr:col>6</xdr:col>
                    <xdr:colOff>381000</xdr:colOff>
                    <xdr:row>546</xdr:row>
                    <xdr:rowOff>0</xdr:rowOff>
                  </from>
                  <to>
                    <xdr:col>9</xdr:col>
                    <xdr:colOff>655320</xdr:colOff>
                    <xdr:row>547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14" name="Option Button 108">
              <controlPr defaultSize="0" autoFill="0" autoLine="0" autoPict="0">
                <anchor moveWithCells="1">
                  <from>
                    <xdr:col>9</xdr:col>
                    <xdr:colOff>365760</xdr:colOff>
                    <xdr:row>546</xdr:row>
                    <xdr:rowOff>0</xdr:rowOff>
                  </from>
                  <to>
                    <xdr:col>17</xdr:col>
                    <xdr:colOff>213360</xdr:colOff>
                    <xdr:row>548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15" name="Option Button 109">
              <controlPr defaultSize="0" autoFill="0" autoLine="0" autoPict="0">
                <anchor moveWithCells="1">
                  <from>
                    <xdr:col>6</xdr:col>
                    <xdr:colOff>381000</xdr:colOff>
                    <xdr:row>546</xdr:row>
                    <xdr:rowOff>0</xdr:rowOff>
                  </from>
                  <to>
                    <xdr:col>9</xdr:col>
                    <xdr:colOff>655320</xdr:colOff>
                    <xdr:row>547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16" name="Option Button 110">
              <controlPr defaultSize="0" autoFill="0" autoLine="0" autoPict="0">
                <anchor moveWithCells="1">
                  <from>
                    <xdr:col>9</xdr:col>
                    <xdr:colOff>365760</xdr:colOff>
                    <xdr:row>540</xdr:row>
                    <xdr:rowOff>0</xdr:rowOff>
                  </from>
                  <to>
                    <xdr:col>17</xdr:col>
                    <xdr:colOff>213360</xdr:colOff>
                    <xdr:row>542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17" name="Option Button 111">
              <controlPr defaultSize="0" autoFill="0" autoLine="0" autoPict="0">
                <anchor moveWithCells="1">
                  <from>
                    <xdr:col>6</xdr:col>
                    <xdr:colOff>381000</xdr:colOff>
                    <xdr:row>540</xdr:row>
                    <xdr:rowOff>0</xdr:rowOff>
                  </from>
                  <to>
                    <xdr:col>9</xdr:col>
                    <xdr:colOff>655320</xdr:colOff>
                    <xdr:row>541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18" name="Option Button 112">
              <controlPr defaultSize="0" autoFill="0" autoLine="0" autoPict="0">
                <anchor moveWithCells="1">
                  <from>
                    <xdr:col>9</xdr:col>
                    <xdr:colOff>365760</xdr:colOff>
                    <xdr:row>540</xdr:row>
                    <xdr:rowOff>0</xdr:rowOff>
                  </from>
                  <to>
                    <xdr:col>17</xdr:col>
                    <xdr:colOff>213360</xdr:colOff>
                    <xdr:row>542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19" name="Option Button 113">
              <controlPr defaultSize="0" autoFill="0" autoLine="0" autoPict="0">
                <anchor moveWithCells="1">
                  <from>
                    <xdr:col>6</xdr:col>
                    <xdr:colOff>381000</xdr:colOff>
                    <xdr:row>540</xdr:row>
                    <xdr:rowOff>0</xdr:rowOff>
                  </from>
                  <to>
                    <xdr:col>9</xdr:col>
                    <xdr:colOff>655320</xdr:colOff>
                    <xdr:row>541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20" name="Option Button 115">
              <controlPr defaultSize="0" autoFill="0" autoLine="0" autoPict="0">
                <anchor moveWithCells="1">
                  <from>
                    <xdr:col>9</xdr:col>
                    <xdr:colOff>365760</xdr:colOff>
                    <xdr:row>90</xdr:row>
                    <xdr:rowOff>114300</xdr:rowOff>
                  </from>
                  <to>
                    <xdr:col>17</xdr:col>
                    <xdr:colOff>213360</xdr:colOff>
                    <xdr:row>92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21" name="Option Button 116">
              <controlPr defaultSize="0" autoFill="0" autoLine="0" autoPict="0">
                <anchor moveWithCells="1">
                  <from>
                    <xdr:col>6</xdr:col>
                    <xdr:colOff>381000</xdr:colOff>
                    <xdr:row>90</xdr:row>
                    <xdr:rowOff>190500</xdr:rowOff>
                  </from>
                  <to>
                    <xdr:col>9</xdr:col>
                    <xdr:colOff>655320</xdr:colOff>
                    <xdr:row>92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22" name="Option Button 118">
              <controlPr defaultSize="0" autoFill="0" autoLine="0" autoPict="0">
                <anchor moveWithCells="1">
                  <from>
                    <xdr:col>9</xdr:col>
                    <xdr:colOff>365760</xdr:colOff>
                    <xdr:row>90</xdr:row>
                    <xdr:rowOff>114300</xdr:rowOff>
                  </from>
                  <to>
                    <xdr:col>17</xdr:col>
                    <xdr:colOff>213360</xdr:colOff>
                    <xdr:row>92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23" name="Option Button 119">
              <controlPr defaultSize="0" autoFill="0" autoLine="0" autoPict="0">
                <anchor moveWithCells="1">
                  <from>
                    <xdr:col>6</xdr:col>
                    <xdr:colOff>381000</xdr:colOff>
                    <xdr:row>90</xdr:row>
                    <xdr:rowOff>190500</xdr:rowOff>
                  </from>
                  <to>
                    <xdr:col>9</xdr:col>
                    <xdr:colOff>655320</xdr:colOff>
                    <xdr:row>92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24" name="Option Button 121">
              <controlPr defaultSize="0" autoFill="0" autoLine="0" autoPict="0">
                <anchor moveWithCells="1">
                  <from>
                    <xdr:col>9</xdr:col>
                    <xdr:colOff>365760</xdr:colOff>
                    <xdr:row>90</xdr:row>
                    <xdr:rowOff>114300</xdr:rowOff>
                  </from>
                  <to>
                    <xdr:col>17</xdr:col>
                    <xdr:colOff>213360</xdr:colOff>
                    <xdr:row>92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25" name="Option Button 122">
              <controlPr defaultSize="0" autoFill="0" autoLine="0" autoPict="0">
                <anchor moveWithCells="1">
                  <from>
                    <xdr:col>6</xdr:col>
                    <xdr:colOff>381000</xdr:colOff>
                    <xdr:row>90</xdr:row>
                    <xdr:rowOff>190500</xdr:rowOff>
                  </from>
                  <to>
                    <xdr:col>9</xdr:col>
                    <xdr:colOff>655320</xdr:colOff>
                    <xdr:row>92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26" name="Option Button 124">
              <controlPr defaultSize="0" autoFill="0" autoLine="0" autoPict="0">
                <anchor moveWithCells="1">
                  <from>
                    <xdr:col>9</xdr:col>
                    <xdr:colOff>365760</xdr:colOff>
                    <xdr:row>90</xdr:row>
                    <xdr:rowOff>114300</xdr:rowOff>
                  </from>
                  <to>
                    <xdr:col>17</xdr:col>
                    <xdr:colOff>213360</xdr:colOff>
                    <xdr:row>92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27" name="Option Button 125">
              <controlPr defaultSize="0" autoFill="0" autoLine="0" autoPict="0">
                <anchor moveWithCells="1">
                  <from>
                    <xdr:col>6</xdr:col>
                    <xdr:colOff>381000</xdr:colOff>
                    <xdr:row>90</xdr:row>
                    <xdr:rowOff>190500</xdr:rowOff>
                  </from>
                  <to>
                    <xdr:col>9</xdr:col>
                    <xdr:colOff>655320</xdr:colOff>
                    <xdr:row>92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28" name="Option Button 128">
              <controlPr defaultSize="0" autoFill="0" autoLine="0" autoPict="0">
                <anchor moveWithCells="1">
                  <from>
                    <xdr:col>9</xdr:col>
                    <xdr:colOff>365760</xdr:colOff>
                    <xdr:row>164</xdr:row>
                    <xdr:rowOff>114300</xdr:rowOff>
                  </from>
                  <to>
                    <xdr:col>17</xdr:col>
                    <xdr:colOff>213360</xdr:colOff>
                    <xdr:row>166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29" name="Option Button 129">
              <controlPr defaultSize="0" autoFill="0" autoLine="0" autoPict="0">
                <anchor moveWithCells="1">
                  <from>
                    <xdr:col>6</xdr:col>
                    <xdr:colOff>381000</xdr:colOff>
                    <xdr:row>164</xdr:row>
                    <xdr:rowOff>190500</xdr:rowOff>
                  </from>
                  <to>
                    <xdr:col>9</xdr:col>
                    <xdr:colOff>655320</xdr:colOff>
                    <xdr:row>166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30" name="Option Button 133">
              <controlPr defaultSize="0" autoFill="0" autoLine="0" autoPict="0">
                <anchor moveWithCells="1">
                  <from>
                    <xdr:col>9</xdr:col>
                    <xdr:colOff>365760</xdr:colOff>
                    <xdr:row>238</xdr:row>
                    <xdr:rowOff>114300</xdr:rowOff>
                  </from>
                  <to>
                    <xdr:col>17</xdr:col>
                    <xdr:colOff>213360</xdr:colOff>
                    <xdr:row>240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31" name="Option Button 134">
              <controlPr defaultSize="0" autoFill="0" autoLine="0" autoPict="0">
                <anchor moveWithCells="1">
                  <from>
                    <xdr:col>6</xdr:col>
                    <xdr:colOff>381000</xdr:colOff>
                    <xdr:row>238</xdr:row>
                    <xdr:rowOff>190500</xdr:rowOff>
                  </from>
                  <to>
                    <xdr:col>9</xdr:col>
                    <xdr:colOff>655320</xdr:colOff>
                    <xdr:row>240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351"/>
  <sheetViews>
    <sheetView showGridLines="0" tabSelected="1" zoomScale="80" zoomScaleNormal="80" workbookViewId="0">
      <selection activeCell="B24" sqref="B24"/>
    </sheetView>
  </sheetViews>
  <sheetFormatPr defaultColWidth="9.109375" defaultRowHeight="14.4" x14ac:dyDescent="0.3"/>
  <cols>
    <col min="1" max="1" width="1.88671875" style="170" customWidth="1"/>
    <col min="2" max="2" width="121.109375" style="170" customWidth="1"/>
    <col min="3" max="3" width="1.5546875" style="170" customWidth="1"/>
    <col min="4" max="4" width="13.5546875" style="170" customWidth="1"/>
    <col min="5" max="5" width="1.6640625" style="170" customWidth="1"/>
    <col min="6" max="6" width="11" style="170" customWidth="1"/>
    <col min="7" max="7" width="10.109375" style="170" bestFit="1" customWidth="1"/>
    <col min="8" max="8" width="11" style="170" customWidth="1"/>
    <col min="9" max="9" width="1.33203125" style="170" customWidth="1"/>
    <col min="10" max="10" width="10.88671875" style="170" customWidth="1"/>
    <col min="11" max="11" width="10.109375" style="170" bestFit="1" customWidth="1"/>
    <col min="12" max="12" width="11" style="170" customWidth="1"/>
    <col min="13" max="13" width="0.88671875" style="170" customWidth="1"/>
    <col min="14" max="14" width="11.109375" style="170" customWidth="1"/>
    <col min="15" max="15" width="9.109375" style="170" customWidth="1"/>
    <col min="16" max="16" width="1.44140625" style="170" customWidth="1"/>
    <col min="17" max="17" width="6.33203125" style="170" customWidth="1"/>
    <col min="18" max="18" width="10.109375" style="170" bestFit="1" customWidth="1"/>
    <col min="19" max="19" width="11.109375" style="170" customWidth="1"/>
    <col min="20" max="20" width="1.33203125" style="170" customWidth="1"/>
    <col min="21" max="21" width="9.6640625" style="170" customWidth="1"/>
    <col min="22" max="22" width="10.109375" style="170" customWidth="1"/>
    <col min="23" max="23" width="1.33203125" style="170" customWidth="1"/>
    <col min="24" max="24" width="11" style="170" customWidth="1"/>
    <col min="25" max="25" width="10.109375" style="170" bestFit="1" customWidth="1"/>
    <col min="26" max="26" width="11.33203125" style="170" customWidth="1"/>
    <col min="27" max="27" width="1.33203125" style="170" customWidth="1"/>
    <col min="28" max="29" width="9.109375" style="170"/>
    <col min="30" max="30" width="0.88671875" style="170" customWidth="1"/>
    <col min="31" max="31" width="11.109375" style="170" customWidth="1"/>
    <col min="32" max="32" width="10.109375" style="170" bestFit="1" customWidth="1"/>
    <col min="33" max="33" width="11.33203125" style="170" customWidth="1"/>
    <col min="34" max="34" width="1.109375" style="170" customWidth="1"/>
    <col min="35" max="36" width="9.109375" style="170"/>
    <col min="37" max="37" width="0.88671875" style="170" customWidth="1"/>
    <col min="38" max="16384" width="9.109375" style="170"/>
  </cols>
  <sheetData>
    <row r="1" spans="1:21" ht="22.8" x14ac:dyDescent="0.3">
      <c r="A1" s="148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48"/>
      <c r="M1" s="148"/>
      <c r="N1" s="151" t="s">
        <v>54</v>
      </c>
      <c r="O1" s="152">
        <v>0</v>
      </c>
      <c r="T1" s="170">
        <v>1</v>
      </c>
      <c r="U1" s="170">
        <v>2</v>
      </c>
    </row>
    <row r="2" spans="1:21" ht="17.399999999999999" x14ac:dyDescent="0.3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48"/>
      <c r="M2" s="148"/>
      <c r="N2" s="151" t="s">
        <v>53</v>
      </c>
      <c r="O2" s="154"/>
    </row>
    <row r="3" spans="1:21" ht="17.399999999999999" x14ac:dyDescent="0.3">
      <c r="A3" s="386"/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148"/>
      <c r="M3" s="148"/>
      <c r="N3" s="151" t="s">
        <v>52</v>
      </c>
      <c r="O3" s="154"/>
    </row>
    <row r="4" spans="1:21" ht="17.399999999999999" x14ac:dyDescent="0.3">
      <c r="A4" s="156"/>
      <c r="B4" s="156"/>
      <c r="C4" s="156"/>
      <c r="D4" s="156"/>
      <c r="E4" s="156"/>
      <c r="F4" s="156"/>
      <c r="G4" s="156"/>
      <c r="H4" s="156"/>
      <c r="I4" s="155"/>
      <c r="J4" s="155"/>
      <c r="K4" s="155"/>
      <c r="L4" s="148"/>
      <c r="M4" s="148"/>
      <c r="N4" s="151" t="s">
        <v>51</v>
      </c>
      <c r="O4" s="154"/>
    </row>
    <row r="5" spans="1:21" ht="15.6" x14ac:dyDescent="0.3">
      <c r="A5" s="148"/>
      <c r="B5" s="148"/>
      <c r="C5" s="153"/>
      <c r="D5" s="153"/>
      <c r="E5" s="153"/>
      <c r="F5" s="148"/>
      <c r="G5" s="148"/>
      <c r="H5" s="148"/>
      <c r="I5" s="148"/>
      <c r="J5" s="148"/>
      <c r="K5" s="148"/>
      <c r="L5" s="148"/>
      <c r="M5" s="148"/>
      <c r="N5" s="151" t="s">
        <v>50</v>
      </c>
      <c r="O5" s="150"/>
    </row>
    <row r="6" spans="1:21" x14ac:dyDescent="0.3">
      <c r="A6" s="148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51"/>
      <c r="O6" s="152"/>
    </row>
    <row r="7" spans="1:21" x14ac:dyDescent="0.3">
      <c r="A7" s="148"/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51" t="s">
        <v>49</v>
      </c>
      <c r="O7" s="150"/>
    </row>
    <row r="8" spans="1:21" x14ac:dyDescent="0.3">
      <c r="A8" s="149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"/>
    </row>
    <row r="9" spans="1:2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21" ht="17.399999999999999" x14ac:dyDescent="0.3">
      <c r="A10" s="1"/>
      <c r="B10" s="381" t="s">
        <v>48</v>
      </c>
      <c r="C10" s="381"/>
      <c r="D10" s="381"/>
      <c r="E10" s="381"/>
      <c r="F10" s="381"/>
      <c r="G10" s="381"/>
      <c r="H10" s="381"/>
      <c r="I10" s="381"/>
      <c r="J10" s="381"/>
      <c r="K10" s="381"/>
      <c r="L10" s="381"/>
      <c r="M10" s="381"/>
      <c r="N10" s="381"/>
      <c r="O10" s="381"/>
    </row>
    <row r="11" spans="1:21" ht="17.399999999999999" x14ac:dyDescent="0.3">
      <c r="A11" s="1"/>
      <c r="B11" s="381" t="s">
        <v>47</v>
      </c>
      <c r="C11" s="381"/>
      <c r="D11" s="381"/>
      <c r="E11" s="381"/>
      <c r="F11" s="381"/>
      <c r="G11" s="381"/>
      <c r="H11" s="381"/>
      <c r="I11" s="381"/>
      <c r="J11" s="381"/>
      <c r="K11" s="381"/>
      <c r="L11" s="381"/>
      <c r="M11" s="381"/>
      <c r="N11" s="381"/>
      <c r="O11" s="381"/>
    </row>
    <row r="12" spans="1:2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21" ht="15.6" x14ac:dyDescent="0.3">
      <c r="A14" s="1"/>
      <c r="B14" s="147" t="s">
        <v>46</v>
      </c>
      <c r="C14" s="1"/>
      <c r="D14" s="382" t="s">
        <v>70</v>
      </c>
      <c r="E14" s="382"/>
      <c r="F14" s="382"/>
      <c r="G14" s="382"/>
      <c r="H14" s="382"/>
      <c r="I14" s="382"/>
      <c r="J14" s="382"/>
      <c r="K14" s="382"/>
      <c r="L14" s="382"/>
      <c r="M14" s="382"/>
      <c r="N14" s="382"/>
      <c r="O14" s="382"/>
    </row>
    <row r="15" spans="1:21" ht="15.6" x14ac:dyDescent="0.3">
      <c r="A15" s="1"/>
      <c r="B15" s="145"/>
      <c r="C15" s="1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</row>
    <row r="16" spans="1:21" ht="15.6" x14ac:dyDescent="0.3">
      <c r="A16" s="1"/>
      <c r="B16" s="147" t="s">
        <v>45</v>
      </c>
      <c r="C16" s="1"/>
      <c r="D16" s="146" t="s">
        <v>44</v>
      </c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</row>
    <row r="17" spans="1:47" ht="15.6" x14ac:dyDescent="0.3">
      <c r="A17" s="1"/>
      <c r="B17" s="145"/>
      <c r="C17" s="1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</row>
    <row r="18" spans="1:47" x14ac:dyDescent="0.3">
      <c r="A18" s="1"/>
      <c r="B18" s="3"/>
      <c r="C18" s="1"/>
      <c r="D18" s="5" t="s">
        <v>43</v>
      </c>
      <c r="E18" s="5"/>
      <c r="F18" s="143">
        <v>2000</v>
      </c>
      <c r="G18" s="5" t="s">
        <v>42</v>
      </c>
      <c r="H18" s="1"/>
      <c r="I18" s="1"/>
      <c r="J18" s="1"/>
      <c r="K18" s="1"/>
      <c r="L18" s="1"/>
      <c r="M18" s="1"/>
      <c r="N18" s="1"/>
      <c r="O18" s="1"/>
    </row>
    <row r="19" spans="1:47" x14ac:dyDescent="0.3">
      <c r="A19" s="1"/>
      <c r="B19" s="3"/>
      <c r="C19" s="1"/>
      <c r="D19" s="1"/>
      <c r="E19" s="1"/>
      <c r="F19" s="1"/>
      <c r="G19" s="1"/>
      <c r="H19" s="6"/>
      <c r="I19" s="1"/>
      <c r="J19" s="1"/>
      <c r="K19" s="1"/>
      <c r="L19" s="1"/>
      <c r="M19" s="1"/>
      <c r="N19" s="1"/>
      <c r="O19" s="1"/>
    </row>
    <row r="20" spans="1:47" x14ac:dyDescent="0.3">
      <c r="A20" s="1"/>
      <c r="B20" s="3"/>
      <c r="C20" s="1"/>
      <c r="D20" s="142"/>
      <c r="E20" s="142"/>
      <c r="F20" s="383" t="s">
        <v>41</v>
      </c>
      <c r="G20" s="384"/>
      <c r="H20" s="385"/>
      <c r="I20" s="1"/>
      <c r="J20" s="383" t="s">
        <v>96</v>
      </c>
      <c r="K20" s="384"/>
      <c r="L20" s="385"/>
      <c r="M20" s="1"/>
      <c r="N20" s="383" t="s">
        <v>40</v>
      </c>
      <c r="O20" s="385"/>
      <c r="Q20" s="373"/>
      <c r="R20" s="373"/>
      <c r="S20" s="373"/>
      <c r="T20" s="208"/>
      <c r="U20" s="373"/>
      <c r="V20" s="373"/>
      <c r="W20" s="209"/>
      <c r="X20" s="373"/>
      <c r="Y20" s="373"/>
      <c r="Z20" s="373"/>
      <c r="AA20" s="208"/>
      <c r="AB20" s="373"/>
      <c r="AC20" s="373"/>
      <c r="AD20" s="209"/>
      <c r="AE20" s="373"/>
      <c r="AF20" s="373"/>
      <c r="AG20" s="373"/>
      <c r="AH20" s="208"/>
      <c r="AI20" s="373"/>
      <c r="AJ20" s="373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</row>
    <row r="21" spans="1:47" ht="15" customHeight="1" x14ac:dyDescent="0.3">
      <c r="A21" s="1"/>
      <c r="B21" s="3"/>
      <c r="C21" s="1"/>
      <c r="D21" s="374" t="s">
        <v>39</v>
      </c>
      <c r="E21" s="138"/>
      <c r="F21" s="141" t="s">
        <v>38</v>
      </c>
      <c r="G21" s="141" t="s">
        <v>37</v>
      </c>
      <c r="H21" s="139" t="s">
        <v>36</v>
      </c>
      <c r="I21" s="1"/>
      <c r="J21" s="141" t="s">
        <v>38</v>
      </c>
      <c r="K21" s="140" t="s">
        <v>37</v>
      </c>
      <c r="L21" s="139" t="s">
        <v>36</v>
      </c>
      <c r="M21" s="1"/>
      <c r="N21" s="376" t="s">
        <v>35</v>
      </c>
      <c r="O21" s="378" t="s">
        <v>34</v>
      </c>
      <c r="Q21" s="210"/>
      <c r="R21" s="210"/>
      <c r="S21" s="210"/>
      <c r="T21" s="208"/>
      <c r="U21" s="380"/>
      <c r="V21" s="380"/>
      <c r="W21" s="209"/>
      <c r="X21" s="210"/>
      <c r="Y21" s="210"/>
      <c r="Z21" s="210"/>
      <c r="AA21" s="208"/>
      <c r="AB21" s="380"/>
      <c r="AC21" s="380"/>
      <c r="AD21" s="209"/>
      <c r="AE21" s="210"/>
      <c r="AF21" s="210"/>
      <c r="AG21" s="210"/>
      <c r="AH21" s="208"/>
      <c r="AI21" s="380"/>
      <c r="AJ21" s="380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</row>
    <row r="22" spans="1:47" x14ac:dyDescent="0.3">
      <c r="A22" s="1"/>
      <c r="B22" s="3"/>
      <c r="C22" s="1"/>
      <c r="D22" s="375"/>
      <c r="E22" s="138"/>
      <c r="F22" s="137" t="s">
        <v>33</v>
      </c>
      <c r="G22" s="137"/>
      <c r="H22" s="136" t="s">
        <v>33</v>
      </c>
      <c r="I22" s="1"/>
      <c r="J22" s="137" t="s">
        <v>33</v>
      </c>
      <c r="K22" s="136"/>
      <c r="L22" s="136" t="s">
        <v>33</v>
      </c>
      <c r="M22" s="1"/>
      <c r="N22" s="377"/>
      <c r="O22" s="379"/>
      <c r="Q22" s="211"/>
      <c r="R22" s="211"/>
      <c r="S22" s="211"/>
      <c r="T22" s="208"/>
      <c r="U22" s="388"/>
      <c r="V22" s="388"/>
      <c r="W22" s="209"/>
      <c r="X22" s="211"/>
      <c r="Y22" s="211"/>
      <c r="Z22" s="211"/>
      <c r="AA22" s="208"/>
      <c r="AB22" s="388"/>
      <c r="AC22" s="388"/>
      <c r="AD22" s="209"/>
      <c r="AE22" s="211"/>
      <c r="AF22" s="211"/>
      <c r="AG22" s="211"/>
      <c r="AH22" s="208"/>
      <c r="AI22" s="388"/>
      <c r="AJ22" s="388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</row>
    <row r="23" spans="1:47" x14ac:dyDescent="0.3">
      <c r="A23" s="1"/>
      <c r="B23" s="67" t="s">
        <v>72</v>
      </c>
      <c r="C23" s="67"/>
      <c r="D23" s="100" t="s">
        <v>55</v>
      </c>
      <c r="E23" s="99"/>
      <c r="F23" s="159">
        <v>30.47</v>
      </c>
      <c r="G23" s="104">
        <v>1</v>
      </c>
      <c r="H23" s="119">
        <f t="shared" ref="H23:H41" si="0">G23*F23</f>
        <v>30.47</v>
      </c>
      <c r="I23" s="97"/>
      <c r="J23" s="159">
        <f>+'2017 RR&amp;DistR-DONOTPRINT'!G22</f>
        <v>32.682122</v>
      </c>
      <c r="K23" s="103">
        <v>1</v>
      </c>
      <c r="L23" s="119">
        <f t="shared" ref="L23:L41" si="1">K23*J23</f>
        <v>32.682122</v>
      </c>
      <c r="M23" s="97"/>
      <c r="N23" s="96">
        <f t="shared" ref="N23:N66" si="2">L23-H23</f>
        <v>2.2121220000000008</v>
      </c>
      <c r="O23" s="118">
        <f>IF(OR(H23=0,L23=0),"",(N23/H23))</f>
        <v>7.2600000000000026E-2</v>
      </c>
      <c r="Q23" s="212"/>
      <c r="R23" s="66"/>
      <c r="S23" s="213"/>
      <c r="T23" s="66"/>
      <c r="U23" s="214"/>
      <c r="V23" s="215"/>
      <c r="W23" s="209"/>
      <c r="X23" s="212"/>
      <c r="Y23" s="66"/>
      <c r="Z23" s="213"/>
      <c r="AA23" s="66"/>
      <c r="AB23" s="214"/>
      <c r="AC23" s="215"/>
      <c r="AD23" s="209"/>
      <c r="AE23" s="212"/>
      <c r="AF23" s="66"/>
      <c r="AG23" s="213"/>
      <c r="AH23" s="66"/>
      <c r="AI23" s="214"/>
      <c r="AJ23" s="215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</row>
    <row r="24" spans="1:47" x14ac:dyDescent="0.3">
      <c r="A24" s="1"/>
      <c r="B24" s="67" t="s">
        <v>56</v>
      </c>
      <c r="C24" s="67"/>
      <c r="D24" s="100" t="s">
        <v>55</v>
      </c>
      <c r="E24" s="99"/>
      <c r="F24" s="159">
        <v>5.6</v>
      </c>
      <c r="G24" s="104">
        <v>1</v>
      </c>
      <c r="H24" s="119">
        <f t="shared" si="0"/>
        <v>5.6</v>
      </c>
      <c r="I24" s="97"/>
      <c r="J24" s="159">
        <v>5.6</v>
      </c>
      <c r="K24" s="103">
        <v>1</v>
      </c>
      <c r="L24" s="119">
        <f t="shared" si="1"/>
        <v>5.6</v>
      </c>
      <c r="M24" s="97"/>
      <c r="N24" s="96">
        <f t="shared" ref="N24:N41" si="3">L24-H24</f>
        <v>0</v>
      </c>
      <c r="O24" s="118">
        <f t="shared" ref="O24:O41" si="4">IF(OR(H24=0,L24=0),"",(N24/H24))</f>
        <v>0</v>
      </c>
      <c r="Q24" s="212"/>
      <c r="R24" s="66"/>
      <c r="S24" s="213"/>
      <c r="T24" s="66"/>
      <c r="U24" s="214"/>
      <c r="V24" s="215"/>
      <c r="W24" s="209"/>
      <c r="X24" s="212"/>
      <c r="Y24" s="66"/>
      <c r="Z24" s="213"/>
      <c r="AA24" s="66"/>
      <c r="AB24" s="214"/>
      <c r="AC24" s="215"/>
      <c r="AD24" s="209"/>
      <c r="AE24" s="212"/>
      <c r="AF24" s="66"/>
      <c r="AG24" s="213"/>
      <c r="AH24" s="66"/>
      <c r="AI24" s="214"/>
      <c r="AJ24" s="215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</row>
    <row r="25" spans="1:47" s="207" customFormat="1" x14ac:dyDescent="0.3">
      <c r="A25" s="130"/>
      <c r="B25" s="99" t="s">
        <v>80</v>
      </c>
      <c r="C25" s="99"/>
      <c r="D25" s="100" t="s">
        <v>55</v>
      </c>
      <c r="E25" s="99"/>
      <c r="F25" s="159">
        <v>0.79</v>
      </c>
      <c r="G25" s="104">
        <v>1</v>
      </c>
      <c r="H25" s="119">
        <f t="shared" si="0"/>
        <v>0.79</v>
      </c>
      <c r="I25" s="121"/>
      <c r="J25" s="159">
        <v>0.79</v>
      </c>
      <c r="K25" s="103">
        <v>1</v>
      </c>
      <c r="L25" s="204">
        <f t="shared" ref="L25:L26" si="5">K25*J25</f>
        <v>0.79</v>
      </c>
      <c r="M25" s="121"/>
      <c r="N25" s="96">
        <f t="shared" si="3"/>
        <v>0</v>
      </c>
      <c r="O25" s="118">
        <f t="shared" si="4"/>
        <v>0</v>
      </c>
      <c r="Q25" s="216"/>
      <c r="R25" s="66"/>
      <c r="S25" s="213"/>
      <c r="T25" s="66"/>
      <c r="U25" s="214"/>
      <c r="V25" s="215"/>
      <c r="W25" s="209"/>
      <c r="X25" s="216"/>
      <c r="Y25" s="66"/>
      <c r="Z25" s="213"/>
      <c r="AA25" s="66"/>
      <c r="AB25" s="214"/>
      <c r="AC25" s="215"/>
      <c r="AD25" s="209"/>
      <c r="AE25" s="216"/>
      <c r="AF25" s="66"/>
      <c r="AG25" s="213"/>
      <c r="AH25" s="66"/>
      <c r="AI25" s="214"/>
      <c r="AJ25" s="215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</row>
    <row r="26" spans="1:47" s="207" customFormat="1" x14ac:dyDescent="0.3">
      <c r="A26" s="130"/>
      <c r="B26" s="99" t="s">
        <v>81</v>
      </c>
      <c r="C26" s="99"/>
      <c r="D26" s="100" t="s">
        <v>55</v>
      </c>
      <c r="E26" s="99"/>
      <c r="F26" s="159">
        <v>0.25</v>
      </c>
      <c r="G26" s="104">
        <v>1</v>
      </c>
      <c r="H26" s="119">
        <f t="shared" si="0"/>
        <v>0.25</v>
      </c>
      <c r="I26" s="121"/>
      <c r="J26" s="159">
        <v>0.25</v>
      </c>
      <c r="K26" s="103">
        <v>1</v>
      </c>
      <c r="L26" s="204">
        <f t="shared" si="5"/>
        <v>0.25</v>
      </c>
      <c r="M26" s="121"/>
      <c r="N26" s="96">
        <f t="shared" si="3"/>
        <v>0</v>
      </c>
      <c r="O26" s="118">
        <f t="shared" si="4"/>
        <v>0</v>
      </c>
      <c r="Q26" s="216"/>
      <c r="R26" s="66"/>
      <c r="S26" s="213"/>
      <c r="T26" s="66"/>
      <c r="U26" s="214"/>
      <c r="V26" s="215"/>
      <c r="W26" s="209"/>
      <c r="X26" s="216"/>
      <c r="Y26" s="66"/>
      <c r="Z26" s="213"/>
      <c r="AA26" s="66"/>
      <c r="AB26" s="214"/>
      <c r="AC26" s="215"/>
      <c r="AD26" s="209"/>
      <c r="AE26" s="216"/>
      <c r="AF26" s="66"/>
      <c r="AG26" s="213"/>
      <c r="AH26" s="66"/>
      <c r="AI26" s="214"/>
      <c r="AJ26" s="215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</row>
    <row r="27" spans="1:47" x14ac:dyDescent="0.3">
      <c r="A27" s="1"/>
      <c r="B27" s="202" t="s">
        <v>84</v>
      </c>
      <c r="C27" s="67"/>
      <c r="D27" s="100" t="s">
        <v>55</v>
      </c>
      <c r="E27" s="99"/>
      <c r="F27" s="159">
        <v>1.55</v>
      </c>
      <c r="G27" s="104">
        <v>1</v>
      </c>
      <c r="H27" s="119">
        <f t="shared" si="0"/>
        <v>1.55</v>
      </c>
      <c r="I27" s="97"/>
      <c r="J27" s="159">
        <v>1.55</v>
      </c>
      <c r="K27" s="103">
        <v>1</v>
      </c>
      <c r="L27" s="119">
        <f t="shared" si="1"/>
        <v>1.55</v>
      </c>
      <c r="M27" s="97"/>
      <c r="N27" s="96">
        <f t="shared" si="3"/>
        <v>0</v>
      </c>
      <c r="O27" s="118">
        <f t="shared" si="4"/>
        <v>0</v>
      </c>
      <c r="Q27" s="212"/>
      <c r="R27" s="66"/>
      <c r="S27" s="213"/>
      <c r="T27" s="66"/>
      <c r="U27" s="214"/>
      <c r="V27" s="215"/>
      <c r="W27" s="209"/>
      <c r="X27" s="212"/>
      <c r="Y27" s="66"/>
      <c r="Z27" s="213"/>
      <c r="AA27" s="66"/>
      <c r="AB27" s="214"/>
      <c r="AC27" s="215"/>
      <c r="AD27" s="209"/>
      <c r="AE27" s="212"/>
      <c r="AF27" s="66"/>
      <c r="AG27" s="213"/>
      <c r="AH27" s="66"/>
      <c r="AI27" s="214"/>
      <c r="AJ27" s="215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</row>
    <row r="28" spans="1:47" s="194" customFormat="1" x14ac:dyDescent="0.3">
      <c r="A28" s="1"/>
      <c r="B28" s="202" t="s">
        <v>85</v>
      </c>
      <c r="C28" s="67"/>
      <c r="D28" s="100" t="s">
        <v>55</v>
      </c>
      <c r="E28" s="99"/>
      <c r="F28" s="159">
        <v>0.06</v>
      </c>
      <c r="G28" s="104">
        <v>1</v>
      </c>
      <c r="H28" s="119">
        <f t="shared" si="0"/>
        <v>0.06</v>
      </c>
      <c r="I28" s="97"/>
      <c r="J28" s="159"/>
      <c r="K28" s="103">
        <v>1</v>
      </c>
      <c r="L28" s="119">
        <f t="shared" si="1"/>
        <v>0</v>
      </c>
      <c r="M28" s="97"/>
      <c r="N28" s="96">
        <f t="shared" si="3"/>
        <v>-0.06</v>
      </c>
      <c r="O28" s="118" t="str">
        <f t="shared" si="4"/>
        <v/>
      </c>
      <c r="Q28" s="212"/>
      <c r="R28" s="66"/>
      <c r="S28" s="213"/>
      <c r="T28" s="66"/>
      <c r="U28" s="214"/>
      <c r="V28" s="215"/>
      <c r="W28" s="209"/>
      <c r="X28" s="212"/>
      <c r="Y28" s="66"/>
      <c r="Z28" s="213"/>
      <c r="AA28" s="66"/>
      <c r="AB28" s="214"/>
      <c r="AC28" s="215"/>
      <c r="AD28" s="209"/>
      <c r="AE28" s="212"/>
      <c r="AF28" s="66"/>
      <c r="AG28" s="213"/>
      <c r="AH28" s="66"/>
      <c r="AI28" s="214"/>
      <c r="AJ28" s="215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</row>
    <row r="29" spans="1:47" x14ac:dyDescent="0.3">
      <c r="A29" s="1"/>
      <c r="B29" s="67" t="s">
        <v>32</v>
      </c>
      <c r="C29" s="67"/>
      <c r="D29" s="100" t="s">
        <v>19</v>
      </c>
      <c r="E29" s="99"/>
      <c r="F29" s="161">
        <v>2.818E-2</v>
      </c>
      <c r="G29" s="176">
        <f>$F$18</f>
        <v>2000</v>
      </c>
      <c r="H29" s="119">
        <f t="shared" si="0"/>
        <v>56.36</v>
      </c>
      <c r="I29" s="97"/>
      <c r="J29" s="161">
        <f>+'2017 RR&amp;DistR-DONOTPRINT'!H22</f>
        <v>3.0225867999999999E-2</v>
      </c>
      <c r="K29" s="176">
        <f>+$G$29</f>
        <v>2000</v>
      </c>
      <c r="L29" s="119">
        <f t="shared" si="1"/>
        <v>60.451735999999997</v>
      </c>
      <c r="M29" s="97"/>
      <c r="N29" s="96">
        <f t="shared" si="3"/>
        <v>4.0917359999999974</v>
      </c>
      <c r="O29" s="118">
        <f t="shared" si="4"/>
        <v>7.2599999999999956E-2</v>
      </c>
      <c r="Q29" s="217"/>
      <c r="R29" s="251"/>
      <c r="S29" s="213"/>
      <c r="T29" s="66"/>
      <c r="U29" s="214"/>
      <c r="V29" s="215"/>
      <c r="W29" s="209"/>
      <c r="X29" s="217"/>
      <c r="Y29" s="251"/>
      <c r="Z29" s="213"/>
      <c r="AA29" s="66"/>
      <c r="AB29" s="214"/>
      <c r="AC29" s="215"/>
      <c r="AD29" s="209"/>
      <c r="AE29" s="217"/>
      <c r="AF29" s="251"/>
      <c r="AG29" s="213"/>
      <c r="AH29" s="66"/>
      <c r="AI29" s="214"/>
      <c r="AJ29" s="215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</row>
    <row r="30" spans="1:47" s="194" customFormat="1" x14ac:dyDescent="0.3">
      <c r="A30" s="1"/>
      <c r="B30" s="271" t="s">
        <v>128</v>
      </c>
      <c r="C30" s="67"/>
      <c r="D30" s="100" t="s">
        <v>19</v>
      </c>
      <c r="E30" s="99"/>
      <c r="F30" s="161"/>
      <c r="G30" s="176"/>
      <c r="H30" s="119">
        <f t="shared" si="0"/>
        <v>0</v>
      </c>
      <c r="I30" s="97"/>
      <c r="J30" s="161">
        <f>+'2017 RR&amp;DistR-DONOTPRINT'!$D$6</f>
        <v>7.2000000000000005E-4</v>
      </c>
      <c r="K30" s="176">
        <f>+$G$29</f>
        <v>2000</v>
      </c>
      <c r="L30" s="119">
        <f t="shared" ref="L30" si="6">K30*J30</f>
        <v>1.4400000000000002</v>
      </c>
      <c r="M30" s="97"/>
      <c r="N30" s="96">
        <f t="shared" ref="N30" si="7">L30-H30</f>
        <v>1.4400000000000002</v>
      </c>
      <c r="O30" s="118" t="str">
        <f t="shared" ref="O30" si="8">IF(OR(H30=0,L30=0),"",(N30/H30))</f>
        <v/>
      </c>
      <c r="Q30" s="217"/>
      <c r="R30" s="251"/>
      <c r="S30" s="213"/>
      <c r="T30" s="66"/>
      <c r="U30" s="214"/>
      <c r="V30" s="215"/>
      <c r="W30" s="209"/>
      <c r="X30" s="217"/>
      <c r="Y30" s="251"/>
      <c r="Z30" s="213"/>
      <c r="AA30" s="66"/>
      <c r="AB30" s="214"/>
      <c r="AC30" s="215"/>
      <c r="AD30" s="209"/>
      <c r="AE30" s="217"/>
      <c r="AF30" s="251"/>
      <c r="AG30" s="213"/>
      <c r="AH30" s="66"/>
      <c r="AI30" s="214"/>
      <c r="AJ30" s="215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</row>
    <row r="31" spans="1:47" s="207" customFormat="1" x14ac:dyDescent="0.3">
      <c r="A31" s="130"/>
      <c r="B31" s="99" t="s">
        <v>80</v>
      </c>
      <c r="C31" s="99"/>
      <c r="D31" s="100" t="s">
        <v>19</v>
      </c>
      <c r="E31" s="99"/>
      <c r="F31" s="161">
        <v>7.6000000000000004E-4</v>
      </c>
      <c r="G31" s="176">
        <f>+$G$29</f>
        <v>2000</v>
      </c>
      <c r="H31" s="119">
        <f t="shared" si="0"/>
        <v>1.52</v>
      </c>
      <c r="I31" s="121"/>
      <c r="J31" s="161">
        <v>7.6000000000000004E-4</v>
      </c>
      <c r="K31" s="176">
        <f t="shared" ref="K31:K41" si="9">+$G$29</f>
        <v>2000</v>
      </c>
      <c r="L31" s="204">
        <f t="shared" ref="L31:L32" si="10">K31*J31</f>
        <v>1.52</v>
      </c>
      <c r="M31" s="121"/>
      <c r="N31" s="96">
        <f t="shared" si="3"/>
        <v>0</v>
      </c>
      <c r="O31" s="118">
        <f t="shared" si="4"/>
        <v>0</v>
      </c>
      <c r="Q31" s="217"/>
      <c r="R31" s="251"/>
      <c r="S31" s="213"/>
      <c r="T31" s="66"/>
      <c r="U31" s="214"/>
      <c r="V31" s="215"/>
      <c r="W31" s="209"/>
      <c r="X31" s="217"/>
      <c r="Y31" s="251"/>
      <c r="Z31" s="213"/>
      <c r="AA31" s="66"/>
      <c r="AB31" s="214"/>
      <c r="AC31" s="215"/>
      <c r="AD31" s="209"/>
      <c r="AE31" s="217"/>
      <c r="AF31" s="251"/>
      <c r="AG31" s="213"/>
      <c r="AH31" s="66"/>
      <c r="AI31" s="214"/>
      <c r="AJ31" s="215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</row>
    <row r="32" spans="1:47" s="207" customFormat="1" x14ac:dyDescent="0.3">
      <c r="A32" s="130"/>
      <c r="B32" s="99" t="s">
        <v>81</v>
      </c>
      <c r="C32" s="99"/>
      <c r="D32" s="100" t="s">
        <v>19</v>
      </c>
      <c r="E32" s="99"/>
      <c r="F32" s="161">
        <v>2.4000000000000001E-4</v>
      </c>
      <c r="G32" s="176">
        <f t="shared" ref="G32:G43" si="11">+$G$29</f>
        <v>2000</v>
      </c>
      <c r="H32" s="119">
        <f t="shared" si="0"/>
        <v>0.48000000000000004</v>
      </c>
      <c r="I32" s="121"/>
      <c r="J32" s="161">
        <v>2.4000000000000001E-4</v>
      </c>
      <c r="K32" s="176">
        <f t="shared" si="9"/>
        <v>2000</v>
      </c>
      <c r="L32" s="204">
        <f t="shared" si="10"/>
        <v>0.48000000000000004</v>
      </c>
      <c r="M32" s="121"/>
      <c r="N32" s="96">
        <f t="shared" si="3"/>
        <v>0</v>
      </c>
      <c r="O32" s="118">
        <f t="shared" si="4"/>
        <v>0</v>
      </c>
      <c r="Q32" s="217"/>
      <c r="R32" s="251"/>
      <c r="S32" s="213"/>
      <c r="T32" s="66"/>
      <c r="U32" s="214"/>
      <c r="V32" s="215"/>
      <c r="W32" s="209"/>
      <c r="X32" s="217"/>
      <c r="Y32" s="251"/>
      <c r="Z32" s="213"/>
      <c r="AA32" s="66"/>
      <c r="AB32" s="214"/>
      <c r="AC32" s="215"/>
      <c r="AD32" s="209"/>
      <c r="AE32" s="217"/>
      <c r="AF32" s="251"/>
      <c r="AG32" s="213"/>
      <c r="AH32" s="66"/>
      <c r="AI32" s="214"/>
      <c r="AJ32" s="215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</row>
    <row r="33" spans="1:47" x14ac:dyDescent="0.3">
      <c r="A33" s="1"/>
      <c r="B33" s="202" t="s">
        <v>86</v>
      </c>
      <c r="C33" s="67"/>
      <c r="D33" s="100" t="s">
        <v>19</v>
      </c>
      <c r="E33" s="99"/>
      <c r="F33" s="161">
        <v>-1.8000000000000001E-4</v>
      </c>
      <c r="G33" s="176">
        <f t="shared" si="11"/>
        <v>2000</v>
      </c>
      <c r="H33" s="119">
        <f t="shared" si="0"/>
        <v>-0.36000000000000004</v>
      </c>
      <c r="I33" s="97"/>
      <c r="J33" s="161"/>
      <c r="K33" s="176">
        <f t="shared" si="9"/>
        <v>2000</v>
      </c>
      <c r="L33" s="119">
        <f t="shared" si="1"/>
        <v>0</v>
      </c>
      <c r="M33" s="97"/>
      <c r="N33" s="96">
        <f t="shared" si="3"/>
        <v>0.36000000000000004</v>
      </c>
      <c r="O33" s="118" t="str">
        <f t="shared" si="4"/>
        <v/>
      </c>
      <c r="Q33" s="217"/>
      <c r="R33" s="251"/>
      <c r="S33" s="213"/>
      <c r="T33" s="66"/>
      <c r="U33" s="214"/>
      <c r="V33" s="215"/>
      <c r="W33" s="209"/>
      <c r="X33" s="217"/>
      <c r="Y33" s="251"/>
      <c r="Z33" s="213"/>
      <c r="AA33" s="66"/>
      <c r="AB33" s="214"/>
      <c r="AC33" s="215"/>
      <c r="AD33" s="209"/>
      <c r="AE33" s="217"/>
      <c r="AF33" s="251"/>
      <c r="AG33" s="213"/>
      <c r="AH33" s="66"/>
      <c r="AI33" s="214"/>
      <c r="AJ33" s="215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</row>
    <row r="34" spans="1:47" x14ac:dyDescent="0.3">
      <c r="A34" s="1"/>
      <c r="B34" s="202" t="s">
        <v>87</v>
      </c>
      <c r="C34" s="67"/>
      <c r="D34" s="100" t="s">
        <v>19</v>
      </c>
      <c r="E34" s="99"/>
      <c r="F34" s="161">
        <v>-9.0000000000000006E-5</v>
      </c>
      <c r="G34" s="176">
        <f t="shared" si="11"/>
        <v>2000</v>
      </c>
      <c r="H34" s="119">
        <f t="shared" si="0"/>
        <v>-0.18000000000000002</v>
      </c>
      <c r="I34" s="97"/>
      <c r="J34" s="161"/>
      <c r="K34" s="176">
        <f t="shared" si="9"/>
        <v>2000</v>
      </c>
      <c r="L34" s="119">
        <f t="shared" si="1"/>
        <v>0</v>
      </c>
      <c r="M34" s="97"/>
      <c r="N34" s="96">
        <f t="shared" si="3"/>
        <v>0.18000000000000002</v>
      </c>
      <c r="O34" s="118" t="str">
        <f t="shared" si="4"/>
        <v/>
      </c>
      <c r="Q34" s="217"/>
      <c r="R34" s="251"/>
      <c r="S34" s="213"/>
      <c r="T34" s="66"/>
      <c r="U34" s="214"/>
      <c r="V34" s="215"/>
      <c r="W34" s="209"/>
      <c r="X34" s="217"/>
      <c r="Y34" s="251"/>
      <c r="Z34" s="213"/>
      <c r="AA34" s="66"/>
      <c r="AB34" s="214"/>
      <c r="AC34" s="215"/>
      <c r="AD34" s="209"/>
      <c r="AE34" s="217"/>
      <c r="AF34" s="251"/>
      <c r="AG34" s="213"/>
      <c r="AH34" s="66"/>
      <c r="AI34" s="214"/>
      <c r="AJ34" s="215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</row>
    <row r="35" spans="1:47" x14ac:dyDescent="0.3">
      <c r="A35" s="1"/>
      <c r="B35" s="202" t="s">
        <v>91</v>
      </c>
      <c r="C35" s="67"/>
      <c r="D35" s="100" t="s">
        <v>19</v>
      </c>
      <c r="E35" s="99"/>
      <c r="F35" s="161">
        <v>1.2999999999999999E-4</v>
      </c>
      <c r="G35" s="176">
        <f t="shared" si="11"/>
        <v>2000</v>
      </c>
      <c r="H35" s="119">
        <f t="shared" si="0"/>
        <v>0.25999999999999995</v>
      </c>
      <c r="I35" s="97"/>
      <c r="J35" s="161">
        <v>1.2999999999999999E-4</v>
      </c>
      <c r="K35" s="176">
        <f t="shared" si="9"/>
        <v>2000</v>
      </c>
      <c r="L35" s="119">
        <f t="shared" si="1"/>
        <v>0.25999999999999995</v>
      </c>
      <c r="M35" s="97"/>
      <c r="N35" s="96">
        <f t="shared" si="3"/>
        <v>0</v>
      </c>
      <c r="O35" s="118">
        <f t="shared" si="4"/>
        <v>0</v>
      </c>
      <c r="Q35" s="217"/>
      <c r="R35" s="251"/>
      <c r="S35" s="213"/>
      <c r="T35" s="66"/>
      <c r="U35" s="214"/>
      <c r="V35" s="215"/>
      <c r="W35" s="209"/>
      <c r="X35" s="217"/>
      <c r="Y35" s="251"/>
      <c r="Z35" s="213"/>
      <c r="AA35" s="66"/>
      <c r="AB35" s="214"/>
      <c r="AC35" s="215"/>
      <c r="AD35" s="209"/>
      <c r="AE35" s="217"/>
      <c r="AF35" s="251"/>
      <c r="AG35" s="213"/>
      <c r="AH35" s="66"/>
      <c r="AI35" s="214"/>
      <c r="AJ35" s="215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</row>
    <row r="36" spans="1:47" x14ac:dyDescent="0.3">
      <c r="A36" s="1"/>
      <c r="B36" s="202" t="s">
        <v>92</v>
      </c>
      <c r="C36" s="67"/>
      <c r="D36" s="100" t="s">
        <v>19</v>
      </c>
      <c r="E36" s="99"/>
      <c r="F36" s="161">
        <v>3.0000000000000001E-5</v>
      </c>
      <c r="G36" s="176">
        <f t="shared" si="11"/>
        <v>2000</v>
      </c>
      <c r="H36" s="119">
        <f t="shared" si="0"/>
        <v>6.0000000000000005E-2</v>
      </c>
      <c r="I36" s="97"/>
      <c r="J36" s="161">
        <v>3.0000000000000001E-5</v>
      </c>
      <c r="K36" s="176">
        <f t="shared" si="9"/>
        <v>2000</v>
      </c>
      <c r="L36" s="119">
        <f t="shared" si="1"/>
        <v>6.0000000000000005E-2</v>
      </c>
      <c r="M36" s="97"/>
      <c r="N36" s="96">
        <f t="shared" si="3"/>
        <v>0</v>
      </c>
      <c r="O36" s="118">
        <f t="shared" si="4"/>
        <v>0</v>
      </c>
      <c r="Q36" s="217"/>
      <c r="R36" s="251"/>
      <c r="S36" s="213"/>
      <c r="T36" s="66"/>
      <c r="U36" s="214"/>
      <c r="V36" s="215"/>
      <c r="W36" s="209"/>
      <c r="X36" s="217"/>
      <c r="Y36" s="251"/>
      <c r="Z36" s="213"/>
      <c r="AA36" s="66"/>
      <c r="AB36" s="214"/>
      <c r="AC36" s="215"/>
      <c r="AD36" s="209"/>
      <c r="AE36" s="217"/>
      <c r="AF36" s="251"/>
      <c r="AG36" s="213"/>
      <c r="AH36" s="66"/>
      <c r="AI36" s="214"/>
      <c r="AJ36" s="215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</row>
    <row r="37" spans="1:47" x14ac:dyDescent="0.3">
      <c r="A37" s="1"/>
      <c r="B37" s="202" t="s">
        <v>95</v>
      </c>
      <c r="C37" s="67"/>
      <c r="D37" s="100" t="s">
        <v>19</v>
      </c>
      <c r="E37" s="99"/>
      <c r="F37" s="161">
        <v>-9.0000000000000006E-5</v>
      </c>
      <c r="G37" s="176">
        <f t="shared" si="11"/>
        <v>2000</v>
      </c>
      <c r="H37" s="119">
        <f t="shared" si="0"/>
        <v>-0.18000000000000002</v>
      </c>
      <c r="I37" s="97"/>
      <c r="J37" s="161"/>
      <c r="K37" s="176">
        <f t="shared" si="9"/>
        <v>2000</v>
      </c>
      <c r="L37" s="119">
        <f t="shared" si="1"/>
        <v>0</v>
      </c>
      <c r="M37" s="97"/>
      <c r="N37" s="96">
        <f t="shared" si="3"/>
        <v>0.18000000000000002</v>
      </c>
      <c r="O37" s="118" t="str">
        <f t="shared" si="4"/>
        <v/>
      </c>
      <c r="Q37" s="217"/>
      <c r="R37" s="251"/>
      <c r="S37" s="213"/>
      <c r="T37" s="66"/>
      <c r="U37" s="214"/>
      <c r="V37" s="215"/>
      <c r="W37" s="209"/>
      <c r="X37" s="217"/>
      <c r="Y37" s="251"/>
      <c r="Z37" s="213"/>
      <c r="AA37" s="66"/>
      <c r="AB37" s="214"/>
      <c r="AC37" s="215"/>
      <c r="AD37" s="209"/>
      <c r="AE37" s="217"/>
      <c r="AF37" s="251"/>
      <c r="AG37" s="213"/>
      <c r="AH37" s="66"/>
      <c r="AI37" s="214"/>
      <c r="AJ37" s="215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</row>
    <row r="38" spans="1:47" x14ac:dyDescent="0.3">
      <c r="A38" s="1"/>
      <c r="B38" s="202" t="s">
        <v>88</v>
      </c>
      <c r="C38" s="67"/>
      <c r="D38" s="100" t="s">
        <v>19</v>
      </c>
      <c r="E38" s="99"/>
      <c r="F38" s="161">
        <v>5.5999999999999995E-4</v>
      </c>
      <c r="G38" s="176">
        <f t="shared" si="11"/>
        <v>2000</v>
      </c>
      <c r="H38" s="119">
        <f t="shared" si="0"/>
        <v>1.1199999999999999</v>
      </c>
      <c r="I38" s="97"/>
      <c r="J38" s="161"/>
      <c r="K38" s="176">
        <f t="shared" si="9"/>
        <v>2000</v>
      </c>
      <c r="L38" s="119">
        <f t="shared" si="1"/>
        <v>0</v>
      </c>
      <c r="M38" s="97"/>
      <c r="N38" s="96">
        <f t="shared" si="3"/>
        <v>-1.1199999999999999</v>
      </c>
      <c r="O38" s="118" t="str">
        <f t="shared" si="4"/>
        <v/>
      </c>
      <c r="Q38" s="217"/>
      <c r="R38" s="251"/>
      <c r="S38" s="213"/>
      <c r="T38" s="66"/>
      <c r="U38" s="214"/>
      <c r="V38" s="215"/>
      <c r="W38" s="209"/>
      <c r="X38" s="217"/>
      <c r="Y38" s="251"/>
      <c r="Z38" s="213"/>
      <c r="AA38" s="66"/>
      <c r="AB38" s="214"/>
      <c r="AC38" s="215"/>
      <c r="AD38" s="209"/>
      <c r="AE38" s="217"/>
      <c r="AF38" s="251"/>
      <c r="AG38" s="213"/>
      <c r="AH38" s="66"/>
      <c r="AI38" s="214"/>
      <c r="AJ38" s="215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</row>
    <row r="39" spans="1:47" x14ac:dyDescent="0.3">
      <c r="A39" s="1"/>
      <c r="B39" s="202" t="s">
        <v>93</v>
      </c>
      <c r="C39" s="67"/>
      <c r="D39" s="100" t="s">
        <v>19</v>
      </c>
      <c r="E39" s="99"/>
      <c r="F39" s="161">
        <v>4.8999999999999998E-4</v>
      </c>
      <c r="G39" s="176">
        <f t="shared" si="11"/>
        <v>2000</v>
      </c>
      <c r="H39" s="119">
        <f t="shared" si="0"/>
        <v>0.98</v>
      </c>
      <c r="I39" s="97"/>
      <c r="J39" s="161">
        <v>4.8999999999999998E-4</v>
      </c>
      <c r="K39" s="176">
        <f t="shared" si="9"/>
        <v>2000</v>
      </c>
      <c r="L39" s="119">
        <f t="shared" si="1"/>
        <v>0.98</v>
      </c>
      <c r="M39" s="97"/>
      <c r="N39" s="96">
        <f t="shared" si="3"/>
        <v>0</v>
      </c>
      <c r="O39" s="118">
        <f t="shared" si="4"/>
        <v>0</v>
      </c>
      <c r="Q39" s="217"/>
      <c r="R39" s="251"/>
      <c r="S39" s="213"/>
      <c r="T39" s="66"/>
      <c r="U39" s="214"/>
      <c r="V39" s="215"/>
      <c r="W39" s="209"/>
      <c r="X39" s="217"/>
      <c r="Y39" s="251"/>
      <c r="Z39" s="213"/>
      <c r="AA39" s="66"/>
      <c r="AB39" s="214"/>
      <c r="AC39" s="215"/>
      <c r="AD39" s="209"/>
      <c r="AE39" s="217"/>
      <c r="AF39" s="251"/>
      <c r="AG39" s="213"/>
      <c r="AH39" s="66"/>
      <c r="AI39" s="214"/>
      <c r="AJ39" s="215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</row>
    <row r="40" spans="1:47" x14ac:dyDescent="0.3">
      <c r="A40" s="1"/>
      <c r="B40" s="202" t="s">
        <v>89</v>
      </c>
      <c r="C40" s="67"/>
      <c r="D40" s="100" t="s">
        <v>19</v>
      </c>
      <c r="E40" s="99"/>
      <c r="F40" s="161">
        <v>-5.1000000000000004E-4</v>
      </c>
      <c r="G40" s="176">
        <f t="shared" si="11"/>
        <v>2000</v>
      </c>
      <c r="H40" s="119">
        <f t="shared" si="0"/>
        <v>-1.02</v>
      </c>
      <c r="I40" s="97"/>
      <c r="J40" s="161">
        <v>-5.1000000000000004E-4</v>
      </c>
      <c r="K40" s="176">
        <f t="shared" si="9"/>
        <v>2000</v>
      </c>
      <c r="L40" s="119">
        <f t="shared" si="1"/>
        <v>-1.02</v>
      </c>
      <c r="M40" s="97"/>
      <c r="N40" s="96">
        <f t="shared" si="3"/>
        <v>0</v>
      </c>
      <c r="O40" s="118">
        <f t="shared" si="4"/>
        <v>0</v>
      </c>
      <c r="Q40" s="217"/>
      <c r="R40" s="251"/>
      <c r="S40" s="213"/>
      <c r="T40" s="66"/>
      <c r="U40" s="214"/>
      <c r="V40" s="215"/>
      <c r="W40" s="209"/>
      <c r="X40" s="217"/>
      <c r="Y40" s="251"/>
      <c r="Z40" s="213"/>
      <c r="AA40" s="66"/>
      <c r="AB40" s="214"/>
      <c r="AC40" s="215"/>
      <c r="AD40" s="209"/>
      <c r="AE40" s="217"/>
      <c r="AF40" s="251"/>
      <c r="AG40" s="213"/>
      <c r="AH40" s="66"/>
      <c r="AI40" s="214"/>
      <c r="AJ40" s="215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</row>
    <row r="41" spans="1:47" x14ac:dyDescent="0.3">
      <c r="A41" s="1"/>
      <c r="B41" s="202" t="s">
        <v>90</v>
      </c>
      <c r="C41" s="67"/>
      <c r="D41" s="100" t="s">
        <v>19</v>
      </c>
      <c r="E41" s="99"/>
      <c r="F41" s="161">
        <v>-1.56E-3</v>
      </c>
      <c r="G41" s="176">
        <f t="shared" si="11"/>
        <v>2000</v>
      </c>
      <c r="H41" s="119">
        <f t="shared" si="0"/>
        <v>-3.12</v>
      </c>
      <c r="I41" s="97"/>
      <c r="J41" s="161">
        <v>-1.56E-3</v>
      </c>
      <c r="K41" s="176">
        <f t="shared" si="9"/>
        <v>2000</v>
      </c>
      <c r="L41" s="119">
        <f t="shared" si="1"/>
        <v>-3.12</v>
      </c>
      <c r="M41" s="97"/>
      <c r="N41" s="96">
        <f t="shared" si="3"/>
        <v>0</v>
      </c>
      <c r="O41" s="118">
        <f t="shared" si="4"/>
        <v>0</v>
      </c>
      <c r="Q41" s="217"/>
      <c r="R41" s="251"/>
      <c r="S41" s="213"/>
      <c r="T41" s="66"/>
      <c r="U41" s="214"/>
      <c r="V41" s="215"/>
      <c r="W41" s="209"/>
      <c r="X41" s="217"/>
      <c r="Y41" s="251"/>
      <c r="Z41" s="213"/>
      <c r="AA41" s="66"/>
      <c r="AB41" s="214"/>
      <c r="AC41" s="215"/>
      <c r="AD41" s="209"/>
      <c r="AE41" s="217"/>
      <c r="AF41" s="251"/>
      <c r="AG41" s="213"/>
      <c r="AH41" s="66"/>
      <c r="AI41" s="214"/>
      <c r="AJ41" s="215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</row>
    <row r="42" spans="1:47" x14ac:dyDescent="0.3">
      <c r="A42" s="130"/>
      <c r="B42" s="135" t="s">
        <v>31</v>
      </c>
      <c r="C42" s="116"/>
      <c r="D42" s="134"/>
      <c r="E42" s="116"/>
      <c r="F42" s="133"/>
      <c r="G42" s="132"/>
      <c r="H42" s="322">
        <f>SUM(H23:H41)</f>
        <v>94.64</v>
      </c>
      <c r="I42" s="123"/>
      <c r="J42" s="131"/>
      <c r="K42" s="171"/>
      <c r="L42" s="322">
        <f>SUM(L23:L41)</f>
        <v>101.92385800000001</v>
      </c>
      <c r="M42" s="123"/>
      <c r="N42" s="109">
        <f t="shared" si="2"/>
        <v>7.2838580000000093</v>
      </c>
      <c r="O42" s="169">
        <f>IF(OR(H42=0, L42=0),"",(N42/H42))</f>
        <v>7.6963841927303558E-2</v>
      </c>
      <c r="Q42" s="218"/>
      <c r="R42" s="219"/>
      <c r="S42" s="213"/>
      <c r="T42" s="66"/>
      <c r="U42" s="220"/>
      <c r="V42" s="221"/>
      <c r="W42" s="209"/>
      <c r="X42" s="218"/>
      <c r="Y42" s="219"/>
      <c r="Z42" s="213"/>
      <c r="AA42" s="66"/>
      <c r="AB42" s="220"/>
      <c r="AC42" s="221"/>
      <c r="AD42" s="209"/>
      <c r="AE42" s="218"/>
      <c r="AF42" s="219"/>
      <c r="AG42" s="213"/>
      <c r="AH42" s="66"/>
      <c r="AI42" s="220"/>
      <c r="AJ42" s="221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</row>
    <row r="43" spans="1:47" x14ac:dyDescent="0.3">
      <c r="A43" s="1"/>
      <c r="B43" s="202" t="s">
        <v>94</v>
      </c>
      <c r="C43" s="67"/>
      <c r="D43" s="100" t="s">
        <v>19</v>
      </c>
      <c r="E43" s="99"/>
      <c r="F43" s="161">
        <v>6.0000000000000002E-5</v>
      </c>
      <c r="G43" s="176">
        <f t="shared" si="11"/>
        <v>2000</v>
      </c>
      <c r="H43" s="162">
        <f>G43*F43</f>
        <v>0.12000000000000001</v>
      </c>
      <c r="I43" s="129"/>
      <c r="J43" s="161"/>
      <c r="K43" s="176">
        <f>+$G$29</f>
        <v>2000</v>
      </c>
      <c r="L43" s="119">
        <f t="shared" ref="L43" si="12">K43*J43</f>
        <v>0</v>
      </c>
      <c r="M43" s="128"/>
      <c r="N43" s="96">
        <f t="shared" si="2"/>
        <v>-0.12000000000000001</v>
      </c>
      <c r="O43" s="118" t="str">
        <f t="shared" ref="O43:O50" si="13">IF(OR(H43=0,L43=0),"",(N43/H43))</f>
        <v/>
      </c>
      <c r="Q43" s="218"/>
      <c r="R43" s="251"/>
      <c r="S43" s="213"/>
      <c r="T43" s="66"/>
      <c r="U43" s="214"/>
      <c r="V43" s="215"/>
      <c r="W43" s="209"/>
      <c r="X43" s="218"/>
      <c r="Y43" s="251"/>
      <c r="Z43" s="213"/>
      <c r="AA43" s="66"/>
      <c r="AB43" s="214"/>
      <c r="AC43" s="215"/>
      <c r="AD43" s="209"/>
      <c r="AE43" s="218"/>
      <c r="AF43" s="251"/>
      <c r="AG43" s="213"/>
      <c r="AH43" s="66"/>
      <c r="AI43" s="214"/>
      <c r="AJ43" s="215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</row>
    <row r="44" spans="1:47" x14ac:dyDescent="0.3">
      <c r="A44" s="1"/>
      <c r="B44" s="101" t="s">
        <v>30</v>
      </c>
      <c r="C44" s="67"/>
      <c r="D44" s="100" t="s">
        <v>19</v>
      </c>
      <c r="E44" s="99"/>
      <c r="F44" s="323">
        <f>IF(ISBLANK($D16)=TRUE, 0, IF($D16="TOU", 0.65*$F60+0.17*$F61+0.18*$F62, IF(AND($D16="non-TOU", G64&gt;0), $F64,$F63)))</f>
        <v>0.11139</v>
      </c>
      <c r="G44" s="175">
        <f>$F18*(1+$F73)-$F18</f>
        <v>75.200000000000273</v>
      </c>
      <c r="H44" s="162">
        <f>G44*F44</f>
        <v>8.3765280000000306</v>
      </c>
      <c r="I44" s="97"/>
      <c r="J44" s="316">
        <f>+F44</f>
        <v>0.11139</v>
      </c>
      <c r="K44" s="175">
        <f>$F18*(1+$J73)-$F18</f>
        <v>75.200000000000273</v>
      </c>
      <c r="L44" s="162">
        <f>K44*J44</f>
        <v>8.3765280000000306</v>
      </c>
      <c r="M44" s="97"/>
      <c r="N44" s="96">
        <f t="shared" si="2"/>
        <v>0</v>
      </c>
      <c r="O44" s="118">
        <f t="shared" si="13"/>
        <v>0</v>
      </c>
      <c r="Q44" s="222"/>
      <c r="R44" s="251"/>
      <c r="S44" s="213"/>
      <c r="T44" s="66"/>
      <c r="U44" s="214"/>
      <c r="V44" s="215"/>
      <c r="W44" s="209"/>
      <c r="X44" s="222"/>
      <c r="Y44" s="251"/>
      <c r="Z44" s="213"/>
      <c r="AA44" s="66"/>
      <c r="AB44" s="214"/>
      <c r="AC44" s="215"/>
      <c r="AD44" s="209"/>
      <c r="AE44" s="222"/>
      <c r="AF44" s="251"/>
      <c r="AG44" s="213"/>
      <c r="AH44" s="66"/>
      <c r="AI44" s="214"/>
      <c r="AJ44" s="215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</row>
    <row r="45" spans="1:47" s="194" customFormat="1" x14ac:dyDescent="0.3">
      <c r="A45" s="1"/>
      <c r="B45" s="271" t="s">
        <v>143</v>
      </c>
      <c r="C45" s="67"/>
      <c r="D45" s="100" t="s">
        <v>19</v>
      </c>
      <c r="E45" s="99"/>
      <c r="F45" s="329"/>
      <c r="G45" s="163"/>
      <c r="H45" s="162"/>
      <c r="I45" s="97"/>
      <c r="J45" s="329">
        <f>+'2017 RR&amp;DistR-DONOTPRINT'!$B$6</f>
        <v>-3.3700000000000002E-3</v>
      </c>
      <c r="K45" s="304">
        <f>+$G$29</f>
        <v>2000</v>
      </c>
      <c r="L45" s="162">
        <f t="shared" ref="L45:L49" si="14">K45*J45</f>
        <v>-6.74</v>
      </c>
      <c r="M45" s="97"/>
      <c r="N45" s="96">
        <f t="shared" ref="N45:N49" si="15">L45-H45</f>
        <v>-6.74</v>
      </c>
      <c r="O45" s="118" t="str">
        <f t="shared" ref="O45:O49" si="16">IF(OR(H45=0,L45=0),"",(N45/H45))</f>
        <v/>
      </c>
      <c r="Q45" s="222"/>
      <c r="R45" s="251"/>
      <c r="S45" s="213"/>
      <c r="T45" s="66"/>
      <c r="U45" s="214"/>
      <c r="V45" s="215"/>
      <c r="W45" s="209"/>
      <c r="X45" s="222"/>
      <c r="Y45" s="251"/>
      <c r="Z45" s="213"/>
      <c r="AA45" s="66"/>
      <c r="AB45" s="214"/>
      <c r="AC45" s="215"/>
      <c r="AD45" s="209"/>
      <c r="AE45" s="222"/>
      <c r="AF45" s="251"/>
      <c r="AG45" s="213"/>
      <c r="AH45" s="66"/>
      <c r="AI45" s="214"/>
      <c r="AJ45" s="215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</row>
    <row r="46" spans="1:47" s="194" customFormat="1" x14ac:dyDescent="0.3">
      <c r="A46" s="1"/>
      <c r="B46" s="271" t="s">
        <v>144</v>
      </c>
      <c r="C46" s="67"/>
      <c r="D46" s="100" t="s">
        <v>19</v>
      </c>
      <c r="E46" s="99"/>
      <c r="F46" s="316"/>
      <c r="G46" s="163"/>
      <c r="H46" s="162"/>
      <c r="I46" s="97"/>
      <c r="J46" s="316">
        <f>+'2017 RR&amp;DistR-DONOTPRINT'!$C$6</f>
        <v>0</v>
      </c>
      <c r="K46" s="304">
        <f t="shared" ref="K46:K47" si="17">+$G$29</f>
        <v>2000</v>
      </c>
      <c r="L46" s="162">
        <f t="shared" si="14"/>
        <v>0</v>
      </c>
      <c r="M46" s="97"/>
      <c r="N46" s="96">
        <f t="shared" si="15"/>
        <v>0</v>
      </c>
      <c r="O46" s="118" t="str">
        <f t="shared" si="16"/>
        <v/>
      </c>
      <c r="Q46" s="222"/>
      <c r="R46" s="251"/>
      <c r="S46" s="213"/>
      <c r="T46" s="66"/>
      <c r="U46" s="214"/>
      <c r="V46" s="215"/>
      <c r="W46" s="209"/>
      <c r="X46" s="222"/>
      <c r="Y46" s="251"/>
      <c r="Z46" s="213"/>
      <c r="AA46" s="66"/>
      <c r="AB46" s="214"/>
      <c r="AC46" s="215"/>
      <c r="AD46" s="209"/>
      <c r="AE46" s="222"/>
      <c r="AF46" s="251"/>
      <c r="AG46" s="213"/>
      <c r="AH46" s="66"/>
      <c r="AI46" s="214"/>
      <c r="AJ46" s="215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</row>
    <row r="47" spans="1:47" s="194" customFormat="1" x14ac:dyDescent="0.3">
      <c r="A47" s="1"/>
      <c r="B47" s="271" t="s">
        <v>145</v>
      </c>
      <c r="C47" s="67"/>
      <c r="D47" s="100" t="s">
        <v>19</v>
      </c>
      <c r="E47" s="99"/>
      <c r="F47" s="316"/>
      <c r="G47" s="163"/>
      <c r="H47" s="162"/>
      <c r="I47" s="97"/>
      <c r="J47" s="316">
        <f>+'2017 RR&amp;DistR-DONOTPRINT'!$E$6</f>
        <v>2.9E-4</v>
      </c>
      <c r="K47" s="304">
        <f t="shared" si="17"/>
        <v>2000</v>
      </c>
      <c r="L47" s="162">
        <f t="shared" si="14"/>
        <v>0.57999999999999996</v>
      </c>
      <c r="M47" s="97"/>
      <c r="N47" s="96">
        <f t="shared" si="15"/>
        <v>0.57999999999999996</v>
      </c>
      <c r="O47" s="118" t="str">
        <f t="shared" si="16"/>
        <v/>
      </c>
      <c r="Q47" s="222"/>
      <c r="R47" s="251"/>
      <c r="S47" s="213"/>
      <c r="T47" s="66"/>
      <c r="U47" s="214"/>
      <c r="V47" s="215"/>
      <c r="W47" s="209"/>
      <c r="X47" s="222"/>
      <c r="Y47" s="251"/>
      <c r="Z47" s="213"/>
      <c r="AA47" s="66"/>
      <c r="AB47" s="214"/>
      <c r="AC47" s="215"/>
      <c r="AD47" s="209"/>
      <c r="AE47" s="222"/>
      <c r="AF47" s="251"/>
      <c r="AG47" s="213"/>
      <c r="AH47" s="66"/>
      <c r="AI47" s="214"/>
      <c r="AJ47" s="215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</row>
    <row r="48" spans="1:47" s="194" customFormat="1" x14ac:dyDescent="0.3">
      <c r="A48" s="1"/>
      <c r="B48" s="271" t="s">
        <v>147</v>
      </c>
      <c r="C48" s="67"/>
      <c r="D48" s="100" t="s">
        <v>19</v>
      </c>
      <c r="E48" s="99"/>
      <c r="F48" s="316"/>
      <c r="G48" s="163"/>
      <c r="H48" s="162"/>
      <c r="I48" s="97"/>
      <c r="J48" s="329">
        <f>+'2017 RR&amp;DistR-DONOTPRINT'!$G$6</f>
        <v>1.4499999999999999E-3</v>
      </c>
      <c r="K48" s="304"/>
      <c r="L48" s="162">
        <f t="shared" si="14"/>
        <v>0</v>
      </c>
      <c r="M48" s="97"/>
      <c r="N48" s="96">
        <f t="shared" si="15"/>
        <v>0</v>
      </c>
      <c r="O48" s="118" t="str">
        <f t="shared" si="16"/>
        <v/>
      </c>
      <c r="Q48" s="222"/>
      <c r="R48" s="251"/>
      <c r="S48" s="213"/>
      <c r="T48" s="66"/>
      <c r="U48" s="214"/>
      <c r="V48" s="215"/>
      <c r="W48" s="209"/>
      <c r="X48" s="222"/>
      <c r="Y48" s="251"/>
      <c r="Z48" s="213"/>
      <c r="AA48" s="66"/>
      <c r="AB48" s="214"/>
      <c r="AC48" s="215"/>
      <c r="AD48" s="209"/>
      <c r="AE48" s="222"/>
      <c r="AF48" s="251"/>
      <c r="AG48" s="213"/>
      <c r="AH48" s="66"/>
      <c r="AI48" s="214"/>
      <c r="AJ48" s="215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</row>
    <row r="49" spans="1:47" s="194" customFormat="1" x14ac:dyDescent="0.3">
      <c r="A49" s="1"/>
      <c r="B49" s="271" t="s">
        <v>146</v>
      </c>
      <c r="C49" s="67"/>
      <c r="D49" s="100" t="s">
        <v>19</v>
      </c>
      <c r="E49" s="99"/>
      <c r="F49" s="316"/>
      <c r="G49" s="163"/>
      <c r="H49" s="162"/>
      <c r="I49" s="97"/>
      <c r="J49" s="329">
        <f>+'2017 RR&amp;DistR-DONOTPRINT'!$H$6</f>
        <v>6.6299999999999996E-3</v>
      </c>
      <c r="K49" s="304"/>
      <c r="L49" s="162">
        <f t="shared" si="14"/>
        <v>0</v>
      </c>
      <c r="M49" s="97"/>
      <c r="N49" s="96">
        <f t="shared" si="15"/>
        <v>0</v>
      </c>
      <c r="O49" s="118" t="str">
        <f t="shared" si="16"/>
        <v/>
      </c>
      <c r="Q49" s="222"/>
      <c r="R49" s="251"/>
      <c r="S49" s="213"/>
      <c r="T49" s="66"/>
      <c r="U49" s="214"/>
      <c r="V49" s="215"/>
      <c r="W49" s="209"/>
      <c r="X49" s="222"/>
      <c r="Y49" s="251"/>
      <c r="Z49" s="213"/>
      <c r="AA49" s="66"/>
      <c r="AB49" s="214"/>
      <c r="AC49" s="215"/>
      <c r="AD49" s="209"/>
      <c r="AE49" s="222"/>
      <c r="AF49" s="251"/>
      <c r="AG49" s="213"/>
      <c r="AH49" s="66"/>
      <c r="AI49" s="214"/>
      <c r="AJ49" s="215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</row>
    <row r="50" spans="1:47" x14ac:dyDescent="0.3">
      <c r="A50" s="1"/>
      <c r="B50" s="99" t="s">
        <v>82</v>
      </c>
      <c r="C50" s="67"/>
      <c r="D50" s="100" t="s">
        <v>55</v>
      </c>
      <c r="E50" s="99"/>
      <c r="F50" s="317">
        <v>0.78</v>
      </c>
      <c r="G50" s="176">
        <v>1</v>
      </c>
      <c r="H50" s="162">
        <f>G50*F50</f>
        <v>0.78</v>
      </c>
      <c r="I50" s="97"/>
      <c r="J50" s="318">
        <v>0.78</v>
      </c>
      <c r="K50" s="180">
        <v>1</v>
      </c>
      <c r="L50" s="162">
        <f>K50*J50</f>
        <v>0.78</v>
      </c>
      <c r="M50" s="97"/>
      <c r="N50" s="96">
        <f t="shared" si="2"/>
        <v>0</v>
      </c>
      <c r="O50" s="118">
        <f t="shared" si="13"/>
        <v>0</v>
      </c>
      <c r="Q50" s="224"/>
      <c r="R50" s="251"/>
      <c r="S50" s="213"/>
      <c r="T50" s="66"/>
      <c r="U50" s="214"/>
      <c r="V50" s="215"/>
      <c r="W50" s="209"/>
      <c r="X50" s="224"/>
      <c r="Y50" s="251"/>
      <c r="Z50" s="213"/>
      <c r="AA50" s="66"/>
      <c r="AB50" s="214"/>
      <c r="AC50" s="215"/>
      <c r="AD50" s="209"/>
      <c r="AE50" s="224"/>
      <c r="AF50" s="251"/>
      <c r="AG50" s="213"/>
      <c r="AH50" s="66"/>
      <c r="AI50" s="214"/>
      <c r="AJ50" s="215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</row>
    <row r="51" spans="1:47" x14ac:dyDescent="0.3">
      <c r="A51" s="1"/>
      <c r="B51" s="117" t="s">
        <v>29</v>
      </c>
      <c r="C51" s="126"/>
      <c r="D51" s="126"/>
      <c r="E51" s="126"/>
      <c r="F51" s="125"/>
      <c r="G51" s="114"/>
      <c r="H51" s="111">
        <f>SUM(H43:H50)+H42</f>
        <v>103.91652800000003</v>
      </c>
      <c r="I51" s="123"/>
      <c r="J51" s="114"/>
      <c r="K51" s="124"/>
      <c r="L51" s="111">
        <f>SUM(L43:L50)+L42</f>
        <v>104.92038600000004</v>
      </c>
      <c r="M51" s="123"/>
      <c r="N51" s="109">
        <f t="shared" si="2"/>
        <v>1.0038580000000081</v>
      </c>
      <c r="O51" s="108">
        <f>IF(OR(H51=0,L51=0),"",(N51/H51))</f>
        <v>9.6602342218362787E-3</v>
      </c>
      <c r="Q51" s="66"/>
      <c r="R51" s="251"/>
      <c r="S51" s="220"/>
      <c r="T51" s="66"/>
      <c r="U51" s="220"/>
      <c r="V51" s="225"/>
      <c r="W51" s="209"/>
      <c r="X51" s="66"/>
      <c r="Y51" s="251"/>
      <c r="Z51" s="220"/>
      <c r="AA51" s="66"/>
      <c r="AB51" s="220"/>
      <c r="AC51" s="225"/>
      <c r="AD51" s="209"/>
      <c r="AE51" s="66"/>
      <c r="AF51" s="251"/>
      <c r="AG51" s="220"/>
      <c r="AH51" s="66"/>
      <c r="AI51" s="220"/>
      <c r="AJ51" s="225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</row>
    <row r="52" spans="1:47" x14ac:dyDescent="0.3">
      <c r="A52" s="1"/>
      <c r="B52" s="97" t="s">
        <v>28</v>
      </c>
      <c r="C52" s="97"/>
      <c r="D52" s="100" t="s">
        <v>19</v>
      </c>
      <c r="E52" s="121"/>
      <c r="F52" s="161">
        <v>8.8400000000000006E-3</v>
      </c>
      <c r="G52" s="175">
        <f>$F18*(1+$F73)</f>
        <v>2075.2000000000003</v>
      </c>
      <c r="H52" s="119">
        <f>G52*F52</f>
        <v>18.344768000000002</v>
      </c>
      <c r="I52" s="97"/>
      <c r="J52" s="161">
        <f>+'2017 RR&amp;DistR-DONOTPRINT'!$J$6</f>
        <v>7.3800000000000003E-3</v>
      </c>
      <c r="K52" s="181">
        <f>+$G$52</f>
        <v>2075.2000000000003</v>
      </c>
      <c r="L52" s="119">
        <f>K52*J52</f>
        <v>15.314976000000003</v>
      </c>
      <c r="M52" s="97"/>
      <c r="N52" s="96">
        <f t="shared" si="2"/>
        <v>-3.0297919999999987</v>
      </c>
      <c r="O52" s="118">
        <f>IF(OR(H52=0,L52=0),"",(N52/H52))</f>
        <v>-0.16515837104072389</v>
      </c>
      <c r="Q52" s="217"/>
      <c r="R52" s="251"/>
      <c r="S52" s="213"/>
      <c r="T52" s="66"/>
      <c r="U52" s="214"/>
      <c r="V52" s="215"/>
      <c r="W52" s="209"/>
      <c r="X52" s="217"/>
      <c r="Y52" s="251"/>
      <c r="Z52" s="213"/>
      <c r="AA52" s="66"/>
      <c r="AB52" s="214"/>
      <c r="AC52" s="215"/>
      <c r="AD52" s="209"/>
      <c r="AE52" s="217"/>
      <c r="AF52" s="251"/>
      <c r="AG52" s="213"/>
      <c r="AH52" s="66"/>
      <c r="AI52" s="214"/>
      <c r="AJ52" s="215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09"/>
    </row>
    <row r="53" spans="1:47" x14ac:dyDescent="0.3">
      <c r="A53" s="1"/>
      <c r="B53" s="122" t="s">
        <v>27</v>
      </c>
      <c r="C53" s="97"/>
      <c r="D53" s="100" t="s">
        <v>19</v>
      </c>
      <c r="E53" s="121"/>
      <c r="F53" s="161">
        <v>7.0899999999999999E-3</v>
      </c>
      <c r="G53" s="175">
        <f>$G$52</f>
        <v>2075.2000000000003</v>
      </c>
      <c r="H53" s="119">
        <f>G53*F53</f>
        <v>14.713168000000001</v>
      </c>
      <c r="I53" s="97"/>
      <c r="J53" s="161">
        <f>+'2017 RR&amp;DistR-DONOTPRINT'!$K$6</f>
        <v>5.11E-3</v>
      </c>
      <c r="K53" s="181">
        <f>$G$52</f>
        <v>2075.2000000000003</v>
      </c>
      <c r="L53" s="119">
        <f>K53*J53</f>
        <v>10.604272000000002</v>
      </c>
      <c r="M53" s="97"/>
      <c r="N53" s="96">
        <f t="shared" si="2"/>
        <v>-4.1088959999999997</v>
      </c>
      <c r="O53" s="118">
        <f>IF(OR(H53=0,L53=0),"",(N53/H53))</f>
        <v>-0.27926657263751758</v>
      </c>
      <c r="Q53" s="217"/>
      <c r="R53" s="251"/>
      <c r="S53" s="213"/>
      <c r="T53" s="66"/>
      <c r="U53" s="214"/>
      <c r="V53" s="215"/>
      <c r="W53" s="209"/>
      <c r="X53" s="217"/>
      <c r="Y53" s="251"/>
      <c r="Z53" s="213"/>
      <c r="AA53" s="66"/>
      <c r="AB53" s="214"/>
      <c r="AC53" s="215"/>
      <c r="AD53" s="209"/>
      <c r="AE53" s="217"/>
      <c r="AF53" s="251"/>
      <c r="AG53" s="213"/>
      <c r="AH53" s="66"/>
      <c r="AI53" s="214"/>
      <c r="AJ53" s="215"/>
      <c r="AK53" s="209"/>
      <c r="AL53" s="209"/>
      <c r="AM53" s="209"/>
      <c r="AN53" s="209"/>
      <c r="AO53" s="209"/>
      <c r="AP53" s="209"/>
      <c r="AQ53" s="209"/>
      <c r="AR53" s="209"/>
      <c r="AS53" s="209"/>
      <c r="AT53" s="209"/>
      <c r="AU53" s="209"/>
    </row>
    <row r="54" spans="1:47" x14ac:dyDescent="0.3">
      <c r="A54" s="1"/>
      <c r="B54" s="117" t="s">
        <v>26</v>
      </c>
      <c r="C54" s="116"/>
      <c r="D54" s="116"/>
      <c r="E54" s="116"/>
      <c r="F54" s="115"/>
      <c r="G54" s="193"/>
      <c r="H54" s="111">
        <f>SUM(H51:H53)</f>
        <v>136.97446400000004</v>
      </c>
      <c r="I54" s="110"/>
      <c r="J54" s="113"/>
      <c r="K54" s="192"/>
      <c r="L54" s="111">
        <f>SUM(L51:L53)</f>
        <v>130.83963400000005</v>
      </c>
      <c r="M54" s="110"/>
      <c r="N54" s="109">
        <f t="shared" si="2"/>
        <v>-6.1348299999999938</v>
      </c>
      <c r="O54" s="108">
        <f>IF(OR(H54=0,L54=0),"",(N54/H54))</f>
        <v>-4.4788129267656719E-2</v>
      </c>
      <c r="Q54" s="75"/>
      <c r="R54" s="252"/>
      <c r="S54" s="220"/>
      <c r="T54" s="75"/>
      <c r="U54" s="220"/>
      <c r="V54" s="225"/>
      <c r="W54" s="209"/>
      <c r="X54" s="75"/>
      <c r="Y54" s="252"/>
      <c r="Z54" s="220"/>
      <c r="AA54" s="75"/>
      <c r="AB54" s="220"/>
      <c r="AC54" s="225"/>
      <c r="AD54" s="209"/>
      <c r="AE54" s="75"/>
      <c r="AF54" s="252"/>
      <c r="AG54" s="220"/>
      <c r="AH54" s="75"/>
      <c r="AI54" s="220"/>
      <c r="AJ54" s="225"/>
      <c r="AK54" s="209"/>
      <c r="AL54" s="209"/>
      <c r="AM54" s="209"/>
      <c r="AN54" s="209"/>
      <c r="AO54" s="209"/>
      <c r="AP54" s="209"/>
      <c r="AQ54" s="209"/>
      <c r="AR54" s="209"/>
      <c r="AS54" s="209"/>
      <c r="AT54" s="209"/>
      <c r="AU54" s="209"/>
    </row>
    <row r="55" spans="1:47" x14ac:dyDescent="0.3">
      <c r="A55" s="1"/>
      <c r="B55" s="107" t="s">
        <v>25</v>
      </c>
      <c r="C55" s="67"/>
      <c r="D55" s="100" t="s">
        <v>19</v>
      </c>
      <c r="E55" s="99"/>
      <c r="F55" s="93">
        <f>+RESIDENTIAL!$F$53</f>
        <v>3.5999999999999999E-3</v>
      </c>
      <c r="G55" s="175">
        <f>$G$52</f>
        <v>2075.2000000000003</v>
      </c>
      <c r="H55" s="91">
        <f t="shared" ref="H55:H64" si="18">G55*F55</f>
        <v>7.4707200000000009</v>
      </c>
      <c r="I55" s="97"/>
      <c r="J55" s="93">
        <f>+F55</f>
        <v>3.5999999999999999E-3</v>
      </c>
      <c r="K55" s="181">
        <f>$G$52</f>
        <v>2075.2000000000003</v>
      </c>
      <c r="L55" s="91">
        <f t="shared" ref="L55:L64" si="19">K55*J55</f>
        <v>7.4707200000000009</v>
      </c>
      <c r="M55" s="97"/>
      <c r="N55" s="96">
        <f t="shared" si="2"/>
        <v>0</v>
      </c>
      <c r="O55" s="118">
        <f>IF(OR(H55=0,L55=0),"",(N55/H55))</f>
        <v>0</v>
      </c>
      <c r="Q55" s="227"/>
      <c r="R55" s="251"/>
      <c r="S55" s="228"/>
      <c r="T55" s="66"/>
      <c r="U55" s="214"/>
      <c r="V55" s="215"/>
      <c r="W55" s="209"/>
      <c r="X55" s="227"/>
      <c r="Y55" s="251"/>
      <c r="Z55" s="228"/>
      <c r="AA55" s="66"/>
      <c r="AB55" s="214"/>
      <c r="AC55" s="215"/>
      <c r="AD55" s="209"/>
      <c r="AE55" s="227"/>
      <c r="AF55" s="251"/>
      <c r="AG55" s="228"/>
      <c r="AH55" s="66"/>
      <c r="AI55" s="214"/>
      <c r="AJ55" s="215"/>
      <c r="AK55" s="209"/>
      <c r="AL55" s="209"/>
      <c r="AM55" s="209"/>
      <c r="AN55" s="209"/>
      <c r="AO55" s="209"/>
      <c r="AP55" s="209"/>
      <c r="AQ55" s="209"/>
      <c r="AR55" s="209"/>
      <c r="AS55" s="209"/>
      <c r="AT55" s="209"/>
      <c r="AU55" s="209"/>
    </row>
    <row r="56" spans="1:47" x14ac:dyDescent="0.3">
      <c r="A56" s="1"/>
      <c r="B56" s="107" t="s">
        <v>24</v>
      </c>
      <c r="C56" s="67"/>
      <c r="D56" s="100" t="s">
        <v>19</v>
      </c>
      <c r="E56" s="99"/>
      <c r="F56" s="93">
        <f>+RESIDENTIAL!$F$54</f>
        <v>1.2999999999999999E-3</v>
      </c>
      <c r="G56" s="175">
        <f t="shared" ref="G56:G57" si="20">$G$52</f>
        <v>2075.2000000000003</v>
      </c>
      <c r="H56" s="91">
        <f t="shared" si="18"/>
        <v>2.6977600000000002</v>
      </c>
      <c r="I56" s="97"/>
      <c r="J56" s="93">
        <f t="shared" ref="J56:J57" si="21">+F56</f>
        <v>1.2999999999999999E-3</v>
      </c>
      <c r="K56" s="181">
        <f t="shared" ref="K56:K57" si="22">$G$52</f>
        <v>2075.2000000000003</v>
      </c>
      <c r="L56" s="91">
        <f t="shared" si="19"/>
        <v>2.6977600000000002</v>
      </c>
      <c r="M56" s="97"/>
      <c r="N56" s="96">
        <f t="shared" si="2"/>
        <v>0</v>
      </c>
      <c r="O56" s="118">
        <f t="shared" ref="O56:O70" si="23">IF(OR(H56=0,L56=0),"",(N56/H56))</f>
        <v>0</v>
      </c>
      <c r="Q56" s="227"/>
      <c r="R56" s="251"/>
      <c r="S56" s="228"/>
      <c r="T56" s="66"/>
      <c r="U56" s="214"/>
      <c r="V56" s="215"/>
      <c r="W56" s="209"/>
      <c r="X56" s="227"/>
      <c r="Y56" s="251"/>
      <c r="Z56" s="228"/>
      <c r="AA56" s="66"/>
      <c r="AB56" s="214"/>
      <c r="AC56" s="215"/>
      <c r="AD56" s="209"/>
      <c r="AE56" s="227"/>
      <c r="AF56" s="251"/>
      <c r="AG56" s="228"/>
      <c r="AH56" s="66"/>
      <c r="AI56" s="214"/>
      <c r="AJ56" s="215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</row>
    <row r="57" spans="1:47" s="194" customFormat="1" x14ac:dyDescent="0.3">
      <c r="A57" s="1"/>
      <c r="B57" s="107" t="s">
        <v>83</v>
      </c>
      <c r="C57" s="67"/>
      <c r="D57" s="100" t="s">
        <v>19</v>
      </c>
      <c r="E57" s="99"/>
      <c r="F57" s="93">
        <f>+RESIDENTIAL!$F$55</f>
        <v>1.1000000000000001E-3</v>
      </c>
      <c r="G57" s="175">
        <f t="shared" si="20"/>
        <v>2075.2000000000003</v>
      </c>
      <c r="H57" s="91">
        <f t="shared" ref="H57" si="24">G57*F57</f>
        <v>2.2827200000000003</v>
      </c>
      <c r="I57" s="97"/>
      <c r="J57" s="93">
        <f t="shared" si="21"/>
        <v>1.1000000000000001E-3</v>
      </c>
      <c r="K57" s="181">
        <f t="shared" si="22"/>
        <v>2075.2000000000003</v>
      </c>
      <c r="L57" s="91">
        <f t="shared" ref="L57" si="25">K57*J57</f>
        <v>2.2827200000000003</v>
      </c>
      <c r="M57" s="97"/>
      <c r="N57" s="96">
        <f t="shared" ref="N57" si="26">L57-H57</f>
        <v>0</v>
      </c>
      <c r="O57" s="118">
        <f t="shared" ref="O57" si="27">IF(OR(H57=0,L57=0),"",(N57/H57))</f>
        <v>0</v>
      </c>
      <c r="Q57" s="227"/>
      <c r="R57" s="251"/>
      <c r="S57" s="228"/>
      <c r="T57" s="66"/>
      <c r="U57" s="214"/>
      <c r="V57" s="215"/>
      <c r="W57" s="209"/>
      <c r="X57" s="227"/>
      <c r="Y57" s="251"/>
      <c r="Z57" s="228"/>
      <c r="AA57" s="66"/>
      <c r="AB57" s="214"/>
      <c r="AC57" s="215"/>
      <c r="AD57" s="209"/>
      <c r="AE57" s="227"/>
      <c r="AF57" s="251"/>
      <c r="AG57" s="228"/>
      <c r="AH57" s="66"/>
      <c r="AI57" s="214"/>
      <c r="AJ57" s="215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</row>
    <row r="58" spans="1:47" x14ac:dyDescent="0.3">
      <c r="A58" s="1"/>
      <c r="B58" s="67" t="s">
        <v>23</v>
      </c>
      <c r="C58" s="67"/>
      <c r="D58" s="100" t="s">
        <v>55</v>
      </c>
      <c r="E58" s="99"/>
      <c r="F58" s="324">
        <f>+RESIDENTIAL!$F$56</f>
        <v>0.25</v>
      </c>
      <c r="G58" s="176">
        <v>1</v>
      </c>
      <c r="H58" s="91">
        <f t="shared" si="18"/>
        <v>0.25</v>
      </c>
      <c r="I58" s="97"/>
      <c r="J58" s="201">
        <v>0.25</v>
      </c>
      <c r="K58" s="180">
        <v>1</v>
      </c>
      <c r="L58" s="91">
        <f t="shared" si="19"/>
        <v>0.25</v>
      </c>
      <c r="M58" s="97"/>
      <c r="N58" s="96">
        <f t="shared" si="2"/>
        <v>0</v>
      </c>
      <c r="O58" s="118">
        <f t="shared" si="23"/>
        <v>0</v>
      </c>
      <c r="Q58" s="229"/>
      <c r="R58" s="251"/>
      <c r="S58" s="228"/>
      <c r="T58" s="66"/>
      <c r="U58" s="214"/>
      <c r="V58" s="215"/>
      <c r="W58" s="209"/>
      <c r="X58" s="229"/>
      <c r="Y58" s="251"/>
      <c r="Z58" s="228"/>
      <c r="AA58" s="66"/>
      <c r="AB58" s="214"/>
      <c r="AC58" s="215"/>
      <c r="AD58" s="209"/>
      <c r="AE58" s="229"/>
      <c r="AF58" s="251"/>
      <c r="AG58" s="228"/>
      <c r="AH58" s="66"/>
      <c r="AI58" s="214"/>
      <c r="AJ58" s="215"/>
      <c r="AK58" s="209"/>
      <c r="AL58" s="209"/>
      <c r="AM58" s="209"/>
      <c r="AN58" s="209"/>
      <c r="AO58" s="209"/>
      <c r="AP58" s="209"/>
      <c r="AQ58" s="209"/>
      <c r="AR58" s="209"/>
      <c r="AS58" s="209"/>
      <c r="AT58" s="209"/>
      <c r="AU58" s="209"/>
    </row>
    <row r="59" spans="1:47" x14ac:dyDescent="0.3">
      <c r="A59" s="1"/>
      <c r="B59" s="67" t="s">
        <v>22</v>
      </c>
      <c r="C59" s="67"/>
      <c r="D59" s="100" t="s">
        <v>19</v>
      </c>
      <c r="E59" s="99"/>
      <c r="F59" s="93">
        <v>7.0000000000000001E-3</v>
      </c>
      <c r="G59" s="176">
        <f>$F18</f>
        <v>2000</v>
      </c>
      <c r="H59" s="91">
        <f t="shared" si="18"/>
        <v>14</v>
      </c>
      <c r="I59" s="97"/>
      <c r="J59" s="102">
        <v>7.0000000000000001E-3</v>
      </c>
      <c r="K59" s="180">
        <f>+$G59</f>
        <v>2000</v>
      </c>
      <c r="L59" s="91">
        <f t="shared" si="19"/>
        <v>14</v>
      </c>
      <c r="M59" s="97"/>
      <c r="N59" s="96">
        <f t="shared" si="2"/>
        <v>0</v>
      </c>
      <c r="O59" s="118">
        <f t="shared" si="23"/>
        <v>0</v>
      </c>
      <c r="Q59" s="227"/>
      <c r="R59" s="251"/>
      <c r="S59" s="228"/>
      <c r="T59" s="66"/>
      <c r="U59" s="214"/>
      <c r="V59" s="215"/>
      <c r="W59" s="209"/>
      <c r="X59" s="227"/>
      <c r="Y59" s="251"/>
      <c r="Z59" s="228"/>
      <c r="AA59" s="66"/>
      <c r="AB59" s="214"/>
      <c r="AC59" s="215"/>
      <c r="AD59" s="209"/>
      <c r="AE59" s="227"/>
      <c r="AF59" s="251"/>
      <c r="AG59" s="228"/>
      <c r="AH59" s="66"/>
      <c r="AI59" s="214"/>
      <c r="AJ59" s="215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</row>
    <row r="60" spans="1:47" x14ac:dyDescent="0.3">
      <c r="A60" s="1"/>
      <c r="B60" s="101" t="s">
        <v>21</v>
      </c>
      <c r="C60" s="67"/>
      <c r="D60" s="100" t="s">
        <v>19</v>
      </c>
      <c r="E60" s="99"/>
      <c r="F60" s="93">
        <f>+RESIDENTIAL!$F$57</f>
        <v>8.6999999999999994E-2</v>
      </c>
      <c r="G60" s="177">
        <f>0.65*$F18</f>
        <v>1300</v>
      </c>
      <c r="H60" s="91">
        <f t="shared" si="18"/>
        <v>113.1</v>
      </c>
      <c r="I60" s="97"/>
      <c r="J60" s="93">
        <f>+F60</f>
        <v>8.6999999999999994E-2</v>
      </c>
      <c r="K60" s="177">
        <f>$G60</f>
        <v>1300</v>
      </c>
      <c r="L60" s="91">
        <f t="shared" si="19"/>
        <v>113.1</v>
      </c>
      <c r="M60" s="97"/>
      <c r="N60" s="96">
        <f t="shared" si="2"/>
        <v>0</v>
      </c>
      <c r="O60" s="118">
        <f t="shared" si="23"/>
        <v>0</v>
      </c>
      <c r="Q60" s="230"/>
      <c r="R60" s="253"/>
      <c r="S60" s="228"/>
      <c r="T60" s="66"/>
      <c r="U60" s="214"/>
      <c r="V60" s="215"/>
      <c r="W60" s="209"/>
      <c r="X60" s="230"/>
      <c r="Y60" s="253"/>
      <c r="Z60" s="228"/>
      <c r="AA60" s="66"/>
      <c r="AB60" s="214"/>
      <c r="AC60" s="215"/>
      <c r="AD60" s="209"/>
      <c r="AE60" s="230"/>
      <c r="AF60" s="253"/>
      <c r="AG60" s="228"/>
      <c r="AH60" s="66"/>
      <c r="AI60" s="214"/>
      <c r="AJ60" s="215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</row>
    <row r="61" spans="1:47" x14ac:dyDescent="0.3">
      <c r="A61" s="1"/>
      <c r="B61" s="101" t="s">
        <v>20</v>
      </c>
      <c r="C61" s="67"/>
      <c r="D61" s="100" t="s">
        <v>19</v>
      </c>
      <c r="E61" s="99"/>
      <c r="F61" s="93">
        <f>+RESIDENTIAL!$F$58</f>
        <v>0.13200000000000001</v>
      </c>
      <c r="G61" s="177">
        <f>0.17*$F18</f>
        <v>340</v>
      </c>
      <c r="H61" s="91">
        <f t="shared" si="18"/>
        <v>44.88</v>
      </c>
      <c r="I61" s="97"/>
      <c r="J61" s="93">
        <f t="shared" ref="J61:J64" si="28">+F61</f>
        <v>0.13200000000000001</v>
      </c>
      <c r="K61" s="177">
        <f>$G61</f>
        <v>340</v>
      </c>
      <c r="L61" s="91">
        <f t="shared" si="19"/>
        <v>44.88</v>
      </c>
      <c r="M61" s="97"/>
      <c r="N61" s="96">
        <f t="shared" si="2"/>
        <v>0</v>
      </c>
      <c r="O61" s="118">
        <f t="shared" si="23"/>
        <v>0</v>
      </c>
      <c r="Q61" s="230"/>
      <c r="R61" s="253"/>
      <c r="S61" s="228"/>
      <c r="T61" s="66"/>
      <c r="U61" s="214"/>
      <c r="V61" s="215"/>
      <c r="W61" s="209"/>
      <c r="X61" s="230"/>
      <c r="Y61" s="253"/>
      <c r="Z61" s="228"/>
      <c r="AA61" s="66"/>
      <c r="AB61" s="214"/>
      <c r="AC61" s="215"/>
      <c r="AD61" s="209"/>
      <c r="AE61" s="230"/>
      <c r="AF61" s="253"/>
      <c r="AG61" s="228"/>
      <c r="AH61" s="66"/>
      <c r="AI61" s="214"/>
      <c r="AJ61" s="215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</row>
    <row r="62" spans="1:47" x14ac:dyDescent="0.3">
      <c r="A62" s="1"/>
      <c r="B62" s="3" t="s">
        <v>18</v>
      </c>
      <c r="C62" s="67"/>
      <c r="D62" s="100" t="s">
        <v>19</v>
      </c>
      <c r="E62" s="99"/>
      <c r="F62" s="93">
        <f>+RESIDENTIAL!$F$59</f>
        <v>0.18</v>
      </c>
      <c r="G62" s="177">
        <f>0.18*$F18</f>
        <v>360</v>
      </c>
      <c r="H62" s="91">
        <f t="shared" si="18"/>
        <v>64.8</v>
      </c>
      <c r="I62" s="97"/>
      <c r="J62" s="93">
        <f t="shared" si="28"/>
        <v>0.18</v>
      </c>
      <c r="K62" s="177">
        <f>$G62</f>
        <v>360</v>
      </c>
      <c r="L62" s="91">
        <f t="shared" si="19"/>
        <v>64.8</v>
      </c>
      <c r="M62" s="97"/>
      <c r="N62" s="96">
        <f t="shared" si="2"/>
        <v>0</v>
      </c>
      <c r="O62" s="118">
        <f t="shared" si="23"/>
        <v>0</v>
      </c>
      <c r="Q62" s="230"/>
      <c r="R62" s="253"/>
      <c r="S62" s="228"/>
      <c r="T62" s="66"/>
      <c r="U62" s="214"/>
      <c r="V62" s="215"/>
      <c r="W62" s="209"/>
      <c r="X62" s="230"/>
      <c r="Y62" s="253"/>
      <c r="Z62" s="228"/>
      <c r="AA62" s="66"/>
      <c r="AB62" s="214"/>
      <c r="AC62" s="215"/>
      <c r="AD62" s="209"/>
      <c r="AE62" s="230"/>
      <c r="AF62" s="253"/>
      <c r="AG62" s="228"/>
      <c r="AH62" s="66"/>
      <c r="AI62" s="214"/>
      <c r="AJ62" s="215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</row>
    <row r="63" spans="1:47" x14ac:dyDescent="0.3">
      <c r="A63" s="7"/>
      <c r="B63" s="95" t="s">
        <v>17</v>
      </c>
      <c r="C63" s="36"/>
      <c r="D63" s="100" t="s">
        <v>19</v>
      </c>
      <c r="E63" s="94"/>
      <c r="F63" s="93">
        <f>+RESIDENTIAL!$F$60</f>
        <v>0.10299999999999999</v>
      </c>
      <c r="G63" s="177">
        <f>IF(AND($T$1=1, $F18&gt;=600), 600, IF(AND($T$1=1, AND($F18&lt;600, $F18&gt;=0)), $F18, IF(AND($T$1=2, $F18&gt;=1000), 1000, IF(AND($T$1=2, AND($F18&lt;1000, $F18&gt;=0)), $F18))))</f>
        <v>600</v>
      </c>
      <c r="H63" s="91">
        <f t="shared" si="18"/>
        <v>61.8</v>
      </c>
      <c r="I63" s="90"/>
      <c r="J63" s="93">
        <f t="shared" si="28"/>
        <v>0.10299999999999999</v>
      </c>
      <c r="K63" s="177">
        <f>$G63</f>
        <v>600</v>
      </c>
      <c r="L63" s="91">
        <f t="shared" si="19"/>
        <v>61.8</v>
      </c>
      <c r="M63" s="90"/>
      <c r="N63" s="89">
        <f t="shared" si="2"/>
        <v>0</v>
      </c>
      <c r="O63" s="118">
        <f t="shared" si="23"/>
        <v>0</v>
      </c>
      <c r="Q63" s="230"/>
      <c r="R63" s="253"/>
      <c r="S63" s="228"/>
      <c r="T63" s="34"/>
      <c r="U63" s="214"/>
      <c r="V63" s="215"/>
      <c r="W63" s="209"/>
      <c r="X63" s="230"/>
      <c r="Y63" s="253"/>
      <c r="Z63" s="228"/>
      <c r="AA63" s="34"/>
      <c r="AB63" s="214"/>
      <c r="AC63" s="215"/>
      <c r="AD63" s="209"/>
      <c r="AE63" s="230"/>
      <c r="AF63" s="253"/>
      <c r="AG63" s="228"/>
      <c r="AH63" s="34"/>
      <c r="AI63" s="214"/>
      <c r="AJ63" s="215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</row>
    <row r="64" spans="1:47" x14ac:dyDescent="0.3">
      <c r="A64" s="7"/>
      <c r="B64" s="95" t="s">
        <v>16</v>
      </c>
      <c r="C64" s="36"/>
      <c r="D64" s="100" t="s">
        <v>19</v>
      </c>
      <c r="E64" s="94"/>
      <c r="F64" s="93">
        <f>+RESIDENTIAL!$F$61</f>
        <v>0.121</v>
      </c>
      <c r="G64" s="177">
        <f>IF(AND($T$1=1, F18&gt;=600), F18-600, IF(AND($T$1=1, AND(F18&lt;600, F18&gt;=0)), 0, IF(AND($T$1=2, F18&gt;=1000), F18-1000, IF(AND($T$1=2, AND(F18&lt;1000, F18&gt;=0)), 0))))</f>
        <v>1400</v>
      </c>
      <c r="H64" s="91">
        <f t="shared" si="18"/>
        <v>169.4</v>
      </c>
      <c r="I64" s="90"/>
      <c r="J64" s="93">
        <f t="shared" si="28"/>
        <v>0.121</v>
      </c>
      <c r="K64" s="177">
        <f>$G64</f>
        <v>1400</v>
      </c>
      <c r="L64" s="91">
        <f t="shared" si="19"/>
        <v>169.4</v>
      </c>
      <c r="M64" s="90"/>
      <c r="N64" s="89">
        <f t="shared" si="2"/>
        <v>0</v>
      </c>
      <c r="O64" s="118">
        <f t="shared" si="23"/>
        <v>0</v>
      </c>
      <c r="Q64" s="230"/>
      <c r="R64" s="253"/>
      <c r="S64" s="228"/>
      <c r="T64" s="34"/>
      <c r="U64" s="214"/>
      <c r="V64" s="215"/>
      <c r="W64" s="209"/>
      <c r="X64" s="230"/>
      <c r="Y64" s="253"/>
      <c r="Z64" s="228"/>
      <c r="AA64" s="34"/>
      <c r="AB64" s="214"/>
      <c r="AC64" s="215"/>
      <c r="AD64" s="209"/>
      <c r="AE64" s="230"/>
      <c r="AF64" s="253"/>
      <c r="AG64" s="228"/>
      <c r="AH64" s="34"/>
      <c r="AI64" s="214"/>
      <c r="AJ64" s="215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</row>
    <row r="65" spans="1:47" s="194" customFormat="1" x14ac:dyDescent="0.3">
      <c r="A65" s="7"/>
      <c r="B65" s="280" t="s">
        <v>114</v>
      </c>
      <c r="C65" s="36"/>
      <c r="D65" s="100" t="s">
        <v>19</v>
      </c>
      <c r="E65" s="94"/>
      <c r="F65" s="93">
        <v>0.113</v>
      </c>
      <c r="G65" s="92"/>
      <c r="H65" s="287"/>
      <c r="I65" s="90"/>
      <c r="J65" s="93">
        <f>+F65</f>
        <v>0.113</v>
      </c>
      <c r="K65" s="279"/>
      <c r="L65" s="287"/>
      <c r="M65" s="90"/>
      <c r="N65" s="89">
        <f t="shared" si="2"/>
        <v>0</v>
      </c>
      <c r="O65" s="288" t="str">
        <f t="shared" si="23"/>
        <v/>
      </c>
      <c r="Q65" s="230"/>
      <c r="R65" s="253"/>
      <c r="S65" s="228"/>
      <c r="T65" s="34"/>
      <c r="U65" s="214"/>
      <c r="V65" s="215"/>
      <c r="W65" s="209"/>
      <c r="X65" s="230"/>
      <c r="Y65" s="253"/>
      <c r="Z65" s="228"/>
      <c r="AA65" s="34"/>
      <c r="AB65" s="214"/>
      <c r="AC65" s="215"/>
      <c r="AD65" s="209"/>
      <c r="AE65" s="230"/>
      <c r="AF65" s="253"/>
      <c r="AG65" s="228"/>
      <c r="AH65" s="34"/>
      <c r="AI65" s="214"/>
      <c r="AJ65" s="215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</row>
    <row r="66" spans="1:47" s="194" customFormat="1" ht="15" thickBot="1" x14ac:dyDescent="0.35">
      <c r="A66" s="7"/>
      <c r="B66" s="280" t="s">
        <v>115</v>
      </c>
      <c r="C66" s="36"/>
      <c r="D66" s="100" t="s">
        <v>19</v>
      </c>
      <c r="E66" s="94"/>
      <c r="F66" s="93">
        <v>0.113</v>
      </c>
      <c r="G66" s="92"/>
      <c r="H66" s="287"/>
      <c r="I66" s="90"/>
      <c r="J66" s="305">
        <f>+F66</f>
        <v>0.113</v>
      </c>
      <c r="K66" s="279"/>
      <c r="L66" s="287"/>
      <c r="M66" s="90"/>
      <c r="N66" s="89">
        <f t="shared" si="2"/>
        <v>0</v>
      </c>
      <c r="O66" s="288" t="str">
        <f t="shared" si="23"/>
        <v/>
      </c>
      <c r="Q66" s="230"/>
      <c r="R66" s="253"/>
      <c r="S66" s="228"/>
      <c r="T66" s="34"/>
      <c r="U66" s="214"/>
      <c r="V66" s="215"/>
      <c r="W66" s="209"/>
      <c r="X66" s="230"/>
      <c r="Y66" s="253"/>
      <c r="Z66" s="228"/>
      <c r="AA66" s="34"/>
      <c r="AB66" s="214"/>
      <c r="AC66" s="215"/>
      <c r="AD66" s="209"/>
      <c r="AE66" s="230"/>
      <c r="AF66" s="253"/>
      <c r="AG66" s="228"/>
      <c r="AH66" s="34"/>
      <c r="AI66" s="214"/>
      <c r="AJ66" s="215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</row>
    <row r="67" spans="1:47" ht="15" thickBot="1" x14ac:dyDescent="0.35">
      <c r="A67" s="1"/>
      <c r="B67" s="88"/>
      <c r="C67" s="86"/>
      <c r="D67" s="87"/>
      <c r="E67" s="86"/>
      <c r="F67" s="56"/>
      <c r="G67" s="85"/>
      <c r="H67" s="54"/>
      <c r="I67" s="83"/>
      <c r="J67" s="56"/>
      <c r="K67" s="84"/>
      <c r="L67" s="54"/>
      <c r="M67" s="83"/>
      <c r="N67" s="82"/>
      <c r="O67" s="8"/>
      <c r="Q67" s="230"/>
      <c r="R67" s="219"/>
      <c r="S67" s="228"/>
      <c r="T67" s="66"/>
      <c r="U67" s="214"/>
      <c r="V67" s="233"/>
      <c r="W67" s="209"/>
      <c r="X67" s="230"/>
      <c r="Y67" s="219"/>
      <c r="Z67" s="228"/>
      <c r="AA67" s="66"/>
      <c r="AB67" s="214"/>
      <c r="AC67" s="233"/>
      <c r="AD67" s="209"/>
      <c r="AE67" s="230"/>
      <c r="AF67" s="219"/>
      <c r="AG67" s="228"/>
      <c r="AH67" s="66"/>
      <c r="AI67" s="214"/>
      <c r="AJ67" s="233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</row>
    <row r="68" spans="1:47" x14ac:dyDescent="0.3">
      <c r="A68" s="1"/>
      <c r="B68" s="81" t="s">
        <v>15</v>
      </c>
      <c r="C68" s="67"/>
      <c r="D68" s="67"/>
      <c r="E68" s="67"/>
      <c r="F68" s="80"/>
      <c r="G68" s="79"/>
      <c r="H68" s="76">
        <f>SUM(H55:H62,H54)</f>
        <v>386.45566400000007</v>
      </c>
      <c r="I68" s="78"/>
      <c r="J68" s="77"/>
      <c r="K68" s="77"/>
      <c r="L68" s="165">
        <f>SUM(L55:L62,L54)</f>
        <v>380.32083400000005</v>
      </c>
      <c r="M68" s="75"/>
      <c r="N68" s="74">
        <f>L68-H68</f>
        <v>-6.1348300000000222</v>
      </c>
      <c r="O68" s="167">
        <f t="shared" si="23"/>
        <v>-1.5874602370946286E-2</v>
      </c>
      <c r="Q68" s="234"/>
      <c r="R68" s="234"/>
      <c r="S68" s="220"/>
      <c r="T68" s="75"/>
      <c r="U68" s="214"/>
      <c r="V68" s="215"/>
      <c r="W68" s="209"/>
      <c r="X68" s="234"/>
      <c r="Y68" s="234"/>
      <c r="Z68" s="220"/>
      <c r="AA68" s="75"/>
      <c r="AB68" s="214"/>
      <c r="AC68" s="215"/>
      <c r="AD68" s="209"/>
      <c r="AE68" s="234"/>
      <c r="AF68" s="234"/>
      <c r="AG68" s="220"/>
      <c r="AH68" s="75"/>
      <c r="AI68" s="214"/>
      <c r="AJ68" s="215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</row>
    <row r="69" spans="1:47" x14ac:dyDescent="0.3">
      <c r="A69" s="1"/>
      <c r="B69" s="73" t="s">
        <v>12</v>
      </c>
      <c r="C69" s="67"/>
      <c r="D69" s="67"/>
      <c r="E69" s="67"/>
      <c r="F69" s="72">
        <v>0.13</v>
      </c>
      <c r="G69" s="66"/>
      <c r="H69" s="70">
        <f>H68*F69</f>
        <v>50.23923632000001</v>
      </c>
      <c r="I69" s="65"/>
      <c r="J69" s="71">
        <v>0.13</v>
      </c>
      <c r="K69" s="65"/>
      <c r="L69" s="68">
        <f>L68*J69</f>
        <v>49.441708420000005</v>
      </c>
      <c r="M69" s="64"/>
      <c r="N69" s="68">
        <f>L69-H69</f>
        <v>-0.79752790000000573</v>
      </c>
      <c r="O69" s="118">
        <f t="shared" si="23"/>
        <v>-1.5874602370946341E-2</v>
      </c>
      <c r="Q69" s="235"/>
      <c r="R69" s="64"/>
      <c r="S69" s="236"/>
      <c r="T69" s="64"/>
      <c r="U69" s="214"/>
      <c r="V69" s="215"/>
      <c r="W69" s="209"/>
      <c r="X69" s="235"/>
      <c r="Y69" s="64"/>
      <c r="Z69" s="236"/>
      <c r="AA69" s="64"/>
      <c r="AB69" s="214"/>
      <c r="AC69" s="215"/>
      <c r="AD69" s="209"/>
      <c r="AE69" s="235"/>
      <c r="AF69" s="64"/>
      <c r="AG69" s="236"/>
      <c r="AH69" s="64"/>
      <c r="AI69" s="214"/>
      <c r="AJ69" s="215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</row>
    <row r="70" spans="1:47" ht="15" thickBot="1" x14ac:dyDescent="0.35">
      <c r="A70" s="1"/>
      <c r="B70" s="387" t="s">
        <v>14</v>
      </c>
      <c r="C70" s="387"/>
      <c r="D70" s="387"/>
      <c r="E70" s="63"/>
      <c r="F70" s="62"/>
      <c r="G70" s="61"/>
      <c r="H70" s="60">
        <f>SUM(H68:H69)</f>
        <v>436.6949003200001</v>
      </c>
      <c r="I70" s="59"/>
      <c r="J70" s="59"/>
      <c r="K70" s="59"/>
      <c r="L70" s="327">
        <f>SUM(L68:L69)</f>
        <v>429.76254242000005</v>
      </c>
      <c r="M70" s="58"/>
      <c r="N70" s="57">
        <f>L70-H70</f>
        <v>-6.9323579000000564</v>
      </c>
      <c r="O70" s="168">
        <f t="shared" si="23"/>
        <v>-1.5874602370946355E-2</v>
      </c>
      <c r="Q70" s="75"/>
      <c r="R70" s="75"/>
      <c r="S70" s="220"/>
      <c r="T70" s="75"/>
      <c r="U70" s="220"/>
      <c r="V70" s="238"/>
      <c r="W70" s="209"/>
      <c r="X70" s="75"/>
      <c r="Y70" s="75"/>
      <c r="Z70" s="220"/>
      <c r="AA70" s="75"/>
      <c r="AB70" s="220"/>
      <c r="AC70" s="238"/>
      <c r="AD70" s="209"/>
      <c r="AE70" s="75"/>
      <c r="AF70" s="75"/>
      <c r="AG70" s="220"/>
      <c r="AH70" s="75"/>
      <c r="AI70" s="220"/>
      <c r="AJ70" s="238"/>
      <c r="AK70" s="209"/>
      <c r="AL70" s="209"/>
      <c r="AM70" s="209"/>
      <c r="AN70" s="209"/>
      <c r="AO70" s="209"/>
      <c r="AP70" s="209"/>
      <c r="AQ70" s="209"/>
      <c r="AR70" s="209"/>
      <c r="AS70" s="209"/>
      <c r="AT70" s="209"/>
      <c r="AU70" s="209"/>
    </row>
    <row r="71" spans="1:47" ht="15" thickBot="1" x14ac:dyDescent="0.35">
      <c r="A71" s="7"/>
      <c r="B71" s="19"/>
      <c r="C71" s="17"/>
      <c r="D71" s="18"/>
      <c r="E71" s="17"/>
      <c r="F71" s="56"/>
      <c r="G71" s="12"/>
      <c r="H71" s="54"/>
      <c r="I71" s="10"/>
      <c r="J71" s="56"/>
      <c r="K71" s="55"/>
      <c r="L71" s="54"/>
      <c r="M71" s="10"/>
      <c r="N71" s="53"/>
      <c r="O71" s="8"/>
      <c r="Q71" s="230"/>
      <c r="R71" s="239"/>
      <c r="S71" s="228"/>
      <c r="T71" s="34"/>
      <c r="U71" s="240"/>
      <c r="V71" s="233"/>
      <c r="W71" s="209"/>
      <c r="X71" s="230"/>
      <c r="Y71" s="239"/>
      <c r="Z71" s="228"/>
      <c r="AA71" s="34"/>
      <c r="AB71" s="240"/>
      <c r="AC71" s="233"/>
      <c r="AD71" s="209"/>
      <c r="AE71" s="230"/>
      <c r="AF71" s="239"/>
      <c r="AG71" s="228"/>
      <c r="AH71" s="34"/>
      <c r="AI71" s="240"/>
      <c r="AJ71" s="233"/>
      <c r="AK71" s="209"/>
      <c r="AL71" s="209"/>
      <c r="AM71" s="209"/>
      <c r="AN71" s="209"/>
      <c r="AO71" s="209"/>
      <c r="AP71" s="209"/>
      <c r="AQ71" s="209"/>
      <c r="AR71" s="209"/>
      <c r="AS71" s="209"/>
      <c r="AT71" s="209"/>
      <c r="AU71" s="209"/>
    </row>
    <row r="72" spans="1:47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6"/>
      <c r="M72" s="1"/>
      <c r="N72" s="1"/>
      <c r="O72" s="1"/>
      <c r="Q72" s="208"/>
      <c r="R72" s="208"/>
      <c r="S72" s="247"/>
      <c r="T72" s="208"/>
      <c r="U72" s="208"/>
      <c r="V72" s="208"/>
      <c r="W72" s="209"/>
      <c r="X72" s="208"/>
      <c r="Y72" s="208"/>
      <c r="Z72" s="247"/>
      <c r="AA72" s="208"/>
      <c r="AB72" s="208"/>
      <c r="AC72" s="208"/>
      <c r="AD72" s="209"/>
      <c r="AE72" s="208"/>
      <c r="AF72" s="208"/>
      <c r="AG72" s="247"/>
      <c r="AH72" s="208"/>
      <c r="AI72" s="208"/>
      <c r="AJ72" s="208"/>
      <c r="AK72" s="209"/>
      <c r="AL72" s="209"/>
      <c r="AM72" s="209"/>
      <c r="AN72" s="209"/>
      <c r="AO72" s="209"/>
      <c r="AP72" s="209"/>
      <c r="AQ72" s="209"/>
      <c r="AR72" s="209"/>
      <c r="AS72" s="209"/>
      <c r="AT72" s="209"/>
      <c r="AU72" s="209"/>
    </row>
    <row r="73" spans="1:47" x14ac:dyDescent="0.3">
      <c r="A73" s="1"/>
      <c r="B73" s="5" t="s">
        <v>8</v>
      </c>
      <c r="C73" s="1"/>
      <c r="D73" s="1"/>
      <c r="E73" s="1"/>
      <c r="F73" s="4">
        <v>3.7600000000000001E-2</v>
      </c>
      <c r="G73" s="1"/>
      <c r="H73" s="1"/>
      <c r="I73" s="1"/>
      <c r="J73" s="4">
        <v>3.7600000000000001E-2</v>
      </c>
      <c r="K73" s="1"/>
      <c r="L73" s="1"/>
      <c r="M73" s="1"/>
      <c r="N73" s="1"/>
      <c r="O73" s="1"/>
      <c r="Q73" s="248"/>
      <c r="R73" s="208"/>
      <c r="S73" s="208"/>
      <c r="T73" s="208"/>
      <c r="U73" s="208"/>
      <c r="V73" s="208"/>
      <c r="W73" s="209"/>
      <c r="X73" s="248"/>
      <c r="Y73" s="208"/>
      <c r="Z73" s="208"/>
      <c r="AA73" s="208"/>
      <c r="AB73" s="208"/>
      <c r="AC73" s="208"/>
      <c r="AD73" s="209"/>
      <c r="AE73" s="248"/>
      <c r="AF73" s="208"/>
      <c r="AG73" s="208"/>
      <c r="AH73" s="208"/>
      <c r="AI73" s="208"/>
      <c r="AJ73" s="208"/>
      <c r="AK73" s="209"/>
      <c r="AL73" s="209"/>
      <c r="AM73" s="209"/>
      <c r="AN73" s="209"/>
      <c r="AO73" s="209"/>
      <c r="AP73" s="209"/>
      <c r="AQ73" s="209"/>
      <c r="AR73" s="209"/>
      <c r="AS73" s="209"/>
      <c r="AT73" s="209"/>
      <c r="AU73" s="209"/>
    </row>
    <row r="74" spans="1:47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Q74" s="209"/>
      <c r="R74" s="209"/>
      <c r="S74" s="209"/>
      <c r="T74" s="209"/>
      <c r="U74" s="209"/>
      <c r="V74" s="209"/>
      <c r="W74" s="209"/>
      <c r="X74" s="209"/>
      <c r="Y74" s="209"/>
      <c r="Z74" s="209"/>
      <c r="AA74" s="209"/>
      <c r="AB74" s="209"/>
      <c r="AC74" s="209"/>
      <c r="AD74" s="209"/>
      <c r="AE74" s="209"/>
      <c r="AF74" s="209"/>
      <c r="AG74" s="209"/>
      <c r="AH74" s="209"/>
      <c r="AI74" s="209"/>
      <c r="AJ74" s="209"/>
      <c r="AK74" s="209"/>
      <c r="AL74" s="209"/>
      <c r="AM74" s="209"/>
      <c r="AN74" s="209"/>
      <c r="AO74" s="209"/>
      <c r="AP74" s="209"/>
      <c r="AQ74" s="209"/>
      <c r="AR74" s="209"/>
      <c r="AS74" s="209"/>
      <c r="AT74" s="209"/>
      <c r="AU74" s="209"/>
    </row>
    <row r="75" spans="1:47" x14ac:dyDescent="0.3">
      <c r="A75" s="1" t="s">
        <v>7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47" x14ac:dyDescent="0.3">
      <c r="A76" s="1" t="s">
        <v>6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47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47" x14ac:dyDescent="0.3">
      <c r="A78" s="3" t="s">
        <v>129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47" x14ac:dyDescent="0.3">
      <c r="A79" s="3" t="s">
        <v>5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47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x14ac:dyDescent="0.3">
      <c r="A81" s="1" t="s">
        <v>130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x14ac:dyDescent="0.3">
      <c r="A82" s="1" t="s">
        <v>4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x14ac:dyDescent="0.3">
      <c r="A83" s="1" t="s">
        <v>3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x14ac:dyDescent="0.3">
      <c r="A84" s="1" t="s">
        <v>2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x14ac:dyDescent="0.3">
      <c r="A85" s="1" t="s">
        <v>1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x14ac:dyDescent="0.3">
      <c r="A87" s="2"/>
      <c r="B87" s="1" t="s">
        <v>0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194" customFormat="1" x14ac:dyDescent="0.3">
      <c r="A88" s="130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194" customFormat="1" ht="17.399999999999999" x14ac:dyDescent="0.3">
      <c r="A89" s="1"/>
      <c r="B89" s="381" t="s">
        <v>48</v>
      </c>
      <c r="C89" s="381"/>
      <c r="D89" s="381"/>
      <c r="E89" s="381"/>
      <c r="F89" s="381"/>
      <c r="G89" s="381"/>
      <c r="H89" s="381"/>
      <c r="I89" s="381"/>
      <c r="J89" s="381"/>
      <c r="K89" s="381"/>
      <c r="L89" s="381"/>
      <c r="M89" s="381"/>
      <c r="N89" s="381"/>
      <c r="O89" s="381"/>
    </row>
    <row r="90" spans="1:15" s="194" customFormat="1" ht="17.399999999999999" x14ac:dyDescent="0.3">
      <c r="A90" s="1"/>
      <c r="B90" s="381" t="s">
        <v>47</v>
      </c>
      <c r="C90" s="381"/>
      <c r="D90" s="381"/>
      <c r="E90" s="381"/>
      <c r="F90" s="381"/>
      <c r="G90" s="381"/>
      <c r="H90" s="381"/>
      <c r="I90" s="381"/>
      <c r="J90" s="381"/>
      <c r="K90" s="381"/>
      <c r="L90" s="381"/>
      <c r="M90" s="381"/>
      <c r="N90" s="381"/>
      <c r="O90" s="381"/>
    </row>
    <row r="91" spans="1:15" s="194" customForma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5" s="194" customForma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5" s="194" customFormat="1" ht="15.6" x14ac:dyDescent="0.3">
      <c r="A93" s="1"/>
      <c r="B93" s="147" t="s">
        <v>46</v>
      </c>
      <c r="C93" s="1"/>
      <c r="D93" s="382" t="s">
        <v>70</v>
      </c>
      <c r="E93" s="382"/>
      <c r="F93" s="382"/>
      <c r="G93" s="382"/>
      <c r="H93" s="382"/>
      <c r="I93" s="382"/>
      <c r="J93" s="382"/>
      <c r="K93" s="382"/>
      <c r="L93" s="382"/>
      <c r="M93" s="382"/>
      <c r="N93" s="382"/>
      <c r="O93" s="382"/>
    </row>
    <row r="94" spans="1:15" s="194" customFormat="1" ht="15.6" x14ac:dyDescent="0.3">
      <c r="A94" s="1"/>
      <c r="B94" s="145"/>
      <c r="C94" s="1"/>
      <c r="D94" s="144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</row>
    <row r="95" spans="1:15" s="194" customFormat="1" ht="15.6" x14ac:dyDescent="0.3">
      <c r="A95" s="1"/>
      <c r="B95" s="147" t="s">
        <v>45</v>
      </c>
      <c r="C95" s="1"/>
      <c r="D95" s="146" t="s">
        <v>57</v>
      </c>
      <c r="E95" s="144"/>
      <c r="F95" s="338" t="s">
        <v>135</v>
      </c>
      <c r="G95" s="144"/>
      <c r="H95" s="144"/>
      <c r="I95" s="144"/>
      <c r="J95" s="144"/>
      <c r="K95" s="144"/>
      <c r="L95" s="144"/>
      <c r="M95" s="144"/>
      <c r="N95" s="144"/>
      <c r="O95" s="144"/>
    </row>
    <row r="96" spans="1:15" s="194" customFormat="1" ht="15.6" x14ac:dyDescent="0.3">
      <c r="A96" s="1"/>
      <c r="B96" s="145"/>
      <c r="C96" s="1"/>
      <c r="D96" s="144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4"/>
    </row>
    <row r="97" spans="1:47" s="194" customFormat="1" x14ac:dyDescent="0.3">
      <c r="A97" s="1"/>
      <c r="B97" s="3"/>
      <c r="C97" s="1"/>
      <c r="D97" s="5" t="s">
        <v>43</v>
      </c>
      <c r="E97" s="5"/>
      <c r="F97" s="143">
        <v>2000</v>
      </c>
      <c r="G97" s="5" t="s">
        <v>42</v>
      </c>
      <c r="H97" s="1"/>
      <c r="I97" s="1"/>
      <c r="J97" s="1"/>
      <c r="K97" s="1"/>
      <c r="L97" s="1"/>
      <c r="M97" s="1"/>
      <c r="N97" s="1"/>
      <c r="O97" s="1"/>
    </row>
    <row r="98" spans="1:47" s="194" customFormat="1" x14ac:dyDescent="0.3">
      <c r="A98" s="1"/>
      <c r="B98" s="3"/>
      <c r="C98" s="1"/>
      <c r="D98" s="1"/>
      <c r="E98" s="1"/>
      <c r="F98" s="1"/>
      <c r="G98" s="1"/>
      <c r="H98" s="6"/>
      <c r="I98" s="1"/>
      <c r="J98" s="1"/>
      <c r="K98" s="1"/>
      <c r="L98" s="1"/>
      <c r="M98" s="1"/>
      <c r="N98" s="1"/>
      <c r="O98" s="1"/>
    </row>
    <row r="99" spans="1:47" s="194" customFormat="1" x14ac:dyDescent="0.3">
      <c r="A99" s="1"/>
      <c r="B99" s="3"/>
      <c r="C99" s="1"/>
      <c r="D99" s="142"/>
      <c r="E99" s="142"/>
      <c r="F99" s="383" t="s">
        <v>41</v>
      </c>
      <c r="G99" s="384"/>
      <c r="H99" s="385"/>
      <c r="I99" s="1"/>
      <c r="J99" s="383" t="s">
        <v>96</v>
      </c>
      <c r="K99" s="384"/>
      <c r="L99" s="385"/>
      <c r="M99" s="1"/>
      <c r="N99" s="383" t="s">
        <v>40</v>
      </c>
      <c r="O99" s="385"/>
      <c r="Q99" s="373"/>
      <c r="R99" s="373"/>
      <c r="S99" s="373"/>
      <c r="T99" s="208"/>
      <c r="U99" s="373"/>
      <c r="V99" s="373"/>
      <c r="W99" s="209"/>
      <c r="X99" s="373"/>
      <c r="Y99" s="373"/>
      <c r="Z99" s="373"/>
      <c r="AA99" s="208"/>
      <c r="AB99" s="373"/>
      <c r="AC99" s="373"/>
      <c r="AD99" s="209"/>
      <c r="AE99" s="373"/>
      <c r="AF99" s="373"/>
      <c r="AG99" s="373"/>
      <c r="AH99" s="208"/>
      <c r="AI99" s="373"/>
      <c r="AJ99" s="373"/>
      <c r="AK99" s="209"/>
      <c r="AL99" s="209"/>
      <c r="AM99" s="209"/>
      <c r="AN99" s="209"/>
      <c r="AO99" s="209"/>
      <c r="AP99" s="209"/>
      <c r="AQ99" s="209"/>
      <c r="AR99" s="209"/>
      <c r="AS99" s="209"/>
      <c r="AT99" s="209"/>
      <c r="AU99" s="209"/>
    </row>
    <row r="100" spans="1:47" s="194" customFormat="1" ht="15" customHeight="1" x14ac:dyDescent="0.3">
      <c r="A100" s="1"/>
      <c r="B100" s="3"/>
      <c r="C100" s="1"/>
      <c r="D100" s="374" t="s">
        <v>39</v>
      </c>
      <c r="E100" s="138"/>
      <c r="F100" s="141" t="s">
        <v>38</v>
      </c>
      <c r="G100" s="141" t="s">
        <v>37</v>
      </c>
      <c r="H100" s="139" t="s">
        <v>36</v>
      </c>
      <c r="I100" s="1"/>
      <c r="J100" s="141" t="s">
        <v>38</v>
      </c>
      <c r="K100" s="140" t="s">
        <v>37</v>
      </c>
      <c r="L100" s="139" t="s">
        <v>36</v>
      </c>
      <c r="M100" s="1"/>
      <c r="N100" s="376" t="s">
        <v>35</v>
      </c>
      <c r="O100" s="378" t="s">
        <v>34</v>
      </c>
      <c r="Q100" s="261"/>
      <c r="R100" s="261"/>
      <c r="S100" s="261"/>
      <c r="T100" s="208"/>
      <c r="U100" s="380"/>
      <c r="V100" s="380"/>
      <c r="W100" s="209"/>
      <c r="X100" s="261"/>
      <c r="Y100" s="261"/>
      <c r="Z100" s="261"/>
      <c r="AA100" s="208"/>
      <c r="AB100" s="380"/>
      <c r="AC100" s="380"/>
      <c r="AD100" s="209"/>
      <c r="AE100" s="261"/>
      <c r="AF100" s="261"/>
      <c r="AG100" s="261"/>
      <c r="AH100" s="208"/>
      <c r="AI100" s="380"/>
      <c r="AJ100" s="380"/>
      <c r="AK100" s="209"/>
      <c r="AL100" s="209"/>
      <c r="AM100" s="209"/>
      <c r="AN100" s="209"/>
      <c r="AO100" s="209"/>
      <c r="AP100" s="209"/>
      <c r="AQ100" s="209"/>
      <c r="AR100" s="209"/>
      <c r="AS100" s="209"/>
      <c r="AT100" s="209"/>
      <c r="AU100" s="209"/>
    </row>
    <row r="101" spans="1:47" s="194" customFormat="1" x14ac:dyDescent="0.3">
      <c r="A101" s="1"/>
      <c r="B101" s="3"/>
      <c r="C101" s="1"/>
      <c r="D101" s="375"/>
      <c r="E101" s="138"/>
      <c r="F101" s="137" t="s">
        <v>33</v>
      </c>
      <c r="G101" s="137"/>
      <c r="H101" s="136" t="s">
        <v>33</v>
      </c>
      <c r="I101" s="1"/>
      <c r="J101" s="137" t="s">
        <v>33</v>
      </c>
      <c r="K101" s="136"/>
      <c r="L101" s="136" t="s">
        <v>33</v>
      </c>
      <c r="M101" s="1"/>
      <c r="N101" s="377"/>
      <c r="O101" s="379"/>
      <c r="Q101" s="211"/>
      <c r="R101" s="211"/>
      <c r="S101" s="211"/>
      <c r="T101" s="208"/>
      <c r="U101" s="388"/>
      <c r="V101" s="388"/>
      <c r="W101" s="209"/>
      <c r="X101" s="211"/>
      <c r="Y101" s="211"/>
      <c r="Z101" s="211"/>
      <c r="AA101" s="208"/>
      <c r="AB101" s="388"/>
      <c r="AC101" s="388"/>
      <c r="AD101" s="209"/>
      <c r="AE101" s="211"/>
      <c r="AF101" s="211"/>
      <c r="AG101" s="211"/>
      <c r="AH101" s="208"/>
      <c r="AI101" s="388"/>
      <c r="AJ101" s="388"/>
      <c r="AK101" s="209"/>
      <c r="AL101" s="209"/>
      <c r="AM101" s="209"/>
      <c r="AN101" s="209"/>
      <c r="AO101" s="209"/>
      <c r="AP101" s="209"/>
      <c r="AQ101" s="209"/>
      <c r="AR101" s="209"/>
      <c r="AS101" s="209"/>
      <c r="AT101" s="209"/>
      <c r="AU101" s="209"/>
    </row>
    <row r="102" spans="1:47" s="194" customFormat="1" x14ac:dyDescent="0.3">
      <c r="A102" s="1"/>
      <c r="B102" s="67" t="s">
        <v>72</v>
      </c>
      <c r="C102" s="67"/>
      <c r="D102" s="100" t="s">
        <v>55</v>
      </c>
      <c r="E102" s="99"/>
      <c r="F102" s="159">
        <v>30.47</v>
      </c>
      <c r="G102" s="104">
        <v>1</v>
      </c>
      <c r="H102" s="119">
        <f t="shared" ref="H102:H120" si="29">G102*F102</f>
        <v>30.47</v>
      </c>
      <c r="I102" s="97"/>
      <c r="J102" s="159">
        <f>+'2017 RR&amp;DistR-DONOTPRINT'!G22</f>
        <v>32.682122</v>
      </c>
      <c r="K102" s="103">
        <v>1</v>
      </c>
      <c r="L102" s="119">
        <f t="shared" ref="L102:L120" si="30">K102*J102</f>
        <v>32.682122</v>
      </c>
      <c r="M102" s="97"/>
      <c r="N102" s="96">
        <f t="shared" ref="N102:N144" si="31">L102-H102</f>
        <v>2.2121220000000008</v>
      </c>
      <c r="O102" s="118">
        <f>IF(OR(H102=0,L102=0),"",(N102/H102))</f>
        <v>7.2600000000000026E-2</v>
      </c>
      <c r="Q102" s="212"/>
      <c r="R102" s="66"/>
      <c r="S102" s="213"/>
      <c r="T102" s="66"/>
      <c r="U102" s="214"/>
      <c r="V102" s="215"/>
      <c r="W102" s="209"/>
      <c r="X102" s="212"/>
      <c r="Y102" s="66"/>
      <c r="Z102" s="213"/>
      <c r="AA102" s="66"/>
      <c r="AB102" s="214"/>
      <c r="AC102" s="215"/>
      <c r="AD102" s="209"/>
      <c r="AE102" s="212"/>
      <c r="AF102" s="66"/>
      <c r="AG102" s="213"/>
      <c r="AH102" s="66"/>
      <c r="AI102" s="214"/>
      <c r="AJ102" s="215"/>
      <c r="AK102" s="209"/>
      <c r="AL102" s="209"/>
      <c r="AM102" s="209"/>
      <c r="AN102" s="209"/>
      <c r="AO102" s="209"/>
      <c r="AP102" s="209"/>
      <c r="AQ102" s="209"/>
      <c r="AR102" s="209"/>
      <c r="AS102" s="209"/>
      <c r="AT102" s="209"/>
      <c r="AU102" s="209"/>
    </row>
    <row r="103" spans="1:47" s="194" customFormat="1" x14ac:dyDescent="0.3">
      <c r="A103" s="1"/>
      <c r="B103" s="67" t="s">
        <v>56</v>
      </c>
      <c r="C103" s="67"/>
      <c r="D103" s="100" t="s">
        <v>55</v>
      </c>
      <c r="E103" s="99"/>
      <c r="F103" s="159">
        <v>5.6</v>
      </c>
      <c r="G103" s="104">
        <v>1</v>
      </c>
      <c r="H103" s="119">
        <f t="shared" si="29"/>
        <v>5.6</v>
      </c>
      <c r="I103" s="97"/>
      <c r="J103" s="159">
        <v>5.6</v>
      </c>
      <c r="K103" s="103">
        <v>1</v>
      </c>
      <c r="L103" s="119">
        <f t="shared" si="30"/>
        <v>5.6</v>
      </c>
      <c r="M103" s="97"/>
      <c r="N103" s="96">
        <f t="shared" si="31"/>
        <v>0</v>
      </c>
      <c r="O103" s="118">
        <f t="shared" ref="O103:O120" si="32">IF(OR(H103=0,L103=0),"",(N103/H103))</f>
        <v>0</v>
      </c>
      <c r="Q103" s="212"/>
      <c r="R103" s="66"/>
      <c r="S103" s="213"/>
      <c r="T103" s="66"/>
      <c r="U103" s="214"/>
      <c r="V103" s="215"/>
      <c r="W103" s="209"/>
      <c r="X103" s="212"/>
      <c r="Y103" s="66"/>
      <c r="Z103" s="213"/>
      <c r="AA103" s="66"/>
      <c r="AB103" s="214"/>
      <c r="AC103" s="215"/>
      <c r="AD103" s="209"/>
      <c r="AE103" s="212"/>
      <c r="AF103" s="66"/>
      <c r="AG103" s="213"/>
      <c r="AH103" s="66"/>
      <c r="AI103" s="214"/>
      <c r="AJ103" s="215"/>
      <c r="AK103" s="209"/>
      <c r="AL103" s="209"/>
      <c r="AM103" s="209"/>
      <c r="AN103" s="209"/>
      <c r="AO103" s="209"/>
      <c r="AP103" s="209"/>
      <c r="AQ103" s="209"/>
      <c r="AR103" s="209"/>
      <c r="AS103" s="209"/>
      <c r="AT103" s="209"/>
      <c r="AU103" s="209"/>
    </row>
    <row r="104" spans="1:47" s="207" customFormat="1" x14ac:dyDescent="0.3">
      <c r="A104" s="130"/>
      <c r="B104" s="99" t="s">
        <v>80</v>
      </c>
      <c r="C104" s="99"/>
      <c r="D104" s="100" t="s">
        <v>55</v>
      </c>
      <c r="E104" s="99"/>
      <c r="F104" s="159">
        <v>0.79</v>
      </c>
      <c r="G104" s="104">
        <v>1</v>
      </c>
      <c r="H104" s="119">
        <f t="shared" si="29"/>
        <v>0.79</v>
      </c>
      <c r="I104" s="121"/>
      <c r="J104" s="159">
        <v>0.79</v>
      </c>
      <c r="K104" s="103">
        <v>1</v>
      </c>
      <c r="L104" s="204">
        <f t="shared" si="30"/>
        <v>0.79</v>
      </c>
      <c r="M104" s="121"/>
      <c r="N104" s="96">
        <f t="shared" si="31"/>
        <v>0</v>
      </c>
      <c r="O104" s="118">
        <f t="shared" si="32"/>
        <v>0</v>
      </c>
      <c r="Q104" s="216"/>
      <c r="R104" s="66"/>
      <c r="S104" s="213"/>
      <c r="T104" s="66"/>
      <c r="U104" s="214"/>
      <c r="V104" s="215"/>
      <c r="W104" s="209"/>
      <c r="X104" s="216"/>
      <c r="Y104" s="66"/>
      <c r="Z104" s="213"/>
      <c r="AA104" s="66"/>
      <c r="AB104" s="214"/>
      <c r="AC104" s="215"/>
      <c r="AD104" s="209"/>
      <c r="AE104" s="216"/>
      <c r="AF104" s="66"/>
      <c r="AG104" s="213"/>
      <c r="AH104" s="66"/>
      <c r="AI104" s="214"/>
      <c r="AJ104" s="215"/>
      <c r="AK104" s="209"/>
      <c r="AL104" s="209"/>
      <c r="AM104" s="209"/>
      <c r="AN104" s="209"/>
      <c r="AO104" s="209"/>
      <c r="AP104" s="209"/>
      <c r="AQ104" s="209"/>
      <c r="AR104" s="209"/>
      <c r="AS104" s="209"/>
      <c r="AT104" s="209"/>
      <c r="AU104" s="209"/>
    </row>
    <row r="105" spans="1:47" s="207" customFormat="1" x14ac:dyDescent="0.3">
      <c r="A105" s="130"/>
      <c r="B105" s="99" t="s">
        <v>81</v>
      </c>
      <c r="C105" s="99"/>
      <c r="D105" s="100" t="s">
        <v>55</v>
      </c>
      <c r="E105" s="99"/>
      <c r="F105" s="159">
        <v>0.25</v>
      </c>
      <c r="G105" s="104">
        <v>1</v>
      </c>
      <c r="H105" s="119">
        <f t="shared" si="29"/>
        <v>0.25</v>
      </c>
      <c r="I105" s="121"/>
      <c r="J105" s="159">
        <v>0.25</v>
      </c>
      <c r="K105" s="103">
        <v>1</v>
      </c>
      <c r="L105" s="204">
        <f t="shared" si="30"/>
        <v>0.25</v>
      </c>
      <c r="M105" s="121"/>
      <c r="N105" s="96">
        <f t="shared" si="31"/>
        <v>0</v>
      </c>
      <c r="O105" s="118">
        <f t="shared" si="32"/>
        <v>0</v>
      </c>
      <c r="Q105" s="216"/>
      <c r="R105" s="66"/>
      <c r="S105" s="213"/>
      <c r="T105" s="66"/>
      <c r="U105" s="214"/>
      <c r="V105" s="215"/>
      <c r="W105" s="209"/>
      <c r="X105" s="216"/>
      <c r="Y105" s="66"/>
      <c r="Z105" s="213"/>
      <c r="AA105" s="66"/>
      <c r="AB105" s="214"/>
      <c r="AC105" s="215"/>
      <c r="AD105" s="209"/>
      <c r="AE105" s="216"/>
      <c r="AF105" s="66"/>
      <c r="AG105" s="213"/>
      <c r="AH105" s="66"/>
      <c r="AI105" s="214"/>
      <c r="AJ105" s="215"/>
      <c r="AK105" s="209"/>
      <c r="AL105" s="209"/>
      <c r="AM105" s="209"/>
      <c r="AN105" s="209"/>
      <c r="AO105" s="209"/>
      <c r="AP105" s="209"/>
      <c r="AQ105" s="209"/>
      <c r="AR105" s="209"/>
      <c r="AS105" s="209"/>
      <c r="AT105" s="209"/>
      <c r="AU105" s="209"/>
    </row>
    <row r="106" spans="1:47" s="194" customFormat="1" x14ac:dyDescent="0.3">
      <c r="A106" s="1"/>
      <c r="B106" s="202" t="s">
        <v>84</v>
      </c>
      <c r="C106" s="67"/>
      <c r="D106" s="100" t="s">
        <v>55</v>
      </c>
      <c r="E106" s="99"/>
      <c r="F106" s="159">
        <v>1.55</v>
      </c>
      <c r="G106" s="104">
        <v>1</v>
      </c>
      <c r="H106" s="119">
        <f t="shared" si="29"/>
        <v>1.55</v>
      </c>
      <c r="I106" s="97"/>
      <c r="J106" s="159">
        <v>1.55</v>
      </c>
      <c r="K106" s="103">
        <v>1</v>
      </c>
      <c r="L106" s="119">
        <f t="shared" si="30"/>
        <v>1.55</v>
      </c>
      <c r="M106" s="97"/>
      <c r="N106" s="96">
        <f t="shared" si="31"/>
        <v>0</v>
      </c>
      <c r="O106" s="118">
        <f t="shared" si="32"/>
        <v>0</v>
      </c>
      <c r="Q106" s="212"/>
      <c r="R106" s="66"/>
      <c r="S106" s="213"/>
      <c r="T106" s="66"/>
      <c r="U106" s="214"/>
      <c r="V106" s="215"/>
      <c r="W106" s="209"/>
      <c r="X106" s="212"/>
      <c r="Y106" s="66"/>
      <c r="Z106" s="213"/>
      <c r="AA106" s="66"/>
      <c r="AB106" s="214"/>
      <c r="AC106" s="215"/>
      <c r="AD106" s="209"/>
      <c r="AE106" s="212"/>
      <c r="AF106" s="66"/>
      <c r="AG106" s="213"/>
      <c r="AH106" s="66"/>
      <c r="AI106" s="214"/>
      <c r="AJ106" s="215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  <c r="AU106" s="209"/>
    </row>
    <row r="107" spans="1:47" s="194" customFormat="1" x14ac:dyDescent="0.3">
      <c r="A107" s="1"/>
      <c r="B107" s="202" t="s">
        <v>85</v>
      </c>
      <c r="C107" s="67"/>
      <c r="D107" s="100" t="s">
        <v>55</v>
      </c>
      <c r="E107" s="99"/>
      <c r="F107" s="159">
        <v>0.06</v>
      </c>
      <c r="G107" s="104">
        <v>1</v>
      </c>
      <c r="H107" s="119">
        <f t="shared" si="29"/>
        <v>0.06</v>
      </c>
      <c r="I107" s="97"/>
      <c r="J107" s="159"/>
      <c r="K107" s="103">
        <v>1</v>
      </c>
      <c r="L107" s="119">
        <f t="shared" si="30"/>
        <v>0</v>
      </c>
      <c r="M107" s="97"/>
      <c r="N107" s="96">
        <f t="shared" si="31"/>
        <v>-0.06</v>
      </c>
      <c r="O107" s="118" t="str">
        <f t="shared" si="32"/>
        <v/>
      </c>
      <c r="Q107" s="212"/>
      <c r="R107" s="66"/>
      <c r="S107" s="213"/>
      <c r="T107" s="66"/>
      <c r="U107" s="214"/>
      <c r="V107" s="215"/>
      <c r="W107" s="209"/>
      <c r="X107" s="212"/>
      <c r="Y107" s="66"/>
      <c r="Z107" s="213"/>
      <c r="AA107" s="66"/>
      <c r="AB107" s="214"/>
      <c r="AC107" s="215"/>
      <c r="AD107" s="209"/>
      <c r="AE107" s="212"/>
      <c r="AF107" s="66"/>
      <c r="AG107" s="213"/>
      <c r="AH107" s="66"/>
      <c r="AI107" s="214"/>
      <c r="AJ107" s="215"/>
      <c r="AK107" s="209"/>
      <c r="AL107" s="209"/>
      <c r="AM107" s="209"/>
      <c r="AN107" s="209"/>
      <c r="AO107" s="209"/>
      <c r="AP107" s="209"/>
      <c r="AQ107" s="209"/>
      <c r="AR107" s="209"/>
      <c r="AS107" s="209"/>
      <c r="AT107" s="209"/>
      <c r="AU107" s="209"/>
    </row>
    <row r="108" spans="1:47" s="194" customFormat="1" x14ac:dyDescent="0.3">
      <c r="A108" s="1"/>
      <c r="B108" s="67" t="s">
        <v>32</v>
      </c>
      <c r="C108" s="67"/>
      <c r="D108" s="100" t="s">
        <v>19</v>
      </c>
      <c r="E108" s="99"/>
      <c r="F108" s="161">
        <v>2.818E-2</v>
      </c>
      <c r="G108" s="176">
        <f>$F$18</f>
        <v>2000</v>
      </c>
      <c r="H108" s="119">
        <f t="shared" si="29"/>
        <v>56.36</v>
      </c>
      <c r="I108" s="97"/>
      <c r="J108" s="161">
        <f>+'2017 RR&amp;DistR-DONOTPRINT'!H22</f>
        <v>3.0225867999999999E-2</v>
      </c>
      <c r="K108" s="176">
        <f>+$G$29</f>
        <v>2000</v>
      </c>
      <c r="L108" s="119">
        <f t="shared" si="30"/>
        <v>60.451735999999997</v>
      </c>
      <c r="M108" s="97"/>
      <c r="N108" s="96">
        <f t="shared" si="31"/>
        <v>4.0917359999999974</v>
      </c>
      <c r="O108" s="118">
        <f t="shared" si="32"/>
        <v>7.2599999999999956E-2</v>
      </c>
      <c r="Q108" s="217"/>
      <c r="R108" s="251"/>
      <c r="S108" s="213"/>
      <c r="T108" s="66"/>
      <c r="U108" s="214"/>
      <c r="V108" s="215"/>
      <c r="W108" s="209"/>
      <c r="X108" s="217"/>
      <c r="Y108" s="251"/>
      <c r="Z108" s="213"/>
      <c r="AA108" s="66"/>
      <c r="AB108" s="214"/>
      <c r="AC108" s="215"/>
      <c r="AD108" s="209"/>
      <c r="AE108" s="217"/>
      <c r="AF108" s="251"/>
      <c r="AG108" s="213"/>
      <c r="AH108" s="66"/>
      <c r="AI108" s="214"/>
      <c r="AJ108" s="215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</row>
    <row r="109" spans="1:47" s="194" customFormat="1" x14ac:dyDescent="0.3">
      <c r="A109" s="1"/>
      <c r="B109" s="271" t="s">
        <v>128</v>
      </c>
      <c r="C109" s="67"/>
      <c r="D109" s="100" t="s">
        <v>19</v>
      </c>
      <c r="E109" s="99"/>
      <c r="F109" s="161"/>
      <c r="G109" s="176"/>
      <c r="H109" s="119">
        <f t="shared" si="29"/>
        <v>0</v>
      </c>
      <c r="I109" s="97"/>
      <c r="J109" s="161">
        <f>+'2017 RR&amp;DistR-DONOTPRINT'!$D$6</f>
        <v>7.2000000000000005E-4</v>
      </c>
      <c r="K109" s="176">
        <f>+$G$29</f>
        <v>2000</v>
      </c>
      <c r="L109" s="119">
        <f t="shared" si="30"/>
        <v>1.4400000000000002</v>
      </c>
      <c r="M109" s="97"/>
      <c r="N109" s="96">
        <f t="shared" ref="N109" si="33">L109-H109</f>
        <v>1.4400000000000002</v>
      </c>
      <c r="O109" s="118" t="str">
        <f t="shared" ref="O109" si="34">IF(OR(H109=0,L109=0),"",(N109/H109))</f>
        <v/>
      </c>
      <c r="Q109" s="217"/>
      <c r="R109" s="251"/>
      <c r="S109" s="213"/>
      <c r="T109" s="66"/>
      <c r="U109" s="214"/>
      <c r="V109" s="215"/>
      <c r="W109" s="209"/>
      <c r="X109" s="217"/>
      <c r="Y109" s="251"/>
      <c r="Z109" s="213"/>
      <c r="AA109" s="66"/>
      <c r="AB109" s="214"/>
      <c r="AC109" s="215"/>
      <c r="AD109" s="209"/>
      <c r="AE109" s="217"/>
      <c r="AF109" s="251"/>
      <c r="AG109" s="213"/>
      <c r="AH109" s="66"/>
      <c r="AI109" s="214"/>
      <c r="AJ109" s="215"/>
      <c r="AK109" s="209"/>
      <c r="AL109" s="209"/>
      <c r="AM109" s="209"/>
      <c r="AN109" s="209"/>
      <c r="AO109" s="209"/>
      <c r="AP109" s="209"/>
      <c r="AQ109" s="209"/>
      <c r="AR109" s="209"/>
      <c r="AS109" s="209"/>
      <c r="AT109" s="209"/>
      <c r="AU109" s="209"/>
    </row>
    <row r="110" spans="1:47" s="207" customFormat="1" x14ac:dyDescent="0.3">
      <c r="A110" s="130"/>
      <c r="B110" s="99" t="s">
        <v>80</v>
      </c>
      <c r="C110" s="99"/>
      <c r="D110" s="100" t="s">
        <v>19</v>
      </c>
      <c r="E110" s="99"/>
      <c r="F110" s="161">
        <v>7.6000000000000004E-4</v>
      </c>
      <c r="G110" s="176">
        <f>+$G$29</f>
        <v>2000</v>
      </c>
      <c r="H110" s="119">
        <f t="shared" si="29"/>
        <v>1.52</v>
      </c>
      <c r="I110" s="121"/>
      <c r="J110" s="161">
        <v>7.6000000000000004E-4</v>
      </c>
      <c r="K110" s="176">
        <f t="shared" ref="K110:K120" si="35">+$G$29</f>
        <v>2000</v>
      </c>
      <c r="L110" s="204">
        <f t="shared" si="30"/>
        <v>1.52</v>
      </c>
      <c r="M110" s="121"/>
      <c r="N110" s="96">
        <f t="shared" si="31"/>
        <v>0</v>
      </c>
      <c r="O110" s="118">
        <f t="shared" si="32"/>
        <v>0</v>
      </c>
      <c r="Q110" s="217"/>
      <c r="R110" s="251"/>
      <c r="S110" s="213"/>
      <c r="T110" s="66"/>
      <c r="U110" s="214"/>
      <c r="V110" s="215"/>
      <c r="W110" s="209"/>
      <c r="X110" s="217"/>
      <c r="Y110" s="251"/>
      <c r="Z110" s="213"/>
      <c r="AA110" s="66"/>
      <c r="AB110" s="214"/>
      <c r="AC110" s="215"/>
      <c r="AD110" s="209"/>
      <c r="AE110" s="217"/>
      <c r="AF110" s="251"/>
      <c r="AG110" s="213"/>
      <c r="AH110" s="66"/>
      <c r="AI110" s="214"/>
      <c r="AJ110" s="215"/>
      <c r="AK110" s="209"/>
      <c r="AL110" s="209"/>
      <c r="AM110" s="209"/>
      <c r="AN110" s="209"/>
      <c r="AO110" s="209"/>
      <c r="AP110" s="209"/>
      <c r="AQ110" s="209"/>
      <c r="AR110" s="209"/>
      <c r="AS110" s="209"/>
      <c r="AT110" s="209"/>
      <c r="AU110" s="209"/>
    </row>
    <row r="111" spans="1:47" s="207" customFormat="1" x14ac:dyDescent="0.3">
      <c r="A111" s="130"/>
      <c r="B111" s="99" t="s">
        <v>81</v>
      </c>
      <c r="C111" s="99"/>
      <c r="D111" s="100" t="s">
        <v>19</v>
      </c>
      <c r="E111" s="99"/>
      <c r="F111" s="161">
        <v>2.4000000000000001E-4</v>
      </c>
      <c r="G111" s="176">
        <f t="shared" ref="G111:G122" si="36">+$G$29</f>
        <v>2000</v>
      </c>
      <c r="H111" s="119">
        <f t="shared" si="29"/>
        <v>0.48000000000000004</v>
      </c>
      <c r="I111" s="121"/>
      <c r="J111" s="161">
        <v>2.4000000000000001E-4</v>
      </c>
      <c r="K111" s="176">
        <f t="shared" si="35"/>
        <v>2000</v>
      </c>
      <c r="L111" s="204">
        <f t="shared" si="30"/>
        <v>0.48000000000000004</v>
      </c>
      <c r="M111" s="121"/>
      <c r="N111" s="96">
        <f t="shared" si="31"/>
        <v>0</v>
      </c>
      <c r="O111" s="118">
        <f t="shared" si="32"/>
        <v>0</v>
      </c>
      <c r="Q111" s="217"/>
      <c r="R111" s="251"/>
      <c r="S111" s="213"/>
      <c r="T111" s="66"/>
      <c r="U111" s="214"/>
      <c r="V111" s="215"/>
      <c r="W111" s="209"/>
      <c r="X111" s="217"/>
      <c r="Y111" s="251"/>
      <c r="Z111" s="213"/>
      <c r="AA111" s="66"/>
      <c r="AB111" s="214"/>
      <c r="AC111" s="215"/>
      <c r="AD111" s="209"/>
      <c r="AE111" s="217"/>
      <c r="AF111" s="251"/>
      <c r="AG111" s="213"/>
      <c r="AH111" s="66"/>
      <c r="AI111" s="214"/>
      <c r="AJ111" s="215"/>
      <c r="AK111" s="209"/>
      <c r="AL111" s="209"/>
      <c r="AM111" s="209"/>
      <c r="AN111" s="209"/>
      <c r="AO111" s="209"/>
      <c r="AP111" s="209"/>
      <c r="AQ111" s="209"/>
      <c r="AR111" s="209"/>
      <c r="AS111" s="209"/>
      <c r="AT111" s="209"/>
      <c r="AU111" s="209"/>
    </row>
    <row r="112" spans="1:47" s="194" customFormat="1" x14ac:dyDescent="0.3">
      <c r="A112" s="1"/>
      <c r="B112" s="202" t="s">
        <v>86</v>
      </c>
      <c r="C112" s="67"/>
      <c r="D112" s="100" t="s">
        <v>19</v>
      </c>
      <c r="E112" s="99"/>
      <c r="F112" s="161">
        <v>-1.8000000000000001E-4</v>
      </c>
      <c r="G112" s="176">
        <f t="shared" si="36"/>
        <v>2000</v>
      </c>
      <c r="H112" s="119">
        <f t="shared" si="29"/>
        <v>-0.36000000000000004</v>
      </c>
      <c r="I112" s="97"/>
      <c r="J112" s="161"/>
      <c r="K112" s="176">
        <f t="shared" si="35"/>
        <v>2000</v>
      </c>
      <c r="L112" s="119">
        <f t="shared" si="30"/>
        <v>0</v>
      </c>
      <c r="M112" s="97"/>
      <c r="N112" s="96">
        <f t="shared" si="31"/>
        <v>0.36000000000000004</v>
      </c>
      <c r="O112" s="118" t="str">
        <f t="shared" si="32"/>
        <v/>
      </c>
      <c r="Q112" s="217"/>
      <c r="R112" s="251"/>
      <c r="S112" s="213"/>
      <c r="T112" s="66"/>
      <c r="U112" s="214"/>
      <c r="V112" s="215"/>
      <c r="W112" s="209"/>
      <c r="X112" s="217"/>
      <c r="Y112" s="251"/>
      <c r="Z112" s="213"/>
      <c r="AA112" s="66"/>
      <c r="AB112" s="214"/>
      <c r="AC112" s="215"/>
      <c r="AD112" s="209"/>
      <c r="AE112" s="217"/>
      <c r="AF112" s="251"/>
      <c r="AG112" s="213"/>
      <c r="AH112" s="66"/>
      <c r="AI112" s="214"/>
      <c r="AJ112" s="215"/>
      <c r="AK112" s="209"/>
      <c r="AL112" s="209"/>
      <c r="AM112" s="209"/>
      <c r="AN112" s="209"/>
      <c r="AO112" s="209"/>
      <c r="AP112" s="209"/>
      <c r="AQ112" s="209"/>
      <c r="AR112" s="209"/>
      <c r="AS112" s="209"/>
      <c r="AT112" s="209"/>
      <c r="AU112" s="209"/>
    </row>
    <row r="113" spans="1:47" s="194" customFormat="1" x14ac:dyDescent="0.3">
      <c r="A113" s="1"/>
      <c r="B113" s="202" t="s">
        <v>87</v>
      </c>
      <c r="C113" s="67"/>
      <c r="D113" s="100" t="s">
        <v>19</v>
      </c>
      <c r="E113" s="99"/>
      <c r="F113" s="161">
        <v>-9.0000000000000006E-5</v>
      </c>
      <c r="G113" s="176">
        <f t="shared" si="36"/>
        <v>2000</v>
      </c>
      <c r="H113" s="119">
        <f t="shared" si="29"/>
        <v>-0.18000000000000002</v>
      </c>
      <c r="I113" s="97"/>
      <c r="J113" s="161"/>
      <c r="K113" s="176">
        <f t="shared" si="35"/>
        <v>2000</v>
      </c>
      <c r="L113" s="119">
        <f t="shared" si="30"/>
        <v>0</v>
      </c>
      <c r="M113" s="97"/>
      <c r="N113" s="96">
        <f t="shared" si="31"/>
        <v>0.18000000000000002</v>
      </c>
      <c r="O113" s="118" t="str">
        <f t="shared" si="32"/>
        <v/>
      </c>
      <c r="Q113" s="217"/>
      <c r="R113" s="251"/>
      <c r="S113" s="213"/>
      <c r="T113" s="66"/>
      <c r="U113" s="214"/>
      <c r="V113" s="215"/>
      <c r="W113" s="209"/>
      <c r="X113" s="217"/>
      <c r="Y113" s="251"/>
      <c r="Z113" s="213"/>
      <c r="AA113" s="66"/>
      <c r="AB113" s="214"/>
      <c r="AC113" s="215"/>
      <c r="AD113" s="209"/>
      <c r="AE113" s="217"/>
      <c r="AF113" s="251"/>
      <c r="AG113" s="213"/>
      <c r="AH113" s="66"/>
      <c r="AI113" s="214"/>
      <c r="AJ113" s="215"/>
      <c r="AK113" s="209"/>
      <c r="AL113" s="209"/>
      <c r="AM113" s="209"/>
      <c r="AN113" s="209"/>
      <c r="AO113" s="209"/>
      <c r="AP113" s="209"/>
      <c r="AQ113" s="209"/>
      <c r="AR113" s="209"/>
      <c r="AS113" s="209"/>
      <c r="AT113" s="209"/>
      <c r="AU113" s="209"/>
    </row>
    <row r="114" spans="1:47" s="194" customFormat="1" x14ac:dyDescent="0.3">
      <c r="A114" s="1"/>
      <c r="B114" s="202" t="s">
        <v>91</v>
      </c>
      <c r="C114" s="67"/>
      <c r="D114" s="100" t="s">
        <v>19</v>
      </c>
      <c r="E114" s="99"/>
      <c r="F114" s="161">
        <v>1.2999999999999999E-4</v>
      </c>
      <c r="G114" s="176">
        <f t="shared" si="36"/>
        <v>2000</v>
      </c>
      <c r="H114" s="119">
        <f t="shared" si="29"/>
        <v>0.25999999999999995</v>
      </c>
      <c r="I114" s="97"/>
      <c r="J114" s="161">
        <v>1.2999999999999999E-4</v>
      </c>
      <c r="K114" s="176">
        <f t="shared" si="35"/>
        <v>2000</v>
      </c>
      <c r="L114" s="119">
        <f t="shared" si="30"/>
        <v>0.25999999999999995</v>
      </c>
      <c r="M114" s="97"/>
      <c r="N114" s="96">
        <f t="shared" si="31"/>
        <v>0</v>
      </c>
      <c r="O114" s="118">
        <f t="shared" si="32"/>
        <v>0</v>
      </c>
      <c r="Q114" s="217"/>
      <c r="R114" s="251"/>
      <c r="S114" s="213"/>
      <c r="T114" s="66"/>
      <c r="U114" s="214"/>
      <c r="V114" s="215"/>
      <c r="W114" s="209"/>
      <c r="X114" s="217"/>
      <c r="Y114" s="251"/>
      <c r="Z114" s="213"/>
      <c r="AA114" s="66"/>
      <c r="AB114" s="214"/>
      <c r="AC114" s="215"/>
      <c r="AD114" s="209"/>
      <c r="AE114" s="217"/>
      <c r="AF114" s="251"/>
      <c r="AG114" s="213"/>
      <c r="AH114" s="66"/>
      <c r="AI114" s="214"/>
      <c r="AJ114" s="215"/>
      <c r="AK114" s="209"/>
      <c r="AL114" s="209"/>
      <c r="AM114" s="209"/>
      <c r="AN114" s="209"/>
      <c r="AO114" s="209"/>
      <c r="AP114" s="209"/>
      <c r="AQ114" s="209"/>
      <c r="AR114" s="209"/>
      <c r="AS114" s="209"/>
      <c r="AT114" s="209"/>
      <c r="AU114" s="209"/>
    </row>
    <row r="115" spans="1:47" s="194" customFormat="1" x14ac:dyDescent="0.3">
      <c r="A115" s="1"/>
      <c r="B115" s="202" t="s">
        <v>92</v>
      </c>
      <c r="C115" s="67"/>
      <c r="D115" s="100" t="s">
        <v>19</v>
      </c>
      <c r="E115" s="99"/>
      <c r="F115" s="161">
        <v>3.0000000000000001E-5</v>
      </c>
      <c r="G115" s="176">
        <f t="shared" si="36"/>
        <v>2000</v>
      </c>
      <c r="H115" s="119">
        <f t="shared" si="29"/>
        <v>6.0000000000000005E-2</v>
      </c>
      <c r="I115" s="97"/>
      <c r="J115" s="161">
        <v>3.0000000000000001E-5</v>
      </c>
      <c r="K115" s="176">
        <f t="shared" si="35"/>
        <v>2000</v>
      </c>
      <c r="L115" s="119">
        <f t="shared" si="30"/>
        <v>6.0000000000000005E-2</v>
      </c>
      <c r="M115" s="97"/>
      <c r="N115" s="96">
        <f t="shared" si="31"/>
        <v>0</v>
      </c>
      <c r="O115" s="118">
        <f t="shared" si="32"/>
        <v>0</v>
      </c>
      <c r="Q115" s="217"/>
      <c r="R115" s="251"/>
      <c r="S115" s="213"/>
      <c r="T115" s="66"/>
      <c r="U115" s="214"/>
      <c r="V115" s="215"/>
      <c r="W115" s="209"/>
      <c r="X115" s="217"/>
      <c r="Y115" s="251"/>
      <c r="Z115" s="213"/>
      <c r="AA115" s="66"/>
      <c r="AB115" s="214"/>
      <c r="AC115" s="215"/>
      <c r="AD115" s="209"/>
      <c r="AE115" s="217"/>
      <c r="AF115" s="251"/>
      <c r="AG115" s="213"/>
      <c r="AH115" s="66"/>
      <c r="AI115" s="214"/>
      <c r="AJ115" s="215"/>
      <c r="AK115" s="209"/>
      <c r="AL115" s="209"/>
      <c r="AM115" s="209"/>
      <c r="AN115" s="209"/>
      <c r="AO115" s="209"/>
      <c r="AP115" s="209"/>
      <c r="AQ115" s="209"/>
      <c r="AR115" s="209"/>
      <c r="AS115" s="209"/>
      <c r="AT115" s="209"/>
      <c r="AU115" s="209"/>
    </row>
    <row r="116" spans="1:47" s="194" customFormat="1" x14ac:dyDescent="0.3">
      <c r="A116" s="1"/>
      <c r="B116" s="202" t="s">
        <v>95</v>
      </c>
      <c r="C116" s="67"/>
      <c r="D116" s="100" t="s">
        <v>19</v>
      </c>
      <c r="E116" s="99"/>
      <c r="F116" s="161">
        <v>-9.0000000000000006E-5</v>
      </c>
      <c r="G116" s="176">
        <f t="shared" si="36"/>
        <v>2000</v>
      </c>
      <c r="H116" s="119">
        <f t="shared" si="29"/>
        <v>-0.18000000000000002</v>
      </c>
      <c r="I116" s="97"/>
      <c r="J116" s="161"/>
      <c r="K116" s="176">
        <f t="shared" si="35"/>
        <v>2000</v>
      </c>
      <c r="L116" s="119">
        <f t="shared" si="30"/>
        <v>0</v>
      </c>
      <c r="M116" s="97"/>
      <c r="N116" s="96">
        <f t="shared" si="31"/>
        <v>0.18000000000000002</v>
      </c>
      <c r="O116" s="118" t="str">
        <f t="shared" si="32"/>
        <v/>
      </c>
      <c r="Q116" s="217"/>
      <c r="R116" s="251"/>
      <c r="S116" s="213"/>
      <c r="T116" s="66"/>
      <c r="U116" s="214"/>
      <c r="V116" s="215"/>
      <c r="W116" s="209"/>
      <c r="X116" s="217"/>
      <c r="Y116" s="251"/>
      <c r="Z116" s="213"/>
      <c r="AA116" s="66"/>
      <c r="AB116" s="214"/>
      <c r="AC116" s="215"/>
      <c r="AD116" s="209"/>
      <c r="AE116" s="217"/>
      <c r="AF116" s="251"/>
      <c r="AG116" s="213"/>
      <c r="AH116" s="66"/>
      <c r="AI116" s="214"/>
      <c r="AJ116" s="215"/>
      <c r="AK116" s="209"/>
      <c r="AL116" s="209"/>
      <c r="AM116" s="209"/>
      <c r="AN116" s="209"/>
      <c r="AO116" s="209"/>
      <c r="AP116" s="209"/>
      <c r="AQ116" s="209"/>
      <c r="AR116" s="209"/>
      <c r="AS116" s="209"/>
      <c r="AT116" s="209"/>
      <c r="AU116" s="209"/>
    </row>
    <row r="117" spans="1:47" s="194" customFormat="1" x14ac:dyDescent="0.3">
      <c r="A117" s="1"/>
      <c r="B117" s="202" t="s">
        <v>88</v>
      </c>
      <c r="C117" s="67"/>
      <c r="D117" s="100" t="s">
        <v>19</v>
      </c>
      <c r="E117" s="99"/>
      <c r="F117" s="161">
        <v>5.5999999999999995E-4</v>
      </c>
      <c r="G117" s="176">
        <f t="shared" si="36"/>
        <v>2000</v>
      </c>
      <c r="H117" s="119">
        <f t="shared" si="29"/>
        <v>1.1199999999999999</v>
      </c>
      <c r="I117" s="97"/>
      <c r="J117" s="161"/>
      <c r="K117" s="176">
        <f t="shared" si="35"/>
        <v>2000</v>
      </c>
      <c r="L117" s="119">
        <f t="shared" si="30"/>
        <v>0</v>
      </c>
      <c r="M117" s="97"/>
      <c r="N117" s="96">
        <f t="shared" si="31"/>
        <v>-1.1199999999999999</v>
      </c>
      <c r="O117" s="118" t="str">
        <f t="shared" si="32"/>
        <v/>
      </c>
      <c r="Q117" s="217"/>
      <c r="R117" s="251"/>
      <c r="S117" s="213"/>
      <c r="T117" s="66"/>
      <c r="U117" s="214"/>
      <c r="V117" s="215"/>
      <c r="W117" s="209"/>
      <c r="X117" s="217"/>
      <c r="Y117" s="251"/>
      <c r="Z117" s="213"/>
      <c r="AA117" s="66"/>
      <c r="AB117" s="214"/>
      <c r="AC117" s="215"/>
      <c r="AD117" s="209"/>
      <c r="AE117" s="217"/>
      <c r="AF117" s="251"/>
      <c r="AG117" s="213"/>
      <c r="AH117" s="66"/>
      <c r="AI117" s="214"/>
      <c r="AJ117" s="215"/>
      <c r="AK117" s="209"/>
      <c r="AL117" s="209"/>
      <c r="AM117" s="209"/>
      <c r="AN117" s="209"/>
      <c r="AO117" s="209"/>
      <c r="AP117" s="209"/>
      <c r="AQ117" s="209"/>
      <c r="AR117" s="209"/>
      <c r="AS117" s="209"/>
      <c r="AT117" s="209"/>
      <c r="AU117" s="209"/>
    </row>
    <row r="118" spans="1:47" s="194" customFormat="1" x14ac:dyDescent="0.3">
      <c r="A118" s="1"/>
      <c r="B118" s="202" t="s">
        <v>93</v>
      </c>
      <c r="C118" s="67"/>
      <c r="D118" s="100" t="s">
        <v>19</v>
      </c>
      <c r="E118" s="99"/>
      <c r="F118" s="161">
        <v>4.8999999999999998E-4</v>
      </c>
      <c r="G118" s="176">
        <f t="shared" si="36"/>
        <v>2000</v>
      </c>
      <c r="H118" s="119">
        <f t="shared" si="29"/>
        <v>0.98</v>
      </c>
      <c r="I118" s="97"/>
      <c r="J118" s="161">
        <v>4.8999999999999998E-4</v>
      </c>
      <c r="K118" s="176">
        <f t="shared" si="35"/>
        <v>2000</v>
      </c>
      <c r="L118" s="119">
        <f t="shared" si="30"/>
        <v>0.98</v>
      </c>
      <c r="M118" s="97"/>
      <c r="N118" s="96">
        <f t="shared" si="31"/>
        <v>0</v>
      </c>
      <c r="O118" s="118">
        <f t="shared" si="32"/>
        <v>0</v>
      </c>
      <c r="Q118" s="217"/>
      <c r="R118" s="251"/>
      <c r="S118" s="213"/>
      <c r="T118" s="66"/>
      <c r="U118" s="214"/>
      <c r="V118" s="215"/>
      <c r="W118" s="209"/>
      <c r="X118" s="217"/>
      <c r="Y118" s="251"/>
      <c r="Z118" s="213"/>
      <c r="AA118" s="66"/>
      <c r="AB118" s="214"/>
      <c r="AC118" s="215"/>
      <c r="AD118" s="209"/>
      <c r="AE118" s="217"/>
      <c r="AF118" s="251"/>
      <c r="AG118" s="213"/>
      <c r="AH118" s="66"/>
      <c r="AI118" s="214"/>
      <c r="AJ118" s="215"/>
      <c r="AK118" s="209"/>
      <c r="AL118" s="209"/>
      <c r="AM118" s="209"/>
      <c r="AN118" s="209"/>
      <c r="AO118" s="209"/>
      <c r="AP118" s="209"/>
      <c r="AQ118" s="209"/>
      <c r="AR118" s="209"/>
      <c r="AS118" s="209"/>
      <c r="AT118" s="209"/>
      <c r="AU118" s="209"/>
    </row>
    <row r="119" spans="1:47" s="194" customFormat="1" x14ac:dyDescent="0.3">
      <c r="A119" s="1"/>
      <c r="B119" s="202" t="s">
        <v>89</v>
      </c>
      <c r="C119" s="67"/>
      <c r="D119" s="100" t="s">
        <v>19</v>
      </c>
      <c r="E119" s="99"/>
      <c r="F119" s="161">
        <v>-5.1000000000000004E-4</v>
      </c>
      <c r="G119" s="176">
        <f t="shared" si="36"/>
        <v>2000</v>
      </c>
      <c r="H119" s="119">
        <f t="shared" si="29"/>
        <v>-1.02</v>
      </c>
      <c r="I119" s="97"/>
      <c r="J119" s="161">
        <v>-5.1000000000000004E-4</v>
      </c>
      <c r="K119" s="176">
        <f t="shared" si="35"/>
        <v>2000</v>
      </c>
      <c r="L119" s="119">
        <f t="shared" si="30"/>
        <v>-1.02</v>
      </c>
      <c r="M119" s="97"/>
      <c r="N119" s="96">
        <f t="shared" si="31"/>
        <v>0</v>
      </c>
      <c r="O119" s="118">
        <f t="shared" si="32"/>
        <v>0</v>
      </c>
      <c r="Q119" s="217"/>
      <c r="R119" s="251"/>
      <c r="S119" s="213"/>
      <c r="T119" s="66"/>
      <c r="U119" s="214"/>
      <c r="V119" s="215"/>
      <c r="W119" s="209"/>
      <c r="X119" s="217"/>
      <c r="Y119" s="251"/>
      <c r="Z119" s="213"/>
      <c r="AA119" s="66"/>
      <c r="AB119" s="214"/>
      <c r="AC119" s="215"/>
      <c r="AD119" s="209"/>
      <c r="AE119" s="217"/>
      <c r="AF119" s="251"/>
      <c r="AG119" s="213"/>
      <c r="AH119" s="66"/>
      <c r="AI119" s="214"/>
      <c r="AJ119" s="215"/>
      <c r="AK119" s="209"/>
      <c r="AL119" s="209"/>
      <c r="AM119" s="209"/>
      <c r="AN119" s="209"/>
      <c r="AO119" s="209"/>
      <c r="AP119" s="209"/>
      <c r="AQ119" s="209"/>
      <c r="AR119" s="209"/>
      <c r="AS119" s="209"/>
      <c r="AT119" s="209"/>
      <c r="AU119" s="209"/>
    </row>
    <row r="120" spans="1:47" s="194" customFormat="1" x14ac:dyDescent="0.3">
      <c r="A120" s="1"/>
      <c r="B120" s="202" t="s">
        <v>90</v>
      </c>
      <c r="C120" s="67"/>
      <c r="D120" s="100" t="s">
        <v>19</v>
      </c>
      <c r="E120" s="99"/>
      <c r="F120" s="161">
        <v>-1.56E-3</v>
      </c>
      <c r="G120" s="176">
        <f t="shared" si="36"/>
        <v>2000</v>
      </c>
      <c r="H120" s="119">
        <f t="shared" si="29"/>
        <v>-3.12</v>
      </c>
      <c r="I120" s="97"/>
      <c r="J120" s="161">
        <v>-1.56E-3</v>
      </c>
      <c r="K120" s="176">
        <f t="shared" si="35"/>
        <v>2000</v>
      </c>
      <c r="L120" s="119">
        <f t="shared" si="30"/>
        <v>-3.12</v>
      </c>
      <c r="M120" s="97"/>
      <c r="N120" s="96">
        <f t="shared" si="31"/>
        <v>0</v>
      </c>
      <c r="O120" s="118">
        <f t="shared" si="32"/>
        <v>0</v>
      </c>
      <c r="Q120" s="217"/>
      <c r="R120" s="251"/>
      <c r="S120" s="213"/>
      <c r="T120" s="66"/>
      <c r="U120" s="214"/>
      <c r="V120" s="215"/>
      <c r="W120" s="209"/>
      <c r="X120" s="217"/>
      <c r="Y120" s="251"/>
      <c r="Z120" s="213"/>
      <c r="AA120" s="66"/>
      <c r="AB120" s="214"/>
      <c r="AC120" s="215"/>
      <c r="AD120" s="209"/>
      <c r="AE120" s="217"/>
      <c r="AF120" s="251"/>
      <c r="AG120" s="213"/>
      <c r="AH120" s="66"/>
      <c r="AI120" s="214"/>
      <c r="AJ120" s="215"/>
      <c r="AK120" s="209"/>
      <c r="AL120" s="209"/>
      <c r="AM120" s="209"/>
      <c r="AN120" s="209"/>
      <c r="AO120" s="209"/>
      <c r="AP120" s="209"/>
      <c r="AQ120" s="209"/>
      <c r="AR120" s="209"/>
      <c r="AS120" s="209"/>
      <c r="AT120" s="209"/>
      <c r="AU120" s="209"/>
    </row>
    <row r="121" spans="1:47" s="194" customFormat="1" x14ac:dyDescent="0.3">
      <c r="A121" s="130"/>
      <c r="B121" s="135" t="s">
        <v>31</v>
      </c>
      <c r="C121" s="116"/>
      <c r="D121" s="134"/>
      <c r="E121" s="116"/>
      <c r="F121" s="133"/>
      <c r="G121" s="132"/>
      <c r="H121" s="322">
        <f>SUM(H102:H120)</f>
        <v>94.64</v>
      </c>
      <c r="I121" s="123"/>
      <c r="J121" s="131"/>
      <c r="K121" s="171"/>
      <c r="L121" s="322">
        <f>SUM(L102:L120)</f>
        <v>101.92385800000001</v>
      </c>
      <c r="M121" s="123"/>
      <c r="N121" s="109">
        <f t="shared" si="31"/>
        <v>7.2838580000000093</v>
      </c>
      <c r="O121" s="169">
        <f>IF(OR(H121=0, L121=0),"",(N121/H121))</f>
        <v>7.6963841927303558E-2</v>
      </c>
      <c r="Q121" s="218"/>
      <c r="R121" s="219"/>
      <c r="S121" s="213"/>
      <c r="T121" s="66"/>
      <c r="U121" s="220"/>
      <c r="V121" s="221"/>
      <c r="W121" s="209"/>
      <c r="X121" s="218"/>
      <c r="Y121" s="219"/>
      <c r="Z121" s="213"/>
      <c r="AA121" s="66"/>
      <c r="AB121" s="220"/>
      <c r="AC121" s="221"/>
      <c r="AD121" s="209"/>
      <c r="AE121" s="218"/>
      <c r="AF121" s="219"/>
      <c r="AG121" s="213"/>
      <c r="AH121" s="66"/>
      <c r="AI121" s="220"/>
      <c r="AJ121" s="221"/>
      <c r="AK121" s="209"/>
      <c r="AL121" s="209"/>
      <c r="AM121" s="209"/>
      <c r="AN121" s="209"/>
      <c r="AO121" s="209"/>
      <c r="AP121" s="209"/>
      <c r="AQ121" s="209"/>
      <c r="AR121" s="209"/>
      <c r="AS121" s="209"/>
      <c r="AT121" s="209"/>
      <c r="AU121" s="209"/>
    </row>
    <row r="122" spans="1:47" s="194" customFormat="1" x14ac:dyDescent="0.3">
      <c r="A122" s="1"/>
      <c r="B122" s="202" t="s">
        <v>94</v>
      </c>
      <c r="C122" s="67"/>
      <c r="D122" s="100" t="s">
        <v>19</v>
      </c>
      <c r="E122" s="99"/>
      <c r="F122" s="161">
        <v>6.0000000000000002E-5</v>
      </c>
      <c r="G122" s="176">
        <f t="shared" si="36"/>
        <v>2000</v>
      </c>
      <c r="H122" s="162">
        <f>G122*F122</f>
        <v>0.12000000000000001</v>
      </c>
      <c r="I122" s="129"/>
      <c r="J122" s="161"/>
      <c r="K122" s="176">
        <f>+$G$29</f>
        <v>2000</v>
      </c>
      <c r="L122" s="119">
        <f t="shared" ref="L122" si="37">K122*J122</f>
        <v>0</v>
      </c>
      <c r="M122" s="128"/>
      <c r="N122" s="96">
        <f t="shared" si="31"/>
        <v>-0.12000000000000001</v>
      </c>
      <c r="O122" s="118" t="str">
        <f t="shared" ref="O122:O129" si="38">IF(OR(H122=0,L122=0),"",(N122/H122))</f>
        <v/>
      </c>
      <c r="Q122" s="218"/>
      <c r="R122" s="251"/>
      <c r="S122" s="213"/>
      <c r="T122" s="66"/>
      <c r="U122" s="214"/>
      <c r="V122" s="215"/>
      <c r="W122" s="209"/>
      <c r="X122" s="218"/>
      <c r="Y122" s="251"/>
      <c r="Z122" s="213"/>
      <c r="AA122" s="66"/>
      <c r="AB122" s="214"/>
      <c r="AC122" s="215"/>
      <c r="AD122" s="209"/>
      <c r="AE122" s="218"/>
      <c r="AF122" s="251"/>
      <c r="AG122" s="213"/>
      <c r="AH122" s="66"/>
      <c r="AI122" s="214"/>
      <c r="AJ122" s="215"/>
      <c r="AK122" s="209"/>
      <c r="AL122" s="209"/>
      <c r="AM122" s="209"/>
      <c r="AN122" s="209"/>
      <c r="AO122" s="209"/>
      <c r="AP122" s="209"/>
      <c r="AQ122" s="209"/>
      <c r="AR122" s="209"/>
      <c r="AS122" s="209"/>
      <c r="AT122" s="209"/>
      <c r="AU122" s="209"/>
    </row>
    <row r="123" spans="1:47" s="194" customFormat="1" x14ac:dyDescent="0.3">
      <c r="A123" s="1"/>
      <c r="B123" s="101" t="s">
        <v>30</v>
      </c>
      <c r="C123" s="67"/>
      <c r="D123" s="100" t="s">
        <v>19</v>
      </c>
      <c r="E123" s="99"/>
      <c r="F123" s="323">
        <f>+F144</f>
        <v>0.113</v>
      </c>
      <c r="G123" s="175">
        <f>$F97*(1+$F152)-$F97</f>
        <v>75.200000000000273</v>
      </c>
      <c r="H123" s="162">
        <f>G123*F123</f>
        <v>8.4976000000000305</v>
      </c>
      <c r="I123" s="97"/>
      <c r="J123" s="316">
        <f>+F123</f>
        <v>0.113</v>
      </c>
      <c r="K123" s="175">
        <f>$F97*(1+$J152)-$F97</f>
        <v>75.200000000000273</v>
      </c>
      <c r="L123" s="162">
        <f>K123*J123</f>
        <v>8.4976000000000305</v>
      </c>
      <c r="M123" s="97"/>
      <c r="N123" s="96">
        <f t="shared" si="31"/>
        <v>0</v>
      </c>
      <c r="O123" s="118">
        <f t="shared" si="38"/>
        <v>0</v>
      </c>
      <c r="Q123" s="222"/>
      <c r="R123" s="251"/>
      <c r="S123" s="213"/>
      <c r="T123" s="66"/>
      <c r="U123" s="214"/>
      <c r="V123" s="215"/>
      <c r="W123" s="209"/>
      <c r="X123" s="222"/>
      <c r="Y123" s="251"/>
      <c r="Z123" s="213"/>
      <c r="AA123" s="66"/>
      <c r="AB123" s="214"/>
      <c r="AC123" s="215"/>
      <c r="AD123" s="209"/>
      <c r="AE123" s="222"/>
      <c r="AF123" s="251"/>
      <c r="AG123" s="213"/>
      <c r="AH123" s="66"/>
      <c r="AI123" s="214"/>
      <c r="AJ123" s="215"/>
      <c r="AK123" s="209"/>
      <c r="AL123" s="209"/>
      <c r="AM123" s="209"/>
      <c r="AN123" s="209"/>
      <c r="AO123" s="209"/>
      <c r="AP123" s="209"/>
      <c r="AQ123" s="209"/>
      <c r="AR123" s="209"/>
      <c r="AS123" s="209"/>
      <c r="AT123" s="209"/>
      <c r="AU123" s="209"/>
    </row>
    <row r="124" spans="1:47" s="194" customFormat="1" x14ac:dyDescent="0.3">
      <c r="A124" s="1"/>
      <c r="B124" s="271" t="s">
        <v>143</v>
      </c>
      <c r="C124" s="67"/>
      <c r="D124" s="100" t="s">
        <v>19</v>
      </c>
      <c r="E124" s="99"/>
      <c r="F124" s="329"/>
      <c r="G124" s="163"/>
      <c r="H124" s="162"/>
      <c r="I124" s="97"/>
      <c r="J124" s="329">
        <f>+'2017 RR&amp;DistR-DONOTPRINT'!$B$6</f>
        <v>-3.3700000000000002E-3</v>
      </c>
      <c r="K124" s="304">
        <f>+$G$29</f>
        <v>2000</v>
      </c>
      <c r="L124" s="162">
        <f t="shared" ref="L124:L128" si="39">K124*J124</f>
        <v>-6.74</v>
      </c>
      <c r="M124" s="97"/>
      <c r="N124" s="96">
        <f t="shared" ref="N124:N128" si="40">L124-H124</f>
        <v>-6.74</v>
      </c>
      <c r="O124" s="118" t="str">
        <f t="shared" ref="O124:O128" si="41">IF(OR(H124=0,L124=0),"",(N124/H124))</f>
        <v/>
      </c>
      <c r="Q124" s="222"/>
      <c r="R124" s="251"/>
      <c r="S124" s="213"/>
      <c r="T124" s="66"/>
      <c r="U124" s="214"/>
      <c r="V124" s="215"/>
      <c r="W124" s="209"/>
      <c r="X124" s="222"/>
      <c r="Y124" s="251"/>
      <c r="Z124" s="213"/>
      <c r="AA124" s="66"/>
      <c r="AB124" s="214"/>
      <c r="AC124" s="215"/>
      <c r="AD124" s="209"/>
      <c r="AE124" s="222"/>
      <c r="AF124" s="251"/>
      <c r="AG124" s="213"/>
      <c r="AH124" s="66"/>
      <c r="AI124" s="214"/>
      <c r="AJ124" s="215"/>
      <c r="AK124" s="209"/>
      <c r="AL124" s="209"/>
      <c r="AM124" s="209"/>
      <c r="AN124" s="209"/>
      <c r="AO124" s="209"/>
      <c r="AP124" s="209"/>
      <c r="AQ124" s="209"/>
      <c r="AR124" s="209"/>
      <c r="AS124" s="209"/>
      <c r="AT124" s="209"/>
      <c r="AU124" s="209"/>
    </row>
    <row r="125" spans="1:47" s="194" customFormat="1" x14ac:dyDescent="0.3">
      <c r="A125" s="1"/>
      <c r="B125" s="271" t="s">
        <v>144</v>
      </c>
      <c r="C125" s="67"/>
      <c r="D125" s="100" t="s">
        <v>19</v>
      </c>
      <c r="E125" s="99"/>
      <c r="F125" s="316"/>
      <c r="G125" s="163"/>
      <c r="H125" s="162"/>
      <c r="I125" s="97"/>
      <c r="J125" s="316">
        <f>+'2017 RR&amp;DistR-DONOTPRINT'!$C$6</f>
        <v>0</v>
      </c>
      <c r="K125" s="304">
        <f t="shared" ref="K125:K128" si="42">+$G$29</f>
        <v>2000</v>
      </c>
      <c r="L125" s="162">
        <f t="shared" si="39"/>
        <v>0</v>
      </c>
      <c r="M125" s="97"/>
      <c r="N125" s="96">
        <f t="shared" si="40"/>
        <v>0</v>
      </c>
      <c r="O125" s="118" t="str">
        <f t="shared" si="41"/>
        <v/>
      </c>
      <c r="Q125" s="222"/>
      <c r="R125" s="251"/>
      <c r="S125" s="213"/>
      <c r="T125" s="66"/>
      <c r="U125" s="214"/>
      <c r="V125" s="215"/>
      <c r="W125" s="209"/>
      <c r="X125" s="222"/>
      <c r="Y125" s="251"/>
      <c r="Z125" s="213"/>
      <c r="AA125" s="66"/>
      <c r="AB125" s="214"/>
      <c r="AC125" s="215"/>
      <c r="AD125" s="209"/>
      <c r="AE125" s="222"/>
      <c r="AF125" s="251"/>
      <c r="AG125" s="213"/>
      <c r="AH125" s="66"/>
      <c r="AI125" s="214"/>
      <c r="AJ125" s="215"/>
      <c r="AK125" s="209"/>
      <c r="AL125" s="209"/>
      <c r="AM125" s="209"/>
      <c r="AN125" s="209"/>
      <c r="AO125" s="209"/>
      <c r="AP125" s="209"/>
      <c r="AQ125" s="209"/>
      <c r="AR125" s="209"/>
      <c r="AS125" s="209"/>
      <c r="AT125" s="209"/>
      <c r="AU125" s="209"/>
    </row>
    <row r="126" spans="1:47" s="194" customFormat="1" x14ac:dyDescent="0.3">
      <c r="A126" s="1"/>
      <c r="B126" s="271" t="s">
        <v>145</v>
      </c>
      <c r="C126" s="67"/>
      <c r="D126" s="100" t="s">
        <v>19</v>
      </c>
      <c r="E126" s="99"/>
      <c r="F126" s="316"/>
      <c r="G126" s="163"/>
      <c r="H126" s="162"/>
      <c r="I126" s="97"/>
      <c r="J126" s="329">
        <f>+'2017 RR&amp;DistR-DONOTPRINT'!$E$6</f>
        <v>2.9E-4</v>
      </c>
      <c r="K126" s="304">
        <f t="shared" si="42"/>
        <v>2000</v>
      </c>
      <c r="L126" s="162">
        <f t="shared" si="39"/>
        <v>0.57999999999999996</v>
      </c>
      <c r="M126" s="97"/>
      <c r="N126" s="96">
        <f t="shared" si="40"/>
        <v>0.57999999999999996</v>
      </c>
      <c r="O126" s="118" t="str">
        <f t="shared" si="41"/>
        <v/>
      </c>
      <c r="Q126" s="222"/>
      <c r="R126" s="251"/>
      <c r="S126" s="213"/>
      <c r="T126" s="66"/>
      <c r="U126" s="214"/>
      <c r="V126" s="215"/>
      <c r="W126" s="209"/>
      <c r="X126" s="222"/>
      <c r="Y126" s="251"/>
      <c r="Z126" s="213"/>
      <c r="AA126" s="66"/>
      <c r="AB126" s="214"/>
      <c r="AC126" s="215"/>
      <c r="AD126" s="209"/>
      <c r="AE126" s="222"/>
      <c r="AF126" s="251"/>
      <c r="AG126" s="213"/>
      <c r="AH126" s="66"/>
      <c r="AI126" s="214"/>
      <c r="AJ126" s="215"/>
      <c r="AK126" s="209"/>
      <c r="AL126" s="209"/>
      <c r="AM126" s="209"/>
      <c r="AN126" s="209"/>
      <c r="AO126" s="209"/>
      <c r="AP126" s="209"/>
      <c r="AQ126" s="209"/>
      <c r="AR126" s="209"/>
      <c r="AS126" s="209"/>
      <c r="AT126" s="209"/>
      <c r="AU126" s="209"/>
    </row>
    <row r="127" spans="1:47" s="194" customFormat="1" x14ac:dyDescent="0.3">
      <c r="A127" s="1"/>
      <c r="B127" s="271" t="s">
        <v>147</v>
      </c>
      <c r="C127" s="67"/>
      <c r="D127" s="100" t="s">
        <v>19</v>
      </c>
      <c r="E127" s="99"/>
      <c r="F127" s="316"/>
      <c r="G127" s="163"/>
      <c r="H127" s="162"/>
      <c r="I127" s="97"/>
      <c r="J127" s="329">
        <f>+'2017 RR&amp;DistR-DONOTPRINT'!$G$6</f>
        <v>1.4499999999999999E-3</v>
      </c>
      <c r="K127" s="304">
        <f t="shared" si="42"/>
        <v>2000</v>
      </c>
      <c r="L127" s="162">
        <f t="shared" si="39"/>
        <v>2.9</v>
      </c>
      <c r="M127" s="97"/>
      <c r="N127" s="96">
        <f t="shared" si="40"/>
        <v>2.9</v>
      </c>
      <c r="O127" s="118" t="str">
        <f t="shared" si="41"/>
        <v/>
      </c>
      <c r="Q127" s="222"/>
      <c r="R127" s="251"/>
      <c r="S127" s="213"/>
      <c r="T127" s="66"/>
      <c r="U127" s="214"/>
      <c r="V127" s="215"/>
      <c r="W127" s="209"/>
      <c r="X127" s="222"/>
      <c r="Y127" s="251"/>
      <c r="Z127" s="213"/>
      <c r="AA127" s="66"/>
      <c r="AB127" s="214"/>
      <c r="AC127" s="215"/>
      <c r="AD127" s="209"/>
      <c r="AE127" s="222"/>
      <c r="AF127" s="251"/>
      <c r="AG127" s="213"/>
      <c r="AH127" s="66"/>
      <c r="AI127" s="214"/>
      <c r="AJ127" s="215"/>
      <c r="AK127" s="209"/>
      <c r="AL127" s="209"/>
      <c r="AM127" s="209"/>
      <c r="AN127" s="209"/>
      <c r="AO127" s="209"/>
      <c r="AP127" s="209"/>
      <c r="AQ127" s="209"/>
      <c r="AR127" s="209"/>
      <c r="AS127" s="209"/>
      <c r="AT127" s="209"/>
      <c r="AU127" s="209"/>
    </row>
    <row r="128" spans="1:47" s="194" customFormat="1" x14ac:dyDescent="0.3">
      <c r="A128" s="1"/>
      <c r="B128" s="271" t="s">
        <v>146</v>
      </c>
      <c r="C128" s="67"/>
      <c r="D128" s="100" t="s">
        <v>19</v>
      </c>
      <c r="E128" s="99"/>
      <c r="F128" s="316"/>
      <c r="G128" s="163"/>
      <c r="H128" s="162"/>
      <c r="I128" s="97"/>
      <c r="J128" s="329">
        <f>+'2017 RR&amp;DistR-DONOTPRINT'!$H$6</f>
        <v>6.6299999999999996E-3</v>
      </c>
      <c r="K128" s="304">
        <f t="shared" si="42"/>
        <v>2000</v>
      </c>
      <c r="L128" s="162">
        <f t="shared" si="39"/>
        <v>13.26</v>
      </c>
      <c r="M128" s="97"/>
      <c r="N128" s="96">
        <f t="shared" si="40"/>
        <v>13.26</v>
      </c>
      <c r="O128" s="118" t="str">
        <f t="shared" si="41"/>
        <v/>
      </c>
      <c r="Q128" s="222"/>
      <c r="R128" s="251"/>
      <c r="S128" s="213"/>
      <c r="T128" s="66"/>
      <c r="U128" s="214"/>
      <c r="V128" s="215"/>
      <c r="W128" s="209"/>
      <c r="X128" s="222"/>
      <c r="Y128" s="251"/>
      <c r="Z128" s="213"/>
      <c r="AA128" s="66"/>
      <c r="AB128" s="214"/>
      <c r="AC128" s="215"/>
      <c r="AD128" s="209"/>
      <c r="AE128" s="222"/>
      <c r="AF128" s="251"/>
      <c r="AG128" s="213"/>
      <c r="AH128" s="66"/>
      <c r="AI128" s="214"/>
      <c r="AJ128" s="215"/>
      <c r="AK128" s="209"/>
      <c r="AL128" s="209"/>
      <c r="AM128" s="209"/>
      <c r="AN128" s="209"/>
      <c r="AO128" s="209"/>
      <c r="AP128" s="209"/>
      <c r="AQ128" s="209"/>
      <c r="AR128" s="209"/>
      <c r="AS128" s="209"/>
      <c r="AT128" s="209"/>
      <c r="AU128" s="209"/>
    </row>
    <row r="129" spans="1:47" s="194" customFormat="1" x14ac:dyDescent="0.3">
      <c r="A129" s="1"/>
      <c r="B129" s="99" t="s">
        <v>82</v>
      </c>
      <c r="C129" s="67"/>
      <c r="D129" s="100" t="s">
        <v>55</v>
      </c>
      <c r="E129" s="99"/>
      <c r="F129" s="317">
        <v>0.78</v>
      </c>
      <c r="G129" s="176">
        <v>1</v>
      </c>
      <c r="H129" s="162">
        <f>G129*F129</f>
        <v>0.78</v>
      </c>
      <c r="I129" s="97"/>
      <c r="J129" s="318">
        <v>0.78</v>
      </c>
      <c r="K129" s="180">
        <v>1</v>
      </c>
      <c r="L129" s="162">
        <f>K129*J129</f>
        <v>0.78</v>
      </c>
      <c r="M129" s="97"/>
      <c r="N129" s="96">
        <f t="shared" si="31"/>
        <v>0</v>
      </c>
      <c r="O129" s="118">
        <f t="shared" si="38"/>
        <v>0</v>
      </c>
      <c r="Q129" s="224"/>
      <c r="R129" s="251"/>
      <c r="S129" s="213"/>
      <c r="T129" s="66"/>
      <c r="U129" s="214"/>
      <c r="V129" s="215"/>
      <c r="W129" s="209"/>
      <c r="X129" s="224"/>
      <c r="Y129" s="251"/>
      <c r="Z129" s="213"/>
      <c r="AA129" s="66"/>
      <c r="AB129" s="214"/>
      <c r="AC129" s="215"/>
      <c r="AD129" s="209"/>
      <c r="AE129" s="224"/>
      <c r="AF129" s="251"/>
      <c r="AG129" s="213"/>
      <c r="AH129" s="66"/>
      <c r="AI129" s="214"/>
      <c r="AJ129" s="215"/>
      <c r="AK129" s="209"/>
      <c r="AL129" s="209"/>
      <c r="AM129" s="209"/>
      <c r="AN129" s="209"/>
      <c r="AO129" s="209"/>
      <c r="AP129" s="209"/>
      <c r="AQ129" s="209"/>
      <c r="AR129" s="209"/>
      <c r="AS129" s="209"/>
      <c r="AT129" s="209"/>
      <c r="AU129" s="209"/>
    </row>
    <row r="130" spans="1:47" s="194" customFormat="1" x14ac:dyDescent="0.3">
      <c r="A130" s="1"/>
      <c r="B130" s="117" t="s">
        <v>29</v>
      </c>
      <c r="C130" s="126"/>
      <c r="D130" s="126"/>
      <c r="E130" s="126"/>
      <c r="F130" s="125"/>
      <c r="G130" s="114"/>
      <c r="H130" s="111">
        <f>SUM(H122:H129)+H121</f>
        <v>104.03760000000003</v>
      </c>
      <c r="I130" s="123"/>
      <c r="J130" s="114"/>
      <c r="K130" s="124"/>
      <c r="L130" s="111">
        <f>SUM(L122:L129)+L121</f>
        <v>121.20145800000004</v>
      </c>
      <c r="M130" s="123"/>
      <c r="N130" s="109">
        <f t="shared" si="31"/>
        <v>17.163858000000019</v>
      </c>
      <c r="O130" s="108">
        <f>IF(OR(H130=0,L130=0),"",(N130/H130))</f>
        <v>0.16497745046021836</v>
      </c>
      <c r="Q130" s="66"/>
      <c r="R130" s="251"/>
      <c r="S130" s="220"/>
      <c r="T130" s="66"/>
      <c r="U130" s="220"/>
      <c r="V130" s="225"/>
      <c r="W130" s="209"/>
      <c r="X130" s="66"/>
      <c r="Y130" s="251"/>
      <c r="Z130" s="220"/>
      <c r="AA130" s="66"/>
      <c r="AB130" s="220"/>
      <c r="AC130" s="225"/>
      <c r="AD130" s="209"/>
      <c r="AE130" s="66"/>
      <c r="AF130" s="251"/>
      <c r="AG130" s="220"/>
      <c r="AH130" s="66"/>
      <c r="AI130" s="220"/>
      <c r="AJ130" s="225"/>
      <c r="AK130" s="209"/>
      <c r="AL130" s="209"/>
      <c r="AM130" s="209"/>
      <c r="AN130" s="209"/>
      <c r="AO130" s="209"/>
      <c r="AP130" s="209"/>
      <c r="AQ130" s="209"/>
      <c r="AR130" s="209"/>
      <c r="AS130" s="209"/>
      <c r="AT130" s="209"/>
      <c r="AU130" s="209"/>
    </row>
    <row r="131" spans="1:47" s="194" customFormat="1" x14ac:dyDescent="0.3">
      <c r="A131" s="1"/>
      <c r="B131" s="97" t="s">
        <v>28</v>
      </c>
      <c r="C131" s="97"/>
      <c r="D131" s="100" t="s">
        <v>19</v>
      </c>
      <c r="E131" s="121"/>
      <c r="F131" s="161">
        <v>8.8400000000000006E-3</v>
      </c>
      <c r="G131" s="175">
        <f>$F97*(1+$F152)</f>
        <v>2075.2000000000003</v>
      </c>
      <c r="H131" s="119">
        <f>G131*F131</f>
        <v>18.344768000000002</v>
      </c>
      <c r="I131" s="97"/>
      <c r="J131" s="161">
        <f>+'2017 RR&amp;DistR-DONOTPRINT'!$J$6</f>
        <v>7.3800000000000003E-3</v>
      </c>
      <c r="K131" s="181">
        <f>+$G$52</f>
        <v>2075.2000000000003</v>
      </c>
      <c r="L131" s="119">
        <f>K131*J131</f>
        <v>15.314976000000003</v>
      </c>
      <c r="M131" s="97"/>
      <c r="N131" s="96">
        <f t="shared" si="31"/>
        <v>-3.0297919999999987</v>
      </c>
      <c r="O131" s="118">
        <f>IF(OR(H131=0,L131=0),"",(N131/H131))</f>
        <v>-0.16515837104072389</v>
      </c>
      <c r="Q131" s="217"/>
      <c r="R131" s="251"/>
      <c r="S131" s="213"/>
      <c r="T131" s="66"/>
      <c r="U131" s="214"/>
      <c r="V131" s="215"/>
      <c r="W131" s="209"/>
      <c r="X131" s="217"/>
      <c r="Y131" s="251"/>
      <c r="Z131" s="213"/>
      <c r="AA131" s="66"/>
      <c r="AB131" s="214"/>
      <c r="AC131" s="215"/>
      <c r="AD131" s="209"/>
      <c r="AE131" s="217"/>
      <c r="AF131" s="251"/>
      <c r="AG131" s="213"/>
      <c r="AH131" s="66"/>
      <c r="AI131" s="214"/>
      <c r="AJ131" s="215"/>
      <c r="AK131" s="209"/>
      <c r="AL131" s="209"/>
      <c r="AM131" s="209"/>
      <c r="AN131" s="209"/>
      <c r="AO131" s="209"/>
      <c r="AP131" s="209"/>
      <c r="AQ131" s="209"/>
      <c r="AR131" s="209"/>
      <c r="AS131" s="209"/>
      <c r="AT131" s="209"/>
      <c r="AU131" s="209"/>
    </row>
    <row r="132" spans="1:47" s="194" customFormat="1" x14ac:dyDescent="0.3">
      <c r="A132" s="1"/>
      <c r="B132" s="122" t="s">
        <v>27</v>
      </c>
      <c r="C132" s="97"/>
      <c r="D132" s="100" t="s">
        <v>19</v>
      </c>
      <c r="E132" s="121"/>
      <c r="F132" s="161">
        <v>7.0899999999999999E-3</v>
      </c>
      <c r="G132" s="175">
        <f>$G$52</f>
        <v>2075.2000000000003</v>
      </c>
      <c r="H132" s="119">
        <f>G132*F132</f>
        <v>14.713168000000001</v>
      </c>
      <c r="I132" s="97"/>
      <c r="J132" s="161">
        <f>+'2017 RR&amp;DistR-DONOTPRINT'!$K$6</f>
        <v>5.11E-3</v>
      </c>
      <c r="K132" s="181">
        <f>$G$52</f>
        <v>2075.2000000000003</v>
      </c>
      <c r="L132" s="119">
        <f>K132*J132</f>
        <v>10.604272000000002</v>
      </c>
      <c r="M132" s="97"/>
      <c r="N132" s="96">
        <f t="shared" si="31"/>
        <v>-4.1088959999999997</v>
      </c>
      <c r="O132" s="118">
        <f>IF(OR(H132=0,L132=0),"",(N132/H132))</f>
        <v>-0.27926657263751758</v>
      </c>
      <c r="Q132" s="217"/>
      <c r="R132" s="251"/>
      <c r="S132" s="213"/>
      <c r="T132" s="66"/>
      <c r="U132" s="214"/>
      <c r="V132" s="215"/>
      <c r="W132" s="209"/>
      <c r="X132" s="217"/>
      <c r="Y132" s="251"/>
      <c r="Z132" s="213"/>
      <c r="AA132" s="66"/>
      <c r="AB132" s="214"/>
      <c r="AC132" s="215"/>
      <c r="AD132" s="209"/>
      <c r="AE132" s="217"/>
      <c r="AF132" s="251"/>
      <c r="AG132" s="213"/>
      <c r="AH132" s="66"/>
      <c r="AI132" s="214"/>
      <c r="AJ132" s="215"/>
      <c r="AK132" s="209"/>
      <c r="AL132" s="209"/>
      <c r="AM132" s="209"/>
      <c r="AN132" s="209"/>
      <c r="AO132" s="209"/>
      <c r="AP132" s="209"/>
      <c r="AQ132" s="209"/>
      <c r="AR132" s="209"/>
      <c r="AS132" s="209"/>
      <c r="AT132" s="209"/>
      <c r="AU132" s="209"/>
    </row>
    <row r="133" spans="1:47" s="194" customFormat="1" x14ac:dyDescent="0.3">
      <c r="A133" s="1"/>
      <c r="B133" s="117" t="s">
        <v>26</v>
      </c>
      <c r="C133" s="116"/>
      <c r="D133" s="116"/>
      <c r="E133" s="116"/>
      <c r="F133" s="115"/>
      <c r="G133" s="193"/>
      <c r="H133" s="111">
        <f>SUM(H130:H132)</f>
        <v>137.09553600000004</v>
      </c>
      <c r="I133" s="110"/>
      <c r="J133" s="113"/>
      <c r="K133" s="192"/>
      <c r="L133" s="111">
        <f>SUM(L130:L132)</f>
        <v>147.12070600000007</v>
      </c>
      <c r="M133" s="110"/>
      <c r="N133" s="109">
        <f t="shared" si="31"/>
        <v>10.025170000000031</v>
      </c>
      <c r="O133" s="108">
        <f>IF(OR(H133=0,L133=0),"",(N133/H133))</f>
        <v>7.3125429846235324E-2</v>
      </c>
      <c r="Q133" s="75"/>
      <c r="R133" s="252"/>
      <c r="S133" s="220"/>
      <c r="T133" s="75"/>
      <c r="U133" s="220"/>
      <c r="V133" s="225"/>
      <c r="W133" s="209"/>
      <c r="X133" s="75"/>
      <c r="Y133" s="252"/>
      <c r="Z133" s="220"/>
      <c r="AA133" s="75"/>
      <c r="AB133" s="220"/>
      <c r="AC133" s="225"/>
      <c r="AD133" s="209"/>
      <c r="AE133" s="75"/>
      <c r="AF133" s="252"/>
      <c r="AG133" s="220"/>
      <c r="AH133" s="75"/>
      <c r="AI133" s="220"/>
      <c r="AJ133" s="225"/>
      <c r="AK133" s="209"/>
      <c r="AL133" s="209"/>
      <c r="AM133" s="209"/>
      <c r="AN133" s="209"/>
      <c r="AO133" s="209"/>
      <c r="AP133" s="209"/>
      <c r="AQ133" s="209"/>
      <c r="AR133" s="209"/>
      <c r="AS133" s="209"/>
      <c r="AT133" s="209"/>
      <c r="AU133" s="209"/>
    </row>
    <row r="134" spans="1:47" s="194" customFormat="1" x14ac:dyDescent="0.3">
      <c r="A134" s="1"/>
      <c r="B134" s="107" t="s">
        <v>25</v>
      </c>
      <c r="C134" s="67"/>
      <c r="D134" s="100" t="s">
        <v>19</v>
      </c>
      <c r="E134" s="99"/>
      <c r="F134" s="93">
        <f>+RESIDENTIAL!$F$53</f>
        <v>3.5999999999999999E-3</v>
      </c>
      <c r="G134" s="175">
        <f>$G$52</f>
        <v>2075.2000000000003</v>
      </c>
      <c r="H134" s="91">
        <f t="shared" ref="H134:H144" si="43">G134*F134</f>
        <v>7.4707200000000009</v>
      </c>
      <c r="I134" s="97"/>
      <c r="J134" s="93">
        <f>+F134</f>
        <v>3.5999999999999999E-3</v>
      </c>
      <c r="K134" s="181">
        <f>$G$52</f>
        <v>2075.2000000000003</v>
      </c>
      <c r="L134" s="91">
        <f t="shared" ref="L134:L144" si="44">K134*J134</f>
        <v>7.4707200000000009</v>
      </c>
      <c r="M134" s="97"/>
      <c r="N134" s="96">
        <f t="shared" si="31"/>
        <v>0</v>
      </c>
      <c r="O134" s="118">
        <f>IF(OR(H134=0,L134=0),"",(N134/H134))</f>
        <v>0</v>
      </c>
      <c r="Q134" s="227"/>
      <c r="R134" s="251"/>
      <c r="S134" s="228"/>
      <c r="T134" s="66"/>
      <c r="U134" s="214"/>
      <c r="V134" s="215"/>
      <c r="W134" s="209"/>
      <c r="X134" s="227"/>
      <c r="Y134" s="251"/>
      <c r="Z134" s="228"/>
      <c r="AA134" s="66"/>
      <c r="AB134" s="214"/>
      <c r="AC134" s="215"/>
      <c r="AD134" s="209"/>
      <c r="AE134" s="227"/>
      <c r="AF134" s="251"/>
      <c r="AG134" s="228"/>
      <c r="AH134" s="66"/>
      <c r="AI134" s="214"/>
      <c r="AJ134" s="215"/>
      <c r="AK134" s="209"/>
      <c r="AL134" s="209"/>
      <c r="AM134" s="209"/>
      <c r="AN134" s="209"/>
      <c r="AO134" s="209"/>
      <c r="AP134" s="209"/>
      <c r="AQ134" s="209"/>
      <c r="AR134" s="209"/>
      <c r="AS134" s="209"/>
      <c r="AT134" s="209"/>
      <c r="AU134" s="209"/>
    </row>
    <row r="135" spans="1:47" s="194" customFormat="1" x14ac:dyDescent="0.3">
      <c r="A135" s="1"/>
      <c r="B135" s="107" t="s">
        <v>24</v>
      </c>
      <c r="C135" s="67"/>
      <c r="D135" s="100" t="s">
        <v>19</v>
      </c>
      <c r="E135" s="99"/>
      <c r="F135" s="93">
        <f>+RESIDENTIAL!$F$54</f>
        <v>1.2999999999999999E-3</v>
      </c>
      <c r="G135" s="175">
        <f t="shared" ref="G135:G136" si="45">$G$52</f>
        <v>2075.2000000000003</v>
      </c>
      <c r="H135" s="91">
        <f t="shared" si="43"/>
        <v>2.6977600000000002</v>
      </c>
      <c r="I135" s="97"/>
      <c r="J135" s="93">
        <f t="shared" ref="J135:J136" si="46">+F135</f>
        <v>1.2999999999999999E-3</v>
      </c>
      <c r="K135" s="181">
        <f t="shared" ref="K135:K136" si="47">$G$52</f>
        <v>2075.2000000000003</v>
      </c>
      <c r="L135" s="91">
        <f t="shared" si="44"/>
        <v>2.6977600000000002</v>
      </c>
      <c r="M135" s="97"/>
      <c r="N135" s="96">
        <f t="shared" si="31"/>
        <v>0</v>
      </c>
      <c r="O135" s="118">
        <f t="shared" ref="O135:O144" si="48">IF(OR(H135=0,L135=0),"",(N135/H135))</f>
        <v>0</v>
      </c>
      <c r="Q135" s="227"/>
      <c r="R135" s="251"/>
      <c r="S135" s="228"/>
      <c r="T135" s="66"/>
      <c r="U135" s="214"/>
      <c r="V135" s="215"/>
      <c r="W135" s="209"/>
      <c r="X135" s="227"/>
      <c r="Y135" s="251"/>
      <c r="Z135" s="228"/>
      <c r="AA135" s="66"/>
      <c r="AB135" s="214"/>
      <c r="AC135" s="215"/>
      <c r="AD135" s="209"/>
      <c r="AE135" s="227"/>
      <c r="AF135" s="251"/>
      <c r="AG135" s="228"/>
      <c r="AH135" s="66"/>
      <c r="AI135" s="214"/>
      <c r="AJ135" s="215"/>
      <c r="AK135" s="209"/>
      <c r="AL135" s="209"/>
      <c r="AM135" s="209"/>
      <c r="AN135" s="209"/>
      <c r="AO135" s="209"/>
      <c r="AP135" s="209"/>
      <c r="AQ135" s="209"/>
      <c r="AR135" s="209"/>
      <c r="AS135" s="209"/>
      <c r="AT135" s="209"/>
      <c r="AU135" s="209"/>
    </row>
    <row r="136" spans="1:47" s="194" customFormat="1" x14ac:dyDescent="0.3">
      <c r="A136" s="1"/>
      <c r="B136" s="107" t="s">
        <v>83</v>
      </c>
      <c r="C136" s="67"/>
      <c r="D136" s="100" t="s">
        <v>19</v>
      </c>
      <c r="E136" s="99"/>
      <c r="F136" s="93">
        <f>+RESIDENTIAL!$F$55</f>
        <v>1.1000000000000001E-3</v>
      </c>
      <c r="G136" s="175">
        <f t="shared" si="45"/>
        <v>2075.2000000000003</v>
      </c>
      <c r="H136" s="91">
        <f t="shared" si="43"/>
        <v>2.2827200000000003</v>
      </c>
      <c r="I136" s="97"/>
      <c r="J136" s="93">
        <f t="shared" si="46"/>
        <v>1.1000000000000001E-3</v>
      </c>
      <c r="K136" s="181">
        <f t="shared" si="47"/>
        <v>2075.2000000000003</v>
      </c>
      <c r="L136" s="91">
        <f t="shared" si="44"/>
        <v>2.2827200000000003</v>
      </c>
      <c r="M136" s="97"/>
      <c r="N136" s="96">
        <f t="shared" si="31"/>
        <v>0</v>
      </c>
      <c r="O136" s="118">
        <f t="shared" si="48"/>
        <v>0</v>
      </c>
      <c r="Q136" s="227"/>
      <c r="R136" s="251"/>
      <c r="S136" s="228"/>
      <c r="T136" s="66"/>
      <c r="U136" s="214"/>
      <c r="V136" s="215"/>
      <c r="W136" s="209"/>
      <c r="X136" s="227"/>
      <c r="Y136" s="251"/>
      <c r="Z136" s="228"/>
      <c r="AA136" s="66"/>
      <c r="AB136" s="214"/>
      <c r="AC136" s="215"/>
      <c r="AD136" s="209"/>
      <c r="AE136" s="227"/>
      <c r="AF136" s="251"/>
      <c r="AG136" s="228"/>
      <c r="AH136" s="66"/>
      <c r="AI136" s="214"/>
      <c r="AJ136" s="215"/>
      <c r="AK136" s="209"/>
      <c r="AL136" s="209"/>
      <c r="AM136" s="209"/>
      <c r="AN136" s="209"/>
      <c r="AO136" s="209"/>
      <c r="AP136" s="209"/>
      <c r="AQ136" s="209"/>
      <c r="AR136" s="209"/>
      <c r="AS136" s="209"/>
      <c r="AT136" s="209"/>
      <c r="AU136" s="209"/>
    </row>
    <row r="137" spans="1:47" s="194" customFormat="1" x14ac:dyDescent="0.3">
      <c r="A137" s="1"/>
      <c r="B137" s="67" t="s">
        <v>23</v>
      </c>
      <c r="C137" s="67"/>
      <c r="D137" s="100" t="s">
        <v>55</v>
      </c>
      <c r="E137" s="99"/>
      <c r="F137" s="324">
        <f>+RESIDENTIAL!$F$56</f>
        <v>0.25</v>
      </c>
      <c r="G137" s="176"/>
      <c r="H137" s="91">
        <f t="shared" si="43"/>
        <v>0</v>
      </c>
      <c r="I137" s="97"/>
      <c r="J137" s="201">
        <v>0.25</v>
      </c>
      <c r="K137" s="180"/>
      <c r="L137" s="91">
        <f t="shared" si="44"/>
        <v>0</v>
      </c>
      <c r="M137" s="97"/>
      <c r="N137" s="96">
        <f t="shared" si="31"/>
        <v>0</v>
      </c>
      <c r="O137" s="118" t="str">
        <f t="shared" si="48"/>
        <v/>
      </c>
      <c r="Q137" s="229"/>
      <c r="R137" s="251"/>
      <c r="S137" s="228"/>
      <c r="T137" s="66"/>
      <c r="U137" s="214"/>
      <c r="V137" s="215"/>
      <c r="W137" s="209"/>
      <c r="X137" s="229"/>
      <c r="Y137" s="251"/>
      <c r="Z137" s="228"/>
      <c r="AA137" s="66"/>
      <c r="AB137" s="214"/>
      <c r="AC137" s="215"/>
      <c r="AD137" s="209"/>
      <c r="AE137" s="229"/>
      <c r="AF137" s="251"/>
      <c r="AG137" s="228"/>
      <c r="AH137" s="66"/>
      <c r="AI137" s="214"/>
      <c r="AJ137" s="215"/>
      <c r="AK137" s="209"/>
      <c r="AL137" s="209"/>
      <c r="AM137" s="209"/>
      <c r="AN137" s="209"/>
      <c r="AO137" s="209"/>
      <c r="AP137" s="209"/>
      <c r="AQ137" s="209"/>
      <c r="AR137" s="209"/>
      <c r="AS137" s="209"/>
      <c r="AT137" s="209"/>
      <c r="AU137" s="209"/>
    </row>
    <row r="138" spans="1:47" s="194" customFormat="1" x14ac:dyDescent="0.3">
      <c r="A138" s="1"/>
      <c r="B138" s="67" t="s">
        <v>22</v>
      </c>
      <c r="C138" s="67"/>
      <c r="D138" s="100" t="s">
        <v>19</v>
      </c>
      <c r="E138" s="99"/>
      <c r="F138" s="93">
        <v>7.0000000000000001E-3</v>
      </c>
      <c r="G138" s="176">
        <f>$F97</f>
        <v>2000</v>
      </c>
      <c r="H138" s="91">
        <f t="shared" si="43"/>
        <v>14</v>
      </c>
      <c r="I138" s="97"/>
      <c r="J138" s="102">
        <v>7.0000000000000001E-3</v>
      </c>
      <c r="K138" s="180">
        <f>+$G138</f>
        <v>2000</v>
      </c>
      <c r="L138" s="91">
        <f t="shared" si="44"/>
        <v>14</v>
      </c>
      <c r="M138" s="97"/>
      <c r="N138" s="96">
        <f t="shared" si="31"/>
        <v>0</v>
      </c>
      <c r="O138" s="118">
        <f t="shared" si="48"/>
        <v>0</v>
      </c>
      <c r="Q138" s="227"/>
      <c r="R138" s="251"/>
      <c r="S138" s="228"/>
      <c r="T138" s="66"/>
      <c r="U138" s="214"/>
      <c r="V138" s="215"/>
      <c r="W138" s="209"/>
      <c r="X138" s="227"/>
      <c r="Y138" s="251"/>
      <c r="Z138" s="228"/>
      <c r="AA138" s="66"/>
      <c r="AB138" s="214"/>
      <c r="AC138" s="215"/>
      <c r="AD138" s="209"/>
      <c r="AE138" s="227"/>
      <c r="AF138" s="251"/>
      <c r="AG138" s="228"/>
      <c r="AH138" s="66"/>
      <c r="AI138" s="214"/>
      <c r="AJ138" s="215"/>
      <c r="AK138" s="209"/>
      <c r="AL138" s="209"/>
      <c r="AM138" s="209"/>
      <c r="AN138" s="209"/>
      <c r="AO138" s="209"/>
      <c r="AP138" s="209"/>
      <c r="AQ138" s="209"/>
      <c r="AR138" s="209"/>
      <c r="AS138" s="209"/>
      <c r="AT138" s="209"/>
      <c r="AU138" s="209"/>
    </row>
    <row r="139" spans="1:47" s="194" customFormat="1" x14ac:dyDescent="0.3">
      <c r="A139" s="1"/>
      <c r="B139" s="101" t="s">
        <v>21</v>
      </c>
      <c r="C139" s="67"/>
      <c r="D139" s="100" t="s">
        <v>19</v>
      </c>
      <c r="E139" s="99"/>
      <c r="F139" s="93">
        <f>+RESIDENTIAL!$F$57</f>
        <v>8.6999999999999994E-2</v>
      </c>
      <c r="G139" s="177">
        <f>0.65*$F97</f>
        <v>1300</v>
      </c>
      <c r="H139" s="91">
        <f t="shared" si="43"/>
        <v>113.1</v>
      </c>
      <c r="I139" s="97"/>
      <c r="J139" s="93">
        <f>+F139</f>
        <v>8.6999999999999994E-2</v>
      </c>
      <c r="K139" s="177">
        <f>$G139</f>
        <v>1300</v>
      </c>
      <c r="L139" s="91">
        <f t="shared" si="44"/>
        <v>113.1</v>
      </c>
      <c r="M139" s="97"/>
      <c r="N139" s="96">
        <f t="shared" si="31"/>
        <v>0</v>
      </c>
      <c r="O139" s="118">
        <f t="shared" si="48"/>
        <v>0</v>
      </c>
      <c r="Q139" s="230"/>
      <c r="R139" s="253"/>
      <c r="S139" s="228"/>
      <c r="T139" s="66"/>
      <c r="U139" s="214"/>
      <c r="V139" s="215"/>
      <c r="W139" s="209"/>
      <c r="X139" s="230"/>
      <c r="Y139" s="253"/>
      <c r="Z139" s="228"/>
      <c r="AA139" s="66"/>
      <c r="AB139" s="214"/>
      <c r="AC139" s="215"/>
      <c r="AD139" s="209"/>
      <c r="AE139" s="230"/>
      <c r="AF139" s="253"/>
      <c r="AG139" s="228"/>
      <c r="AH139" s="66"/>
      <c r="AI139" s="214"/>
      <c r="AJ139" s="215"/>
      <c r="AK139" s="209"/>
      <c r="AL139" s="209"/>
      <c r="AM139" s="209"/>
      <c r="AN139" s="209"/>
      <c r="AO139" s="209"/>
      <c r="AP139" s="209"/>
      <c r="AQ139" s="209"/>
      <c r="AR139" s="209"/>
      <c r="AS139" s="209"/>
      <c r="AT139" s="209"/>
      <c r="AU139" s="209"/>
    </row>
    <row r="140" spans="1:47" s="194" customFormat="1" x14ac:dyDescent="0.3">
      <c r="A140" s="1"/>
      <c r="B140" s="101" t="s">
        <v>20</v>
      </c>
      <c r="C140" s="67"/>
      <c r="D140" s="100" t="s">
        <v>19</v>
      </c>
      <c r="E140" s="99"/>
      <c r="F140" s="93">
        <f>+RESIDENTIAL!$F$58</f>
        <v>0.13200000000000001</v>
      </c>
      <c r="G140" s="177">
        <f>0.17*$F97</f>
        <v>340</v>
      </c>
      <c r="H140" s="91">
        <f t="shared" si="43"/>
        <v>44.88</v>
      </c>
      <c r="I140" s="97"/>
      <c r="J140" s="93">
        <f t="shared" ref="J140:J143" si="49">+F140</f>
        <v>0.13200000000000001</v>
      </c>
      <c r="K140" s="177">
        <f>$G140</f>
        <v>340</v>
      </c>
      <c r="L140" s="91">
        <f t="shared" si="44"/>
        <v>44.88</v>
      </c>
      <c r="M140" s="97"/>
      <c r="N140" s="96">
        <f t="shared" si="31"/>
        <v>0</v>
      </c>
      <c r="O140" s="118">
        <f t="shared" si="48"/>
        <v>0</v>
      </c>
      <c r="Q140" s="230"/>
      <c r="R140" s="253"/>
      <c r="S140" s="228"/>
      <c r="T140" s="66"/>
      <c r="U140" s="214"/>
      <c r="V140" s="215"/>
      <c r="W140" s="209"/>
      <c r="X140" s="230"/>
      <c r="Y140" s="253"/>
      <c r="Z140" s="228"/>
      <c r="AA140" s="66"/>
      <c r="AB140" s="214"/>
      <c r="AC140" s="215"/>
      <c r="AD140" s="209"/>
      <c r="AE140" s="230"/>
      <c r="AF140" s="253"/>
      <c r="AG140" s="228"/>
      <c r="AH140" s="66"/>
      <c r="AI140" s="214"/>
      <c r="AJ140" s="215"/>
      <c r="AK140" s="209"/>
      <c r="AL140" s="209"/>
      <c r="AM140" s="209"/>
      <c r="AN140" s="209"/>
      <c r="AO140" s="209"/>
      <c r="AP140" s="209"/>
      <c r="AQ140" s="209"/>
      <c r="AR140" s="209"/>
      <c r="AS140" s="209"/>
      <c r="AT140" s="209"/>
      <c r="AU140" s="209"/>
    </row>
    <row r="141" spans="1:47" s="194" customFormat="1" x14ac:dyDescent="0.3">
      <c r="A141" s="1"/>
      <c r="B141" s="3" t="s">
        <v>18</v>
      </c>
      <c r="C141" s="67"/>
      <c r="D141" s="100" t="s">
        <v>19</v>
      </c>
      <c r="E141" s="99"/>
      <c r="F141" s="93">
        <f>+RESIDENTIAL!$F$59</f>
        <v>0.18</v>
      </c>
      <c r="G141" s="177">
        <f>0.18*$F97</f>
        <v>360</v>
      </c>
      <c r="H141" s="91">
        <f t="shared" si="43"/>
        <v>64.8</v>
      </c>
      <c r="I141" s="97"/>
      <c r="J141" s="93">
        <f t="shared" si="49"/>
        <v>0.18</v>
      </c>
      <c r="K141" s="177">
        <f>$G141</f>
        <v>360</v>
      </c>
      <c r="L141" s="91">
        <f t="shared" si="44"/>
        <v>64.8</v>
      </c>
      <c r="M141" s="97"/>
      <c r="N141" s="96">
        <f t="shared" si="31"/>
        <v>0</v>
      </c>
      <c r="O141" s="118">
        <f t="shared" si="48"/>
        <v>0</v>
      </c>
      <c r="Q141" s="230"/>
      <c r="R141" s="253"/>
      <c r="S141" s="228"/>
      <c r="T141" s="66"/>
      <c r="U141" s="214"/>
      <c r="V141" s="215"/>
      <c r="W141" s="209"/>
      <c r="X141" s="230"/>
      <c r="Y141" s="253"/>
      <c r="Z141" s="228"/>
      <c r="AA141" s="66"/>
      <c r="AB141" s="214"/>
      <c r="AC141" s="215"/>
      <c r="AD141" s="209"/>
      <c r="AE141" s="230"/>
      <c r="AF141" s="253"/>
      <c r="AG141" s="228"/>
      <c r="AH141" s="66"/>
      <c r="AI141" s="214"/>
      <c r="AJ141" s="215"/>
      <c r="AK141" s="209"/>
      <c r="AL141" s="209"/>
      <c r="AM141" s="209"/>
      <c r="AN141" s="209"/>
      <c r="AO141" s="209"/>
      <c r="AP141" s="209"/>
      <c r="AQ141" s="209"/>
      <c r="AR141" s="209"/>
      <c r="AS141" s="209"/>
      <c r="AT141" s="209"/>
      <c r="AU141" s="209"/>
    </row>
    <row r="142" spans="1:47" s="194" customFormat="1" x14ac:dyDescent="0.3">
      <c r="A142" s="7"/>
      <c r="B142" s="95" t="s">
        <v>17</v>
      </c>
      <c r="C142" s="36"/>
      <c r="D142" s="100" t="s">
        <v>19</v>
      </c>
      <c r="E142" s="94"/>
      <c r="F142" s="93">
        <f>+RESIDENTIAL!$F$60</f>
        <v>0.10299999999999999</v>
      </c>
      <c r="G142" s="177">
        <f>IF(AND($T$1=1, $F97&gt;=600), 600, IF(AND($T$1=1, AND($F97&lt;600, $F97&gt;=0)), $F97, IF(AND($T$1=2, $F97&gt;=1000), 1000, IF(AND($T$1=2, AND($F97&lt;1000, $F97&gt;=0)), $F97))))</f>
        <v>600</v>
      </c>
      <c r="H142" s="91">
        <f t="shared" si="43"/>
        <v>61.8</v>
      </c>
      <c r="I142" s="90"/>
      <c r="J142" s="93">
        <f t="shared" si="49"/>
        <v>0.10299999999999999</v>
      </c>
      <c r="K142" s="177">
        <f>$G142</f>
        <v>600</v>
      </c>
      <c r="L142" s="91">
        <f t="shared" si="44"/>
        <v>61.8</v>
      </c>
      <c r="M142" s="90"/>
      <c r="N142" s="89">
        <f t="shared" si="31"/>
        <v>0</v>
      </c>
      <c r="O142" s="118">
        <f t="shared" si="48"/>
        <v>0</v>
      </c>
      <c r="Q142" s="230"/>
      <c r="R142" s="253"/>
      <c r="S142" s="228"/>
      <c r="T142" s="34"/>
      <c r="U142" s="214"/>
      <c r="V142" s="215"/>
      <c r="W142" s="209"/>
      <c r="X142" s="230"/>
      <c r="Y142" s="253"/>
      <c r="Z142" s="228"/>
      <c r="AA142" s="34"/>
      <c r="AB142" s="214"/>
      <c r="AC142" s="215"/>
      <c r="AD142" s="209"/>
      <c r="AE142" s="230"/>
      <c r="AF142" s="253"/>
      <c r="AG142" s="228"/>
      <c r="AH142" s="34"/>
      <c r="AI142" s="214"/>
      <c r="AJ142" s="215"/>
      <c r="AK142" s="209"/>
      <c r="AL142" s="209"/>
      <c r="AM142" s="209"/>
      <c r="AN142" s="209"/>
      <c r="AO142" s="209"/>
      <c r="AP142" s="209"/>
      <c r="AQ142" s="209"/>
      <c r="AR142" s="209"/>
      <c r="AS142" s="209"/>
      <c r="AT142" s="209"/>
      <c r="AU142" s="209"/>
    </row>
    <row r="143" spans="1:47" s="194" customFormat="1" x14ac:dyDescent="0.3">
      <c r="A143" s="7"/>
      <c r="B143" s="95" t="s">
        <v>16</v>
      </c>
      <c r="C143" s="36"/>
      <c r="D143" s="100" t="s">
        <v>19</v>
      </c>
      <c r="E143" s="94"/>
      <c r="F143" s="93">
        <f>+RESIDENTIAL!$F$61</f>
        <v>0.121</v>
      </c>
      <c r="G143" s="177">
        <f>IF(AND($T$1=1, F97&gt;=600), F97-600, IF(AND($T$1=1, AND(F97&lt;600, F97&gt;=0)), 0, IF(AND($T$1=2, F97&gt;=1000), F97-1000, IF(AND($T$1=2, AND(F97&lt;1000, F97&gt;=0)), 0))))</f>
        <v>1400</v>
      </c>
      <c r="H143" s="91">
        <f t="shared" si="43"/>
        <v>169.4</v>
      </c>
      <c r="I143" s="90"/>
      <c r="J143" s="93">
        <f t="shared" si="49"/>
        <v>0.121</v>
      </c>
      <c r="K143" s="177">
        <f>$G143</f>
        <v>1400</v>
      </c>
      <c r="L143" s="91">
        <f t="shared" si="44"/>
        <v>169.4</v>
      </c>
      <c r="M143" s="90"/>
      <c r="N143" s="89">
        <f t="shared" si="31"/>
        <v>0</v>
      </c>
      <c r="O143" s="118">
        <f t="shared" si="48"/>
        <v>0</v>
      </c>
      <c r="Q143" s="230"/>
      <c r="R143" s="253"/>
      <c r="S143" s="228"/>
      <c r="T143" s="34"/>
      <c r="U143" s="214"/>
      <c r="V143" s="215"/>
      <c r="W143" s="209"/>
      <c r="X143" s="230"/>
      <c r="Y143" s="253"/>
      <c r="Z143" s="228"/>
      <c r="AA143" s="34"/>
      <c r="AB143" s="214"/>
      <c r="AC143" s="215"/>
      <c r="AD143" s="209"/>
      <c r="AE143" s="230"/>
      <c r="AF143" s="253"/>
      <c r="AG143" s="228"/>
      <c r="AH143" s="34"/>
      <c r="AI143" s="214"/>
      <c r="AJ143" s="215"/>
      <c r="AK143" s="209"/>
      <c r="AL143" s="209"/>
      <c r="AM143" s="209"/>
      <c r="AN143" s="209"/>
      <c r="AO143" s="209"/>
      <c r="AP143" s="209"/>
      <c r="AQ143" s="209"/>
      <c r="AR143" s="209"/>
      <c r="AS143" s="209"/>
      <c r="AT143" s="209"/>
      <c r="AU143" s="209"/>
    </row>
    <row r="144" spans="1:47" s="194" customFormat="1" x14ac:dyDescent="0.3">
      <c r="A144" s="7"/>
      <c r="B144" s="280" t="s">
        <v>114</v>
      </c>
      <c r="C144" s="36"/>
      <c r="D144" s="100" t="s">
        <v>19</v>
      </c>
      <c r="E144" s="94"/>
      <c r="F144" s="93">
        <v>0.113</v>
      </c>
      <c r="G144" s="177">
        <f>+$G$29</f>
        <v>2000</v>
      </c>
      <c r="H144" s="91">
        <f t="shared" si="43"/>
        <v>226</v>
      </c>
      <c r="I144" s="90"/>
      <c r="J144" s="93">
        <f>+F144</f>
        <v>0.113</v>
      </c>
      <c r="K144" s="328">
        <f>+$G$29</f>
        <v>2000</v>
      </c>
      <c r="L144" s="287">
        <f t="shared" si="44"/>
        <v>226</v>
      </c>
      <c r="M144" s="90"/>
      <c r="N144" s="89">
        <f t="shared" si="31"/>
        <v>0</v>
      </c>
      <c r="O144" s="288">
        <f t="shared" si="48"/>
        <v>0</v>
      </c>
      <c r="Q144" s="230"/>
      <c r="R144" s="253"/>
      <c r="S144" s="228"/>
      <c r="T144" s="34"/>
      <c r="U144" s="214"/>
      <c r="V144" s="215"/>
      <c r="W144" s="209"/>
      <c r="X144" s="230"/>
      <c r="Y144" s="253"/>
      <c r="Z144" s="228"/>
      <c r="AA144" s="34"/>
      <c r="AB144" s="214"/>
      <c r="AC144" s="215"/>
      <c r="AD144" s="209"/>
      <c r="AE144" s="230"/>
      <c r="AF144" s="253"/>
      <c r="AG144" s="228"/>
      <c r="AH144" s="34"/>
      <c r="AI144" s="214"/>
      <c r="AJ144" s="215"/>
      <c r="AK144" s="209"/>
      <c r="AL144" s="209"/>
      <c r="AM144" s="209"/>
      <c r="AN144" s="209"/>
      <c r="AO144" s="209"/>
      <c r="AP144" s="209"/>
      <c r="AQ144" s="209"/>
      <c r="AR144" s="209"/>
      <c r="AS144" s="209"/>
      <c r="AT144" s="209"/>
      <c r="AU144" s="209"/>
    </row>
    <row r="145" spans="1:47" s="194" customFormat="1" ht="15" thickBot="1" x14ac:dyDescent="0.35">
      <c r="A145" s="7"/>
      <c r="B145" s="280" t="s">
        <v>115</v>
      </c>
      <c r="C145" s="36"/>
      <c r="D145" s="100" t="s">
        <v>19</v>
      </c>
      <c r="E145" s="94"/>
      <c r="F145" s="93">
        <v>0.113</v>
      </c>
      <c r="G145" s="92"/>
      <c r="H145" s="287"/>
      <c r="I145" s="90"/>
      <c r="J145" s="305">
        <f>+F145</f>
        <v>0.113</v>
      </c>
      <c r="K145" s="279"/>
      <c r="L145" s="287"/>
      <c r="M145" s="90"/>
      <c r="N145" s="89">
        <f t="shared" ref="N145" si="50">L145-H145</f>
        <v>0</v>
      </c>
      <c r="O145" s="288" t="str">
        <f t="shared" ref="O145" si="51">IF(OR(H145=0,L145=0),"",(N145/H145))</f>
        <v/>
      </c>
      <c r="Q145" s="230"/>
      <c r="R145" s="253"/>
      <c r="S145" s="228"/>
      <c r="T145" s="34"/>
      <c r="U145" s="214"/>
      <c r="V145" s="215"/>
      <c r="W145" s="209"/>
      <c r="X145" s="230"/>
      <c r="Y145" s="253"/>
      <c r="Z145" s="228"/>
      <c r="AA145" s="34"/>
      <c r="AB145" s="214"/>
      <c r="AC145" s="215"/>
      <c r="AD145" s="209"/>
      <c r="AE145" s="230"/>
      <c r="AF145" s="253"/>
      <c r="AG145" s="228"/>
      <c r="AH145" s="34"/>
      <c r="AI145" s="214"/>
      <c r="AJ145" s="215"/>
      <c r="AK145" s="209"/>
      <c r="AL145" s="209"/>
      <c r="AM145" s="209"/>
      <c r="AN145" s="209"/>
      <c r="AO145" s="209"/>
      <c r="AP145" s="209"/>
      <c r="AQ145" s="209"/>
      <c r="AR145" s="209"/>
      <c r="AS145" s="209"/>
      <c r="AT145" s="209"/>
      <c r="AU145" s="209"/>
    </row>
    <row r="146" spans="1:47" s="194" customFormat="1" ht="15" thickBot="1" x14ac:dyDescent="0.35">
      <c r="A146" s="1"/>
      <c r="B146" s="88"/>
      <c r="C146" s="86"/>
      <c r="D146" s="87"/>
      <c r="E146" s="86"/>
      <c r="F146" s="56"/>
      <c r="G146" s="85"/>
      <c r="H146" s="54"/>
      <c r="I146" s="83"/>
      <c r="J146" s="56"/>
      <c r="K146" s="84"/>
      <c r="L146" s="54"/>
      <c r="M146" s="83"/>
      <c r="N146" s="82"/>
      <c r="O146" s="8"/>
      <c r="Q146" s="230"/>
      <c r="R146" s="219"/>
      <c r="S146" s="228"/>
      <c r="T146" s="66"/>
      <c r="U146" s="214"/>
      <c r="V146" s="233"/>
      <c r="W146" s="209"/>
      <c r="X146" s="230"/>
      <c r="Y146" s="219"/>
      <c r="Z146" s="228"/>
      <c r="AA146" s="66"/>
      <c r="AB146" s="214"/>
      <c r="AC146" s="233"/>
      <c r="AD146" s="209"/>
      <c r="AE146" s="230"/>
      <c r="AF146" s="219"/>
      <c r="AG146" s="228"/>
      <c r="AH146" s="66"/>
      <c r="AI146" s="214"/>
      <c r="AJ146" s="233"/>
      <c r="AK146" s="209"/>
      <c r="AL146" s="209"/>
      <c r="AM146" s="209"/>
      <c r="AN146" s="209"/>
      <c r="AO146" s="209"/>
      <c r="AP146" s="209"/>
      <c r="AQ146" s="209"/>
      <c r="AR146" s="209"/>
      <c r="AS146" s="209"/>
      <c r="AT146" s="209"/>
      <c r="AU146" s="209"/>
    </row>
    <row r="147" spans="1:47" s="194" customFormat="1" x14ac:dyDescent="0.3">
      <c r="A147" s="1"/>
      <c r="B147" s="81" t="s">
        <v>133</v>
      </c>
      <c r="C147" s="67"/>
      <c r="D147" s="67"/>
      <c r="E147" s="67"/>
      <c r="F147" s="80"/>
      <c r="G147" s="79"/>
      <c r="H147" s="76">
        <f>SUM(H144,H134:H136,H133,H138)</f>
        <v>389.54673600000001</v>
      </c>
      <c r="I147" s="78"/>
      <c r="J147" s="77"/>
      <c r="K147" s="77"/>
      <c r="L147" s="76">
        <f>SUM(L144,L134:L136,L133,L138)</f>
        <v>399.57190600000007</v>
      </c>
      <c r="M147" s="75"/>
      <c r="N147" s="74">
        <f>L147-H147</f>
        <v>10.02517000000006</v>
      </c>
      <c r="O147" s="167">
        <f t="shared" ref="O147:O149" si="52">IF(OR(H147=0,L147=0),"",(N147/H147))</f>
        <v>2.5735474266687371E-2</v>
      </c>
      <c r="Q147" s="234"/>
      <c r="R147" s="234"/>
      <c r="S147" s="220"/>
      <c r="T147" s="75"/>
      <c r="U147" s="214"/>
      <c r="V147" s="215"/>
      <c r="W147" s="209"/>
      <c r="X147" s="234"/>
      <c r="Y147" s="234"/>
      <c r="Z147" s="220"/>
      <c r="AA147" s="75"/>
      <c r="AB147" s="214"/>
      <c r="AC147" s="215"/>
      <c r="AD147" s="209"/>
      <c r="AE147" s="234"/>
      <c r="AF147" s="234"/>
      <c r="AG147" s="220"/>
      <c r="AH147" s="75"/>
      <c r="AI147" s="214"/>
      <c r="AJ147" s="215"/>
      <c r="AK147" s="209"/>
      <c r="AL147" s="209"/>
      <c r="AM147" s="209"/>
      <c r="AN147" s="209"/>
      <c r="AO147" s="209"/>
      <c r="AP147" s="209"/>
      <c r="AQ147" s="209"/>
      <c r="AR147" s="209"/>
      <c r="AS147" s="209"/>
      <c r="AT147" s="209"/>
      <c r="AU147" s="209"/>
    </row>
    <row r="148" spans="1:47" s="194" customFormat="1" x14ac:dyDescent="0.3">
      <c r="A148" s="1"/>
      <c r="B148" s="73" t="s">
        <v>12</v>
      </c>
      <c r="C148" s="67"/>
      <c r="D148" s="67"/>
      <c r="E148" s="67"/>
      <c r="F148" s="72">
        <v>0.13</v>
      </c>
      <c r="G148" s="66"/>
      <c r="H148" s="70">
        <f>H147*F148</f>
        <v>50.64107568</v>
      </c>
      <c r="I148" s="65"/>
      <c r="J148" s="71">
        <v>0.13</v>
      </c>
      <c r="K148" s="65"/>
      <c r="L148" s="68">
        <f>L147*J148</f>
        <v>51.944347780000008</v>
      </c>
      <c r="M148" s="64"/>
      <c r="N148" s="68">
        <f>L148-H148</f>
        <v>1.303272100000008</v>
      </c>
      <c r="O148" s="118">
        <f t="shared" si="52"/>
        <v>2.5735474266687378E-2</v>
      </c>
      <c r="Q148" s="235"/>
      <c r="R148" s="64"/>
      <c r="S148" s="236"/>
      <c r="T148" s="64"/>
      <c r="U148" s="214"/>
      <c r="V148" s="215"/>
      <c r="W148" s="209"/>
      <c r="X148" s="235"/>
      <c r="Y148" s="64"/>
      <c r="Z148" s="236"/>
      <c r="AA148" s="64"/>
      <c r="AB148" s="214"/>
      <c r="AC148" s="215"/>
      <c r="AD148" s="209"/>
      <c r="AE148" s="235"/>
      <c r="AF148" s="64"/>
      <c r="AG148" s="236"/>
      <c r="AH148" s="64"/>
      <c r="AI148" s="214"/>
      <c r="AJ148" s="215"/>
      <c r="AK148" s="209"/>
      <c r="AL148" s="209"/>
      <c r="AM148" s="209"/>
      <c r="AN148" s="209"/>
      <c r="AO148" s="209"/>
      <c r="AP148" s="209"/>
      <c r="AQ148" s="209"/>
      <c r="AR148" s="209"/>
      <c r="AS148" s="209"/>
      <c r="AT148" s="209"/>
      <c r="AU148" s="209"/>
    </row>
    <row r="149" spans="1:47" s="194" customFormat="1" ht="15" thickBot="1" x14ac:dyDescent="0.35">
      <c r="A149" s="1"/>
      <c r="B149" s="387" t="s">
        <v>134</v>
      </c>
      <c r="C149" s="387"/>
      <c r="D149" s="387"/>
      <c r="E149" s="63"/>
      <c r="F149" s="62"/>
      <c r="G149" s="61"/>
      <c r="H149" s="60">
        <f>SUM(H147:H148)</f>
        <v>440.18781167999998</v>
      </c>
      <c r="I149" s="59"/>
      <c r="J149" s="59"/>
      <c r="K149" s="59"/>
      <c r="L149" s="327">
        <f>SUM(L147:L148)</f>
        <v>451.51625378000006</v>
      </c>
      <c r="M149" s="58"/>
      <c r="N149" s="57">
        <f>L149-H149</f>
        <v>11.328442100000075</v>
      </c>
      <c r="O149" s="168">
        <f t="shared" si="52"/>
        <v>2.5735474266687392E-2</v>
      </c>
      <c r="Q149" s="75"/>
      <c r="R149" s="75"/>
      <c r="S149" s="220"/>
      <c r="T149" s="75"/>
      <c r="U149" s="220"/>
      <c r="V149" s="238"/>
      <c r="W149" s="209"/>
      <c r="X149" s="75"/>
      <c r="Y149" s="75"/>
      <c r="Z149" s="220"/>
      <c r="AA149" s="75"/>
      <c r="AB149" s="220"/>
      <c r="AC149" s="238"/>
      <c r="AD149" s="209"/>
      <c r="AE149" s="75"/>
      <c r="AF149" s="75"/>
      <c r="AG149" s="220"/>
      <c r="AH149" s="75"/>
      <c r="AI149" s="220"/>
      <c r="AJ149" s="238"/>
      <c r="AK149" s="209"/>
      <c r="AL149" s="209"/>
      <c r="AM149" s="209"/>
      <c r="AN149" s="209"/>
      <c r="AO149" s="209"/>
      <c r="AP149" s="209"/>
      <c r="AQ149" s="209"/>
      <c r="AR149" s="209"/>
      <c r="AS149" s="209"/>
      <c r="AT149" s="209"/>
      <c r="AU149" s="209"/>
    </row>
    <row r="150" spans="1:47" s="194" customFormat="1" ht="15" thickBot="1" x14ac:dyDescent="0.35">
      <c r="A150" s="7"/>
      <c r="B150" s="19"/>
      <c r="C150" s="17"/>
      <c r="D150" s="18"/>
      <c r="E150" s="17"/>
      <c r="F150" s="56"/>
      <c r="G150" s="12"/>
      <c r="H150" s="54"/>
      <c r="I150" s="10"/>
      <c r="J150" s="56"/>
      <c r="K150" s="55"/>
      <c r="L150" s="54"/>
      <c r="M150" s="10"/>
      <c r="N150" s="53"/>
      <c r="O150" s="8"/>
      <c r="Q150" s="230"/>
      <c r="R150" s="239"/>
      <c r="S150" s="228"/>
      <c r="T150" s="34"/>
      <c r="U150" s="240"/>
      <c r="V150" s="233"/>
      <c r="W150" s="209"/>
      <c r="X150" s="230"/>
      <c r="Y150" s="239"/>
      <c r="Z150" s="228"/>
      <c r="AA150" s="34"/>
      <c r="AB150" s="240"/>
      <c r="AC150" s="233"/>
      <c r="AD150" s="209"/>
      <c r="AE150" s="230"/>
      <c r="AF150" s="239"/>
      <c r="AG150" s="228"/>
      <c r="AH150" s="34"/>
      <c r="AI150" s="240"/>
      <c r="AJ150" s="233"/>
      <c r="AK150" s="209"/>
      <c r="AL150" s="209"/>
      <c r="AM150" s="209"/>
      <c r="AN150" s="209"/>
      <c r="AO150" s="209"/>
      <c r="AP150" s="209"/>
      <c r="AQ150" s="209"/>
      <c r="AR150" s="209"/>
      <c r="AS150" s="209"/>
      <c r="AT150" s="209"/>
      <c r="AU150" s="209"/>
    </row>
    <row r="151" spans="1:47" s="194" customForma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6"/>
      <c r="M151" s="1"/>
      <c r="N151" s="1"/>
      <c r="O151" s="1"/>
      <c r="Q151" s="208"/>
      <c r="R151" s="208"/>
      <c r="S151" s="247"/>
      <c r="T151" s="208"/>
      <c r="U151" s="208"/>
      <c r="V151" s="208"/>
      <c r="W151" s="209"/>
      <c r="X151" s="208"/>
      <c r="Y151" s="208"/>
      <c r="Z151" s="247"/>
      <c r="AA151" s="208"/>
      <c r="AB151" s="208"/>
      <c r="AC151" s="208"/>
      <c r="AD151" s="209"/>
      <c r="AE151" s="208"/>
      <c r="AF151" s="208"/>
      <c r="AG151" s="247"/>
      <c r="AH151" s="208"/>
      <c r="AI151" s="208"/>
      <c r="AJ151" s="208"/>
      <c r="AK151" s="209"/>
      <c r="AL151" s="209"/>
      <c r="AM151" s="209"/>
      <c r="AN151" s="209"/>
      <c r="AO151" s="209"/>
      <c r="AP151" s="209"/>
      <c r="AQ151" s="209"/>
      <c r="AR151" s="209"/>
      <c r="AS151" s="209"/>
      <c r="AT151" s="209"/>
      <c r="AU151" s="209"/>
    </row>
    <row r="152" spans="1:47" s="194" customFormat="1" x14ac:dyDescent="0.3">
      <c r="A152" s="1"/>
      <c r="B152" s="5" t="s">
        <v>8</v>
      </c>
      <c r="C152" s="1"/>
      <c r="D152" s="1"/>
      <c r="E152" s="1"/>
      <c r="F152" s="4">
        <v>3.7600000000000001E-2</v>
      </c>
      <c r="G152" s="1"/>
      <c r="H152" s="1"/>
      <c r="I152" s="1"/>
      <c r="J152" s="4">
        <v>3.7600000000000001E-2</v>
      </c>
      <c r="K152" s="1"/>
      <c r="L152" s="1"/>
      <c r="M152" s="1"/>
      <c r="N152" s="1"/>
      <c r="O152" s="1"/>
      <c r="Q152" s="248"/>
      <c r="R152" s="208"/>
      <c r="S152" s="208"/>
      <c r="T152" s="208"/>
      <c r="U152" s="208"/>
      <c r="V152" s="208"/>
      <c r="W152" s="209"/>
      <c r="X152" s="248"/>
      <c r="Y152" s="208"/>
      <c r="Z152" s="208"/>
      <c r="AA152" s="208"/>
      <c r="AB152" s="208"/>
      <c r="AC152" s="208"/>
      <c r="AD152" s="209"/>
      <c r="AE152" s="248"/>
      <c r="AF152" s="208"/>
      <c r="AG152" s="208"/>
      <c r="AH152" s="208"/>
      <c r="AI152" s="208"/>
      <c r="AJ152" s="208"/>
      <c r="AK152" s="209"/>
      <c r="AL152" s="209"/>
      <c r="AM152" s="209"/>
      <c r="AN152" s="209"/>
      <c r="AO152" s="209"/>
      <c r="AP152" s="209"/>
      <c r="AQ152" s="209"/>
      <c r="AR152" s="209"/>
      <c r="AS152" s="209"/>
      <c r="AT152" s="209"/>
      <c r="AU152" s="209"/>
    </row>
    <row r="153" spans="1:47" s="194" customForma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Q153" s="209"/>
      <c r="R153" s="209"/>
      <c r="S153" s="209"/>
      <c r="T153" s="209"/>
      <c r="U153" s="209"/>
      <c r="V153" s="209"/>
      <c r="W153" s="209"/>
      <c r="X153" s="209"/>
      <c r="Y153" s="209"/>
      <c r="Z153" s="209"/>
      <c r="AA153" s="209"/>
      <c r="AB153" s="209"/>
      <c r="AC153" s="209"/>
      <c r="AD153" s="209"/>
      <c r="AE153" s="209"/>
      <c r="AF153" s="209"/>
      <c r="AG153" s="209"/>
      <c r="AH153" s="209"/>
      <c r="AI153" s="209"/>
      <c r="AJ153" s="209"/>
      <c r="AK153" s="209"/>
      <c r="AL153" s="209"/>
      <c r="AM153" s="209"/>
      <c r="AN153" s="209"/>
      <c r="AO153" s="209"/>
      <c r="AP153" s="209"/>
      <c r="AQ153" s="209"/>
      <c r="AR153" s="209"/>
      <c r="AS153" s="209"/>
      <c r="AT153" s="209"/>
      <c r="AU153" s="209"/>
    </row>
    <row r="154" spans="1:47" s="194" customFormat="1" x14ac:dyDescent="0.3">
      <c r="A154" s="1" t="s">
        <v>7</v>
      </c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47" s="194" customFormat="1" x14ac:dyDescent="0.3">
      <c r="A155" s="1" t="s">
        <v>6</v>
      </c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47" s="194" customForma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47" s="194" customFormat="1" x14ac:dyDescent="0.3">
      <c r="A157" s="3" t="s">
        <v>129</v>
      </c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47" s="194" customFormat="1" x14ac:dyDescent="0.3">
      <c r="A158" s="3" t="s">
        <v>5</v>
      </c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47" s="194" customForma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47" s="194" customFormat="1" x14ac:dyDescent="0.3">
      <c r="A160" s="1" t="s">
        <v>130</v>
      </c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194" customFormat="1" x14ac:dyDescent="0.3">
      <c r="A161" s="1" t="s">
        <v>4</v>
      </c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194" customFormat="1" x14ac:dyDescent="0.3">
      <c r="A162" s="1" t="s">
        <v>3</v>
      </c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194" customFormat="1" x14ac:dyDescent="0.3">
      <c r="A163" s="1" t="s">
        <v>2</v>
      </c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194" customFormat="1" x14ac:dyDescent="0.3">
      <c r="A164" s="1" t="s">
        <v>1</v>
      </c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194" customForma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194" customFormat="1" x14ac:dyDescent="0.3">
      <c r="A166" s="2"/>
      <c r="B166" s="1" t="s">
        <v>0</v>
      </c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194" customFormat="1" x14ac:dyDescent="0.3">
      <c r="A167" s="130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194" customFormat="1" x14ac:dyDescent="0.3">
      <c r="A168" s="130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194" customFormat="1" x14ac:dyDescent="0.3">
      <c r="A169" s="130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194" customFormat="1" x14ac:dyDescent="0.3">
      <c r="A170" s="130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194" customFormat="1" x14ac:dyDescent="0.3">
      <c r="A171" s="130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194" customFormat="1" x14ac:dyDescent="0.3">
      <c r="A172" s="130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194" customFormat="1" x14ac:dyDescent="0.3">
      <c r="A173" s="130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s="194" customFormat="1" x14ac:dyDescent="0.3">
      <c r="A174" s="130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s="194" customFormat="1" x14ac:dyDescent="0.3">
      <c r="A175" s="130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194" customFormat="1" x14ac:dyDescent="0.3">
      <c r="A176" s="130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194" customFormat="1" x14ac:dyDescent="0.3">
      <c r="A177" s="130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194" customFormat="1" x14ac:dyDescent="0.3">
      <c r="A178" s="130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194" customFormat="1" x14ac:dyDescent="0.3">
      <c r="A179" s="130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194" customFormat="1" x14ac:dyDescent="0.3">
      <c r="A180" s="130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194" customFormat="1" x14ac:dyDescent="0.3">
      <c r="A181" s="130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194" customFormat="1" x14ac:dyDescent="0.3">
      <c r="A182" s="130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194" customFormat="1" x14ac:dyDescent="0.3">
      <c r="A183" s="130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194" customFormat="1" x14ac:dyDescent="0.3">
      <c r="A184" s="130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194" customFormat="1" x14ac:dyDescent="0.3">
      <c r="A185" s="130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194" customFormat="1" x14ac:dyDescent="0.3">
      <c r="A186" s="130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194" customFormat="1" x14ac:dyDescent="0.3">
      <c r="A187" s="130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194" customFormat="1" x14ac:dyDescent="0.3">
      <c r="A188" s="130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194" customFormat="1" x14ac:dyDescent="0.3">
      <c r="A189" s="130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194" customFormat="1" x14ac:dyDescent="0.3">
      <c r="A190" s="130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s="194" customFormat="1" x14ac:dyDescent="0.3">
      <c r="A191" s="130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194" customFormat="1" x14ac:dyDescent="0.3">
      <c r="A192" s="130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s="194" customFormat="1" x14ac:dyDescent="0.3">
      <c r="A193" s="130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194" customFormat="1" x14ac:dyDescent="0.3">
      <c r="A194" s="130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194" customFormat="1" x14ac:dyDescent="0.3">
      <c r="A195" s="130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s="194" customFormat="1" x14ac:dyDescent="0.3">
      <c r="A196" s="130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194" customFormat="1" x14ac:dyDescent="0.3">
      <c r="A197" s="130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s="194" customFormat="1" x14ac:dyDescent="0.3">
      <c r="A198" s="130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194" customFormat="1" x14ac:dyDescent="0.3">
      <c r="A199" s="130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194" customFormat="1" x14ac:dyDescent="0.3">
      <c r="A200" s="130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194" customFormat="1" x14ac:dyDescent="0.3">
      <c r="A201" s="130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194" customFormat="1" x14ac:dyDescent="0.3">
      <c r="A202" s="130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194" customFormat="1" x14ac:dyDescent="0.3">
      <c r="A203" s="130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194" customFormat="1" x14ac:dyDescent="0.3">
      <c r="A204" s="130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194" customFormat="1" x14ac:dyDescent="0.3">
      <c r="A205" s="13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194" customFormat="1" x14ac:dyDescent="0.3">
      <c r="A206" s="13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194" customFormat="1" x14ac:dyDescent="0.3">
      <c r="A207" s="13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s="194" customFormat="1" x14ac:dyDescent="0.3">
      <c r="A208" s="13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194" customFormat="1" x14ac:dyDescent="0.3">
      <c r="A209" s="13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194" customFormat="1" x14ac:dyDescent="0.3">
      <c r="A210" s="13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194" customFormat="1" x14ac:dyDescent="0.3">
      <c r="A211" s="13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s="194" customFormat="1" x14ac:dyDescent="0.3">
      <c r="A212" s="13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194" customFormat="1" x14ac:dyDescent="0.3">
      <c r="A213" s="130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194" customFormat="1" x14ac:dyDescent="0.3">
      <c r="A214" s="130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194" customFormat="1" x14ac:dyDescent="0.3">
      <c r="A215" s="130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194" customFormat="1" x14ac:dyDescent="0.3">
      <c r="A216" s="130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194" customFormat="1" x14ac:dyDescent="0.3">
      <c r="A217" s="130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s="194" customFormat="1" x14ac:dyDescent="0.3">
      <c r="A218" s="130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194" customFormat="1" x14ac:dyDescent="0.3">
      <c r="A219" s="130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194" customFormat="1" x14ac:dyDescent="0.3">
      <c r="A220" s="130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s="194" customFormat="1" x14ac:dyDescent="0.3">
      <c r="A221" s="130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s="194" customFormat="1" x14ac:dyDescent="0.3">
      <c r="A222" s="130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194" customFormat="1" x14ac:dyDescent="0.3">
      <c r="A223" s="130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s="194" customFormat="1" x14ac:dyDescent="0.3">
      <c r="A224" s="130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194" customFormat="1" x14ac:dyDescent="0.3">
      <c r="A225" s="130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194" customFormat="1" x14ac:dyDescent="0.3">
      <c r="A226" s="130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s="194" customFormat="1" x14ac:dyDescent="0.3">
      <c r="A227" s="130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194" customFormat="1" x14ac:dyDescent="0.3">
      <c r="A228" s="130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194" customFormat="1" x14ac:dyDescent="0.3">
      <c r="A229" s="130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s="194" customFormat="1" x14ac:dyDescent="0.3">
      <c r="A230" s="130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194" customFormat="1" x14ac:dyDescent="0.3">
      <c r="A231" s="130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194" customFormat="1" x14ac:dyDescent="0.3">
      <c r="A232" s="130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194" customFormat="1" x14ac:dyDescent="0.3">
      <c r="A233" s="130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s="194" customFormat="1" x14ac:dyDescent="0.3">
      <c r="A234" s="130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194" customFormat="1" x14ac:dyDescent="0.3">
      <c r="A235" s="130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194" customFormat="1" x14ac:dyDescent="0.3">
      <c r="A236" s="130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x14ac:dyDescent="0.3">
      <c r="A237" s="130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x14ac:dyDescent="0.3">
      <c r="A238" s="207"/>
    </row>
    <row r="239" spans="1:15" x14ac:dyDescent="0.3">
      <c r="A239" s="207"/>
    </row>
    <row r="240" spans="1:15" x14ac:dyDescent="0.3">
      <c r="A240" s="207"/>
    </row>
    <row r="241" spans="1:1" x14ac:dyDescent="0.3">
      <c r="A241" s="207"/>
    </row>
    <row r="242" spans="1:1" x14ac:dyDescent="0.3">
      <c r="A242" s="207"/>
    </row>
    <row r="243" spans="1:1" x14ac:dyDescent="0.3">
      <c r="A243" s="207"/>
    </row>
    <row r="244" spans="1:1" x14ac:dyDescent="0.3">
      <c r="A244" s="207"/>
    </row>
    <row r="245" spans="1:1" x14ac:dyDescent="0.3">
      <c r="A245" s="207"/>
    </row>
    <row r="246" spans="1:1" x14ac:dyDescent="0.3">
      <c r="A246" s="207"/>
    </row>
    <row r="247" spans="1:1" x14ac:dyDescent="0.3">
      <c r="A247" s="207"/>
    </row>
    <row r="248" spans="1:1" x14ac:dyDescent="0.3">
      <c r="A248" s="207"/>
    </row>
    <row r="249" spans="1:1" x14ac:dyDescent="0.3">
      <c r="A249" s="207"/>
    </row>
    <row r="250" spans="1:1" x14ac:dyDescent="0.3">
      <c r="A250" s="207"/>
    </row>
    <row r="251" spans="1:1" x14ac:dyDescent="0.3">
      <c r="A251" s="207"/>
    </row>
    <row r="252" spans="1:1" x14ac:dyDescent="0.3">
      <c r="A252" s="207"/>
    </row>
    <row r="253" spans="1:1" x14ac:dyDescent="0.3">
      <c r="A253" s="207"/>
    </row>
    <row r="254" spans="1:1" x14ac:dyDescent="0.3">
      <c r="A254" s="207"/>
    </row>
    <row r="255" spans="1:1" x14ac:dyDescent="0.3">
      <c r="A255" s="207"/>
    </row>
    <row r="256" spans="1:1" x14ac:dyDescent="0.3">
      <c r="A256" s="207"/>
    </row>
    <row r="257" spans="1:1" x14ac:dyDescent="0.3">
      <c r="A257" s="207"/>
    </row>
    <row r="258" spans="1:1" x14ac:dyDescent="0.3">
      <c r="A258" s="207"/>
    </row>
    <row r="259" spans="1:1" x14ac:dyDescent="0.3">
      <c r="A259" s="207"/>
    </row>
    <row r="260" spans="1:1" x14ac:dyDescent="0.3">
      <c r="A260" s="207"/>
    </row>
    <row r="261" spans="1:1" x14ac:dyDescent="0.3">
      <c r="A261" s="207"/>
    </row>
    <row r="262" spans="1:1" x14ac:dyDescent="0.3">
      <c r="A262" s="207"/>
    </row>
    <row r="263" spans="1:1" x14ac:dyDescent="0.3">
      <c r="A263" s="207"/>
    </row>
    <row r="264" spans="1:1" x14ac:dyDescent="0.3">
      <c r="A264" s="207"/>
    </row>
    <row r="265" spans="1:1" x14ac:dyDescent="0.3">
      <c r="A265" s="207"/>
    </row>
    <row r="266" spans="1:1" x14ac:dyDescent="0.3">
      <c r="A266" s="207"/>
    </row>
    <row r="267" spans="1:1" x14ac:dyDescent="0.3">
      <c r="A267" s="207"/>
    </row>
    <row r="268" spans="1:1" x14ac:dyDescent="0.3">
      <c r="A268" s="207"/>
    </row>
    <row r="269" spans="1:1" x14ac:dyDescent="0.3">
      <c r="A269" s="207"/>
    </row>
    <row r="270" spans="1:1" x14ac:dyDescent="0.3">
      <c r="A270" s="207"/>
    </row>
    <row r="271" spans="1:1" x14ac:dyDescent="0.3">
      <c r="A271" s="207"/>
    </row>
    <row r="272" spans="1:1" x14ac:dyDescent="0.3">
      <c r="A272" s="207"/>
    </row>
    <row r="273" spans="1:1" x14ac:dyDescent="0.3">
      <c r="A273" s="207"/>
    </row>
    <row r="274" spans="1:1" x14ac:dyDescent="0.3">
      <c r="A274" s="207"/>
    </row>
    <row r="275" spans="1:1" x14ac:dyDescent="0.3">
      <c r="A275" s="207"/>
    </row>
    <row r="276" spans="1:1" x14ac:dyDescent="0.3">
      <c r="A276" s="207"/>
    </row>
    <row r="277" spans="1:1" x14ac:dyDescent="0.3">
      <c r="A277" s="207"/>
    </row>
    <row r="278" spans="1:1" x14ac:dyDescent="0.3">
      <c r="A278" s="207"/>
    </row>
    <row r="279" spans="1:1" x14ac:dyDescent="0.3">
      <c r="A279" s="207"/>
    </row>
    <row r="280" spans="1:1" x14ac:dyDescent="0.3">
      <c r="A280" s="207"/>
    </row>
    <row r="281" spans="1:1" x14ac:dyDescent="0.3">
      <c r="A281" s="207"/>
    </row>
    <row r="282" spans="1:1" x14ac:dyDescent="0.3">
      <c r="A282" s="207"/>
    </row>
    <row r="283" spans="1:1" x14ac:dyDescent="0.3">
      <c r="A283" s="207"/>
    </row>
    <row r="284" spans="1:1" x14ac:dyDescent="0.3">
      <c r="A284" s="207"/>
    </row>
    <row r="285" spans="1:1" x14ac:dyDescent="0.3">
      <c r="A285" s="207"/>
    </row>
    <row r="286" spans="1:1" x14ac:dyDescent="0.3">
      <c r="A286" s="207"/>
    </row>
    <row r="287" spans="1:1" x14ac:dyDescent="0.3">
      <c r="A287" s="207"/>
    </row>
    <row r="288" spans="1:1" x14ac:dyDescent="0.3">
      <c r="A288" s="207"/>
    </row>
    <row r="289" spans="1:1" x14ac:dyDescent="0.3">
      <c r="A289" s="207"/>
    </row>
    <row r="290" spans="1:1" x14ac:dyDescent="0.3">
      <c r="A290" s="207"/>
    </row>
    <row r="291" spans="1:1" x14ac:dyDescent="0.3">
      <c r="A291" s="207"/>
    </row>
    <row r="292" spans="1:1" x14ac:dyDescent="0.3">
      <c r="A292" s="207"/>
    </row>
    <row r="293" spans="1:1" x14ac:dyDescent="0.3">
      <c r="A293" s="207"/>
    </row>
    <row r="294" spans="1:1" x14ac:dyDescent="0.3">
      <c r="A294" s="207"/>
    </row>
    <row r="295" spans="1:1" x14ac:dyDescent="0.3">
      <c r="A295" s="207"/>
    </row>
    <row r="296" spans="1:1" x14ac:dyDescent="0.3">
      <c r="A296" s="207"/>
    </row>
    <row r="297" spans="1:1" x14ac:dyDescent="0.3">
      <c r="A297" s="207"/>
    </row>
    <row r="298" spans="1:1" x14ac:dyDescent="0.3">
      <c r="A298" s="207"/>
    </row>
    <row r="299" spans="1:1" x14ac:dyDescent="0.3">
      <c r="A299" s="207"/>
    </row>
    <row r="300" spans="1:1" x14ac:dyDescent="0.3">
      <c r="A300" s="207"/>
    </row>
    <row r="301" spans="1:1" x14ac:dyDescent="0.3">
      <c r="A301" s="207"/>
    </row>
    <row r="302" spans="1:1" x14ac:dyDescent="0.3">
      <c r="A302" s="207"/>
    </row>
    <row r="303" spans="1:1" x14ac:dyDescent="0.3">
      <c r="A303" s="207"/>
    </row>
    <row r="304" spans="1:1" x14ac:dyDescent="0.3">
      <c r="A304" s="207"/>
    </row>
    <row r="305" spans="1:1" x14ac:dyDescent="0.3">
      <c r="A305" s="207"/>
    </row>
    <row r="306" spans="1:1" x14ac:dyDescent="0.3">
      <c r="A306" s="207"/>
    </row>
    <row r="307" spans="1:1" x14ac:dyDescent="0.3">
      <c r="A307" s="207"/>
    </row>
    <row r="308" spans="1:1" x14ac:dyDescent="0.3">
      <c r="A308" s="207"/>
    </row>
    <row r="309" spans="1:1" x14ac:dyDescent="0.3">
      <c r="A309" s="207"/>
    </row>
    <row r="310" spans="1:1" x14ac:dyDescent="0.3">
      <c r="A310" s="207"/>
    </row>
    <row r="311" spans="1:1" x14ac:dyDescent="0.3">
      <c r="A311" s="207"/>
    </row>
    <row r="312" spans="1:1" x14ac:dyDescent="0.3">
      <c r="A312" s="207"/>
    </row>
    <row r="313" spans="1:1" x14ac:dyDescent="0.3">
      <c r="A313" s="207"/>
    </row>
    <row r="314" spans="1:1" x14ac:dyDescent="0.3">
      <c r="A314" s="207"/>
    </row>
    <row r="315" spans="1:1" x14ac:dyDescent="0.3">
      <c r="A315" s="207"/>
    </row>
    <row r="316" spans="1:1" x14ac:dyDescent="0.3">
      <c r="A316" s="207"/>
    </row>
    <row r="317" spans="1:1" x14ac:dyDescent="0.3">
      <c r="A317" s="207"/>
    </row>
    <row r="318" spans="1:1" x14ac:dyDescent="0.3">
      <c r="A318" s="207"/>
    </row>
    <row r="319" spans="1:1" x14ac:dyDescent="0.3">
      <c r="A319" s="207"/>
    </row>
    <row r="320" spans="1:1" x14ac:dyDescent="0.3">
      <c r="A320" s="207"/>
    </row>
    <row r="321" spans="1:1" x14ac:dyDescent="0.3">
      <c r="A321" s="207"/>
    </row>
    <row r="322" spans="1:1" x14ac:dyDescent="0.3">
      <c r="A322" s="207"/>
    </row>
    <row r="323" spans="1:1" x14ac:dyDescent="0.3">
      <c r="A323" s="207"/>
    </row>
    <row r="324" spans="1:1" x14ac:dyDescent="0.3">
      <c r="A324" s="207"/>
    </row>
    <row r="325" spans="1:1" x14ac:dyDescent="0.3">
      <c r="A325" s="207"/>
    </row>
    <row r="326" spans="1:1" x14ac:dyDescent="0.3">
      <c r="A326" s="207"/>
    </row>
    <row r="327" spans="1:1" x14ac:dyDescent="0.3">
      <c r="A327" s="207"/>
    </row>
    <row r="328" spans="1:1" x14ac:dyDescent="0.3">
      <c r="A328" s="207"/>
    </row>
    <row r="329" spans="1:1" x14ac:dyDescent="0.3">
      <c r="A329" s="207"/>
    </row>
    <row r="330" spans="1:1" x14ac:dyDescent="0.3">
      <c r="A330" s="207"/>
    </row>
    <row r="331" spans="1:1" x14ac:dyDescent="0.3">
      <c r="A331" s="207"/>
    </row>
    <row r="332" spans="1:1" x14ac:dyDescent="0.3">
      <c r="A332" s="207"/>
    </row>
    <row r="333" spans="1:1" x14ac:dyDescent="0.3">
      <c r="A333" s="207"/>
    </row>
    <row r="334" spans="1:1" x14ac:dyDescent="0.3">
      <c r="A334" s="207"/>
    </row>
    <row r="335" spans="1:1" x14ac:dyDescent="0.3">
      <c r="A335" s="207"/>
    </row>
    <row r="336" spans="1:1" x14ac:dyDescent="0.3">
      <c r="A336" s="207"/>
    </row>
    <row r="337" spans="1:1" x14ac:dyDescent="0.3">
      <c r="A337" s="207"/>
    </row>
    <row r="338" spans="1:1" x14ac:dyDescent="0.3">
      <c r="A338" s="207"/>
    </row>
    <row r="339" spans="1:1" x14ac:dyDescent="0.3">
      <c r="A339" s="207"/>
    </row>
    <row r="340" spans="1:1" x14ac:dyDescent="0.3">
      <c r="A340" s="207"/>
    </row>
    <row r="341" spans="1:1" x14ac:dyDescent="0.3">
      <c r="A341" s="207"/>
    </row>
    <row r="342" spans="1:1" x14ac:dyDescent="0.3">
      <c r="A342" s="207"/>
    </row>
    <row r="343" spans="1:1" x14ac:dyDescent="0.3">
      <c r="A343" s="207"/>
    </row>
    <row r="344" spans="1:1" x14ac:dyDescent="0.3">
      <c r="A344" s="207"/>
    </row>
    <row r="345" spans="1:1" x14ac:dyDescent="0.3">
      <c r="A345" s="207"/>
    </row>
    <row r="346" spans="1:1" x14ac:dyDescent="0.3">
      <c r="A346" s="207"/>
    </row>
    <row r="347" spans="1:1" x14ac:dyDescent="0.3">
      <c r="A347" s="207"/>
    </row>
    <row r="348" spans="1:1" x14ac:dyDescent="0.3">
      <c r="A348" s="207"/>
    </row>
    <row r="349" spans="1:1" x14ac:dyDescent="0.3">
      <c r="A349" s="207"/>
    </row>
    <row r="350" spans="1:1" x14ac:dyDescent="0.3">
      <c r="A350" s="207"/>
    </row>
    <row r="351" spans="1:1" x14ac:dyDescent="0.3">
      <c r="A351" s="207"/>
    </row>
  </sheetData>
  <mergeCells count="45">
    <mergeCell ref="B149:D149"/>
    <mergeCell ref="B89:O89"/>
    <mergeCell ref="B90:O90"/>
    <mergeCell ref="D93:O93"/>
    <mergeCell ref="U21:U22"/>
    <mergeCell ref="N99:O99"/>
    <mergeCell ref="AB99:AC99"/>
    <mergeCell ref="AE99:AG99"/>
    <mergeCell ref="B70:D70"/>
    <mergeCell ref="D21:D22"/>
    <mergeCell ref="V21:V22"/>
    <mergeCell ref="AB21:AB22"/>
    <mergeCell ref="AC21:AC22"/>
    <mergeCell ref="AB20:AC20"/>
    <mergeCell ref="AI99:AJ99"/>
    <mergeCell ref="D100:D101"/>
    <mergeCell ref="N100:N101"/>
    <mergeCell ref="O100:O101"/>
    <mergeCell ref="U100:U101"/>
    <mergeCell ref="V100:V101"/>
    <mergeCell ref="AB100:AB101"/>
    <mergeCell ref="AC100:AC101"/>
    <mergeCell ref="AI100:AI101"/>
    <mergeCell ref="AJ100:AJ101"/>
    <mergeCell ref="Q99:S99"/>
    <mergeCell ref="U99:V99"/>
    <mergeCell ref="X99:Z99"/>
    <mergeCell ref="F99:H99"/>
    <mergeCell ref="J99:L99"/>
    <mergeCell ref="AE20:AG20"/>
    <mergeCell ref="AI21:AI22"/>
    <mergeCell ref="AI20:AJ20"/>
    <mergeCell ref="AJ21:AJ22"/>
    <mergeCell ref="A3:K3"/>
    <mergeCell ref="B10:O10"/>
    <mergeCell ref="B11:O11"/>
    <mergeCell ref="D14:O14"/>
    <mergeCell ref="F20:H20"/>
    <mergeCell ref="J20:L20"/>
    <mergeCell ref="N20:O20"/>
    <mergeCell ref="N21:N22"/>
    <mergeCell ref="O21:O22"/>
    <mergeCell ref="Q20:S20"/>
    <mergeCell ref="U20:V20"/>
    <mergeCell ref="X20:Z20"/>
  </mergeCells>
  <dataValidations disablePrompts="1" count="8">
    <dataValidation type="list" allowBlank="1" showInputMessage="1" showErrorMessage="1" sqref="E71 E63:E64 E150 E142:E143">
      <formula1>#REF!</formula1>
    </dataValidation>
    <dataValidation type="list" allowBlank="1" showInputMessage="1" showErrorMessage="1" prompt="Select Charge Unit - monthly, per kWh, per kW" sqref="D71 D67 D150 D146">
      <formula1>"Monthly, per kWh, per kW"</formula1>
    </dataValidation>
    <dataValidation type="list" allowBlank="1" showInputMessage="1" showErrorMessage="1" sqref="E67 E52:E53 E23:E41 E55:E62 E43:E44 E50 E146 E131:E132 E102:E120 E134:E141 E122:E123 E129">
      <formula1>#REF!</formula1>
    </dataValidation>
    <dataValidation type="list" allowBlank="1" showInputMessage="1" showErrorMessage="1" prompt="Select Charge Unit - per 30 days, per kWh, per kW, per kVA." sqref="D43:D50 D52:D53 D25:D41 D55:D66 D122:D129 D131:D132 D104:D120 D134:D145">
      <formula1>"per 30 days, per kWh, per kW, per kVA"</formula1>
    </dataValidation>
    <dataValidation type="list" allowBlank="1" showInputMessage="1" showErrorMessage="1" sqref="D16 D95">
      <formula1>"TOU, non-TOU"</formula1>
    </dataValidation>
    <dataValidation type="list" allowBlank="1" showInputMessage="1" showErrorMessage="1" sqref="D23:D24 D102:D103">
      <formula1>"per 30 days, per kWh, per kW, per kVA"</formula1>
    </dataValidation>
    <dataValidation type="list" allowBlank="1" showInputMessage="1" showErrorMessage="1" sqref="E45:E49 E124:E128">
      <formula1>#REF!</formula1>
    </dataValidation>
    <dataValidation type="list" allowBlank="1" showInputMessage="1" showErrorMessage="1" sqref="E65:E66 E144:E145">
      <formula1>#REF!</formula1>
    </dataValidation>
  </dataValidations>
  <printOptions horizontalCentered="1"/>
  <pageMargins left="0.3" right="0.35" top="0.92" bottom="0.7" header="0.56999999999999995" footer="0.41"/>
  <pageSetup paperSize="3" scale="60" fitToHeight="0" orientation="landscape" r:id="rId1"/>
  <headerFooter>
    <oddHeader>&amp;RToronto Hydro-Electric System Limited
EB-2016-0254
Tab 5
Schedule 1
Updated:  2016 Dec 13
Page &amp;P of &amp;N</oddHeader>
    <oddFooter>&amp;C&amp;A</oddFooter>
  </headerFooter>
  <rowBreaks count="1" manualBreakCount="1">
    <brk id="88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>
                  <from>
                    <xdr:col>9</xdr:col>
                    <xdr:colOff>365760</xdr:colOff>
                    <xdr:row>16</xdr:row>
                    <xdr:rowOff>114300</xdr:rowOff>
                  </from>
                  <to>
                    <xdr:col>17</xdr:col>
                    <xdr:colOff>220980</xdr:colOff>
                    <xdr:row>18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>
                  <from>
                    <xdr:col>6</xdr:col>
                    <xdr:colOff>381000</xdr:colOff>
                    <xdr:row>16</xdr:row>
                    <xdr:rowOff>190500</xdr:rowOff>
                  </from>
                  <to>
                    <xdr:col>9</xdr:col>
                    <xdr:colOff>563880</xdr:colOff>
                    <xdr:row>18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6" name="Option Button 28">
              <controlPr defaultSize="0" autoFill="0" autoLine="0" autoPict="0">
                <anchor moveWithCells="1">
                  <from>
                    <xdr:col>9</xdr:col>
                    <xdr:colOff>365760</xdr:colOff>
                    <xdr:row>237</xdr:row>
                    <xdr:rowOff>0</xdr:rowOff>
                  </from>
                  <to>
                    <xdr:col>17</xdr:col>
                    <xdr:colOff>228600</xdr:colOff>
                    <xdr:row>239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7" name="Option Button 29">
              <controlPr defaultSize="0" autoFill="0" autoLine="0" autoPict="0">
                <anchor moveWithCells="1">
                  <from>
                    <xdr:col>6</xdr:col>
                    <xdr:colOff>381000</xdr:colOff>
                    <xdr:row>237</xdr:row>
                    <xdr:rowOff>0</xdr:rowOff>
                  </from>
                  <to>
                    <xdr:col>9</xdr:col>
                    <xdr:colOff>571500</xdr:colOff>
                    <xdr:row>238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8" name="Option Button 54">
              <controlPr defaultSize="0" autoFill="0" autoLine="0" autoPict="0">
                <anchor moveWithCells="1">
                  <from>
                    <xdr:col>9</xdr:col>
                    <xdr:colOff>365760</xdr:colOff>
                    <xdr:row>237</xdr:row>
                    <xdr:rowOff>0</xdr:rowOff>
                  </from>
                  <to>
                    <xdr:col>17</xdr:col>
                    <xdr:colOff>228600</xdr:colOff>
                    <xdr:row>239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9" name="Option Button 55">
              <controlPr defaultSize="0" autoFill="0" autoLine="0" autoPict="0">
                <anchor moveWithCells="1">
                  <from>
                    <xdr:col>6</xdr:col>
                    <xdr:colOff>381000</xdr:colOff>
                    <xdr:row>237</xdr:row>
                    <xdr:rowOff>0</xdr:rowOff>
                  </from>
                  <to>
                    <xdr:col>9</xdr:col>
                    <xdr:colOff>571500</xdr:colOff>
                    <xdr:row>238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10" name="Option Button 80">
              <controlPr defaultSize="0" autoFill="0" autoLine="0" autoPict="0">
                <anchor moveWithCells="1">
                  <from>
                    <xdr:col>9</xdr:col>
                    <xdr:colOff>365760</xdr:colOff>
                    <xdr:row>237</xdr:row>
                    <xdr:rowOff>0</xdr:rowOff>
                  </from>
                  <to>
                    <xdr:col>17</xdr:col>
                    <xdr:colOff>228600</xdr:colOff>
                    <xdr:row>239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11" name="Option Button 81">
              <controlPr defaultSize="0" autoFill="0" autoLine="0" autoPict="0">
                <anchor moveWithCells="1">
                  <from>
                    <xdr:col>6</xdr:col>
                    <xdr:colOff>381000</xdr:colOff>
                    <xdr:row>237</xdr:row>
                    <xdr:rowOff>0</xdr:rowOff>
                  </from>
                  <to>
                    <xdr:col>9</xdr:col>
                    <xdr:colOff>571500</xdr:colOff>
                    <xdr:row>238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12" name="Option Button 83">
              <controlPr defaultSize="0" autoFill="0" autoLine="0" autoPict="0">
                <anchor moveWithCells="1">
                  <from>
                    <xdr:col>9</xdr:col>
                    <xdr:colOff>365760</xdr:colOff>
                    <xdr:row>95</xdr:row>
                    <xdr:rowOff>114300</xdr:rowOff>
                  </from>
                  <to>
                    <xdr:col>17</xdr:col>
                    <xdr:colOff>220980</xdr:colOff>
                    <xdr:row>97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13" name="Option Button 84">
              <controlPr defaultSize="0" autoFill="0" autoLine="0" autoPict="0">
                <anchor moveWithCells="1">
                  <from>
                    <xdr:col>6</xdr:col>
                    <xdr:colOff>381000</xdr:colOff>
                    <xdr:row>95</xdr:row>
                    <xdr:rowOff>190500</xdr:rowOff>
                  </from>
                  <to>
                    <xdr:col>9</xdr:col>
                    <xdr:colOff>563880</xdr:colOff>
                    <xdr:row>97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319"/>
  <sheetViews>
    <sheetView showGridLines="0" tabSelected="1" zoomScale="80" zoomScaleNormal="80" workbookViewId="0">
      <selection activeCell="B24" sqref="B24"/>
    </sheetView>
  </sheetViews>
  <sheetFormatPr defaultColWidth="9.109375" defaultRowHeight="14.4" x14ac:dyDescent="0.3"/>
  <cols>
    <col min="1" max="1" width="1.88671875" style="170" customWidth="1"/>
    <col min="2" max="2" width="122" style="170" customWidth="1"/>
    <col min="3" max="3" width="1.5546875" style="170" customWidth="1"/>
    <col min="4" max="4" width="12.44140625" style="170" customWidth="1"/>
    <col min="5" max="5" width="1.6640625" style="170" customWidth="1"/>
    <col min="6" max="6" width="12" style="170" customWidth="1"/>
    <col min="7" max="7" width="11.6640625" style="170" customWidth="1"/>
    <col min="8" max="8" width="16.44140625" style="170" customWidth="1"/>
    <col min="9" max="9" width="1.33203125" style="170" customWidth="1"/>
    <col min="10" max="10" width="12.33203125" style="170" customWidth="1"/>
    <col min="11" max="11" width="10.5546875" style="170" customWidth="1"/>
    <col min="12" max="12" width="16.33203125" style="170" customWidth="1"/>
    <col min="13" max="13" width="0.88671875" style="170" customWidth="1"/>
    <col min="14" max="14" width="14.6640625" style="170" customWidth="1"/>
    <col min="15" max="15" width="10.5546875" style="170" customWidth="1"/>
    <col min="16" max="16" width="1.44140625" style="170" customWidth="1"/>
    <col min="17" max="17" width="1.6640625" style="170" customWidth="1"/>
    <col min="18" max="18" width="9.44140625" style="170" customWidth="1"/>
    <col min="19" max="19" width="12.5546875" style="170" customWidth="1"/>
    <col min="20" max="20" width="1.33203125" style="170" customWidth="1"/>
    <col min="21" max="21" width="10.88671875" style="170" customWidth="1"/>
    <col min="22" max="22" width="10.109375" style="170" customWidth="1"/>
    <col min="23" max="23" width="1.33203125" style="170" customWidth="1"/>
    <col min="24" max="24" width="11" style="170" customWidth="1"/>
    <col min="25" max="25" width="9.5546875" style="170" customWidth="1"/>
    <col min="26" max="26" width="12.44140625" style="170" customWidth="1"/>
    <col min="27" max="27" width="1.33203125" style="170" customWidth="1"/>
    <col min="28" max="28" width="10" style="170" customWidth="1"/>
    <col min="29" max="29" width="9.109375" style="170"/>
    <col min="30" max="30" width="0.88671875" style="170" customWidth="1"/>
    <col min="31" max="31" width="11.109375" style="170" customWidth="1"/>
    <col min="32" max="32" width="9.5546875" style="170" customWidth="1"/>
    <col min="33" max="33" width="12.44140625" style="170" customWidth="1"/>
    <col min="34" max="34" width="1.109375" style="170" customWidth="1"/>
    <col min="35" max="35" width="10.44140625" style="170" customWidth="1"/>
    <col min="36" max="36" width="9.109375" style="170"/>
    <col min="37" max="37" width="0.88671875" style="170" customWidth="1"/>
    <col min="38" max="16384" width="9.109375" style="170"/>
  </cols>
  <sheetData>
    <row r="1" spans="1:21" ht="22.8" x14ac:dyDescent="0.3">
      <c r="A1" s="148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48"/>
      <c r="M1" s="148"/>
      <c r="N1" s="151" t="s">
        <v>54</v>
      </c>
      <c r="O1" s="152">
        <v>0</v>
      </c>
      <c r="T1" s="170">
        <v>1</v>
      </c>
      <c r="U1" s="170">
        <v>2</v>
      </c>
    </row>
    <row r="2" spans="1:21" ht="17.399999999999999" x14ac:dyDescent="0.3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48"/>
      <c r="M2" s="148"/>
      <c r="N2" s="151" t="s">
        <v>53</v>
      </c>
      <c r="O2" s="154"/>
    </row>
    <row r="3" spans="1:21" ht="17.399999999999999" x14ac:dyDescent="0.3">
      <c r="A3" s="386"/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148"/>
      <c r="M3" s="148"/>
      <c r="N3" s="151" t="s">
        <v>52</v>
      </c>
      <c r="O3" s="154"/>
    </row>
    <row r="4" spans="1:21" ht="17.399999999999999" x14ac:dyDescent="0.3">
      <c r="A4" s="156"/>
      <c r="B4" s="156"/>
      <c r="C4" s="156"/>
      <c r="D4" s="156"/>
      <c r="E4" s="156"/>
      <c r="F4" s="156"/>
      <c r="G4" s="156"/>
      <c r="H4" s="156"/>
      <c r="I4" s="155"/>
      <c r="J4" s="155"/>
      <c r="K4" s="155"/>
      <c r="L4" s="148"/>
      <c r="M4" s="148"/>
      <c r="N4" s="151" t="s">
        <v>51</v>
      </c>
      <c r="O4" s="154"/>
    </row>
    <row r="5" spans="1:21" ht="15.6" x14ac:dyDescent="0.3">
      <c r="A5" s="148"/>
      <c r="B5" s="148"/>
      <c r="C5" s="153"/>
      <c r="D5" s="153"/>
      <c r="E5" s="153"/>
      <c r="F5" s="148"/>
      <c r="G5" s="148"/>
      <c r="H5" s="148"/>
      <c r="I5" s="148"/>
      <c r="J5" s="148"/>
      <c r="K5" s="148"/>
      <c r="L5" s="148"/>
      <c r="M5" s="148"/>
      <c r="N5" s="151" t="s">
        <v>50</v>
      </c>
      <c r="O5" s="150"/>
    </row>
    <row r="6" spans="1:21" x14ac:dyDescent="0.3">
      <c r="A6" s="148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51"/>
      <c r="O6" s="152"/>
    </row>
    <row r="7" spans="1:21" x14ac:dyDescent="0.3">
      <c r="A7" s="148"/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51" t="s">
        <v>49</v>
      </c>
      <c r="O7" s="150"/>
    </row>
    <row r="8" spans="1:21" x14ac:dyDescent="0.3">
      <c r="A8" s="149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"/>
    </row>
    <row r="9" spans="1:2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21" ht="17.399999999999999" x14ac:dyDescent="0.3">
      <c r="A10" s="1"/>
      <c r="B10" s="381" t="s">
        <v>48</v>
      </c>
      <c r="C10" s="381"/>
      <c r="D10" s="381"/>
      <c r="E10" s="381"/>
      <c r="F10" s="381"/>
      <c r="G10" s="381"/>
      <c r="H10" s="381"/>
      <c r="I10" s="381"/>
      <c r="J10" s="381"/>
      <c r="K10" s="381"/>
      <c r="L10" s="381"/>
      <c r="M10" s="381"/>
      <c r="N10" s="381"/>
      <c r="O10" s="381"/>
    </row>
    <row r="11" spans="1:21" ht="17.399999999999999" x14ac:dyDescent="0.3">
      <c r="A11" s="1"/>
      <c r="B11" s="381" t="s">
        <v>47</v>
      </c>
      <c r="C11" s="381"/>
      <c r="D11" s="381"/>
      <c r="E11" s="381"/>
      <c r="F11" s="381"/>
      <c r="G11" s="381"/>
      <c r="H11" s="381"/>
      <c r="I11" s="381"/>
      <c r="J11" s="381"/>
      <c r="K11" s="381"/>
      <c r="L11" s="381"/>
      <c r="M11" s="381"/>
      <c r="N11" s="381"/>
      <c r="O11" s="381"/>
    </row>
    <row r="12" spans="1:2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21" ht="15.6" x14ac:dyDescent="0.3">
      <c r="A14" s="1"/>
      <c r="B14" s="147" t="s">
        <v>46</v>
      </c>
      <c r="C14" s="1"/>
      <c r="D14" s="382" t="s">
        <v>62</v>
      </c>
      <c r="E14" s="382"/>
      <c r="F14" s="382"/>
      <c r="G14" s="382"/>
      <c r="H14" s="382"/>
      <c r="I14" s="382"/>
      <c r="J14" s="382"/>
      <c r="K14" s="382"/>
      <c r="L14" s="382"/>
      <c r="M14" s="382"/>
      <c r="N14" s="382"/>
      <c r="O14" s="382"/>
    </row>
    <row r="15" spans="1:21" ht="15.6" x14ac:dyDescent="0.3">
      <c r="A15" s="1"/>
      <c r="B15" s="145"/>
      <c r="C15" s="1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</row>
    <row r="16" spans="1:21" ht="15.6" x14ac:dyDescent="0.3">
      <c r="A16" s="1"/>
      <c r="B16" s="147" t="s">
        <v>45</v>
      </c>
      <c r="C16" s="1"/>
      <c r="D16" s="146" t="s">
        <v>57</v>
      </c>
      <c r="E16" s="144"/>
      <c r="F16" s="344" t="s">
        <v>140</v>
      </c>
      <c r="G16" s="144"/>
      <c r="H16" s="144"/>
      <c r="I16" s="144"/>
      <c r="J16" s="144"/>
      <c r="K16" s="144"/>
      <c r="L16" s="144"/>
      <c r="M16" s="144"/>
      <c r="N16" s="144"/>
      <c r="O16" s="144"/>
    </row>
    <row r="17" spans="1:49" ht="15.6" x14ac:dyDescent="0.3">
      <c r="A17" s="1"/>
      <c r="B17" s="145"/>
      <c r="C17" s="1"/>
      <c r="D17" s="144"/>
      <c r="E17" s="144"/>
      <c r="F17" s="173">
        <f>ROUND(+F18*0.9,0)</f>
        <v>349</v>
      </c>
      <c r="G17" s="172" t="s">
        <v>60</v>
      </c>
      <c r="H17" s="179"/>
      <c r="I17" s="144"/>
      <c r="J17" s="144"/>
      <c r="K17" s="144"/>
      <c r="L17" s="144"/>
      <c r="M17" s="144"/>
      <c r="N17" s="144"/>
      <c r="O17" s="144"/>
    </row>
    <row r="18" spans="1:49" x14ac:dyDescent="0.3">
      <c r="A18" s="1"/>
      <c r="B18" s="3"/>
      <c r="C18" s="1"/>
      <c r="D18" s="5"/>
      <c r="E18" s="5"/>
      <c r="F18" s="173">
        <v>388</v>
      </c>
      <c r="G18" s="5" t="s">
        <v>58</v>
      </c>
      <c r="H18" s="1"/>
      <c r="I18" s="1"/>
      <c r="J18" s="1"/>
      <c r="K18" s="1"/>
      <c r="L18" s="1"/>
      <c r="M18" s="1"/>
      <c r="N18" s="1"/>
      <c r="O18" s="1"/>
    </row>
    <row r="19" spans="1:49" x14ac:dyDescent="0.3">
      <c r="A19" s="1"/>
      <c r="B19" s="3"/>
      <c r="C19" s="1"/>
      <c r="D19" s="5" t="s">
        <v>43</v>
      </c>
      <c r="E19" s="1"/>
      <c r="F19" s="174">
        <v>150000</v>
      </c>
      <c r="G19" s="172" t="s">
        <v>42</v>
      </c>
      <c r="H19" s="6"/>
      <c r="I19" s="1"/>
      <c r="J19" s="6"/>
      <c r="K19" s="195"/>
      <c r="L19" s="6"/>
      <c r="M19" s="1"/>
      <c r="N19" s="195"/>
      <c r="O19" s="1"/>
      <c r="S19" s="182"/>
    </row>
    <row r="20" spans="1:49" x14ac:dyDescent="0.3">
      <c r="A20" s="1"/>
      <c r="B20" s="3"/>
      <c r="C20" s="1"/>
      <c r="D20" s="142"/>
      <c r="E20" s="142"/>
      <c r="F20" s="383" t="s">
        <v>41</v>
      </c>
      <c r="G20" s="384"/>
      <c r="H20" s="385"/>
      <c r="I20" s="1"/>
      <c r="J20" s="383" t="s">
        <v>96</v>
      </c>
      <c r="K20" s="384"/>
      <c r="L20" s="385"/>
      <c r="M20" s="1"/>
      <c r="N20" s="383" t="s">
        <v>40</v>
      </c>
      <c r="O20" s="385"/>
      <c r="Q20" s="373"/>
      <c r="R20" s="373"/>
      <c r="S20" s="373"/>
      <c r="T20" s="208"/>
      <c r="U20" s="373"/>
      <c r="V20" s="373"/>
      <c r="W20" s="209"/>
      <c r="X20" s="373"/>
      <c r="Y20" s="373"/>
      <c r="Z20" s="373"/>
      <c r="AA20" s="208"/>
      <c r="AB20" s="373"/>
      <c r="AC20" s="373"/>
      <c r="AD20" s="209"/>
      <c r="AE20" s="373"/>
      <c r="AF20" s="373"/>
      <c r="AG20" s="373"/>
      <c r="AH20" s="208"/>
      <c r="AI20" s="373"/>
      <c r="AJ20" s="373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</row>
    <row r="21" spans="1:49" ht="15" customHeight="1" x14ac:dyDescent="0.3">
      <c r="A21" s="1"/>
      <c r="B21" s="3"/>
      <c r="C21" s="1"/>
      <c r="D21" s="374" t="s">
        <v>39</v>
      </c>
      <c r="E21" s="138"/>
      <c r="F21" s="141" t="s">
        <v>38</v>
      </c>
      <c r="G21" s="141" t="s">
        <v>37</v>
      </c>
      <c r="H21" s="139" t="s">
        <v>36</v>
      </c>
      <c r="I21" s="1"/>
      <c r="J21" s="141" t="s">
        <v>38</v>
      </c>
      <c r="K21" s="140" t="s">
        <v>37</v>
      </c>
      <c r="L21" s="139" t="s">
        <v>36</v>
      </c>
      <c r="M21" s="1"/>
      <c r="N21" s="376" t="s">
        <v>35</v>
      </c>
      <c r="O21" s="378" t="s">
        <v>34</v>
      </c>
      <c r="Q21" s="250"/>
      <c r="R21" s="250"/>
      <c r="S21" s="250"/>
      <c r="T21" s="208"/>
      <c r="U21" s="380"/>
      <c r="V21" s="380"/>
      <c r="W21" s="209"/>
      <c r="X21" s="250"/>
      <c r="Y21" s="250"/>
      <c r="Z21" s="250"/>
      <c r="AA21" s="208"/>
      <c r="AB21" s="380"/>
      <c r="AC21" s="380"/>
      <c r="AD21" s="209"/>
      <c r="AE21" s="250"/>
      <c r="AF21" s="250"/>
      <c r="AG21" s="250"/>
      <c r="AH21" s="208"/>
      <c r="AI21" s="380"/>
      <c r="AJ21" s="380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</row>
    <row r="22" spans="1:49" x14ac:dyDescent="0.3">
      <c r="A22" s="1"/>
      <c r="B22" s="3"/>
      <c r="C22" s="1"/>
      <c r="D22" s="375"/>
      <c r="E22" s="138"/>
      <c r="F22" s="137" t="s">
        <v>33</v>
      </c>
      <c r="G22" s="137"/>
      <c r="H22" s="136" t="s">
        <v>33</v>
      </c>
      <c r="I22" s="1"/>
      <c r="J22" s="137" t="s">
        <v>33</v>
      </c>
      <c r="K22" s="136"/>
      <c r="L22" s="136" t="s">
        <v>33</v>
      </c>
      <c r="M22" s="1"/>
      <c r="N22" s="377"/>
      <c r="O22" s="379"/>
      <c r="Q22" s="211"/>
      <c r="R22" s="211"/>
      <c r="S22" s="211"/>
      <c r="T22" s="208"/>
      <c r="U22" s="388"/>
      <c r="V22" s="388"/>
      <c r="W22" s="209"/>
      <c r="X22" s="211"/>
      <c r="Y22" s="211"/>
      <c r="Z22" s="211"/>
      <c r="AA22" s="208"/>
      <c r="AB22" s="388"/>
      <c r="AC22" s="388"/>
      <c r="AD22" s="209"/>
      <c r="AE22" s="211"/>
      <c r="AF22" s="211"/>
      <c r="AG22" s="211"/>
      <c r="AH22" s="208"/>
      <c r="AI22" s="388"/>
      <c r="AJ22" s="388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</row>
    <row r="23" spans="1:49" x14ac:dyDescent="0.3">
      <c r="A23" s="1"/>
      <c r="B23" s="67" t="s">
        <v>72</v>
      </c>
      <c r="C23" s="67"/>
      <c r="D23" s="100" t="s">
        <v>55</v>
      </c>
      <c r="E23" s="99"/>
      <c r="F23" s="159">
        <v>43.82</v>
      </c>
      <c r="G23" s="104">
        <v>1</v>
      </c>
      <c r="H23" s="119">
        <f t="shared" ref="H23:H40" si="0">G23*F23</f>
        <v>43.82</v>
      </c>
      <c r="I23" s="97"/>
      <c r="J23" s="159">
        <f>+'2017 RR&amp;DistR-DONOTPRINT'!G23</f>
        <v>47.001331999999998</v>
      </c>
      <c r="K23" s="103">
        <v>1</v>
      </c>
      <c r="L23" s="119">
        <f t="shared" ref="L23:L40" si="1">K23*J23</f>
        <v>47.001331999999998</v>
      </c>
      <c r="M23" s="97"/>
      <c r="N23" s="96">
        <f t="shared" ref="N23:N64" si="2">L23-H23</f>
        <v>3.1813319999999976</v>
      </c>
      <c r="O23" s="118">
        <f>IF(OR(H23=0,L23=0),"",(N23/H23))</f>
        <v>7.2599999999999942E-2</v>
      </c>
      <c r="Q23" s="212"/>
      <c r="R23" s="66"/>
      <c r="S23" s="213"/>
      <c r="T23" s="66"/>
      <c r="U23" s="214"/>
      <c r="V23" s="215"/>
      <c r="W23" s="209"/>
      <c r="X23" s="212"/>
      <c r="Y23" s="66"/>
      <c r="Z23" s="213"/>
      <c r="AA23" s="66"/>
      <c r="AB23" s="214"/>
      <c r="AC23" s="215"/>
      <c r="AD23" s="209"/>
      <c r="AE23" s="212"/>
      <c r="AF23" s="66"/>
      <c r="AG23" s="213"/>
      <c r="AH23" s="66"/>
      <c r="AI23" s="214"/>
      <c r="AJ23" s="215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</row>
    <row r="24" spans="1:49" x14ac:dyDescent="0.3">
      <c r="A24" s="1"/>
      <c r="B24" s="67" t="s">
        <v>56</v>
      </c>
      <c r="C24" s="67"/>
      <c r="D24" s="100" t="s">
        <v>55</v>
      </c>
      <c r="E24" s="99"/>
      <c r="F24" s="159">
        <v>18.79</v>
      </c>
      <c r="G24" s="104">
        <v>1</v>
      </c>
      <c r="H24" s="119">
        <f t="shared" si="0"/>
        <v>18.79</v>
      </c>
      <c r="I24" s="97"/>
      <c r="J24" s="159">
        <v>18.79</v>
      </c>
      <c r="K24" s="103">
        <v>1</v>
      </c>
      <c r="L24" s="119">
        <f t="shared" si="1"/>
        <v>18.79</v>
      </c>
      <c r="M24" s="97"/>
      <c r="N24" s="96">
        <f t="shared" ref="N24:N40" si="3">L24-H24</f>
        <v>0</v>
      </c>
      <c r="O24" s="118">
        <f t="shared" ref="O24:O40" si="4">IF(OR(H24=0,L24=0),"",(N24/H24))</f>
        <v>0</v>
      </c>
      <c r="Q24" s="212"/>
      <c r="R24" s="66"/>
      <c r="S24" s="213"/>
      <c r="T24" s="66"/>
      <c r="U24" s="214"/>
      <c r="V24" s="215"/>
      <c r="W24" s="209"/>
      <c r="X24" s="212"/>
      <c r="Y24" s="66"/>
      <c r="Z24" s="213"/>
      <c r="AA24" s="66"/>
      <c r="AB24" s="214"/>
      <c r="AC24" s="215"/>
      <c r="AD24" s="209"/>
      <c r="AE24" s="212"/>
      <c r="AF24" s="66"/>
      <c r="AG24" s="213"/>
      <c r="AH24" s="66"/>
      <c r="AI24" s="214"/>
      <c r="AJ24" s="215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</row>
    <row r="25" spans="1:49" s="207" customFormat="1" x14ac:dyDescent="0.3">
      <c r="A25" s="130"/>
      <c r="B25" s="99" t="s">
        <v>80</v>
      </c>
      <c r="C25" s="99"/>
      <c r="D25" s="100" t="s">
        <v>55</v>
      </c>
      <c r="E25" s="99"/>
      <c r="F25" s="159">
        <v>1.01</v>
      </c>
      <c r="G25" s="104">
        <v>1</v>
      </c>
      <c r="H25" s="119">
        <f t="shared" si="0"/>
        <v>1.01</v>
      </c>
      <c r="I25" s="121"/>
      <c r="J25" s="159">
        <v>1.01</v>
      </c>
      <c r="K25" s="103">
        <v>1</v>
      </c>
      <c r="L25" s="119">
        <f t="shared" si="1"/>
        <v>1.01</v>
      </c>
      <c r="M25" s="121"/>
      <c r="N25" s="96">
        <f t="shared" si="3"/>
        <v>0</v>
      </c>
      <c r="O25" s="118">
        <f t="shared" si="4"/>
        <v>0</v>
      </c>
      <c r="Q25" s="216"/>
      <c r="R25" s="66"/>
      <c r="S25" s="213"/>
      <c r="T25" s="66"/>
      <c r="U25" s="214"/>
      <c r="V25" s="215"/>
      <c r="W25" s="209"/>
      <c r="X25" s="216"/>
      <c r="Y25" s="66"/>
      <c r="Z25" s="213"/>
      <c r="AA25" s="66"/>
      <c r="AB25" s="214"/>
      <c r="AC25" s="215"/>
      <c r="AD25" s="209"/>
      <c r="AE25" s="216"/>
      <c r="AF25" s="66"/>
      <c r="AG25" s="213"/>
      <c r="AH25" s="66"/>
      <c r="AI25" s="214"/>
      <c r="AJ25" s="215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</row>
    <row r="26" spans="1:49" s="207" customFormat="1" x14ac:dyDescent="0.3">
      <c r="A26" s="130"/>
      <c r="B26" s="99" t="s">
        <v>81</v>
      </c>
      <c r="C26" s="99"/>
      <c r="D26" s="100" t="s">
        <v>55</v>
      </c>
      <c r="E26" s="99"/>
      <c r="F26" s="159">
        <v>0.3</v>
      </c>
      <c r="G26" s="104">
        <v>1</v>
      </c>
      <c r="H26" s="119">
        <f t="shared" si="0"/>
        <v>0.3</v>
      </c>
      <c r="I26" s="121"/>
      <c r="J26" s="159">
        <v>0.3</v>
      </c>
      <c r="K26" s="103">
        <v>1</v>
      </c>
      <c r="L26" s="119">
        <f t="shared" si="1"/>
        <v>0.3</v>
      </c>
      <c r="M26" s="121"/>
      <c r="N26" s="96">
        <f t="shared" si="3"/>
        <v>0</v>
      </c>
      <c r="O26" s="118">
        <f t="shared" si="4"/>
        <v>0</v>
      </c>
      <c r="Q26" s="216"/>
      <c r="R26" s="66"/>
      <c r="S26" s="213"/>
      <c r="T26" s="66"/>
      <c r="U26" s="214"/>
      <c r="V26" s="215"/>
      <c r="W26" s="209"/>
      <c r="X26" s="216"/>
      <c r="Y26" s="66"/>
      <c r="Z26" s="213"/>
      <c r="AA26" s="66"/>
      <c r="AB26" s="214"/>
      <c r="AC26" s="215"/>
      <c r="AD26" s="209"/>
      <c r="AE26" s="216"/>
      <c r="AF26" s="66"/>
      <c r="AG26" s="213"/>
      <c r="AH26" s="66"/>
      <c r="AI26" s="214"/>
      <c r="AJ26" s="215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</row>
    <row r="27" spans="1:49" x14ac:dyDescent="0.3">
      <c r="A27" s="1"/>
      <c r="B27" s="202" t="s">
        <v>84</v>
      </c>
      <c r="C27" s="67"/>
      <c r="D27" s="100" t="s">
        <v>55</v>
      </c>
      <c r="E27" s="99"/>
      <c r="F27" s="159">
        <v>4.6399999999999997</v>
      </c>
      <c r="G27" s="104">
        <v>1</v>
      </c>
      <c r="H27" s="119">
        <f t="shared" si="0"/>
        <v>4.6399999999999997</v>
      </c>
      <c r="I27" s="97"/>
      <c r="J27" s="159">
        <v>4.6399999999999997</v>
      </c>
      <c r="K27" s="103">
        <v>1</v>
      </c>
      <c r="L27" s="119">
        <f t="shared" si="1"/>
        <v>4.6399999999999997</v>
      </c>
      <c r="M27" s="97"/>
      <c r="N27" s="96">
        <f t="shared" si="3"/>
        <v>0</v>
      </c>
      <c r="O27" s="118">
        <f t="shared" si="4"/>
        <v>0</v>
      </c>
      <c r="Q27" s="212"/>
      <c r="R27" s="66"/>
      <c r="S27" s="213"/>
      <c r="T27" s="66"/>
      <c r="U27" s="214"/>
      <c r="V27" s="215"/>
      <c r="W27" s="209"/>
      <c r="X27" s="212"/>
      <c r="Y27" s="66"/>
      <c r="Z27" s="213"/>
      <c r="AA27" s="66"/>
      <c r="AB27" s="214"/>
      <c r="AC27" s="215"/>
      <c r="AD27" s="209"/>
      <c r="AE27" s="212"/>
      <c r="AF27" s="66"/>
      <c r="AG27" s="213"/>
      <c r="AH27" s="66"/>
      <c r="AI27" s="214"/>
      <c r="AJ27" s="215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</row>
    <row r="28" spans="1:49" x14ac:dyDescent="0.3">
      <c r="A28" s="1"/>
      <c r="B28" s="67" t="s">
        <v>32</v>
      </c>
      <c r="C28" s="67"/>
      <c r="D28" s="100" t="s">
        <v>59</v>
      </c>
      <c r="E28" s="99"/>
      <c r="F28" s="120">
        <v>6.8970000000000002</v>
      </c>
      <c r="G28" s="104">
        <f>$F18</f>
        <v>388</v>
      </c>
      <c r="H28" s="119">
        <f t="shared" si="0"/>
        <v>2676.0360000000001</v>
      </c>
      <c r="I28" s="97"/>
      <c r="J28" s="120">
        <f>+'2017 RR&amp;DistR-DONOTPRINT'!H23</f>
        <v>7.3977222000000005</v>
      </c>
      <c r="K28" s="104">
        <f t="shared" ref="K28:K40" si="5">+$G$28</f>
        <v>388</v>
      </c>
      <c r="L28" s="119">
        <f t="shared" si="1"/>
        <v>2870.3162136000001</v>
      </c>
      <c r="M28" s="97"/>
      <c r="N28" s="96">
        <f t="shared" si="3"/>
        <v>194.28021360000002</v>
      </c>
      <c r="O28" s="118">
        <f t="shared" si="4"/>
        <v>7.2600000000000012E-2</v>
      </c>
      <c r="Q28" s="218"/>
      <c r="R28" s="66"/>
      <c r="S28" s="213"/>
      <c r="T28" s="66"/>
      <c r="U28" s="214"/>
      <c r="V28" s="215"/>
      <c r="W28" s="209"/>
      <c r="X28" s="218"/>
      <c r="Y28" s="66"/>
      <c r="Z28" s="213"/>
      <c r="AA28" s="66"/>
      <c r="AB28" s="214"/>
      <c r="AC28" s="215"/>
      <c r="AD28" s="209"/>
      <c r="AE28" s="218"/>
      <c r="AF28" s="66"/>
      <c r="AG28" s="213"/>
      <c r="AH28" s="66"/>
      <c r="AI28" s="214"/>
      <c r="AJ28" s="215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</row>
    <row r="29" spans="1:49" s="194" customFormat="1" x14ac:dyDescent="0.3">
      <c r="A29" s="1"/>
      <c r="B29" s="271" t="s">
        <v>128</v>
      </c>
      <c r="C29" s="67"/>
      <c r="D29" s="100" t="s">
        <v>59</v>
      </c>
      <c r="E29" s="99"/>
      <c r="F29" s="120"/>
      <c r="G29" s="104"/>
      <c r="H29" s="119">
        <f t="shared" si="0"/>
        <v>0</v>
      </c>
      <c r="I29" s="97"/>
      <c r="J29" s="120">
        <f>+'2017 RR&amp;DistR-DONOTPRINT'!$D$7</f>
        <v>8.9300000000000004E-2</v>
      </c>
      <c r="K29" s="104">
        <f t="shared" si="5"/>
        <v>388</v>
      </c>
      <c r="L29" s="119">
        <f t="shared" si="1"/>
        <v>34.648400000000002</v>
      </c>
      <c r="M29" s="97"/>
      <c r="N29" s="96">
        <f t="shared" ref="N29" si="6">L29-H29</f>
        <v>34.648400000000002</v>
      </c>
      <c r="O29" s="118" t="str">
        <f t="shared" ref="O29" si="7">IF(OR(H29=0,L29=0),"",(N29/H29))</f>
        <v/>
      </c>
      <c r="Q29" s="218"/>
      <c r="R29" s="66"/>
      <c r="S29" s="213"/>
      <c r="T29" s="66"/>
      <c r="U29" s="214"/>
      <c r="V29" s="215"/>
      <c r="W29" s="209"/>
      <c r="X29" s="218"/>
      <c r="Y29" s="66"/>
      <c r="Z29" s="213"/>
      <c r="AA29" s="66"/>
      <c r="AB29" s="214"/>
      <c r="AC29" s="215"/>
      <c r="AD29" s="209"/>
      <c r="AE29" s="218"/>
      <c r="AF29" s="66"/>
      <c r="AG29" s="213"/>
      <c r="AH29" s="66"/>
      <c r="AI29" s="214"/>
      <c r="AJ29" s="215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</row>
    <row r="30" spans="1:49" s="207" customFormat="1" x14ac:dyDescent="0.3">
      <c r="A30" s="130"/>
      <c r="B30" s="99" t="s">
        <v>80</v>
      </c>
      <c r="C30" s="99"/>
      <c r="D30" s="100" t="s">
        <v>59</v>
      </c>
      <c r="E30" s="99"/>
      <c r="F30" s="120">
        <v>0.16589999999999999</v>
      </c>
      <c r="G30" s="104">
        <f>+$G$28</f>
        <v>388</v>
      </c>
      <c r="H30" s="119">
        <f t="shared" si="0"/>
        <v>64.369199999999992</v>
      </c>
      <c r="I30" s="121"/>
      <c r="J30" s="120">
        <v>0.16589999999999999</v>
      </c>
      <c r="K30" s="104">
        <f t="shared" si="5"/>
        <v>388</v>
      </c>
      <c r="L30" s="119">
        <f t="shared" si="1"/>
        <v>64.369199999999992</v>
      </c>
      <c r="M30" s="121"/>
      <c r="N30" s="96">
        <f t="shared" si="3"/>
        <v>0</v>
      </c>
      <c r="O30" s="118">
        <f t="shared" si="4"/>
        <v>0</v>
      </c>
      <c r="Q30" s="218"/>
      <c r="R30" s="66"/>
      <c r="S30" s="213"/>
      <c r="T30" s="66"/>
      <c r="U30" s="214"/>
      <c r="V30" s="215"/>
      <c r="W30" s="209"/>
      <c r="X30" s="218"/>
      <c r="Y30" s="66"/>
      <c r="Z30" s="213"/>
      <c r="AA30" s="66"/>
      <c r="AB30" s="214"/>
      <c r="AC30" s="215"/>
      <c r="AD30" s="209"/>
      <c r="AE30" s="218"/>
      <c r="AF30" s="66"/>
      <c r="AG30" s="213"/>
      <c r="AH30" s="66"/>
      <c r="AI30" s="214"/>
      <c r="AJ30" s="215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</row>
    <row r="31" spans="1:49" s="207" customFormat="1" x14ac:dyDescent="0.3">
      <c r="A31" s="130"/>
      <c r="B31" s="99" t="s">
        <v>81</v>
      </c>
      <c r="C31" s="99"/>
      <c r="D31" s="100" t="s">
        <v>59</v>
      </c>
      <c r="E31" s="99"/>
      <c r="F31" s="120">
        <v>4.9799999999999997E-2</v>
      </c>
      <c r="G31" s="104">
        <f t="shared" ref="G31:G40" si="8">+$G$28</f>
        <v>388</v>
      </c>
      <c r="H31" s="119">
        <f t="shared" si="0"/>
        <v>19.322399999999998</v>
      </c>
      <c r="I31" s="121"/>
      <c r="J31" s="120">
        <v>4.9799999999999997E-2</v>
      </c>
      <c r="K31" s="104">
        <f t="shared" si="5"/>
        <v>388</v>
      </c>
      <c r="L31" s="119">
        <f t="shared" si="1"/>
        <v>19.322399999999998</v>
      </c>
      <c r="M31" s="121"/>
      <c r="N31" s="96">
        <f t="shared" si="3"/>
        <v>0</v>
      </c>
      <c r="O31" s="118">
        <f t="shared" si="4"/>
        <v>0</v>
      </c>
      <c r="Q31" s="218"/>
      <c r="R31" s="66"/>
      <c r="S31" s="213"/>
      <c r="T31" s="66"/>
      <c r="U31" s="214"/>
      <c r="V31" s="215"/>
      <c r="W31" s="209"/>
      <c r="X31" s="218"/>
      <c r="Y31" s="66"/>
      <c r="Z31" s="213"/>
      <c r="AA31" s="66"/>
      <c r="AB31" s="214"/>
      <c r="AC31" s="215"/>
      <c r="AD31" s="209"/>
      <c r="AE31" s="218"/>
      <c r="AF31" s="66"/>
      <c r="AG31" s="213"/>
      <c r="AH31" s="66"/>
      <c r="AI31" s="214"/>
      <c r="AJ31" s="215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</row>
    <row r="32" spans="1:49" x14ac:dyDescent="0.3">
      <c r="A32" s="1"/>
      <c r="B32" s="202" t="s">
        <v>86</v>
      </c>
      <c r="C32" s="67"/>
      <c r="D32" s="100" t="s">
        <v>59</v>
      </c>
      <c r="E32" s="99"/>
      <c r="F32" s="120">
        <v>-2.92E-2</v>
      </c>
      <c r="G32" s="104">
        <f t="shared" si="8"/>
        <v>388</v>
      </c>
      <c r="H32" s="119">
        <f t="shared" si="0"/>
        <v>-11.329599999999999</v>
      </c>
      <c r="I32" s="97"/>
      <c r="J32" s="120"/>
      <c r="K32" s="104">
        <f t="shared" si="5"/>
        <v>388</v>
      </c>
      <c r="L32" s="119">
        <f t="shared" si="1"/>
        <v>0</v>
      </c>
      <c r="M32" s="97"/>
      <c r="N32" s="96">
        <f t="shared" si="3"/>
        <v>11.329599999999999</v>
      </c>
      <c r="O32" s="118" t="str">
        <f t="shared" si="4"/>
        <v/>
      </c>
      <c r="Q32" s="217"/>
      <c r="R32" s="66"/>
      <c r="S32" s="213"/>
      <c r="T32" s="66"/>
      <c r="U32" s="214"/>
      <c r="V32" s="215"/>
      <c r="W32" s="209"/>
      <c r="X32" s="217"/>
      <c r="Y32" s="66"/>
      <c r="Z32" s="213"/>
      <c r="AA32" s="66"/>
      <c r="AB32" s="214"/>
      <c r="AC32" s="215"/>
      <c r="AD32" s="209"/>
      <c r="AE32" s="217"/>
      <c r="AF32" s="66"/>
      <c r="AG32" s="213"/>
      <c r="AH32" s="66"/>
      <c r="AI32" s="214"/>
      <c r="AJ32" s="215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</row>
    <row r="33" spans="1:49" x14ac:dyDescent="0.3">
      <c r="A33" s="1"/>
      <c r="B33" s="202" t="s">
        <v>87</v>
      </c>
      <c r="C33" s="67"/>
      <c r="D33" s="100" t="s">
        <v>59</v>
      </c>
      <c r="E33" s="99"/>
      <c r="F33" s="120">
        <v>-1.38E-2</v>
      </c>
      <c r="G33" s="104">
        <f t="shared" si="8"/>
        <v>388</v>
      </c>
      <c r="H33" s="119">
        <f t="shared" si="0"/>
        <v>-5.3544</v>
      </c>
      <c r="I33" s="97"/>
      <c r="J33" s="120"/>
      <c r="K33" s="104">
        <f t="shared" si="5"/>
        <v>388</v>
      </c>
      <c r="L33" s="119">
        <f t="shared" si="1"/>
        <v>0</v>
      </c>
      <c r="M33" s="97"/>
      <c r="N33" s="96">
        <f t="shared" si="3"/>
        <v>5.3544</v>
      </c>
      <c r="O33" s="118" t="str">
        <f t="shared" si="4"/>
        <v/>
      </c>
      <c r="Q33" s="217"/>
      <c r="R33" s="66"/>
      <c r="S33" s="213"/>
      <c r="T33" s="66"/>
      <c r="U33" s="214"/>
      <c r="V33" s="215"/>
      <c r="W33" s="209"/>
      <c r="X33" s="217"/>
      <c r="Y33" s="66"/>
      <c r="Z33" s="213"/>
      <c r="AA33" s="66"/>
      <c r="AB33" s="214"/>
      <c r="AC33" s="215"/>
      <c r="AD33" s="209"/>
      <c r="AE33" s="217"/>
      <c r="AF33" s="66"/>
      <c r="AG33" s="213"/>
      <c r="AH33" s="66"/>
      <c r="AI33" s="214"/>
      <c r="AJ33" s="215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</row>
    <row r="34" spans="1:49" x14ac:dyDescent="0.3">
      <c r="A34" s="1"/>
      <c r="B34" s="202" t="s">
        <v>91</v>
      </c>
      <c r="C34" s="67"/>
      <c r="D34" s="100" t="s">
        <v>59</v>
      </c>
      <c r="E34" s="99"/>
      <c r="F34" s="120">
        <v>1.14E-2</v>
      </c>
      <c r="G34" s="104">
        <f t="shared" si="8"/>
        <v>388</v>
      </c>
      <c r="H34" s="119">
        <f t="shared" si="0"/>
        <v>4.4232000000000005</v>
      </c>
      <c r="I34" s="97"/>
      <c r="J34" s="120">
        <v>1.14E-2</v>
      </c>
      <c r="K34" s="104">
        <f t="shared" si="5"/>
        <v>388</v>
      </c>
      <c r="L34" s="119">
        <f t="shared" si="1"/>
        <v>4.4232000000000005</v>
      </c>
      <c r="M34" s="97"/>
      <c r="N34" s="96">
        <f t="shared" si="3"/>
        <v>0</v>
      </c>
      <c r="O34" s="118">
        <f t="shared" si="4"/>
        <v>0</v>
      </c>
      <c r="Q34" s="217"/>
      <c r="R34" s="66"/>
      <c r="S34" s="213"/>
      <c r="T34" s="66"/>
      <c r="U34" s="214"/>
      <c r="V34" s="215"/>
      <c r="W34" s="209"/>
      <c r="X34" s="217"/>
      <c r="Y34" s="66"/>
      <c r="Z34" s="213"/>
      <c r="AA34" s="66"/>
      <c r="AB34" s="214"/>
      <c r="AC34" s="215"/>
      <c r="AD34" s="209"/>
      <c r="AE34" s="217"/>
      <c r="AF34" s="66"/>
      <c r="AG34" s="213"/>
      <c r="AH34" s="66"/>
      <c r="AI34" s="214"/>
      <c r="AJ34" s="215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</row>
    <row r="35" spans="1:49" x14ac:dyDescent="0.3">
      <c r="A35" s="1"/>
      <c r="B35" s="202" t="s">
        <v>92</v>
      </c>
      <c r="C35" s="67"/>
      <c r="D35" s="100" t="s">
        <v>59</v>
      </c>
      <c r="E35" s="99"/>
      <c r="F35" s="120">
        <v>4.7000000000000002E-3</v>
      </c>
      <c r="G35" s="104">
        <f t="shared" si="8"/>
        <v>388</v>
      </c>
      <c r="H35" s="119">
        <f t="shared" si="0"/>
        <v>1.8236000000000001</v>
      </c>
      <c r="I35" s="97"/>
      <c r="J35" s="120">
        <v>4.7000000000000002E-3</v>
      </c>
      <c r="K35" s="104">
        <f t="shared" si="5"/>
        <v>388</v>
      </c>
      <c r="L35" s="119">
        <f t="shared" si="1"/>
        <v>1.8236000000000001</v>
      </c>
      <c r="M35" s="97"/>
      <c r="N35" s="96">
        <f t="shared" si="3"/>
        <v>0</v>
      </c>
      <c r="O35" s="118">
        <f t="shared" si="4"/>
        <v>0</v>
      </c>
      <c r="Q35" s="217"/>
      <c r="R35" s="66"/>
      <c r="S35" s="213"/>
      <c r="T35" s="66"/>
      <c r="U35" s="214"/>
      <c r="V35" s="215"/>
      <c r="W35" s="209"/>
      <c r="X35" s="217"/>
      <c r="Y35" s="66"/>
      <c r="Z35" s="213"/>
      <c r="AA35" s="66"/>
      <c r="AB35" s="214"/>
      <c r="AC35" s="215"/>
      <c r="AD35" s="209"/>
      <c r="AE35" s="217"/>
      <c r="AF35" s="66"/>
      <c r="AG35" s="213"/>
      <c r="AH35" s="66"/>
      <c r="AI35" s="214"/>
      <c r="AJ35" s="215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</row>
    <row r="36" spans="1:49" x14ac:dyDescent="0.3">
      <c r="A36" s="1"/>
      <c r="B36" s="202" t="s">
        <v>95</v>
      </c>
      <c r="C36" s="67"/>
      <c r="D36" s="100" t="s">
        <v>59</v>
      </c>
      <c r="E36" s="99"/>
      <c r="F36" s="120">
        <v>-3.5400000000000001E-2</v>
      </c>
      <c r="G36" s="104">
        <f t="shared" si="8"/>
        <v>388</v>
      </c>
      <c r="H36" s="119">
        <f t="shared" si="0"/>
        <v>-13.735200000000001</v>
      </c>
      <c r="I36" s="97"/>
      <c r="J36" s="120"/>
      <c r="K36" s="104">
        <f t="shared" si="5"/>
        <v>388</v>
      </c>
      <c r="L36" s="119">
        <f t="shared" si="1"/>
        <v>0</v>
      </c>
      <c r="M36" s="97"/>
      <c r="N36" s="96">
        <f t="shared" si="3"/>
        <v>13.735200000000001</v>
      </c>
      <c r="O36" s="118" t="str">
        <f t="shared" si="4"/>
        <v/>
      </c>
      <c r="Q36" s="217"/>
      <c r="R36" s="66"/>
      <c r="S36" s="213"/>
      <c r="T36" s="66"/>
      <c r="U36" s="214"/>
      <c r="V36" s="215"/>
      <c r="W36" s="209"/>
      <c r="X36" s="217"/>
      <c r="Y36" s="66"/>
      <c r="Z36" s="213"/>
      <c r="AA36" s="66"/>
      <c r="AB36" s="214"/>
      <c r="AC36" s="215"/>
      <c r="AD36" s="209"/>
      <c r="AE36" s="217"/>
      <c r="AF36" s="66"/>
      <c r="AG36" s="213"/>
      <c r="AH36" s="66"/>
      <c r="AI36" s="214"/>
      <c r="AJ36" s="215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</row>
    <row r="37" spans="1:49" x14ac:dyDescent="0.3">
      <c r="A37" s="1"/>
      <c r="B37" s="202" t="s">
        <v>88</v>
      </c>
      <c r="C37" s="67"/>
      <c r="D37" s="100" t="s">
        <v>59</v>
      </c>
      <c r="E37" s="99"/>
      <c r="F37" s="120">
        <v>0.12859999999999999</v>
      </c>
      <c r="G37" s="104">
        <f t="shared" si="8"/>
        <v>388</v>
      </c>
      <c r="H37" s="119">
        <f t="shared" si="0"/>
        <v>49.896799999999999</v>
      </c>
      <c r="I37" s="97"/>
      <c r="J37" s="120"/>
      <c r="K37" s="104">
        <f t="shared" si="5"/>
        <v>388</v>
      </c>
      <c r="L37" s="119">
        <f t="shared" si="1"/>
        <v>0</v>
      </c>
      <c r="M37" s="97"/>
      <c r="N37" s="96">
        <f t="shared" si="3"/>
        <v>-49.896799999999999</v>
      </c>
      <c r="O37" s="118" t="str">
        <f t="shared" si="4"/>
        <v/>
      </c>
      <c r="Q37" s="217"/>
      <c r="R37" s="66"/>
      <c r="S37" s="213"/>
      <c r="T37" s="66"/>
      <c r="U37" s="214"/>
      <c r="V37" s="215"/>
      <c r="W37" s="209"/>
      <c r="X37" s="217"/>
      <c r="Y37" s="66"/>
      <c r="Z37" s="213"/>
      <c r="AA37" s="66"/>
      <c r="AB37" s="214"/>
      <c r="AC37" s="215"/>
      <c r="AD37" s="209"/>
      <c r="AE37" s="217"/>
      <c r="AF37" s="66"/>
      <c r="AG37" s="213"/>
      <c r="AH37" s="66"/>
      <c r="AI37" s="214"/>
      <c r="AJ37" s="215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</row>
    <row r="38" spans="1:49" x14ac:dyDescent="0.3">
      <c r="A38" s="1"/>
      <c r="B38" s="202" t="s">
        <v>93</v>
      </c>
      <c r="C38" s="67"/>
      <c r="D38" s="100" t="s">
        <v>59</v>
      </c>
      <c r="E38" s="99"/>
      <c r="F38" s="120">
        <v>7.8100000000000003E-2</v>
      </c>
      <c r="G38" s="104">
        <f t="shared" si="8"/>
        <v>388</v>
      </c>
      <c r="H38" s="119">
        <f t="shared" si="0"/>
        <v>30.302800000000001</v>
      </c>
      <c r="I38" s="97"/>
      <c r="J38" s="120">
        <v>7.8100000000000003E-2</v>
      </c>
      <c r="K38" s="104">
        <f t="shared" si="5"/>
        <v>388</v>
      </c>
      <c r="L38" s="119">
        <f t="shared" si="1"/>
        <v>30.302800000000001</v>
      </c>
      <c r="M38" s="97"/>
      <c r="N38" s="96">
        <f t="shared" si="3"/>
        <v>0</v>
      </c>
      <c r="O38" s="118">
        <f t="shared" si="4"/>
        <v>0</v>
      </c>
      <c r="Q38" s="218"/>
      <c r="R38" s="66"/>
      <c r="S38" s="213"/>
      <c r="T38" s="66"/>
      <c r="U38" s="214"/>
      <c r="V38" s="215"/>
      <c r="W38" s="209"/>
      <c r="X38" s="218"/>
      <c r="Y38" s="66"/>
      <c r="Z38" s="213"/>
      <c r="AA38" s="66"/>
      <c r="AB38" s="214"/>
      <c r="AC38" s="215"/>
      <c r="AD38" s="209"/>
      <c r="AE38" s="218"/>
      <c r="AF38" s="66"/>
      <c r="AG38" s="213"/>
      <c r="AH38" s="66"/>
      <c r="AI38" s="214"/>
      <c r="AJ38" s="215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</row>
    <row r="39" spans="1:49" x14ac:dyDescent="0.3">
      <c r="A39" s="1"/>
      <c r="B39" s="202" t="s">
        <v>89</v>
      </c>
      <c r="C39" s="67"/>
      <c r="D39" s="100" t="s">
        <v>59</v>
      </c>
      <c r="E39" s="99"/>
      <c r="F39" s="120">
        <v>-8.14E-2</v>
      </c>
      <c r="G39" s="104">
        <f t="shared" si="8"/>
        <v>388</v>
      </c>
      <c r="H39" s="119">
        <f t="shared" si="0"/>
        <v>-31.583200000000001</v>
      </c>
      <c r="I39" s="97"/>
      <c r="J39" s="120">
        <v>-8.14E-2</v>
      </c>
      <c r="K39" s="104">
        <f t="shared" si="5"/>
        <v>388</v>
      </c>
      <c r="L39" s="119">
        <f t="shared" si="1"/>
        <v>-31.583200000000001</v>
      </c>
      <c r="M39" s="97"/>
      <c r="N39" s="96">
        <f t="shared" si="3"/>
        <v>0</v>
      </c>
      <c r="O39" s="118">
        <f t="shared" si="4"/>
        <v>0</v>
      </c>
      <c r="Q39" s="218"/>
      <c r="R39" s="66"/>
      <c r="S39" s="213"/>
      <c r="T39" s="66"/>
      <c r="U39" s="214"/>
      <c r="V39" s="215"/>
      <c r="W39" s="209"/>
      <c r="X39" s="218"/>
      <c r="Y39" s="66"/>
      <c r="Z39" s="213"/>
      <c r="AA39" s="66"/>
      <c r="AB39" s="214"/>
      <c r="AC39" s="215"/>
      <c r="AD39" s="209"/>
      <c r="AE39" s="218"/>
      <c r="AF39" s="66"/>
      <c r="AG39" s="213"/>
      <c r="AH39" s="66"/>
      <c r="AI39" s="214"/>
      <c r="AJ39" s="215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</row>
    <row r="40" spans="1:49" x14ac:dyDescent="0.3">
      <c r="A40" s="1"/>
      <c r="B40" s="202" t="s">
        <v>90</v>
      </c>
      <c r="C40" s="67"/>
      <c r="D40" s="100" t="s">
        <v>59</v>
      </c>
      <c r="E40" s="99"/>
      <c r="F40" s="120">
        <v>-0.25119999999999998</v>
      </c>
      <c r="G40" s="104">
        <f t="shared" si="8"/>
        <v>388</v>
      </c>
      <c r="H40" s="119">
        <f t="shared" si="0"/>
        <v>-97.465599999999995</v>
      </c>
      <c r="I40" s="97"/>
      <c r="J40" s="120">
        <v>-0.25119999999999998</v>
      </c>
      <c r="K40" s="104">
        <f t="shared" si="5"/>
        <v>388</v>
      </c>
      <c r="L40" s="119">
        <f t="shared" si="1"/>
        <v>-97.465599999999995</v>
      </c>
      <c r="M40" s="97"/>
      <c r="N40" s="96">
        <f t="shared" si="3"/>
        <v>0</v>
      </c>
      <c r="O40" s="118">
        <f t="shared" si="4"/>
        <v>0</v>
      </c>
      <c r="Q40" s="218"/>
      <c r="R40" s="66"/>
      <c r="S40" s="213"/>
      <c r="T40" s="66"/>
      <c r="U40" s="214"/>
      <c r="V40" s="215"/>
      <c r="W40" s="209"/>
      <c r="X40" s="218"/>
      <c r="Y40" s="66"/>
      <c r="Z40" s="213"/>
      <c r="AA40" s="66"/>
      <c r="AB40" s="214"/>
      <c r="AC40" s="215"/>
      <c r="AD40" s="209"/>
      <c r="AE40" s="218"/>
      <c r="AF40" s="66"/>
      <c r="AG40" s="213"/>
      <c r="AH40" s="66"/>
      <c r="AI40" s="214"/>
      <c r="AJ40" s="215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</row>
    <row r="41" spans="1:49" x14ac:dyDescent="0.3">
      <c r="A41" s="130"/>
      <c r="B41" s="135" t="s">
        <v>31</v>
      </c>
      <c r="C41" s="116"/>
      <c r="D41" s="134"/>
      <c r="E41" s="116"/>
      <c r="F41" s="133"/>
      <c r="G41" s="132"/>
      <c r="H41" s="322">
        <f>SUM(H23:H40)</f>
        <v>2755.2660000000001</v>
      </c>
      <c r="I41" s="123"/>
      <c r="J41" s="131"/>
      <c r="K41" s="171"/>
      <c r="L41" s="322">
        <f>SUM(L23:L40)</f>
        <v>2967.8983456000005</v>
      </c>
      <c r="M41" s="123"/>
      <c r="N41" s="109">
        <f t="shared" si="2"/>
        <v>212.63234560000046</v>
      </c>
      <c r="O41" s="169">
        <f>IF(OR(H41=0, L41=0),"",(N41/H41))</f>
        <v>7.7173073525387548E-2</v>
      </c>
      <c r="Q41" s="218"/>
      <c r="R41" s="219"/>
      <c r="S41" s="213"/>
      <c r="T41" s="66"/>
      <c r="U41" s="220"/>
      <c r="V41" s="221"/>
      <c r="W41" s="209"/>
      <c r="X41" s="218"/>
      <c r="Y41" s="219"/>
      <c r="Z41" s="213"/>
      <c r="AA41" s="66"/>
      <c r="AB41" s="220"/>
      <c r="AC41" s="221"/>
      <c r="AD41" s="209"/>
      <c r="AE41" s="218"/>
      <c r="AF41" s="219"/>
      <c r="AG41" s="213"/>
      <c r="AH41" s="66"/>
      <c r="AI41" s="220"/>
      <c r="AJ41" s="221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</row>
    <row r="42" spans="1:49" x14ac:dyDescent="0.3">
      <c r="A42" s="1"/>
      <c r="B42" s="202" t="s">
        <v>94</v>
      </c>
      <c r="C42" s="67"/>
      <c r="D42" s="100" t="s">
        <v>59</v>
      </c>
      <c r="E42" s="99"/>
      <c r="F42" s="120">
        <v>2.2499999999999999E-2</v>
      </c>
      <c r="G42" s="104">
        <f t="shared" ref="G42" si="9">+$G$28</f>
        <v>388</v>
      </c>
      <c r="H42" s="162">
        <f>G42*F42</f>
        <v>8.73</v>
      </c>
      <c r="I42" s="129"/>
      <c r="J42" s="120"/>
      <c r="K42" s="176">
        <f>+$G$28</f>
        <v>388</v>
      </c>
      <c r="L42" s="119">
        <f t="shared" ref="L42:L47" si="10">K42*J42</f>
        <v>0</v>
      </c>
      <c r="M42" s="128"/>
      <c r="N42" s="96">
        <f t="shared" si="2"/>
        <v>-8.73</v>
      </c>
      <c r="O42" s="118" t="str">
        <f t="shared" ref="O42:O48" si="11">IF(OR(H42=0,L42=0),"",(N42/H42))</f>
        <v/>
      </c>
      <c r="Q42" s="218"/>
      <c r="R42" s="66"/>
      <c r="S42" s="213"/>
      <c r="T42" s="66"/>
      <c r="U42" s="214"/>
      <c r="V42" s="215"/>
      <c r="W42" s="209"/>
      <c r="X42" s="218"/>
      <c r="Y42" s="66"/>
      <c r="Z42" s="213"/>
      <c r="AA42" s="66"/>
      <c r="AB42" s="214"/>
      <c r="AC42" s="215"/>
      <c r="AD42" s="209"/>
      <c r="AE42" s="218"/>
      <c r="AF42" s="66"/>
      <c r="AG42" s="213"/>
      <c r="AH42" s="66"/>
      <c r="AI42" s="214"/>
      <c r="AJ42" s="215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</row>
    <row r="43" spans="1:49" s="194" customFormat="1" x14ac:dyDescent="0.3">
      <c r="A43" s="1"/>
      <c r="B43" s="271" t="s">
        <v>143</v>
      </c>
      <c r="C43" s="67"/>
      <c r="D43" s="100" t="s">
        <v>59</v>
      </c>
      <c r="E43" s="99"/>
      <c r="F43" s="329"/>
      <c r="G43" s="164"/>
      <c r="H43" s="162"/>
      <c r="I43" s="97"/>
      <c r="J43" s="316">
        <f>+'2017 RR&amp;DistR-DONOTPRINT'!$B$7</f>
        <v>1.6391</v>
      </c>
      <c r="K43" s="176">
        <f t="shared" ref="K43:K45" si="12">+$G$28</f>
        <v>388</v>
      </c>
      <c r="L43" s="162">
        <f t="shared" si="10"/>
        <v>635.97080000000005</v>
      </c>
      <c r="M43" s="97"/>
      <c r="N43" s="96">
        <f t="shared" ref="N43:N47" si="13">L43-H43</f>
        <v>635.97080000000005</v>
      </c>
      <c r="O43" s="118" t="str">
        <f t="shared" ref="O43:O47" si="14">IF(OR(H43=0,L43=0),"",(N43/H43))</f>
        <v/>
      </c>
      <c r="Q43" s="218"/>
      <c r="R43" s="66"/>
      <c r="S43" s="213"/>
      <c r="T43" s="66"/>
      <c r="U43" s="214"/>
      <c r="V43" s="215"/>
      <c r="W43" s="209"/>
      <c r="X43" s="218"/>
      <c r="Y43" s="66"/>
      <c r="Z43" s="213"/>
      <c r="AA43" s="66"/>
      <c r="AB43" s="214"/>
      <c r="AC43" s="215"/>
      <c r="AD43" s="209"/>
      <c r="AE43" s="218"/>
      <c r="AF43" s="66"/>
      <c r="AG43" s="213"/>
      <c r="AH43" s="66"/>
      <c r="AI43" s="214"/>
      <c r="AJ43" s="215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</row>
    <row r="44" spans="1:49" s="194" customFormat="1" x14ac:dyDescent="0.3">
      <c r="A44" s="1"/>
      <c r="B44" s="271" t="s">
        <v>144</v>
      </c>
      <c r="C44" s="67"/>
      <c r="D44" s="100" t="s">
        <v>59</v>
      </c>
      <c r="E44" s="99"/>
      <c r="F44" s="316"/>
      <c r="G44" s="164"/>
      <c r="H44" s="162"/>
      <c r="I44" s="97"/>
      <c r="J44" s="316">
        <f>+'2017 RR&amp;DistR-DONOTPRINT'!$C$7</f>
        <v>-2.8664999999999998</v>
      </c>
      <c r="K44" s="176">
        <f t="shared" si="12"/>
        <v>388</v>
      </c>
      <c r="L44" s="162">
        <f t="shared" si="10"/>
        <v>-1112.202</v>
      </c>
      <c r="M44" s="97"/>
      <c r="N44" s="96">
        <f t="shared" si="13"/>
        <v>-1112.202</v>
      </c>
      <c r="O44" s="118" t="str">
        <f t="shared" si="14"/>
        <v/>
      </c>
      <c r="Q44" s="218"/>
      <c r="R44" s="66"/>
      <c r="S44" s="213"/>
      <c r="T44" s="66"/>
      <c r="U44" s="214"/>
      <c r="V44" s="215"/>
      <c r="W44" s="209"/>
      <c r="X44" s="218"/>
      <c r="Y44" s="66"/>
      <c r="Z44" s="213"/>
      <c r="AA44" s="66"/>
      <c r="AB44" s="214"/>
      <c r="AC44" s="215"/>
      <c r="AD44" s="209"/>
      <c r="AE44" s="218"/>
      <c r="AF44" s="66"/>
      <c r="AG44" s="213"/>
      <c r="AH44" s="66"/>
      <c r="AI44" s="214"/>
      <c r="AJ44" s="215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</row>
    <row r="45" spans="1:49" s="194" customFormat="1" x14ac:dyDescent="0.3">
      <c r="A45" s="1"/>
      <c r="B45" s="271" t="s">
        <v>145</v>
      </c>
      <c r="C45" s="67"/>
      <c r="D45" s="100" t="s">
        <v>59</v>
      </c>
      <c r="E45" s="99"/>
      <c r="F45" s="316"/>
      <c r="G45" s="164"/>
      <c r="H45" s="162"/>
      <c r="I45" s="97"/>
      <c r="J45" s="316">
        <f>+'2017 RR&amp;DistR-DONOTPRINT'!$E$7</f>
        <v>0.1048</v>
      </c>
      <c r="K45" s="176">
        <f t="shared" si="12"/>
        <v>388</v>
      </c>
      <c r="L45" s="162">
        <f t="shared" si="10"/>
        <v>40.662400000000005</v>
      </c>
      <c r="M45" s="97"/>
      <c r="N45" s="96">
        <f t="shared" si="13"/>
        <v>40.662400000000005</v>
      </c>
      <c r="O45" s="118" t="str">
        <f t="shared" si="14"/>
        <v/>
      </c>
      <c r="Q45" s="218"/>
      <c r="R45" s="66"/>
      <c r="S45" s="213"/>
      <c r="T45" s="66"/>
      <c r="U45" s="214"/>
      <c r="V45" s="215"/>
      <c r="W45" s="209"/>
      <c r="X45" s="218"/>
      <c r="Y45" s="66"/>
      <c r="Z45" s="213"/>
      <c r="AA45" s="66"/>
      <c r="AB45" s="214"/>
      <c r="AC45" s="215"/>
      <c r="AD45" s="209"/>
      <c r="AE45" s="218"/>
      <c r="AF45" s="66"/>
      <c r="AG45" s="213"/>
      <c r="AH45" s="66"/>
      <c r="AI45" s="214"/>
      <c r="AJ45" s="215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</row>
    <row r="46" spans="1:49" s="194" customFormat="1" x14ac:dyDescent="0.3">
      <c r="A46" s="1"/>
      <c r="B46" s="271" t="s">
        <v>147</v>
      </c>
      <c r="C46" s="67"/>
      <c r="D46" s="100" t="s">
        <v>59</v>
      </c>
      <c r="E46" s="99"/>
      <c r="F46" s="316"/>
      <c r="G46" s="164"/>
      <c r="H46" s="162"/>
      <c r="I46" s="97"/>
      <c r="J46" s="329">
        <f>+'2017 RR&amp;DistR-DONOTPRINT'!$G$7</f>
        <v>1.5200000000000001E-3</v>
      </c>
      <c r="K46" s="176">
        <f>+F19</f>
        <v>150000</v>
      </c>
      <c r="L46" s="162">
        <f t="shared" si="10"/>
        <v>228</v>
      </c>
      <c r="M46" s="97"/>
      <c r="N46" s="96">
        <f t="shared" si="13"/>
        <v>228</v>
      </c>
      <c r="O46" s="118" t="str">
        <f t="shared" si="14"/>
        <v/>
      </c>
      <c r="Q46" s="218"/>
      <c r="R46" s="66"/>
      <c r="S46" s="213"/>
      <c r="T46" s="66"/>
      <c r="U46" s="214"/>
      <c r="V46" s="215"/>
      <c r="W46" s="209"/>
      <c r="X46" s="218"/>
      <c r="Y46" s="66"/>
      <c r="Z46" s="213"/>
      <c r="AA46" s="66"/>
      <c r="AB46" s="214"/>
      <c r="AC46" s="215"/>
      <c r="AD46" s="209"/>
      <c r="AE46" s="218"/>
      <c r="AF46" s="66"/>
      <c r="AG46" s="213"/>
      <c r="AH46" s="66"/>
      <c r="AI46" s="214"/>
      <c r="AJ46" s="215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</row>
    <row r="47" spans="1:49" s="194" customFormat="1" x14ac:dyDescent="0.3">
      <c r="A47" s="1"/>
      <c r="B47" s="271" t="s">
        <v>146</v>
      </c>
      <c r="C47" s="67"/>
      <c r="D47" s="100" t="s">
        <v>59</v>
      </c>
      <c r="E47" s="99"/>
      <c r="F47" s="316"/>
      <c r="G47" s="164"/>
      <c r="H47" s="162"/>
      <c r="I47" s="97"/>
      <c r="J47" s="329">
        <f>+'2017 RR&amp;DistR-DONOTPRINT'!$H$7</f>
        <v>6.6299999999999996E-3</v>
      </c>
      <c r="K47" s="176">
        <f>+K46</f>
        <v>150000</v>
      </c>
      <c r="L47" s="162">
        <f t="shared" si="10"/>
        <v>994.49999999999989</v>
      </c>
      <c r="M47" s="97"/>
      <c r="N47" s="96">
        <f t="shared" si="13"/>
        <v>994.49999999999989</v>
      </c>
      <c r="O47" s="118" t="str">
        <f t="shared" si="14"/>
        <v/>
      </c>
      <c r="Q47" s="218"/>
      <c r="R47" s="66"/>
      <c r="S47" s="213"/>
      <c r="T47" s="66"/>
      <c r="U47" s="214"/>
      <c r="V47" s="215"/>
      <c r="W47" s="209"/>
      <c r="X47" s="218"/>
      <c r="Y47" s="66"/>
      <c r="Z47" s="213"/>
      <c r="AA47" s="66"/>
      <c r="AB47" s="214"/>
      <c r="AC47" s="215"/>
      <c r="AD47" s="209"/>
      <c r="AE47" s="218"/>
      <c r="AF47" s="66"/>
      <c r="AG47" s="213"/>
      <c r="AH47" s="66"/>
      <c r="AI47" s="214"/>
      <c r="AJ47" s="215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</row>
    <row r="48" spans="1:49" x14ac:dyDescent="0.3">
      <c r="A48" s="1"/>
      <c r="B48" s="101" t="s">
        <v>30</v>
      </c>
      <c r="C48" s="67"/>
      <c r="D48" s="100" t="s">
        <v>19</v>
      </c>
      <c r="E48" s="99"/>
      <c r="F48" s="316">
        <f>+F64</f>
        <v>0.113</v>
      </c>
      <c r="G48" s="163">
        <f>$F19*(1+$F77)-$F19</f>
        <v>5640</v>
      </c>
      <c r="H48" s="162">
        <f>G48*F48</f>
        <v>637.32000000000005</v>
      </c>
      <c r="I48" s="97"/>
      <c r="J48" s="316">
        <f>+F48</f>
        <v>0.113</v>
      </c>
      <c r="K48" s="163">
        <f>+$G$48</f>
        <v>5640</v>
      </c>
      <c r="L48" s="162">
        <f>K48*J48</f>
        <v>637.32000000000005</v>
      </c>
      <c r="M48" s="97"/>
      <c r="N48" s="96">
        <f t="shared" si="2"/>
        <v>0</v>
      </c>
      <c r="O48" s="118">
        <f t="shared" si="11"/>
        <v>0</v>
      </c>
      <c r="Q48" s="222"/>
      <c r="R48" s="223"/>
      <c r="S48" s="213"/>
      <c r="T48" s="66"/>
      <c r="U48" s="214"/>
      <c r="V48" s="215"/>
      <c r="W48" s="209"/>
      <c r="X48" s="222"/>
      <c r="Y48" s="223"/>
      <c r="Z48" s="213"/>
      <c r="AA48" s="66"/>
      <c r="AB48" s="214"/>
      <c r="AC48" s="215"/>
      <c r="AD48" s="209"/>
      <c r="AE48" s="222"/>
      <c r="AF48" s="223"/>
      <c r="AG48" s="213"/>
      <c r="AH48" s="66"/>
      <c r="AI48" s="214"/>
      <c r="AJ48" s="215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</row>
    <row r="49" spans="1:49" x14ac:dyDescent="0.3">
      <c r="A49" s="1"/>
      <c r="B49" s="117" t="s">
        <v>29</v>
      </c>
      <c r="C49" s="126"/>
      <c r="D49" s="126"/>
      <c r="E49" s="126"/>
      <c r="F49" s="125"/>
      <c r="G49" s="114"/>
      <c r="H49" s="111">
        <f>SUM(H42:H48)+H41</f>
        <v>3401.3160000000003</v>
      </c>
      <c r="I49" s="123"/>
      <c r="J49" s="114"/>
      <c r="K49" s="124"/>
      <c r="L49" s="111">
        <f>SUM(L42:L48)+L41</f>
        <v>4392.1495456000011</v>
      </c>
      <c r="M49" s="123"/>
      <c r="N49" s="109">
        <f t="shared" si="2"/>
        <v>990.83354560000089</v>
      </c>
      <c r="O49" s="108">
        <f>IF(OR(H49=0,L49=0),"",(N49/H49))</f>
        <v>0.29130887738745853</v>
      </c>
      <c r="Q49" s="66"/>
      <c r="R49" s="66"/>
      <c r="S49" s="220"/>
      <c r="T49" s="66"/>
      <c r="U49" s="220"/>
      <c r="V49" s="225"/>
      <c r="W49" s="209"/>
      <c r="X49" s="66"/>
      <c r="Y49" s="66"/>
      <c r="Z49" s="220"/>
      <c r="AA49" s="66"/>
      <c r="AB49" s="220"/>
      <c r="AC49" s="225"/>
      <c r="AD49" s="209"/>
      <c r="AE49" s="66"/>
      <c r="AF49" s="66"/>
      <c r="AG49" s="220"/>
      <c r="AH49" s="66"/>
      <c r="AI49" s="220"/>
      <c r="AJ49" s="225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</row>
    <row r="50" spans="1:49" x14ac:dyDescent="0.3">
      <c r="A50" s="1"/>
      <c r="B50" s="97" t="s">
        <v>28</v>
      </c>
      <c r="C50" s="97"/>
      <c r="D50" s="100" t="s">
        <v>61</v>
      </c>
      <c r="E50" s="121"/>
      <c r="F50" s="120">
        <v>3.1646999999999998</v>
      </c>
      <c r="G50" s="106">
        <f>+$F17</f>
        <v>349</v>
      </c>
      <c r="H50" s="119">
        <f>G50*F50</f>
        <v>1104.4802999999999</v>
      </c>
      <c r="I50" s="97"/>
      <c r="J50" s="120">
        <f>+'2017 RR&amp;DistR-DONOTPRINT'!$J$7</f>
        <v>2.6065</v>
      </c>
      <c r="K50" s="105">
        <f>+$G$50</f>
        <v>349</v>
      </c>
      <c r="L50" s="119">
        <f>K50*J50</f>
        <v>909.66849999999999</v>
      </c>
      <c r="M50" s="97"/>
      <c r="N50" s="96">
        <f t="shared" si="2"/>
        <v>-194.81179999999995</v>
      </c>
      <c r="O50" s="118">
        <f>IF(OR(H50=0,L50=0),"",(N50/H50))</f>
        <v>-0.17638322747811794</v>
      </c>
      <c r="Q50" s="218"/>
      <c r="R50" s="226"/>
      <c r="S50" s="213"/>
      <c r="T50" s="66"/>
      <c r="U50" s="214"/>
      <c r="V50" s="215"/>
      <c r="W50" s="209"/>
      <c r="X50" s="218"/>
      <c r="Y50" s="226"/>
      <c r="Z50" s="213"/>
      <c r="AA50" s="66"/>
      <c r="AB50" s="214"/>
      <c r="AC50" s="215"/>
      <c r="AD50" s="209"/>
      <c r="AE50" s="218"/>
      <c r="AF50" s="226"/>
      <c r="AG50" s="213"/>
      <c r="AH50" s="66"/>
      <c r="AI50" s="214"/>
      <c r="AJ50" s="215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</row>
    <row r="51" spans="1:49" x14ac:dyDescent="0.3">
      <c r="A51" s="1"/>
      <c r="B51" s="122" t="s">
        <v>27</v>
      </c>
      <c r="C51" s="97"/>
      <c r="D51" s="100" t="s">
        <v>61</v>
      </c>
      <c r="E51" s="121"/>
      <c r="F51" s="120">
        <v>2.7017000000000002</v>
      </c>
      <c r="G51" s="106">
        <f>$G$50</f>
        <v>349</v>
      </c>
      <c r="H51" s="119">
        <f>G51*F51</f>
        <v>942.89330000000007</v>
      </c>
      <c r="I51" s="97"/>
      <c r="J51" s="120">
        <f>+'2017 RR&amp;DistR-DONOTPRINT'!$K$7</f>
        <v>1.9214</v>
      </c>
      <c r="K51" s="105">
        <f>+$G$50</f>
        <v>349</v>
      </c>
      <c r="L51" s="119">
        <f>K51*J51</f>
        <v>670.56859999999995</v>
      </c>
      <c r="M51" s="97"/>
      <c r="N51" s="96">
        <f t="shared" si="2"/>
        <v>-272.32470000000012</v>
      </c>
      <c r="O51" s="118">
        <f>IF(OR(H51=0,L51=0),"",(N51/H51))</f>
        <v>-0.2888181515342193</v>
      </c>
      <c r="Q51" s="218"/>
      <c r="R51" s="226"/>
      <c r="S51" s="213"/>
      <c r="T51" s="66"/>
      <c r="U51" s="214"/>
      <c r="V51" s="215"/>
      <c r="W51" s="209"/>
      <c r="X51" s="218"/>
      <c r="Y51" s="226"/>
      <c r="Z51" s="213"/>
      <c r="AA51" s="66"/>
      <c r="AB51" s="214"/>
      <c r="AC51" s="215"/>
      <c r="AD51" s="209"/>
      <c r="AE51" s="218"/>
      <c r="AF51" s="226"/>
      <c r="AG51" s="213"/>
      <c r="AH51" s="66"/>
      <c r="AI51" s="214"/>
      <c r="AJ51" s="215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</row>
    <row r="52" spans="1:49" x14ac:dyDescent="0.3">
      <c r="A52" s="1"/>
      <c r="B52" s="117" t="s">
        <v>26</v>
      </c>
      <c r="C52" s="116"/>
      <c r="D52" s="116"/>
      <c r="E52" s="116"/>
      <c r="F52" s="115"/>
      <c r="G52" s="114"/>
      <c r="H52" s="111">
        <f>SUM(H49:H51)</f>
        <v>5448.6895999999997</v>
      </c>
      <c r="I52" s="110"/>
      <c r="J52" s="113"/>
      <c r="K52" s="112"/>
      <c r="L52" s="111">
        <f>SUM(L49:L51)</f>
        <v>5972.3866456000005</v>
      </c>
      <c r="M52" s="110"/>
      <c r="N52" s="109">
        <f t="shared" si="2"/>
        <v>523.69704560000082</v>
      </c>
      <c r="O52" s="108">
        <f>IF(OR(H52=0,L52=0),"",(N52/H52))</f>
        <v>9.6114310787680193E-2</v>
      </c>
      <c r="Q52" s="75"/>
      <c r="R52" s="75"/>
      <c r="S52" s="220"/>
      <c r="T52" s="75"/>
      <c r="U52" s="220"/>
      <c r="V52" s="225"/>
      <c r="W52" s="209"/>
      <c r="X52" s="75"/>
      <c r="Y52" s="75"/>
      <c r="Z52" s="220"/>
      <c r="AA52" s="75"/>
      <c r="AB52" s="220"/>
      <c r="AC52" s="225"/>
      <c r="AD52" s="209"/>
      <c r="AE52" s="75"/>
      <c r="AF52" s="75"/>
      <c r="AG52" s="220"/>
      <c r="AH52" s="75"/>
      <c r="AI52" s="220"/>
      <c r="AJ52" s="225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09"/>
      <c r="AV52" s="209"/>
      <c r="AW52" s="209"/>
    </row>
    <row r="53" spans="1:49" x14ac:dyDescent="0.3">
      <c r="A53" s="1"/>
      <c r="B53" s="107" t="s">
        <v>25</v>
      </c>
      <c r="C53" s="67"/>
      <c r="D53" s="100" t="s">
        <v>19</v>
      </c>
      <c r="E53" s="99"/>
      <c r="F53" s="93">
        <f>+RESIDENTIAL!$F$53</f>
        <v>3.5999999999999999E-3</v>
      </c>
      <c r="G53" s="175">
        <f>+$F19*(1+$F77)</f>
        <v>155640</v>
      </c>
      <c r="H53" s="91">
        <f t="shared" ref="H53:H64" si="15">G53*F53</f>
        <v>560.30399999999997</v>
      </c>
      <c r="I53" s="97"/>
      <c r="J53" s="93">
        <f>+F53</f>
        <v>3.5999999999999999E-3</v>
      </c>
      <c r="K53" s="175">
        <f>+$G$53</f>
        <v>155640</v>
      </c>
      <c r="L53" s="91">
        <f t="shared" ref="L53:L64" si="16">K53*J53</f>
        <v>560.30399999999997</v>
      </c>
      <c r="M53" s="97"/>
      <c r="N53" s="96">
        <f t="shared" si="2"/>
        <v>0</v>
      </c>
      <c r="O53" s="118">
        <f>IF(OR(H53=0,L53=0),"",(N53/H53))</f>
        <v>0</v>
      </c>
      <c r="Q53" s="227"/>
      <c r="R53" s="251"/>
      <c r="S53" s="228"/>
      <c r="T53" s="66"/>
      <c r="U53" s="214"/>
      <c r="V53" s="215"/>
      <c r="W53" s="209"/>
      <c r="X53" s="227"/>
      <c r="Y53" s="251"/>
      <c r="Z53" s="228"/>
      <c r="AA53" s="66"/>
      <c r="AB53" s="214"/>
      <c r="AC53" s="215"/>
      <c r="AD53" s="209"/>
      <c r="AE53" s="227"/>
      <c r="AF53" s="251"/>
      <c r="AG53" s="228"/>
      <c r="AH53" s="66"/>
      <c r="AI53" s="214"/>
      <c r="AJ53" s="215"/>
      <c r="AK53" s="209"/>
      <c r="AL53" s="209"/>
      <c r="AM53" s="209"/>
      <c r="AN53" s="209"/>
      <c r="AO53" s="209"/>
      <c r="AP53" s="209"/>
      <c r="AQ53" s="209"/>
      <c r="AR53" s="209"/>
      <c r="AS53" s="209"/>
      <c r="AT53" s="209"/>
      <c r="AU53" s="209"/>
      <c r="AV53" s="209"/>
      <c r="AW53" s="209"/>
    </row>
    <row r="54" spans="1:49" x14ac:dyDescent="0.3">
      <c r="A54" s="1"/>
      <c r="B54" s="107" t="s">
        <v>24</v>
      </c>
      <c r="C54" s="67"/>
      <c r="D54" s="100" t="s">
        <v>19</v>
      </c>
      <c r="E54" s="99"/>
      <c r="F54" s="93">
        <f>+RESIDENTIAL!$F$54</f>
        <v>1.2999999999999999E-3</v>
      </c>
      <c r="G54" s="175">
        <f>+$G$53</f>
        <v>155640</v>
      </c>
      <c r="H54" s="91">
        <f t="shared" si="15"/>
        <v>202.33199999999999</v>
      </c>
      <c r="I54" s="97"/>
      <c r="J54" s="93">
        <f t="shared" ref="J54:J55" si="17">+F54</f>
        <v>1.2999999999999999E-3</v>
      </c>
      <c r="K54" s="175">
        <f t="shared" ref="K54:K55" si="18">+$G$53</f>
        <v>155640</v>
      </c>
      <c r="L54" s="91">
        <f t="shared" si="16"/>
        <v>202.33199999999999</v>
      </c>
      <c r="M54" s="97"/>
      <c r="N54" s="96">
        <f t="shared" si="2"/>
        <v>0</v>
      </c>
      <c r="O54" s="118">
        <f t="shared" ref="O54:O74" si="19">IF(OR(H54=0,L54=0),"",(N54/H54))</f>
        <v>0</v>
      </c>
      <c r="Q54" s="227"/>
      <c r="R54" s="251"/>
      <c r="S54" s="228"/>
      <c r="T54" s="66"/>
      <c r="U54" s="214"/>
      <c r="V54" s="215"/>
      <c r="W54" s="209"/>
      <c r="X54" s="227"/>
      <c r="Y54" s="251"/>
      <c r="Z54" s="228"/>
      <c r="AA54" s="66"/>
      <c r="AB54" s="214"/>
      <c r="AC54" s="215"/>
      <c r="AD54" s="209"/>
      <c r="AE54" s="227"/>
      <c r="AF54" s="251"/>
      <c r="AG54" s="228"/>
      <c r="AH54" s="66"/>
      <c r="AI54" s="214"/>
      <c r="AJ54" s="215"/>
      <c r="AK54" s="209"/>
      <c r="AL54" s="209"/>
      <c r="AM54" s="209"/>
      <c r="AN54" s="209"/>
      <c r="AO54" s="209"/>
      <c r="AP54" s="209"/>
      <c r="AQ54" s="209"/>
      <c r="AR54" s="209"/>
      <c r="AS54" s="209"/>
      <c r="AT54" s="209"/>
      <c r="AU54" s="209"/>
      <c r="AV54" s="209"/>
      <c r="AW54" s="209"/>
    </row>
    <row r="55" spans="1:49" s="194" customFormat="1" x14ac:dyDescent="0.3">
      <c r="A55" s="1"/>
      <c r="B55" s="107" t="s">
        <v>83</v>
      </c>
      <c r="C55" s="67"/>
      <c r="D55" s="100" t="s">
        <v>19</v>
      </c>
      <c r="E55" s="99"/>
      <c r="F55" s="93">
        <f>+RESIDENTIAL!$F$55</f>
        <v>1.1000000000000001E-3</v>
      </c>
      <c r="G55" s="175">
        <f>+$G$53</f>
        <v>155640</v>
      </c>
      <c r="H55" s="91">
        <f t="shared" ref="H55" si="20">G55*F55</f>
        <v>171.20400000000001</v>
      </c>
      <c r="I55" s="97"/>
      <c r="J55" s="93">
        <f t="shared" si="17"/>
        <v>1.1000000000000001E-3</v>
      </c>
      <c r="K55" s="175">
        <f t="shared" si="18"/>
        <v>155640</v>
      </c>
      <c r="L55" s="91">
        <f t="shared" ref="L55" si="21">K55*J55</f>
        <v>171.20400000000001</v>
      </c>
      <c r="M55" s="97"/>
      <c r="N55" s="96">
        <f t="shared" ref="N55" si="22">L55-H55</f>
        <v>0</v>
      </c>
      <c r="O55" s="118">
        <f t="shared" ref="O55" si="23">IF(OR(H55=0,L55=0),"",(N55/H55))</f>
        <v>0</v>
      </c>
      <c r="Q55" s="227"/>
      <c r="R55" s="251"/>
      <c r="S55" s="228"/>
      <c r="T55" s="66"/>
      <c r="U55" s="214"/>
      <c r="V55" s="215"/>
      <c r="W55" s="209"/>
      <c r="X55" s="227"/>
      <c r="Y55" s="251"/>
      <c r="Z55" s="228"/>
      <c r="AA55" s="66"/>
      <c r="AB55" s="214"/>
      <c r="AC55" s="215"/>
      <c r="AD55" s="209"/>
      <c r="AE55" s="227"/>
      <c r="AF55" s="251"/>
      <c r="AG55" s="228"/>
      <c r="AH55" s="66"/>
      <c r="AI55" s="214"/>
      <c r="AJ55" s="215"/>
      <c r="AK55" s="209"/>
      <c r="AL55" s="209"/>
      <c r="AM55" s="209"/>
      <c r="AN55" s="209"/>
      <c r="AO55" s="209"/>
      <c r="AP55" s="209"/>
      <c r="AQ55" s="209"/>
      <c r="AR55" s="209"/>
      <c r="AS55" s="209"/>
      <c r="AT55" s="209"/>
      <c r="AU55" s="209"/>
      <c r="AV55" s="209"/>
      <c r="AW55" s="209"/>
    </row>
    <row r="56" spans="1:49" x14ac:dyDescent="0.3">
      <c r="A56" s="1"/>
      <c r="B56" s="67" t="s">
        <v>23</v>
      </c>
      <c r="C56" s="67"/>
      <c r="D56" s="100" t="s">
        <v>55</v>
      </c>
      <c r="E56" s="99"/>
      <c r="F56" s="331">
        <f>+RESIDENTIAL!$F$56</f>
        <v>0.25</v>
      </c>
      <c r="G56" s="104">
        <v>1</v>
      </c>
      <c r="H56" s="91">
        <f t="shared" si="15"/>
        <v>0.25</v>
      </c>
      <c r="I56" s="97"/>
      <c r="J56" s="201">
        <v>0.25</v>
      </c>
      <c r="K56" s="103">
        <v>1</v>
      </c>
      <c r="L56" s="91">
        <f t="shared" si="16"/>
        <v>0.25</v>
      </c>
      <c r="M56" s="97"/>
      <c r="N56" s="96">
        <f t="shared" si="2"/>
        <v>0</v>
      </c>
      <c r="O56" s="118">
        <f t="shared" si="19"/>
        <v>0</v>
      </c>
      <c r="Q56" s="229"/>
      <c r="R56" s="66"/>
      <c r="S56" s="228"/>
      <c r="T56" s="66"/>
      <c r="U56" s="214"/>
      <c r="V56" s="215"/>
      <c r="W56" s="209"/>
      <c r="X56" s="229"/>
      <c r="Y56" s="66"/>
      <c r="Z56" s="228"/>
      <c r="AA56" s="66"/>
      <c r="AB56" s="214"/>
      <c r="AC56" s="215"/>
      <c r="AD56" s="209"/>
      <c r="AE56" s="229"/>
      <c r="AF56" s="66"/>
      <c r="AG56" s="228"/>
      <c r="AH56" s="66"/>
      <c r="AI56" s="214"/>
      <c r="AJ56" s="215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  <c r="AV56" s="209"/>
      <c r="AW56" s="209"/>
    </row>
    <row r="57" spans="1:49" x14ac:dyDescent="0.3">
      <c r="A57" s="1"/>
      <c r="B57" s="67" t="s">
        <v>22</v>
      </c>
      <c r="C57" s="67"/>
      <c r="D57" s="100" t="s">
        <v>19</v>
      </c>
      <c r="E57" s="99"/>
      <c r="F57" s="93">
        <v>7.0000000000000001E-3</v>
      </c>
      <c r="G57" s="176">
        <f>+$F19</f>
        <v>150000</v>
      </c>
      <c r="H57" s="91">
        <f t="shared" si="15"/>
        <v>1050</v>
      </c>
      <c r="I57" s="97"/>
      <c r="J57" s="102">
        <v>7.0000000000000001E-3</v>
      </c>
      <c r="K57" s="180">
        <f>+$G$57</f>
        <v>150000</v>
      </c>
      <c r="L57" s="91">
        <f t="shared" si="16"/>
        <v>1050</v>
      </c>
      <c r="M57" s="97"/>
      <c r="N57" s="96">
        <f t="shared" si="2"/>
        <v>0</v>
      </c>
      <c r="O57" s="118">
        <f t="shared" si="19"/>
        <v>0</v>
      </c>
      <c r="Q57" s="227"/>
      <c r="R57" s="251"/>
      <c r="S57" s="228"/>
      <c r="T57" s="66"/>
      <c r="U57" s="214"/>
      <c r="V57" s="215"/>
      <c r="W57" s="209"/>
      <c r="X57" s="227"/>
      <c r="Y57" s="251"/>
      <c r="Z57" s="228"/>
      <c r="AA57" s="66"/>
      <c r="AB57" s="214"/>
      <c r="AC57" s="215"/>
      <c r="AD57" s="209"/>
      <c r="AE57" s="227"/>
      <c r="AF57" s="251"/>
      <c r="AG57" s="228"/>
      <c r="AH57" s="66"/>
      <c r="AI57" s="214"/>
      <c r="AJ57" s="215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</row>
    <row r="58" spans="1:49" x14ac:dyDescent="0.3">
      <c r="A58" s="1"/>
      <c r="B58" s="101" t="s">
        <v>21</v>
      </c>
      <c r="C58" s="67"/>
      <c r="D58" s="100" t="s">
        <v>19</v>
      </c>
      <c r="E58" s="99"/>
      <c r="F58" s="93">
        <f>+RESIDENTIAL!$F$57</f>
        <v>8.6999999999999994E-2</v>
      </c>
      <c r="G58" s="177">
        <f>0.65*$F19</f>
        <v>97500</v>
      </c>
      <c r="H58" s="91">
        <f t="shared" si="15"/>
        <v>8482.5</v>
      </c>
      <c r="I58" s="97"/>
      <c r="J58" s="93">
        <f>+F58</f>
        <v>8.6999999999999994E-2</v>
      </c>
      <c r="K58" s="177">
        <f>$G58</f>
        <v>97500</v>
      </c>
      <c r="L58" s="91">
        <f t="shared" si="16"/>
        <v>8482.5</v>
      </c>
      <c r="M58" s="97"/>
      <c r="N58" s="96">
        <f t="shared" si="2"/>
        <v>0</v>
      </c>
      <c r="O58" s="118">
        <f t="shared" si="19"/>
        <v>0</v>
      </c>
      <c r="Q58" s="230"/>
      <c r="R58" s="253"/>
      <c r="S58" s="228"/>
      <c r="T58" s="66"/>
      <c r="U58" s="214"/>
      <c r="V58" s="215"/>
      <c r="W58" s="209"/>
      <c r="X58" s="230"/>
      <c r="Y58" s="253"/>
      <c r="Z58" s="228"/>
      <c r="AA58" s="66"/>
      <c r="AB58" s="214"/>
      <c r="AC58" s="215"/>
      <c r="AD58" s="209"/>
      <c r="AE58" s="230"/>
      <c r="AF58" s="253"/>
      <c r="AG58" s="228"/>
      <c r="AH58" s="66"/>
      <c r="AI58" s="214"/>
      <c r="AJ58" s="215"/>
      <c r="AK58" s="209"/>
      <c r="AL58" s="209"/>
      <c r="AM58" s="209"/>
      <c r="AN58" s="209"/>
      <c r="AO58" s="209"/>
      <c r="AP58" s="209"/>
      <c r="AQ58" s="209"/>
      <c r="AR58" s="209"/>
      <c r="AS58" s="209"/>
      <c r="AT58" s="209"/>
      <c r="AU58" s="209"/>
      <c r="AV58" s="209"/>
      <c r="AW58" s="209"/>
    </row>
    <row r="59" spans="1:49" x14ac:dyDescent="0.3">
      <c r="A59" s="1"/>
      <c r="B59" s="101" t="s">
        <v>20</v>
      </c>
      <c r="C59" s="67"/>
      <c r="D59" s="100" t="s">
        <v>19</v>
      </c>
      <c r="E59" s="99"/>
      <c r="F59" s="93">
        <f>+RESIDENTIAL!$F$58</f>
        <v>0.13200000000000001</v>
      </c>
      <c r="G59" s="177">
        <f>0.17*$F19</f>
        <v>25500.000000000004</v>
      </c>
      <c r="H59" s="91">
        <f t="shared" si="15"/>
        <v>3366.0000000000005</v>
      </c>
      <c r="I59" s="97"/>
      <c r="J59" s="93">
        <f t="shared" ref="J59:J62" si="24">+F59</f>
        <v>0.13200000000000001</v>
      </c>
      <c r="K59" s="177">
        <f>$G59</f>
        <v>25500.000000000004</v>
      </c>
      <c r="L59" s="91">
        <f t="shared" si="16"/>
        <v>3366.0000000000005</v>
      </c>
      <c r="M59" s="97"/>
      <c r="N59" s="96">
        <f t="shared" si="2"/>
        <v>0</v>
      </c>
      <c r="O59" s="118">
        <f t="shared" si="19"/>
        <v>0</v>
      </c>
      <c r="Q59" s="230"/>
      <c r="R59" s="253"/>
      <c r="S59" s="228"/>
      <c r="T59" s="66"/>
      <c r="U59" s="214"/>
      <c r="V59" s="215"/>
      <c r="W59" s="209"/>
      <c r="X59" s="230"/>
      <c r="Y59" s="253"/>
      <c r="Z59" s="228"/>
      <c r="AA59" s="66"/>
      <c r="AB59" s="214"/>
      <c r="AC59" s="215"/>
      <c r="AD59" s="209"/>
      <c r="AE59" s="230"/>
      <c r="AF59" s="253"/>
      <c r="AG59" s="228"/>
      <c r="AH59" s="66"/>
      <c r="AI59" s="214"/>
      <c r="AJ59" s="215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</row>
    <row r="60" spans="1:49" x14ac:dyDescent="0.3">
      <c r="A60" s="1"/>
      <c r="B60" s="3" t="s">
        <v>18</v>
      </c>
      <c r="C60" s="67"/>
      <c r="D60" s="100" t="s">
        <v>19</v>
      </c>
      <c r="E60" s="99"/>
      <c r="F60" s="93">
        <f>+RESIDENTIAL!$F$59</f>
        <v>0.18</v>
      </c>
      <c r="G60" s="177">
        <f>0.18*$F19</f>
        <v>27000</v>
      </c>
      <c r="H60" s="91">
        <f t="shared" si="15"/>
        <v>4860</v>
      </c>
      <c r="I60" s="97"/>
      <c r="J60" s="93">
        <f t="shared" si="24"/>
        <v>0.18</v>
      </c>
      <c r="K60" s="177">
        <f>$G60</f>
        <v>27000</v>
      </c>
      <c r="L60" s="91">
        <f t="shared" si="16"/>
        <v>4860</v>
      </c>
      <c r="M60" s="97"/>
      <c r="N60" s="96">
        <f t="shared" si="2"/>
        <v>0</v>
      </c>
      <c r="O60" s="118">
        <f t="shared" si="19"/>
        <v>0</v>
      </c>
      <c r="Q60" s="230"/>
      <c r="R60" s="253"/>
      <c r="S60" s="228"/>
      <c r="T60" s="66"/>
      <c r="U60" s="214"/>
      <c r="V60" s="215"/>
      <c r="W60" s="209"/>
      <c r="X60" s="230"/>
      <c r="Y60" s="253"/>
      <c r="Z60" s="228"/>
      <c r="AA60" s="66"/>
      <c r="AB60" s="214"/>
      <c r="AC60" s="215"/>
      <c r="AD60" s="209"/>
      <c r="AE60" s="230"/>
      <c r="AF60" s="253"/>
      <c r="AG60" s="228"/>
      <c r="AH60" s="66"/>
      <c r="AI60" s="214"/>
      <c r="AJ60" s="215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</row>
    <row r="61" spans="1:49" x14ac:dyDescent="0.3">
      <c r="A61" s="7"/>
      <c r="B61" s="95" t="s">
        <v>17</v>
      </c>
      <c r="C61" s="36"/>
      <c r="D61" s="100" t="s">
        <v>19</v>
      </c>
      <c r="E61" s="94"/>
      <c r="F61" s="93">
        <f>+RESIDENTIAL!$F$60</f>
        <v>0.10299999999999999</v>
      </c>
      <c r="G61" s="177">
        <f>IF(AND($T$1=1, $F19&gt;=750), 750, IF(AND($T$1=1, AND($F19&lt;750, $F19&gt;=0)), $F19, IF(AND($T$1=2, $F19&gt;=750), 750, IF(AND($T$1=2, AND($F19&lt;750, $F19&gt;=0)), $F19))))</f>
        <v>750</v>
      </c>
      <c r="H61" s="91">
        <f t="shared" si="15"/>
        <v>77.25</v>
      </c>
      <c r="I61" s="90"/>
      <c r="J61" s="93">
        <f t="shared" si="24"/>
        <v>0.10299999999999999</v>
      </c>
      <c r="K61" s="177">
        <f>$G61</f>
        <v>750</v>
      </c>
      <c r="L61" s="91">
        <f t="shared" si="16"/>
        <v>77.25</v>
      </c>
      <c r="M61" s="90"/>
      <c r="N61" s="89">
        <f t="shared" si="2"/>
        <v>0</v>
      </c>
      <c r="O61" s="118">
        <f t="shared" si="19"/>
        <v>0</v>
      </c>
      <c r="Q61" s="230"/>
      <c r="R61" s="253"/>
      <c r="S61" s="228"/>
      <c r="T61" s="34"/>
      <c r="U61" s="214"/>
      <c r="V61" s="215"/>
      <c r="W61" s="209"/>
      <c r="X61" s="230"/>
      <c r="Y61" s="253"/>
      <c r="Z61" s="228"/>
      <c r="AA61" s="34"/>
      <c r="AB61" s="214"/>
      <c r="AC61" s="215"/>
      <c r="AD61" s="209"/>
      <c r="AE61" s="230"/>
      <c r="AF61" s="253"/>
      <c r="AG61" s="228"/>
      <c r="AH61" s="34"/>
      <c r="AI61" s="214"/>
      <c r="AJ61" s="215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</row>
    <row r="62" spans="1:49" x14ac:dyDescent="0.3">
      <c r="A62" s="7"/>
      <c r="B62" s="95" t="s">
        <v>16</v>
      </c>
      <c r="C62" s="36"/>
      <c r="D62" s="100" t="s">
        <v>19</v>
      </c>
      <c r="E62" s="94"/>
      <c r="F62" s="93">
        <f>+RESIDENTIAL!$F$61</f>
        <v>0.121</v>
      </c>
      <c r="G62" s="177">
        <f>IF(AND($T$1=1, F19&gt;=750), F19-750, IF(AND($T$1=1, AND(F19&lt;750, F19&gt;=0)), 0, IF(AND($T$1=2, F19&gt;=750), F19-750, IF(AND($T$1=2, AND(F19&lt;750, F19&gt;=0)), 0))))</f>
        <v>149250</v>
      </c>
      <c r="H62" s="91">
        <f t="shared" si="15"/>
        <v>18059.25</v>
      </c>
      <c r="I62" s="90"/>
      <c r="J62" s="93">
        <f t="shared" si="24"/>
        <v>0.121</v>
      </c>
      <c r="K62" s="177">
        <f>$G62</f>
        <v>149250</v>
      </c>
      <c r="L62" s="91">
        <f t="shared" si="16"/>
        <v>18059.25</v>
      </c>
      <c r="M62" s="90"/>
      <c r="N62" s="89">
        <f t="shared" si="2"/>
        <v>0</v>
      </c>
      <c r="O62" s="118">
        <f t="shared" si="19"/>
        <v>0</v>
      </c>
      <c r="Q62" s="230"/>
      <c r="R62" s="253"/>
      <c r="S62" s="228"/>
      <c r="T62" s="34"/>
      <c r="U62" s="214"/>
      <c r="V62" s="215"/>
      <c r="W62" s="209"/>
      <c r="X62" s="230"/>
      <c r="Y62" s="253"/>
      <c r="Z62" s="228"/>
      <c r="AA62" s="34"/>
      <c r="AB62" s="214"/>
      <c r="AC62" s="215"/>
      <c r="AD62" s="209"/>
      <c r="AE62" s="230"/>
      <c r="AF62" s="253"/>
      <c r="AG62" s="228"/>
      <c r="AH62" s="34"/>
      <c r="AI62" s="214"/>
      <c r="AJ62" s="215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</row>
    <row r="63" spans="1:49" s="194" customFormat="1" x14ac:dyDescent="0.3">
      <c r="A63" s="7"/>
      <c r="B63" s="280" t="s">
        <v>114</v>
      </c>
      <c r="C63" s="36"/>
      <c r="D63" s="100" t="s">
        <v>19</v>
      </c>
      <c r="E63" s="94"/>
      <c r="F63" s="93">
        <v>0.113</v>
      </c>
      <c r="G63" s="177"/>
      <c r="H63" s="91"/>
      <c r="I63" s="90"/>
      <c r="J63" s="93">
        <f>+F63</f>
        <v>0.113</v>
      </c>
      <c r="K63" s="180"/>
      <c r="L63" s="287"/>
      <c r="M63" s="90"/>
      <c r="N63" s="89">
        <f t="shared" ref="N63" si="25">L63-H63</f>
        <v>0</v>
      </c>
      <c r="O63" s="118" t="str">
        <f t="shared" ref="O63" si="26">IF(OR(H63=0,L63=0),"",(N63/H63))</f>
        <v/>
      </c>
      <c r="Q63" s="230"/>
      <c r="R63" s="253"/>
      <c r="S63" s="228"/>
      <c r="T63" s="34"/>
      <c r="U63" s="214"/>
      <c r="V63" s="215"/>
      <c r="W63" s="209"/>
      <c r="X63" s="230"/>
      <c r="Y63" s="253"/>
      <c r="Z63" s="228"/>
      <c r="AA63" s="34"/>
      <c r="AB63" s="214"/>
      <c r="AC63" s="215"/>
      <c r="AD63" s="209"/>
      <c r="AE63" s="230"/>
      <c r="AF63" s="253"/>
      <c r="AG63" s="228"/>
      <c r="AH63" s="34"/>
      <c r="AI63" s="214"/>
      <c r="AJ63" s="215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</row>
    <row r="64" spans="1:49" s="194" customFormat="1" ht="15" thickBot="1" x14ac:dyDescent="0.35">
      <c r="A64" s="7"/>
      <c r="B64" s="280" t="s">
        <v>115</v>
      </c>
      <c r="C64" s="36"/>
      <c r="D64" s="100" t="s">
        <v>19</v>
      </c>
      <c r="E64" s="94"/>
      <c r="F64" s="93">
        <v>0.113</v>
      </c>
      <c r="G64" s="177">
        <f>+$G$57</f>
        <v>150000</v>
      </c>
      <c r="H64" s="91">
        <f t="shared" si="15"/>
        <v>16950</v>
      </c>
      <c r="I64" s="90"/>
      <c r="J64" s="305">
        <f>+F64</f>
        <v>0.113</v>
      </c>
      <c r="K64" s="180">
        <f>+$G$57</f>
        <v>150000</v>
      </c>
      <c r="L64" s="91">
        <f t="shared" si="16"/>
        <v>16950</v>
      </c>
      <c r="M64" s="90"/>
      <c r="N64" s="89">
        <f t="shared" si="2"/>
        <v>0</v>
      </c>
      <c r="O64" s="288">
        <f t="shared" si="19"/>
        <v>0</v>
      </c>
      <c r="Q64" s="230"/>
      <c r="R64" s="253"/>
      <c r="S64" s="228"/>
      <c r="T64" s="34"/>
      <c r="U64" s="214"/>
      <c r="V64" s="215"/>
      <c r="W64" s="209"/>
      <c r="X64" s="230"/>
      <c r="Y64" s="253"/>
      <c r="Z64" s="228"/>
      <c r="AA64" s="34"/>
      <c r="AB64" s="214"/>
      <c r="AC64" s="215"/>
      <c r="AD64" s="209"/>
      <c r="AE64" s="230"/>
      <c r="AF64" s="253"/>
      <c r="AG64" s="228"/>
      <c r="AH64" s="34"/>
      <c r="AI64" s="214"/>
      <c r="AJ64" s="215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</row>
    <row r="65" spans="1:49" ht="15" thickBot="1" x14ac:dyDescent="0.35">
      <c r="A65" s="1"/>
      <c r="B65" s="88"/>
      <c r="C65" s="86"/>
      <c r="D65" s="87"/>
      <c r="E65" s="86"/>
      <c r="F65" s="56"/>
      <c r="G65" s="85"/>
      <c r="H65" s="54"/>
      <c r="I65" s="83"/>
      <c r="J65" s="56"/>
      <c r="K65" s="84"/>
      <c r="L65" s="54"/>
      <c r="M65" s="83"/>
      <c r="N65" s="82"/>
      <c r="O65" s="8"/>
      <c r="Q65" s="230"/>
      <c r="R65" s="219"/>
      <c r="S65" s="228"/>
      <c r="T65" s="66"/>
      <c r="U65" s="214"/>
      <c r="V65" s="233"/>
      <c r="W65" s="209"/>
      <c r="X65" s="230"/>
      <c r="Y65" s="219"/>
      <c r="Z65" s="228"/>
      <c r="AA65" s="66"/>
      <c r="AB65" s="214"/>
      <c r="AC65" s="233"/>
      <c r="AD65" s="209"/>
      <c r="AE65" s="230"/>
      <c r="AF65" s="219"/>
      <c r="AG65" s="228"/>
      <c r="AH65" s="66"/>
      <c r="AI65" s="214"/>
      <c r="AJ65" s="233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</row>
    <row r="66" spans="1:49" x14ac:dyDescent="0.3">
      <c r="A66" s="1"/>
      <c r="B66" s="81" t="s">
        <v>131</v>
      </c>
      <c r="C66" s="67"/>
      <c r="D66" s="67"/>
      <c r="E66" s="67"/>
      <c r="F66" s="80"/>
      <c r="G66" s="79"/>
      <c r="H66" s="76">
        <f>SUM(H53:H57,H52,H64)</f>
        <v>24382.779600000002</v>
      </c>
      <c r="I66" s="78"/>
      <c r="J66" s="77"/>
      <c r="K66" s="77"/>
      <c r="L66" s="76">
        <f>SUM(L53:L57,L52,L64)</f>
        <v>24906.4766456</v>
      </c>
      <c r="M66" s="75"/>
      <c r="N66" s="74">
        <f>L66-H66</f>
        <v>523.69704559999809</v>
      </c>
      <c r="O66" s="167">
        <f t="shared" si="19"/>
        <v>2.147815196590622E-2</v>
      </c>
      <c r="Q66" s="234"/>
      <c r="R66" s="234"/>
      <c r="S66" s="220"/>
      <c r="T66" s="75"/>
      <c r="U66" s="214"/>
      <c r="V66" s="215"/>
      <c r="W66" s="209"/>
      <c r="X66" s="234"/>
      <c r="Y66" s="234"/>
      <c r="Z66" s="220"/>
      <c r="AA66" s="75"/>
      <c r="AB66" s="214"/>
      <c r="AC66" s="215"/>
      <c r="AD66" s="209"/>
      <c r="AE66" s="234"/>
      <c r="AF66" s="234"/>
      <c r="AG66" s="220"/>
      <c r="AH66" s="75"/>
      <c r="AI66" s="214"/>
      <c r="AJ66" s="215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</row>
    <row r="67" spans="1:49" x14ac:dyDescent="0.3">
      <c r="A67" s="1"/>
      <c r="B67" s="73" t="s">
        <v>12</v>
      </c>
      <c r="C67" s="67"/>
      <c r="D67" s="67"/>
      <c r="E67" s="67"/>
      <c r="F67" s="72">
        <v>0.13</v>
      </c>
      <c r="G67" s="66"/>
      <c r="H67" s="70">
        <f>H66*F67</f>
        <v>3169.7613480000005</v>
      </c>
      <c r="I67" s="65"/>
      <c r="J67" s="71">
        <v>0.13</v>
      </c>
      <c r="K67" s="65"/>
      <c r="L67" s="69">
        <f>L66*J67</f>
        <v>3237.841963928</v>
      </c>
      <c r="M67" s="64"/>
      <c r="N67" s="68">
        <f>L67-H67</f>
        <v>68.080615927999588</v>
      </c>
      <c r="O67" s="118">
        <f t="shared" si="19"/>
        <v>2.1478151965906165E-2</v>
      </c>
      <c r="Q67" s="235"/>
      <c r="R67" s="64"/>
      <c r="S67" s="236"/>
      <c r="T67" s="64"/>
      <c r="U67" s="214"/>
      <c r="V67" s="215"/>
      <c r="W67" s="209"/>
      <c r="X67" s="235"/>
      <c r="Y67" s="64"/>
      <c r="Z67" s="236"/>
      <c r="AA67" s="64"/>
      <c r="AB67" s="214"/>
      <c r="AC67" s="215"/>
      <c r="AD67" s="209"/>
      <c r="AE67" s="235"/>
      <c r="AF67" s="64"/>
      <c r="AG67" s="236"/>
      <c r="AH67" s="64"/>
      <c r="AI67" s="214"/>
      <c r="AJ67" s="215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</row>
    <row r="68" spans="1:49" ht="15" thickBot="1" x14ac:dyDescent="0.35">
      <c r="A68" s="1"/>
      <c r="B68" s="387" t="s">
        <v>132</v>
      </c>
      <c r="C68" s="387"/>
      <c r="D68" s="387"/>
      <c r="E68" s="63"/>
      <c r="F68" s="62"/>
      <c r="G68" s="61"/>
      <c r="H68" s="60">
        <f>SUM(H66:H67)</f>
        <v>27552.540948000002</v>
      </c>
      <c r="I68" s="59"/>
      <c r="J68" s="59"/>
      <c r="K68" s="59"/>
      <c r="L68" s="60">
        <f>SUM(L66:L67)</f>
        <v>28144.318609528</v>
      </c>
      <c r="M68" s="58"/>
      <c r="N68" s="57">
        <f>L68-H68</f>
        <v>591.77766152799813</v>
      </c>
      <c r="O68" s="168">
        <f t="shared" si="19"/>
        <v>2.1478151965906231E-2</v>
      </c>
      <c r="Q68" s="75"/>
      <c r="R68" s="75"/>
      <c r="S68" s="220"/>
      <c r="T68" s="75"/>
      <c r="U68" s="220"/>
      <c r="V68" s="238"/>
      <c r="W68" s="209"/>
      <c r="X68" s="75"/>
      <c r="Y68" s="75"/>
      <c r="Z68" s="220"/>
      <c r="AA68" s="75"/>
      <c r="AB68" s="220"/>
      <c r="AC68" s="238"/>
      <c r="AD68" s="209"/>
      <c r="AE68" s="75"/>
      <c r="AF68" s="75"/>
      <c r="AG68" s="220"/>
      <c r="AH68" s="75"/>
      <c r="AI68" s="220"/>
      <c r="AJ68" s="238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</row>
    <row r="69" spans="1:49" ht="15" thickBot="1" x14ac:dyDescent="0.35">
      <c r="A69" s="7"/>
      <c r="B69" s="19"/>
      <c r="C69" s="17"/>
      <c r="D69" s="18"/>
      <c r="E69" s="17"/>
      <c r="F69" s="56"/>
      <c r="G69" s="12"/>
      <c r="H69" s="54"/>
      <c r="I69" s="10"/>
      <c r="J69" s="56"/>
      <c r="K69" s="55"/>
      <c r="L69" s="54"/>
      <c r="M69" s="10"/>
      <c r="N69" s="53"/>
      <c r="O69" s="8"/>
      <c r="Q69" s="230"/>
      <c r="R69" s="239"/>
      <c r="S69" s="228"/>
      <c r="T69" s="34"/>
      <c r="U69" s="240"/>
      <c r="V69" s="233"/>
      <c r="W69" s="209"/>
      <c r="X69" s="230"/>
      <c r="Y69" s="239"/>
      <c r="Z69" s="228"/>
      <c r="AA69" s="34"/>
      <c r="AB69" s="240"/>
      <c r="AC69" s="233"/>
      <c r="AD69" s="209"/>
      <c r="AE69" s="230"/>
      <c r="AF69" s="239"/>
      <c r="AG69" s="228"/>
      <c r="AH69" s="34"/>
      <c r="AI69" s="240"/>
      <c r="AJ69" s="233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209"/>
      <c r="AW69" s="209"/>
    </row>
    <row r="70" spans="1:49" x14ac:dyDescent="0.3">
      <c r="A70" s="7"/>
      <c r="B70" s="52" t="s">
        <v>13</v>
      </c>
      <c r="C70" s="36"/>
      <c r="D70" s="36"/>
      <c r="E70" s="36"/>
      <c r="F70" s="51"/>
      <c r="G70" s="43"/>
      <c r="H70" s="48">
        <f>SUM(H61:H62,H52,H53:H57)</f>
        <v>25569.279599999998</v>
      </c>
      <c r="I70" s="50"/>
      <c r="J70" s="49"/>
      <c r="K70" s="49"/>
      <c r="L70" s="166">
        <f>SUM(L61:L62,L52,L53:L57)</f>
        <v>26092.9766456</v>
      </c>
      <c r="M70" s="47"/>
      <c r="N70" s="46">
        <f>L70-H70</f>
        <v>523.69704560000173</v>
      </c>
      <c r="O70" s="167">
        <f t="shared" si="19"/>
        <v>2.0481493956521237E-2</v>
      </c>
      <c r="Q70" s="241"/>
      <c r="R70" s="241"/>
      <c r="S70" s="242"/>
      <c r="T70" s="47"/>
      <c r="U70" s="214"/>
      <c r="V70" s="215"/>
      <c r="W70" s="209"/>
      <c r="X70" s="241"/>
      <c r="Y70" s="241"/>
      <c r="Z70" s="242"/>
      <c r="AA70" s="47"/>
      <c r="AB70" s="214"/>
      <c r="AC70" s="215"/>
      <c r="AD70" s="209"/>
      <c r="AE70" s="241"/>
      <c r="AF70" s="241"/>
      <c r="AG70" s="242"/>
      <c r="AH70" s="47"/>
      <c r="AI70" s="214"/>
      <c r="AJ70" s="215"/>
      <c r="AK70" s="209"/>
      <c r="AL70" s="209"/>
      <c r="AM70" s="209"/>
      <c r="AN70" s="209"/>
      <c r="AO70" s="209"/>
      <c r="AP70" s="209"/>
      <c r="AQ70" s="209"/>
      <c r="AR70" s="209"/>
      <c r="AS70" s="209"/>
      <c r="AT70" s="209"/>
      <c r="AU70" s="209"/>
      <c r="AV70" s="209"/>
      <c r="AW70" s="209"/>
    </row>
    <row r="71" spans="1:49" x14ac:dyDescent="0.3">
      <c r="A71" s="7"/>
      <c r="B71" s="45" t="s">
        <v>12</v>
      </c>
      <c r="C71" s="36"/>
      <c r="D71" s="36"/>
      <c r="E71" s="36"/>
      <c r="F71" s="44">
        <v>0.13</v>
      </c>
      <c r="G71" s="43"/>
      <c r="H71" s="39">
        <f>H70*F71</f>
        <v>3324.0063479999999</v>
      </c>
      <c r="I71" s="32"/>
      <c r="J71" s="42">
        <v>0.13</v>
      </c>
      <c r="K71" s="41"/>
      <c r="L71" s="38">
        <f>L70*J71</f>
        <v>3392.0869639279999</v>
      </c>
      <c r="M71" s="30"/>
      <c r="N71" s="37">
        <f>L71-H71</f>
        <v>68.080615928000043</v>
      </c>
      <c r="O71" s="118">
        <f t="shared" si="19"/>
        <v>2.0481493956521182E-2</v>
      </c>
      <c r="Q71" s="243"/>
      <c r="R71" s="244"/>
      <c r="S71" s="245"/>
      <c r="T71" s="30"/>
      <c r="U71" s="214"/>
      <c r="V71" s="215"/>
      <c r="W71" s="209"/>
      <c r="X71" s="243"/>
      <c r="Y71" s="244"/>
      <c r="Z71" s="245"/>
      <c r="AA71" s="30"/>
      <c r="AB71" s="214"/>
      <c r="AC71" s="215"/>
      <c r="AD71" s="209"/>
      <c r="AE71" s="243"/>
      <c r="AF71" s="244"/>
      <c r="AG71" s="245"/>
      <c r="AH71" s="30"/>
      <c r="AI71" s="214"/>
      <c r="AJ71" s="215"/>
      <c r="AK71" s="209"/>
      <c r="AL71" s="209"/>
      <c r="AM71" s="209"/>
      <c r="AN71" s="209"/>
      <c r="AO71" s="209"/>
      <c r="AP71" s="209"/>
      <c r="AQ71" s="209"/>
      <c r="AR71" s="209"/>
      <c r="AS71" s="209"/>
      <c r="AT71" s="209"/>
      <c r="AU71" s="209"/>
      <c r="AV71" s="209"/>
      <c r="AW71" s="209"/>
    </row>
    <row r="72" spans="1:49" x14ac:dyDescent="0.3">
      <c r="A72" s="7"/>
      <c r="B72" s="40" t="s">
        <v>11</v>
      </c>
      <c r="C72" s="36"/>
      <c r="D72" s="36"/>
      <c r="E72" s="36"/>
      <c r="F72" s="35"/>
      <c r="G72" s="34"/>
      <c r="H72" s="39">
        <f>H70+H71</f>
        <v>28893.285947999997</v>
      </c>
      <c r="I72" s="32"/>
      <c r="J72" s="32"/>
      <c r="K72" s="32"/>
      <c r="L72" s="38">
        <f>L70+L71</f>
        <v>29485.063609527999</v>
      </c>
      <c r="M72" s="30"/>
      <c r="N72" s="37">
        <f>L72-H72</f>
        <v>591.77766152800177</v>
      </c>
      <c r="O72" s="118">
        <f t="shared" si="19"/>
        <v>2.048149395652123E-2</v>
      </c>
      <c r="Q72" s="30"/>
      <c r="R72" s="30"/>
      <c r="S72" s="245"/>
      <c r="T72" s="30"/>
      <c r="U72" s="214"/>
      <c r="V72" s="215"/>
      <c r="W72" s="209"/>
      <c r="X72" s="30"/>
      <c r="Y72" s="30"/>
      <c r="Z72" s="245"/>
      <c r="AA72" s="30"/>
      <c r="AB72" s="214"/>
      <c r="AC72" s="215"/>
      <c r="AD72" s="209"/>
      <c r="AE72" s="30"/>
      <c r="AF72" s="30"/>
      <c r="AG72" s="245"/>
      <c r="AH72" s="30"/>
      <c r="AI72" s="214"/>
      <c r="AJ72" s="215"/>
      <c r="AK72" s="209"/>
      <c r="AL72" s="209"/>
      <c r="AM72" s="209"/>
      <c r="AN72" s="209"/>
      <c r="AO72" s="209"/>
      <c r="AP72" s="209"/>
      <c r="AQ72" s="209"/>
      <c r="AR72" s="209"/>
      <c r="AS72" s="209"/>
      <c r="AT72" s="209"/>
      <c r="AU72" s="209"/>
      <c r="AV72" s="209"/>
      <c r="AW72" s="209"/>
    </row>
    <row r="73" spans="1:49" x14ac:dyDescent="0.3">
      <c r="A73" s="7"/>
      <c r="B73" s="390" t="s">
        <v>10</v>
      </c>
      <c r="C73" s="390"/>
      <c r="D73" s="390"/>
      <c r="E73" s="36"/>
      <c r="F73" s="35"/>
      <c r="G73" s="34"/>
      <c r="H73" s="33">
        <f>ROUND(-H72*0%,2)</f>
        <v>0</v>
      </c>
      <c r="I73" s="32"/>
      <c r="J73" s="32"/>
      <c r="K73" s="32"/>
      <c r="L73" s="31">
        <f>ROUND(-L72*0%,2)</f>
        <v>0</v>
      </c>
      <c r="M73" s="30"/>
      <c r="N73" s="29">
        <f>L73-H73</f>
        <v>0</v>
      </c>
      <c r="O73" s="28" t="str">
        <f>IF(OR(H73=0,L73=0),"",(N73/H73))</f>
        <v/>
      </c>
      <c r="Q73" s="30"/>
      <c r="R73" s="30"/>
      <c r="S73" s="246"/>
      <c r="T73" s="30"/>
      <c r="U73" s="237"/>
      <c r="V73" s="215"/>
      <c r="W73" s="209"/>
      <c r="X73" s="30"/>
      <c r="Y73" s="30"/>
      <c r="Z73" s="246"/>
      <c r="AA73" s="30"/>
      <c r="AB73" s="237"/>
      <c r="AC73" s="215"/>
      <c r="AD73" s="209"/>
      <c r="AE73" s="30"/>
      <c r="AF73" s="30"/>
      <c r="AG73" s="246"/>
      <c r="AH73" s="30"/>
      <c r="AI73" s="237"/>
      <c r="AJ73" s="215"/>
      <c r="AK73" s="209"/>
      <c r="AL73" s="209"/>
      <c r="AM73" s="209"/>
      <c r="AN73" s="209"/>
      <c r="AO73" s="209"/>
      <c r="AP73" s="209"/>
      <c r="AQ73" s="209"/>
      <c r="AR73" s="209"/>
      <c r="AS73" s="209"/>
      <c r="AT73" s="209"/>
      <c r="AU73" s="209"/>
      <c r="AV73" s="209"/>
      <c r="AW73" s="209"/>
    </row>
    <row r="74" spans="1:49" ht="15" thickBot="1" x14ac:dyDescent="0.35">
      <c r="A74" s="7"/>
      <c r="B74" s="389" t="s">
        <v>9</v>
      </c>
      <c r="C74" s="389"/>
      <c r="D74" s="389"/>
      <c r="E74" s="27"/>
      <c r="F74" s="26"/>
      <c r="G74" s="25"/>
      <c r="H74" s="24">
        <f>SUM(H72:H73)</f>
        <v>28893.285947999997</v>
      </c>
      <c r="I74" s="23"/>
      <c r="J74" s="23"/>
      <c r="K74" s="23"/>
      <c r="L74" s="22">
        <f>SUM(L72:L73)</f>
        <v>29485.063609527999</v>
      </c>
      <c r="M74" s="21"/>
      <c r="N74" s="20">
        <f>L74-H74</f>
        <v>591.77766152800177</v>
      </c>
      <c r="O74" s="168">
        <f t="shared" si="19"/>
        <v>2.048149395652123E-2</v>
      </c>
      <c r="Q74" s="47"/>
      <c r="R74" s="47"/>
      <c r="S74" s="242"/>
      <c r="T74" s="47"/>
      <c r="U74" s="220"/>
      <c r="V74" s="238"/>
      <c r="W74" s="209"/>
      <c r="X74" s="47"/>
      <c r="Y74" s="47"/>
      <c r="Z74" s="242"/>
      <c r="AA74" s="47"/>
      <c r="AB74" s="220"/>
      <c r="AC74" s="238"/>
      <c r="AD74" s="209"/>
      <c r="AE74" s="47"/>
      <c r="AF74" s="47"/>
      <c r="AG74" s="242"/>
      <c r="AH74" s="47"/>
      <c r="AI74" s="220"/>
      <c r="AJ74" s="238"/>
      <c r="AK74" s="209"/>
      <c r="AL74" s="209"/>
      <c r="AM74" s="209"/>
      <c r="AN74" s="209"/>
      <c r="AO74" s="209"/>
      <c r="AP74" s="209"/>
      <c r="AQ74" s="209"/>
      <c r="AR74" s="209"/>
      <c r="AS74" s="209"/>
      <c r="AT74" s="209"/>
      <c r="AU74" s="209"/>
      <c r="AV74" s="209"/>
      <c r="AW74" s="209"/>
    </row>
    <row r="75" spans="1:49" ht="15" thickBot="1" x14ac:dyDescent="0.35">
      <c r="A75" s="7"/>
      <c r="B75" s="19"/>
      <c r="C75" s="17"/>
      <c r="D75" s="18"/>
      <c r="E75" s="17"/>
      <c r="F75" s="13"/>
      <c r="G75" s="16"/>
      <c r="H75" s="15"/>
      <c r="I75" s="14"/>
      <c r="J75" s="13"/>
      <c r="K75" s="12"/>
      <c r="L75" s="11"/>
      <c r="M75" s="10"/>
      <c r="N75" s="9"/>
      <c r="O75" s="8"/>
      <c r="Q75" s="230"/>
      <c r="R75" s="239"/>
      <c r="S75" s="228"/>
      <c r="T75" s="34"/>
      <c r="U75" s="240"/>
      <c r="V75" s="233"/>
      <c r="W75" s="209"/>
      <c r="X75" s="230"/>
      <c r="Y75" s="239"/>
      <c r="Z75" s="228"/>
      <c r="AA75" s="34"/>
      <c r="AB75" s="240"/>
      <c r="AC75" s="233"/>
      <c r="AD75" s="209"/>
      <c r="AE75" s="230"/>
      <c r="AF75" s="239"/>
      <c r="AG75" s="228"/>
      <c r="AH75" s="34"/>
      <c r="AI75" s="240"/>
      <c r="AJ75" s="233"/>
      <c r="AK75" s="209"/>
      <c r="AL75" s="209"/>
      <c r="AM75" s="209"/>
      <c r="AN75" s="209"/>
      <c r="AO75" s="209"/>
      <c r="AP75" s="209"/>
      <c r="AQ75" s="209"/>
      <c r="AR75" s="209"/>
      <c r="AS75" s="209"/>
      <c r="AT75" s="209"/>
      <c r="AU75" s="209"/>
      <c r="AV75" s="209"/>
      <c r="AW75" s="209"/>
    </row>
    <row r="76" spans="1:49" x14ac:dyDescent="0.3">
      <c r="A76" s="1"/>
      <c r="B76" s="1"/>
      <c r="C76" s="1"/>
      <c r="D76" s="1"/>
      <c r="E76" s="1"/>
      <c r="F76" s="1"/>
      <c r="G76" s="1"/>
      <c r="H76" s="6"/>
      <c r="I76" s="1"/>
      <c r="J76" s="1"/>
      <c r="K76" s="1"/>
      <c r="L76" s="6"/>
      <c r="M76" s="1"/>
      <c r="N76" s="1"/>
      <c r="O76" s="1"/>
      <c r="Q76" s="208"/>
      <c r="R76" s="208"/>
      <c r="S76" s="247"/>
      <c r="T76" s="208"/>
      <c r="U76" s="208"/>
      <c r="V76" s="208"/>
      <c r="W76" s="209"/>
      <c r="X76" s="208"/>
      <c r="Y76" s="208"/>
      <c r="Z76" s="247"/>
      <c r="AA76" s="208"/>
      <c r="AB76" s="208"/>
      <c r="AC76" s="208"/>
      <c r="AD76" s="209"/>
      <c r="AE76" s="208"/>
      <c r="AF76" s="208"/>
      <c r="AG76" s="247"/>
      <c r="AH76" s="208"/>
      <c r="AI76" s="208"/>
      <c r="AJ76" s="208"/>
      <c r="AK76" s="209"/>
      <c r="AL76" s="209"/>
      <c r="AM76" s="209"/>
      <c r="AN76" s="209"/>
      <c r="AO76" s="209"/>
      <c r="AP76" s="209"/>
      <c r="AQ76" s="209"/>
      <c r="AR76" s="209"/>
      <c r="AS76" s="209"/>
      <c r="AT76" s="209"/>
      <c r="AU76" s="209"/>
      <c r="AV76" s="209"/>
      <c r="AW76" s="209"/>
    </row>
    <row r="77" spans="1:49" x14ac:dyDescent="0.3">
      <c r="A77" s="1"/>
      <c r="B77" s="5" t="s">
        <v>8</v>
      </c>
      <c r="C77" s="1"/>
      <c r="D77" s="1"/>
      <c r="E77" s="1"/>
      <c r="F77" s="4">
        <v>3.7600000000000001E-2</v>
      </c>
      <c r="G77" s="1"/>
      <c r="H77" s="1"/>
      <c r="I77" s="1"/>
      <c r="J77" s="4">
        <v>3.7600000000000001E-2</v>
      </c>
      <c r="K77" s="1"/>
      <c r="L77" s="6"/>
      <c r="M77" s="1"/>
      <c r="N77" s="1"/>
      <c r="O77" s="1"/>
      <c r="Q77" s="248"/>
      <c r="R77" s="208"/>
      <c r="S77" s="208"/>
      <c r="T77" s="208"/>
      <c r="U77" s="208"/>
      <c r="V77" s="208"/>
      <c r="W77" s="209"/>
      <c r="X77" s="248"/>
      <c r="Y77" s="208"/>
      <c r="Z77" s="208"/>
      <c r="AA77" s="208"/>
      <c r="AB77" s="208"/>
      <c r="AC77" s="208"/>
      <c r="AD77" s="209"/>
      <c r="AE77" s="248"/>
      <c r="AF77" s="208"/>
      <c r="AG77" s="208"/>
      <c r="AH77" s="208"/>
      <c r="AI77" s="208"/>
      <c r="AJ77" s="208"/>
      <c r="AK77" s="209"/>
      <c r="AL77" s="209"/>
      <c r="AM77" s="209"/>
      <c r="AN77" s="209"/>
      <c r="AO77" s="209"/>
      <c r="AP77" s="209"/>
      <c r="AQ77" s="209"/>
      <c r="AR77" s="209"/>
      <c r="AS77" s="209"/>
      <c r="AT77" s="209"/>
      <c r="AU77" s="209"/>
      <c r="AV77" s="209"/>
      <c r="AW77" s="209"/>
    </row>
    <row r="78" spans="1:49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Q78" s="209"/>
      <c r="R78" s="209"/>
      <c r="S78" s="209"/>
      <c r="T78" s="209"/>
      <c r="U78" s="209"/>
      <c r="V78" s="209"/>
      <c r="W78" s="209"/>
      <c r="X78" s="209"/>
      <c r="Y78" s="209"/>
      <c r="Z78" s="209"/>
      <c r="AA78" s="209"/>
      <c r="AB78" s="209"/>
      <c r="AC78" s="209"/>
      <c r="AD78" s="209"/>
      <c r="AE78" s="209"/>
      <c r="AF78" s="209"/>
      <c r="AG78" s="209"/>
      <c r="AH78" s="209"/>
      <c r="AI78" s="209"/>
      <c r="AJ78" s="209"/>
      <c r="AK78" s="209"/>
      <c r="AL78" s="209"/>
      <c r="AM78" s="209"/>
      <c r="AN78" s="209"/>
      <c r="AO78" s="209"/>
      <c r="AP78" s="209"/>
      <c r="AQ78" s="209"/>
      <c r="AR78" s="209"/>
      <c r="AS78" s="209"/>
      <c r="AT78" s="209"/>
      <c r="AU78" s="209"/>
      <c r="AV78" s="209"/>
      <c r="AW78" s="209"/>
    </row>
    <row r="79" spans="1:49" x14ac:dyDescent="0.3">
      <c r="A79" s="1" t="s">
        <v>7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49" x14ac:dyDescent="0.3">
      <c r="A80" s="1" t="s">
        <v>6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x14ac:dyDescent="0.3">
      <c r="A82" s="3" t="s">
        <v>129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x14ac:dyDescent="0.3">
      <c r="A83" s="3" t="s">
        <v>5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x14ac:dyDescent="0.3">
      <c r="A85" s="1" t="s">
        <v>130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x14ac:dyDescent="0.3">
      <c r="A86" s="1" t="s">
        <v>4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x14ac:dyDescent="0.3">
      <c r="A87" s="1" t="s">
        <v>3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x14ac:dyDescent="0.3">
      <c r="A88" s="1" t="s">
        <v>2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x14ac:dyDescent="0.3">
      <c r="A89" s="1" t="s">
        <v>1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x14ac:dyDescent="0.3">
      <c r="A91" s="2"/>
      <c r="B91" s="1" t="s">
        <v>0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194" customFormat="1" x14ac:dyDescent="0.3">
      <c r="A92" s="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194" customFormat="1" x14ac:dyDescent="0.3">
      <c r="A93" s="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194" customFormat="1" x14ac:dyDescent="0.3">
      <c r="A94" s="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194" customFormat="1" x14ac:dyDescent="0.3">
      <c r="A95" s="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194" customFormat="1" x14ac:dyDescent="0.3">
      <c r="A96" s="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194" customFormat="1" x14ac:dyDescent="0.3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194" customFormat="1" x14ac:dyDescent="0.3">
      <c r="A98" s="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s="194" customFormat="1" x14ac:dyDescent="0.3">
      <c r="A99" s="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s="194" customFormat="1" x14ac:dyDescent="0.3">
      <c r="A100" s="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194" customFormat="1" x14ac:dyDescent="0.3">
      <c r="A101" s="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194" customFormat="1" x14ac:dyDescent="0.3">
      <c r="A102" s="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194" customFormat="1" x14ac:dyDescent="0.3">
      <c r="A103" s="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194" customFormat="1" x14ac:dyDescent="0.3">
      <c r="A104" s="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194" customFormat="1" x14ac:dyDescent="0.3">
      <c r="A105" s="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194" customFormat="1" x14ac:dyDescent="0.3">
      <c r="A106" s="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194" customFormat="1" x14ac:dyDescent="0.3">
      <c r="A107" s="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194" customFormat="1" x14ac:dyDescent="0.3">
      <c r="A108" s="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194" customFormat="1" x14ac:dyDescent="0.3">
      <c r="A109" s="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194" customFormat="1" x14ac:dyDescent="0.3">
      <c r="A110" s="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194" customFormat="1" x14ac:dyDescent="0.3">
      <c r="A111" s="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194" customFormat="1" x14ac:dyDescent="0.3">
      <c r="A112" s="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194" customFormat="1" x14ac:dyDescent="0.3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194" customFormat="1" x14ac:dyDescent="0.3">
      <c r="A114" s="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s="194" customFormat="1" x14ac:dyDescent="0.3">
      <c r="A115" s="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194" customFormat="1" x14ac:dyDescent="0.3">
      <c r="A116" s="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194" customFormat="1" x14ac:dyDescent="0.3">
      <c r="A117" s="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194" customFormat="1" x14ac:dyDescent="0.3">
      <c r="A118" s="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194" customFormat="1" x14ac:dyDescent="0.3">
      <c r="A119" s="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194" customFormat="1" x14ac:dyDescent="0.3">
      <c r="A120" s="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194" customFormat="1" x14ac:dyDescent="0.3">
      <c r="A121" s="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194" customFormat="1" x14ac:dyDescent="0.3">
      <c r="A122" s="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s="194" customFormat="1" x14ac:dyDescent="0.3">
      <c r="A123" s="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194" customFormat="1" x14ac:dyDescent="0.3">
      <c r="A124" s="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194" customFormat="1" x14ac:dyDescent="0.3">
      <c r="A125" s="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194" customFormat="1" x14ac:dyDescent="0.3">
      <c r="A126" s="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194" customFormat="1" x14ac:dyDescent="0.3">
      <c r="A127" s="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194" customFormat="1" x14ac:dyDescent="0.3">
      <c r="A128" s="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194" customFormat="1" x14ac:dyDescent="0.3">
      <c r="A129" s="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194" customFormat="1" x14ac:dyDescent="0.3">
      <c r="A130" s="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194" customFormat="1" x14ac:dyDescent="0.3">
      <c r="A131" s="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194" customFormat="1" x14ac:dyDescent="0.3">
      <c r="A132" s="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194" customFormat="1" x14ac:dyDescent="0.3">
      <c r="A133" s="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194" customFormat="1" x14ac:dyDescent="0.3">
      <c r="A134" s="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194" customFormat="1" x14ac:dyDescent="0.3">
      <c r="A135" s="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194" customFormat="1" x14ac:dyDescent="0.3">
      <c r="A136" s="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194" customFormat="1" x14ac:dyDescent="0.3">
      <c r="A137" s="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194" customFormat="1" x14ac:dyDescent="0.3">
      <c r="A138" s="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194" customFormat="1" x14ac:dyDescent="0.3">
      <c r="A139" s="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194" customFormat="1" x14ac:dyDescent="0.3">
      <c r="A140" s="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194" customFormat="1" x14ac:dyDescent="0.3">
      <c r="A141" s="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194" customFormat="1" x14ac:dyDescent="0.3">
      <c r="A142" s="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194" customFormat="1" x14ac:dyDescent="0.3">
      <c r="A143" s="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194" customFormat="1" x14ac:dyDescent="0.3">
      <c r="A144" s="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194" customFormat="1" x14ac:dyDescent="0.3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s="194" customFormat="1" x14ac:dyDescent="0.3">
      <c r="A146" s="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194" customFormat="1" x14ac:dyDescent="0.3">
      <c r="A147" s="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194" customFormat="1" x14ac:dyDescent="0.3">
      <c r="A148" s="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194" customFormat="1" x14ac:dyDescent="0.3">
      <c r="A149" s="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194" customFormat="1" x14ac:dyDescent="0.3">
      <c r="A150" s="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s="194" customFormat="1" x14ac:dyDescent="0.3">
      <c r="A151" s="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194" customFormat="1" x14ac:dyDescent="0.3">
      <c r="A152" s="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194" customFormat="1" x14ac:dyDescent="0.3">
      <c r="A153" s="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194" customFormat="1" x14ac:dyDescent="0.3">
      <c r="A154" s="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194" customFormat="1" x14ac:dyDescent="0.3">
      <c r="A155" s="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s="194" customFormat="1" x14ac:dyDescent="0.3">
      <c r="A156" s="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194" customFormat="1" x14ac:dyDescent="0.3">
      <c r="A157" s="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194" customFormat="1" x14ac:dyDescent="0.3">
      <c r="A158" s="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194" customFormat="1" x14ac:dyDescent="0.3">
      <c r="A159" s="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194" customFormat="1" x14ac:dyDescent="0.3">
      <c r="A160" s="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194" customFormat="1" x14ac:dyDescent="0.3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194" customFormat="1" x14ac:dyDescent="0.3">
      <c r="A162" s="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194" customFormat="1" x14ac:dyDescent="0.3">
      <c r="A163" s="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194" customFormat="1" x14ac:dyDescent="0.3">
      <c r="A164" s="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194" customFormat="1" x14ac:dyDescent="0.3">
      <c r="A165" s="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194" customFormat="1" x14ac:dyDescent="0.3">
      <c r="A166" s="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194" customFormat="1" x14ac:dyDescent="0.3">
      <c r="A167" s="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194" customFormat="1" x14ac:dyDescent="0.3">
      <c r="A168" s="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194" customFormat="1" x14ac:dyDescent="0.3">
      <c r="A169" s="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194" customFormat="1" x14ac:dyDescent="0.3">
      <c r="A170" s="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194" customFormat="1" x14ac:dyDescent="0.3">
      <c r="A171" s="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194" customFormat="1" x14ac:dyDescent="0.3">
      <c r="A172" s="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194" customFormat="1" x14ac:dyDescent="0.3">
      <c r="A173" s="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s="194" customFormat="1" x14ac:dyDescent="0.3">
      <c r="A174" s="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s="194" customFormat="1" x14ac:dyDescent="0.3">
      <c r="A175" s="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194" customFormat="1" x14ac:dyDescent="0.3">
      <c r="A176" s="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194" customFormat="1" x14ac:dyDescent="0.3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194" customFormat="1" x14ac:dyDescent="0.3">
      <c r="A178" s="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194" customFormat="1" x14ac:dyDescent="0.3">
      <c r="A179" s="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194" customFormat="1" x14ac:dyDescent="0.3">
      <c r="A180" s="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194" customFormat="1" x14ac:dyDescent="0.3">
      <c r="A181" s="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194" customFormat="1" x14ac:dyDescent="0.3">
      <c r="A182" s="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194" customFormat="1" x14ac:dyDescent="0.3">
      <c r="A183" s="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194" customFormat="1" x14ac:dyDescent="0.3">
      <c r="A184" s="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194" customFormat="1" x14ac:dyDescent="0.3">
      <c r="A185" s="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194" customFormat="1" x14ac:dyDescent="0.3">
      <c r="A186" s="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194" customFormat="1" x14ac:dyDescent="0.3">
      <c r="A187" s="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194" customFormat="1" x14ac:dyDescent="0.3">
      <c r="A188" s="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194" customFormat="1" x14ac:dyDescent="0.3">
      <c r="A189" s="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194" customFormat="1" x14ac:dyDescent="0.3">
      <c r="A190" s="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s="194" customFormat="1" x14ac:dyDescent="0.3">
      <c r="A191" s="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194" customFormat="1" x14ac:dyDescent="0.3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s="194" customFormat="1" x14ac:dyDescent="0.3">
      <c r="A193" s="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194" customFormat="1" x14ac:dyDescent="0.3">
      <c r="A194" s="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194" customFormat="1" x14ac:dyDescent="0.3">
      <c r="A195" s="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s="194" customFormat="1" x14ac:dyDescent="0.3">
      <c r="A196" s="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194" customFormat="1" x14ac:dyDescent="0.3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s="194" customFormat="1" x14ac:dyDescent="0.3">
      <c r="A198" s="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194" customFormat="1" x14ac:dyDescent="0.3">
      <c r="A199" s="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194" customFormat="1" x14ac:dyDescent="0.3">
      <c r="A200" s="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194" customFormat="1" x14ac:dyDescent="0.3">
      <c r="A201" s="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194" customFormat="1" x14ac:dyDescent="0.3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194" customFormat="1" x14ac:dyDescent="0.3">
      <c r="A203" s="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194" customFormat="1" x14ac:dyDescent="0.3">
      <c r="A204" s="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194" customFormat="1" x14ac:dyDescent="0.3">
      <c r="A205" s="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194" customFormat="1" x14ac:dyDescent="0.3">
      <c r="A206" s="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194" customFormat="1" x14ac:dyDescent="0.3">
      <c r="A207" s="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s="194" customFormat="1" x14ac:dyDescent="0.3">
      <c r="A208" s="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194" customFormat="1" x14ac:dyDescent="0.3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194" customFormat="1" x14ac:dyDescent="0.3">
      <c r="A210" s="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194" customFormat="1" x14ac:dyDescent="0.3">
      <c r="A211" s="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s="194" customFormat="1" x14ac:dyDescent="0.3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194" customFormat="1" x14ac:dyDescent="0.3">
      <c r="A213" s="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194" customFormat="1" x14ac:dyDescent="0.3">
      <c r="A214" s="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194" customFormat="1" x14ac:dyDescent="0.3">
      <c r="A215" s="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194" customFormat="1" x14ac:dyDescent="0.3">
      <c r="A216" s="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194" customFormat="1" x14ac:dyDescent="0.3">
      <c r="A217" s="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s="194" customFormat="1" x14ac:dyDescent="0.3">
      <c r="A218" s="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194" customFormat="1" x14ac:dyDescent="0.3">
      <c r="A219" s="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194" customFormat="1" x14ac:dyDescent="0.3">
      <c r="A220" s="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s="194" customFormat="1" x14ac:dyDescent="0.3">
      <c r="A221" s="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s="194" customFormat="1" x14ac:dyDescent="0.3">
      <c r="A222" s="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194" customFormat="1" x14ac:dyDescent="0.3">
      <c r="A223" s="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s="194" customFormat="1" x14ac:dyDescent="0.3">
      <c r="A224" s="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194" customFormat="1" x14ac:dyDescent="0.3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194" customFormat="1" x14ac:dyDescent="0.3">
      <c r="A226" s="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s="194" customFormat="1" x14ac:dyDescent="0.3">
      <c r="A227" s="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194" customFormat="1" x14ac:dyDescent="0.3">
      <c r="A228" s="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194" customFormat="1" x14ac:dyDescent="0.3">
      <c r="A229" s="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s="194" customFormat="1" x14ac:dyDescent="0.3">
      <c r="A230" s="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194" customFormat="1" x14ac:dyDescent="0.3">
      <c r="A231" s="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194" customFormat="1" x14ac:dyDescent="0.3">
      <c r="A232" s="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194" customFormat="1" x14ac:dyDescent="0.3">
      <c r="A233" s="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s="194" customFormat="1" x14ac:dyDescent="0.3">
      <c r="A234" s="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194" customFormat="1" x14ac:dyDescent="0.3">
      <c r="A235" s="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194" customFormat="1" x14ac:dyDescent="0.3">
      <c r="A236" s="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194" customFormat="1" x14ac:dyDescent="0.3">
      <c r="A237" s="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194" customFormat="1" x14ac:dyDescent="0.3">
      <c r="A238" s="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194" customFormat="1" x14ac:dyDescent="0.3">
      <c r="A239" s="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194" customFormat="1" x14ac:dyDescent="0.3">
      <c r="A240" s="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194" customFormat="1" x14ac:dyDescent="0.3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194" customFormat="1" x14ac:dyDescent="0.3">
      <c r="A242" s="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194" customFormat="1" x14ac:dyDescent="0.3">
      <c r="A243" s="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s="194" customFormat="1" x14ac:dyDescent="0.3">
      <c r="A244" s="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194" customFormat="1" x14ac:dyDescent="0.3">
      <c r="A245" s="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194" customFormat="1" x14ac:dyDescent="0.3">
      <c r="A246" s="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194" customFormat="1" x14ac:dyDescent="0.3">
      <c r="A247" s="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194" customFormat="1" x14ac:dyDescent="0.3">
      <c r="A248" s="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194" customFormat="1" x14ac:dyDescent="0.3">
      <c r="A249" s="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194" customFormat="1" x14ac:dyDescent="0.3">
      <c r="A250" s="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194" customFormat="1" x14ac:dyDescent="0.3">
      <c r="A251" s="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194" customFormat="1" x14ac:dyDescent="0.3">
      <c r="A252" s="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194" customFormat="1" x14ac:dyDescent="0.3">
      <c r="A253" s="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194" customFormat="1" x14ac:dyDescent="0.3">
      <c r="A254" s="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194" customFormat="1" x14ac:dyDescent="0.3">
      <c r="A255" s="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s="194" customFormat="1" x14ac:dyDescent="0.3">
      <c r="A256" s="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194" customFormat="1" x14ac:dyDescent="0.3">
      <c r="A257" s="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194" customFormat="1" x14ac:dyDescent="0.3">
      <c r="A258" s="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194" customFormat="1" x14ac:dyDescent="0.3">
      <c r="A259" s="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s="194" customFormat="1" x14ac:dyDescent="0.3">
      <c r="A260" s="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194" customFormat="1" x14ac:dyDescent="0.3">
      <c r="A261" s="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194" customFormat="1" x14ac:dyDescent="0.3">
      <c r="A262" s="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194" customFormat="1" x14ac:dyDescent="0.3">
      <c r="A263" s="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194" customFormat="1" x14ac:dyDescent="0.3">
      <c r="A264" s="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194" customFormat="1" x14ac:dyDescent="0.3">
      <c r="A265" s="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194" customFormat="1" x14ac:dyDescent="0.3">
      <c r="A266" s="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194" customFormat="1" x14ac:dyDescent="0.3">
      <c r="A267" s="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194" customFormat="1" x14ac:dyDescent="0.3">
      <c r="A268" s="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194" customFormat="1" x14ac:dyDescent="0.3">
      <c r="A269" s="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s="194" customFormat="1" x14ac:dyDescent="0.3">
      <c r="A270" s="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194" customFormat="1" x14ac:dyDescent="0.3">
      <c r="A271" s="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194" customFormat="1" x14ac:dyDescent="0.3">
      <c r="A272" s="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194" customFormat="1" x14ac:dyDescent="0.3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194" customFormat="1" x14ac:dyDescent="0.3">
      <c r="A274" s="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194" customFormat="1" x14ac:dyDescent="0.3">
      <c r="A275" s="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194" customFormat="1" x14ac:dyDescent="0.3">
      <c r="A276" s="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194" customFormat="1" x14ac:dyDescent="0.3">
      <c r="A277" s="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194" customFormat="1" x14ac:dyDescent="0.3">
      <c r="A278" s="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194" customFormat="1" x14ac:dyDescent="0.3">
      <c r="A279" s="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194" customFormat="1" x14ac:dyDescent="0.3">
      <c r="A280" s="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194" customFormat="1" x14ac:dyDescent="0.3">
      <c r="A281" s="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s="194" customFormat="1" x14ac:dyDescent="0.3">
      <c r="A282" s="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s="194" customFormat="1" x14ac:dyDescent="0.3">
      <c r="A283" s="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194" customFormat="1" x14ac:dyDescent="0.3">
      <c r="A284" s="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194" customFormat="1" x14ac:dyDescent="0.3">
      <c r="A285" s="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194" customFormat="1" x14ac:dyDescent="0.3">
      <c r="A286" s="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194" customFormat="1" x14ac:dyDescent="0.3">
      <c r="A287" s="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194" customFormat="1" x14ac:dyDescent="0.3">
      <c r="A288" s="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194" customFormat="1" x14ac:dyDescent="0.3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194" customFormat="1" x14ac:dyDescent="0.3">
      <c r="A290" s="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194" customFormat="1" x14ac:dyDescent="0.3">
      <c r="A291" s="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194" customFormat="1" x14ac:dyDescent="0.3">
      <c r="A292" s="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s="194" customFormat="1" x14ac:dyDescent="0.3">
      <c r="A293" s="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s="194" customFormat="1" x14ac:dyDescent="0.3">
      <c r="A294" s="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s="194" customFormat="1" x14ac:dyDescent="0.3">
      <c r="A295" s="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s="194" customFormat="1" x14ac:dyDescent="0.3">
      <c r="A296" s="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s="194" customFormat="1" x14ac:dyDescent="0.3">
      <c r="A297" s="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s="194" customFormat="1" x14ac:dyDescent="0.3">
      <c r="A298" s="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s="194" customFormat="1" x14ac:dyDescent="0.3">
      <c r="A299" s="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s="194" customFormat="1" x14ac:dyDescent="0.3">
      <c r="A300" s="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s="194" customFormat="1" x14ac:dyDescent="0.3">
      <c r="A301" s="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s="194" customFormat="1" x14ac:dyDescent="0.3">
      <c r="A302" s="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s="194" customFormat="1" x14ac:dyDescent="0.3">
      <c r="A303" s="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s="194" customFormat="1" x14ac:dyDescent="0.3">
      <c r="A304" s="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s="194" customFormat="1" x14ac:dyDescent="0.3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s="194" customFormat="1" x14ac:dyDescent="0.3">
      <c r="A306" s="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s="194" customFormat="1" x14ac:dyDescent="0.3">
      <c r="A307" s="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s="194" customFormat="1" x14ac:dyDescent="0.3">
      <c r="A308" s="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s="194" customFormat="1" x14ac:dyDescent="0.3">
      <c r="A309" s="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s="194" customFormat="1" x14ac:dyDescent="0.3">
      <c r="A310" s="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s="194" customFormat="1" x14ac:dyDescent="0.3">
      <c r="A311" s="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s="194" customFormat="1" x14ac:dyDescent="0.3">
      <c r="A312" s="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s="194" customFormat="1" x14ac:dyDescent="0.3">
      <c r="A313" s="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s="194" customFormat="1" x14ac:dyDescent="0.3">
      <c r="A314" s="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s="194" customFormat="1" x14ac:dyDescent="0.3">
      <c r="A315" s="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s="194" customFormat="1" x14ac:dyDescent="0.3">
      <c r="A316" s="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s="194" customFormat="1" x14ac:dyDescent="0.3">
      <c r="A317" s="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s="194" customFormat="1" x14ac:dyDescent="0.3">
      <c r="A318" s="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</sheetData>
  <mergeCells count="25">
    <mergeCell ref="AC21:AC22"/>
    <mergeCell ref="AI21:AI22"/>
    <mergeCell ref="A3:K3"/>
    <mergeCell ref="B10:O10"/>
    <mergeCell ref="B11:O11"/>
    <mergeCell ref="D14:O14"/>
    <mergeCell ref="F20:H20"/>
    <mergeCell ref="J20:L20"/>
    <mergeCell ref="N20:O20"/>
    <mergeCell ref="B74:D74"/>
    <mergeCell ref="B68:D68"/>
    <mergeCell ref="B73:D73"/>
    <mergeCell ref="D21:D22"/>
    <mergeCell ref="AI20:AJ20"/>
    <mergeCell ref="AJ21:AJ22"/>
    <mergeCell ref="N21:N22"/>
    <mergeCell ref="O21:O22"/>
    <mergeCell ref="Q20:S20"/>
    <mergeCell ref="U20:V20"/>
    <mergeCell ref="X20:Z20"/>
    <mergeCell ref="AB20:AC20"/>
    <mergeCell ref="AE20:AG20"/>
    <mergeCell ref="U21:U22"/>
    <mergeCell ref="V21:V22"/>
    <mergeCell ref="AB21:AB22"/>
  </mergeCells>
  <dataValidations disablePrompts="1" count="5">
    <dataValidation type="list" allowBlank="1" showInputMessage="1" showErrorMessage="1" prompt="Select Charge Unit - per 30 days, per kWh, per kW, per kVA." sqref="D53:D64 D50:D51 D25:D40 D42:D48">
      <formula1>"per 30 days, per kWh, per kW, per kVA"</formula1>
    </dataValidation>
    <dataValidation type="list" allowBlank="1" showInputMessage="1" showErrorMessage="1" sqref="E50:E51 E75 E69 E23:E40 E42:E48 E53:E65">
      <formula1>#REF!</formula1>
    </dataValidation>
    <dataValidation type="list" allowBlank="1" showInputMessage="1" showErrorMessage="1" prompt="Select Charge Unit - monthly, per kWh, per kW" sqref="D75 D65 D69">
      <formula1>"Monthly, per kWh, per kW"</formula1>
    </dataValidation>
    <dataValidation type="list" allowBlank="1" showInputMessage="1" showErrorMessage="1" sqref="D16">
      <formula1>"TOU, non-TOU"</formula1>
    </dataValidation>
    <dataValidation type="list" allowBlank="1" showInputMessage="1" showErrorMessage="1" sqref="D23:D24">
      <formula1>"per 30 days, per kWh, per kW, per kVA"</formula1>
    </dataValidation>
  </dataValidations>
  <printOptions horizontalCentered="1"/>
  <pageMargins left="0.3" right="0.35" top="0.92" bottom="0.7" header="0.56999999999999995" footer="0.41"/>
  <pageSetup paperSize="3" scale="60" fitToHeight="0" orientation="landscape" r:id="rId1"/>
  <headerFooter>
    <oddHeader>&amp;RToronto Hydro-Electric System Limited
EB-2016-0254
Tab 5
Schedule 1
Updated:  2016 Dec 13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9</xdr:col>
                    <xdr:colOff>365760</xdr:colOff>
                    <xdr:row>16</xdr:row>
                    <xdr:rowOff>114300</xdr:rowOff>
                  </from>
                  <to>
                    <xdr:col>14</xdr:col>
                    <xdr:colOff>647700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6</xdr:col>
                    <xdr:colOff>381000</xdr:colOff>
                    <xdr:row>16</xdr:row>
                    <xdr:rowOff>190500</xdr:rowOff>
                  </from>
                  <to>
                    <xdr:col>9</xdr:col>
                    <xdr:colOff>99060</xdr:colOff>
                    <xdr:row>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6" name="Option Button 30">
              <controlPr defaultSize="0" autoFill="0" autoLine="0" autoPict="0">
                <anchor moveWithCells="1">
                  <from>
                    <xdr:col>9</xdr:col>
                    <xdr:colOff>365760</xdr:colOff>
                    <xdr:row>319</xdr:row>
                    <xdr:rowOff>0</xdr:rowOff>
                  </from>
                  <to>
                    <xdr:col>14</xdr:col>
                    <xdr:colOff>647700</xdr:colOff>
                    <xdr:row>321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7" name="Option Button 31">
              <controlPr defaultSize="0" autoFill="0" autoLine="0" autoPict="0">
                <anchor moveWithCells="1">
                  <from>
                    <xdr:col>6</xdr:col>
                    <xdr:colOff>381000</xdr:colOff>
                    <xdr:row>319</xdr:row>
                    <xdr:rowOff>0</xdr:rowOff>
                  </from>
                  <to>
                    <xdr:col>9</xdr:col>
                    <xdr:colOff>99060</xdr:colOff>
                    <xdr:row>320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8" name="Option Button 55">
              <controlPr defaultSize="0" autoFill="0" autoLine="0" autoPict="0">
                <anchor moveWithCells="1">
                  <from>
                    <xdr:col>9</xdr:col>
                    <xdr:colOff>365760</xdr:colOff>
                    <xdr:row>319</xdr:row>
                    <xdr:rowOff>0</xdr:rowOff>
                  </from>
                  <to>
                    <xdr:col>14</xdr:col>
                    <xdr:colOff>647700</xdr:colOff>
                    <xdr:row>321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9" name="Option Button 56">
              <controlPr defaultSize="0" autoFill="0" autoLine="0" autoPict="0">
                <anchor moveWithCells="1">
                  <from>
                    <xdr:col>6</xdr:col>
                    <xdr:colOff>381000</xdr:colOff>
                    <xdr:row>319</xdr:row>
                    <xdr:rowOff>0</xdr:rowOff>
                  </from>
                  <to>
                    <xdr:col>9</xdr:col>
                    <xdr:colOff>99060</xdr:colOff>
                    <xdr:row>320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10" name="Option Button 80">
              <controlPr defaultSize="0" autoFill="0" autoLine="0" autoPict="0">
                <anchor moveWithCells="1">
                  <from>
                    <xdr:col>9</xdr:col>
                    <xdr:colOff>365760</xdr:colOff>
                    <xdr:row>319</xdr:row>
                    <xdr:rowOff>0</xdr:rowOff>
                  </from>
                  <to>
                    <xdr:col>14</xdr:col>
                    <xdr:colOff>647700</xdr:colOff>
                    <xdr:row>321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11" name="Option Button 81">
              <controlPr defaultSize="0" autoFill="0" autoLine="0" autoPict="0">
                <anchor moveWithCells="1">
                  <from>
                    <xdr:col>6</xdr:col>
                    <xdr:colOff>381000</xdr:colOff>
                    <xdr:row>319</xdr:row>
                    <xdr:rowOff>0</xdr:rowOff>
                  </from>
                  <to>
                    <xdr:col>9</xdr:col>
                    <xdr:colOff>99060</xdr:colOff>
                    <xdr:row>320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12" name="Option Button 84">
              <controlPr defaultSize="0" autoFill="0" autoLine="0" autoPict="0">
                <anchor moveWithCells="1">
                  <from>
                    <xdr:col>9</xdr:col>
                    <xdr:colOff>365760</xdr:colOff>
                    <xdr:row>218</xdr:row>
                    <xdr:rowOff>0</xdr:rowOff>
                  </from>
                  <to>
                    <xdr:col>14</xdr:col>
                    <xdr:colOff>647700</xdr:colOff>
                    <xdr:row>220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r:id="rId13" name="Option Button 85">
              <controlPr defaultSize="0" autoFill="0" autoLine="0" autoPict="0">
                <anchor moveWithCells="1">
                  <from>
                    <xdr:col>6</xdr:col>
                    <xdr:colOff>381000</xdr:colOff>
                    <xdr:row>218</xdr:row>
                    <xdr:rowOff>0</xdr:rowOff>
                  </from>
                  <to>
                    <xdr:col>9</xdr:col>
                    <xdr:colOff>99060</xdr:colOff>
                    <xdr:row>219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14" name="Option Button 86">
              <controlPr defaultSize="0" autoFill="0" autoLine="0" autoPict="0">
                <anchor moveWithCells="1">
                  <from>
                    <xdr:col>9</xdr:col>
                    <xdr:colOff>365760</xdr:colOff>
                    <xdr:row>218</xdr:row>
                    <xdr:rowOff>0</xdr:rowOff>
                  </from>
                  <to>
                    <xdr:col>14</xdr:col>
                    <xdr:colOff>647700</xdr:colOff>
                    <xdr:row>220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15" name="Option Button 87">
              <controlPr defaultSize="0" autoFill="0" autoLine="0" autoPict="0">
                <anchor moveWithCells="1">
                  <from>
                    <xdr:col>6</xdr:col>
                    <xdr:colOff>381000</xdr:colOff>
                    <xdr:row>218</xdr:row>
                    <xdr:rowOff>0</xdr:rowOff>
                  </from>
                  <to>
                    <xdr:col>9</xdr:col>
                    <xdr:colOff>99060</xdr:colOff>
                    <xdr:row>219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296"/>
  <sheetViews>
    <sheetView showGridLines="0" tabSelected="1" zoomScale="80" zoomScaleNormal="80" workbookViewId="0">
      <selection activeCell="B24" sqref="B24"/>
    </sheetView>
  </sheetViews>
  <sheetFormatPr defaultColWidth="9.109375" defaultRowHeight="14.4" x14ac:dyDescent="0.3"/>
  <cols>
    <col min="1" max="1" width="1.88671875" style="170" customWidth="1"/>
    <col min="2" max="2" width="121" style="170" customWidth="1"/>
    <col min="3" max="3" width="1.5546875" style="170" customWidth="1"/>
    <col min="4" max="4" width="12.5546875" style="170" customWidth="1"/>
    <col min="5" max="5" width="1.6640625" style="170" customWidth="1"/>
    <col min="6" max="6" width="13.109375" style="170" customWidth="1"/>
    <col min="7" max="7" width="10.88671875" style="170" customWidth="1"/>
    <col min="8" max="8" width="16.88671875" style="170" customWidth="1"/>
    <col min="9" max="9" width="1.33203125" style="170" customWidth="1"/>
    <col min="10" max="10" width="12" style="170" customWidth="1"/>
    <col min="11" max="11" width="11" style="170" customWidth="1"/>
    <col min="12" max="12" width="17.44140625" style="170" customWidth="1"/>
    <col min="13" max="13" width="0.88671875" style="170" customWidth="1"/>
    <col min="14" max="14" width="15.5546875" style="170" customWidth="1"/>
    <col min="15" max="15" width="9.109375" style="170" customWidth="1"/>
    <col min="16" max="16" width="1.44140625" style="170" customWidth="1"/>
    <col min="17" max="17" width="3.88671875" style="170" customWidth="1"/>
    <col min="18" max="18" width="10.88671875" style="170" customWidth="1"/>
    <col min="19" max="19" width="13.33203125" style="170" customWidth="1"/>
    <col min="20" max="20" width="1.33203125" style="170" customWidth="1"/>
    <col min="21" max="21" width="10.88671875" style="170" customWidth="1"/>
    <col min="22" max="22" width="10.109375" style="170" customWidth="1"/>
    <col min="23" max="23" width="1.33203125" style="170" customWidth="1"/>
    <col min="24" max="24" width="11" style="170" customWidth="1"/>
    <col min="25" max="25" width="10.88671875" style="170" customWidth="1"/>
    <col min="26" max="26" width="13.44140625" style="170" customWidth="1"/>
    <col min="27" max="27" width="1.33203125" style="170" customWidth="1"/>
    <col min="28" max="28" width="11.109375" style="170" customWidth="1"/>
    <col min="29" max="29" width="9.109375" style="170"/>
    <col min="30" max="30" width="0.88671875" style="170" customWidth="1"/>
    <col min="31" max="32" width="11.109375" style="170" customWidth="1"/>
    <col min="33" max="33" width="13.109375" style="170" customWidth="1"/>
    <col min="34" max="34" width="1.109375" style="170" customWidth="1"/>
    <col min="35" max="35" width="11" style="170" customWidth="1"/>
    <col min="36" max="36" width="9.109375" style="170"/>
    <col min="37" max="37" width="0.88671875" style="170" customWidth="1"/>
    <col min="38" max="16384" width="9.109375" style="170"/>
  </cols>
  <sheetData>
    <row r="1" spans="1:20" ht="22.8" x14ac:dyDescent="0.3">
      <c r="A1" s="148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48"/>
      <c r="M1" s="148"/>
      <c r="N1" s="151" t="s">
        <v>54</v>
      </c>
      <c r="O1" s="152">
        <v>0</v>
      </c>
      <c r="T1" s="170">
        <v>1</v>
      </c>
    </row>
    <row r="2" spans="1:20" ht="17.399999999999999" x14ac:dyDescent="0.3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48"/>
      <c r="M2" s="148"/>
      <c r="N2" s="151" t="s">
        <v>53</v>
      </c>
      <c r="O2" s="154"/>
    </row>
    <row r="3" spans="1:20" ht="17.399999999999999" x14ac:dyDescent="0.3">
      <c r="A3" s="386"/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148"/>
      <c r="M3" s="148"/>
      <c r="N3" s="151" t="s">
        <v>52</v>
      </c>
      <c r="O3" s="154"/>
    </row>
    <row r="4" spans="1:20" ht="17.399999999999999" x14ac:dyDescent="0.3">
      <c r="A4" s="156"/>
      <c r="B4" s="156"/>
      <c r="C4" s="156"/>
      <c r="D4" s="156"/>
      <c r="E4" s="156"/>
      <c r="F4" s="156"/>
      <c r="G4" s="156"/>
      <c r="H4" s="156"/>
      <c r="I4" s="155"/>
      <c r="J4" s="155"/>
      <c r="K4" s="155"/>
      <c r="L4" s="148"/>
      <c r="M4" s="148"/>
      <c r="N4" s="151" t="s">
        <v>51</v>
      </c>
      <c r="O4" s="154"/>
    </row>
    <row r="5" spans="1:20" ht="15.6" x14ac:dyDescent="0.3">
      <c r="A5" s="148"/>
      <c r="B5" s="148"/>
      <c r="C5" s="153"/>
      <c r="D5" s="153"/>
      <c r="E5" s="153"/>
      <c r="F5" s="148"/>
      <c r="G5" s="148"/>
      <c r="H5" s="148"/>
      <c r="I5" s="148"/>
      <c r="J5" s="148"/>
      <c r="K5" s="148"/>
      <c r="L5" s="148"/>
      <c r="M5" s="148"/>
      <c r="N5" s="151" t="s">
        <v>50</v>
      </c>
      <c r="O5" s="150"/>
    </row>
    <row r="6" spans="1:20" x14ac:dyDescent="0.3">
      <c r="A6" s="148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51"/>
      <c r="O6" s="152"/>
    </row>
    <row r="7" spans="1:20" x14ac:dyDescent="0.3">
      <c r="A7" s="148"/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51" t="s">
        <v>49</v>
      </c>
      <c r="O7" s="150"/>
    </row>
    <row r="8" spans="1:20" x14ac:dyDescent="0.3">
      <c r="A8" s="149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"/>
    </row>
    <row r="9" spans="1:20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20" ht="17.399999999999999" x14ac:dyDescent="0.3">
      <c r="A10" s="1"/>
      <c r="B10" s="381" t="s">
        <v>48</v>
      </c>
      <c r="C10" s="381"/>
      <c r="D10" s="381"/>
      <c r="E10" s="381"/>
      <c r="F10" s="381"/>
      <c r="G10" s="381"/>
      <c r="H10" s="381"/>
      <c r="I10" s="381"/>
      <c r="J10" s="381"/>
      <c r="K10" s="381"/>
      <c r="L10" s="381"/>
      <c r="M10" s="381"/>
      <c r="N10" s="381"/>
      <c r="O10" s="381"/>
    </row>
    <row r="11" spans="1:20" ht="17.399999999999999" x14ac:dyDescent="0.3">
      <c r="A11" s="1"/>
      <c r="B11" s="381" t="s">
        <v>47</v>
      </c>
      <c r="C11" s="381"/>
      <c r="D11" s="381"/>
      <c r="E11" s="381"/>
      <c r="F11" s="381"/>
      <c r="G11" s="381"/>
      <c r="H11" s="381"/>
      <c r="I11" s="381"/>
      <c r="J11" s="381"/>
      <c r="K11" s="381"/>
      <c r="L11" s="381"/>
      <c r="M11" s="381"/>
      <c r="N11" s="381"/>
      <c r="O11" s="381"/>
    </row>
    <row r="12" spans="1:2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0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20" ht="15.6" x14ac:dyDescent="0.3">
      <c r="A14" s="1"/>
      <c r="B14" s="147" t="s">
        <v>46</v>
      </c>
      <c r="C14" s="1"/>
      <c r="D14" s="382" t="s">
        <v>63</v>
      </c>
      <c r="E14" s="382"/>
      <c r="F14" s="382"/>
      <c r="G14" s="382"/>
      <c r="H14" s="382"/>
      <c r="I14" s="382"/>
      <c r="J14" s="382"/>
      <c r="K14" s="382"/>
      <c r="L14" s="382"/>
      <c r="M14" s="382"/>
      <c r="N14" s="382"/>
      <c r="O14" s="382"/>
    </row>
    <row r="15" spans="1:20" ht="15.6" x14ac:dyDescent="0.3">
      <c r="A15" s="1"/>
      <c r="B15" s="145"/>
      <c r="C15" s="1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</row>
    <row r="16" spans="1:20" ht="15.6" x14ac:dyDescent="0.3">
      <c r="A16" s="1"/>
      <c r="B16" s="147" t="s">
        <v>45</v>
      </c>
      <c r="C16" s="1"/>
      <c r="D16" s="146" t="s">
        <v>57</v>
      </c>
      <c r="E16" s="144"/>
      <c r="F16" s="344" t="s">
        <v>140</v>
      </c>
      <c r="G16" s="144"/>
      <c r="H16" s="144"/>
      <c r="I16" s="144"/>
      <c r="J16" s="183"/>
      <c r="K16" s="144"/>
      <c r="L16" s="184"/>
      <c r="M16" s="144"/>
      <c r="N16" s="144"/>
      <c r="O16" s="144"/>
    </row>
    <row r="17" spans="1:48" ht="15.6" x14ac:dyDescent="0.3">
      <c r="A17" s="1"/>
      <c r="B17" s="145"/>
      <c r="C17" s="1"/>
      <c r="D17" s="144"/>
      <c r="E17" s="144"/>
      <c r="F17" s="174">
        <f>ROUND(+F18*0.9,0)</f>
        <v>1600</v>
      </c>
      <c r="G17" s="172" t="s">
        <v>60</v>
      </c>
      <c r="H17" s="179"/>
      <c r="I17" s="144"/>
      <c r="J17" s="183"/>
      <c r="K17" s="144"/>
      <c r="L17" s="144"/>
      <c r="M17" s="144"/>
      <c r="N17" s="144"/>
      <c r="O17" s="144"/>
    </row>
    <row r="18" spans="1:48" x14ac:dyDescent="0.3">
      <c r="A18" s="1"/>
      <c r="B18" s="3"/>
      <c r="C18" s="1"/>
      <c r="D18" s="5"/>
      <c r="E18" s="5"/>
      <c r="F18" s="174">
        <v>1778</v>
      </c>
      <c r="G18" s="5" t="s">
        <v>58</v>
      </c>
      <c r="H18" s="1"/>
      <c r="I18" s="1"/>
      <c r="J18" s="1"/>
      <c r="K18" s="1"/>
      <c r="L18" s="1"/>
      <c r="M18" s="1"/>
      <c r="N18" s="1"/>
      <c r="O18" s="1"/>
    </row>
    <row r="19" spans="1:48" x14ac:dyDescent="0.3">
      <c r="A19" s="1"/>
      <c r="B19" s="3"/>
      <c r="C19" s="1"/>
      <c r="D19" s="5" t="s">
        <v>43</v>
      </c>
      <c r="E19" s="1"/>
      <c r="F19" s="174">
        <v>800000</v>
      </c>
      <c r="G19" s="172" t="s">
        <v>42</v>
      </c>
      <c r="H19" s="6"/>
      <c r="I19" s="1"/>
      <c r="J19" s="1"/>
      <c r="K19" s="1"/>
      <c r="L19" s="1"/>
      <c r="M19" s="1"/>
      <c r="N19" s="1"/>
      <c r="O19" s="1"/>
      <c r="S19" s="182"/>
    </row>
    <row r="20" spans="1:48" x14ac:dyDescent="0.3">
      <c r="A20" s="1"/>
      <c r="B20" s="3"/>
      <c r="C20" s="1"/>
      <c r="D20" s="142"/>
      <c r="E20" s="142"/>
      <c r="F20" s="383" t="s">
        <v>41</v>
      </c>
      <c r="G20" s="384"/>
      <c r="H20" s="385"/>
      <c r="I20" s="1"/>
      <c r="J20" s="383" t="s">
        <v>96</v>
      </c>
      <c r="K20" s="384"/>
      <c r="L20" s="385"/>
      <c r="M20" s="1"/>
      <c r="N20" s="383" t="s">
        <v>40</v>
      </c>
      <c r="O20" s="385"/>
      <c r="Q20" s="373"/>
      <c r="R20" s="373"/>
      <c r="S20" s="373"/>
      <c r="T20" s="208"/>
      <c r="U20" s="373"/>
      <c r="V20" s="373"/>
      <c r="W20" s="209"/>
      <c r="X20" s="373"/>
      <c r="Y20" s="373"/>
      <c r="Z20" s="373"/>
      <c r="AA20" s="208"/>
      <c r="AB20" s="373"/>
      <c r="AC20" s="373"/>
      <c r="AD20" s="209"/>
      <c r="AE20" s="373"/>
      <c r="AF20" s="373"/>
      <c r="AG20" s="373"/>
      <c r="AH20" s="208"/>
      <c r="AI20" s="373"/>
      <c r="AJ20" s="373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</row>
    <row r="21" spans="1:48" ht="15" customHeight="1" x14ac:dyDescent="0.3">
      <c r="A21" s="1"/>
      <c r="B21" s="3"/>
      <c r="C21" s="1"/>
      <c r="D21" s="374" t="s">
        <v>39</v>
      </c>
      <c r="E21" s="138"/>
      <c r="F21" s="141" t="s">
        <v>38</v>
      </c>
      <c r="G21" s="141" t="s">
        <v>37</v>
      </c>
      <c r="H21" s="139" t="s">
        <v>36</v>
      </c>
      <c r="I21" s="1"/>
      <c r="J21" s="141" t="s">
        <v>38</v>
      </c>
      <c r="K21" s="140" t="s">
        <v>37</v>
      </c>
      <c r="L21" s="139" t="s">
        <v>36</v>
      </c>
      <c r="M21" s="1"/>
      <c r="N21" s="376" t="s">
        <v>35</v>
      </c>
      <c r="O21" s="378" t="s">
        <v>34</v>
      </c>
      <c r="Q21" s="250"/>
      <c r="R21" s="250"/>
      <c r="S21" s="250"/>
      <c r="T21" s="208"/>
      <c r="U21" s="380"/>
      <c r="V21" s="380"/>
      <c r="W21" s="209"/>
      <c r="X21" s="250"/>
      <c r="Y21" s="250"/>
      <c r="Z21" s="250"/>
      <c r="AA21" s="208"/>
      <c r="AB21" s="380"/>
      <c r="AC21" s="380"/>
      <c r="AD21" s="209"/>
      <c r="AE21" s="250"/>
      <c r="AF21" s="250"/>
      <c r="AG21" s="250"/>
      <c r="AH21" s="208"/>
      <c r="AI21" s="380"/>
      <c r="AJ21" s="380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</row>
    <row r="22" spans="1:48" x14ac:dyDescent="0.3">
      <c r="A22" s="1"/>
      <c r="B22" s="3"/>
      <c r="C22" s="1"/>
      <c r="D22" s="375"/>
      <c r="E22" s="138"/>
      <c r="F22" s="137" t="s">
        <v>33</v>
      </c>
      <c r="G22" s="137"/>
      <c r="H22" s="136" t="s">
        <v>33</v>
      </c>
      <c r="I22" s="1"/>
      <c r="J22" s="137" t="s">
        <v>33</v>
      </c>
      <c r="K22" s="136"/>
      <c r="L22" s="136" t="s">
        <v>33</v>
      </c>
      <c r="M22" s="1"/>
      <c r="N22" s="377"/>
      <c r="O22" s="379"/>
      <c r="Q22" s="211"/>
      <c r="R22" s="211"/>
      <c r="S22" s="211"/>
      <c r="T22" s="208"/>
      <c r="U22" s="388"/>
      <c r="V22" s="388"/>
      <c r="W22" s="209"/>
      <c r="X22" s="211"/>
      <c r="Y22" s="211"/>
      <c r="Z22" s="211"/>
      <c r="AA22" s="208"/>
      <c r="AB22" s="388"/>
      <c r="AC22" s="388"/>
      <c r="AD22" s="209"/>
      <c r="AE22" s="211"/>
      <c r="AF22" s="211"/>
      <c r="AG22" s="211"/>
      <c r="AH22" s="208"/>
      <c r="AI22" s="388"/>
      <c r="AJ22" s="388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</row>
    <row r="23" spans="1:48" x14ac:dyDescent="0.3">
      <c r="A23" s="1"/>
      <c r="B23" s="67" t="s">
        <v>72</v>
      </c>
      <c r="C23" s="67"/>
      <c r="D23" s="100" t="s">
        <v>55</v>
      </c>
      <c r="E23" s="99"/>
      <c r="F23" s="159">
        <v>837.09</v>
      </c>
      <c r="G23" s="104">
        <v>1</v>
      </c>
      <c r="H23" s="119">
        <f t="shared" ref="H23:H25" si="0">G23*F23</f>
        <v>837.09</v>
      </c>
      <c r="I23" s="97"/>
      <c r="J23" s="159">
        <f>+'2017 RR&amp;DistR-DONOTPRINT'!G24</f>
        <v>897.86273400000005</v>
      </c>
      <c r="K23" s="103">
        <v>1</v>
      </c>
      <c r="L23" s="119">
        <f t="shared" ref="L23:L38" si="1">K23*J23</f>
        <v>897.86273400000005</v>
      </c>
      <c r="M23" s="97"/>
      <c r="N23" s="96">
        <f t="shared" ref="N23:N62" si="2">L23-H23</f>
        <v>60.772734000000014</v>
      </c>
      <c r="O23" s="118">
        <f>IF(OR(H23=0,L23=0),"",(N23/H23))</f>
        <v>7.2600000000000012E-2</v>
      </c>
      <c r="Q23" s="212"/>
      <c r="R23" s="66"/>
      <c r="S23" s="213"/>
      <c r="T23" s="66"/>
      <c r="U23" s="214"/>
      <c r="V23" s="215"/>
      <c r="W23" s="209"/>
      <c r="X23" s="212"/>
      <c r="Y23" s="66"/>
      <c r="Z23" s="213"/>
      <c r="AA23" s="66"/>
      <c r="AB23" s="214"/>
      <c r="AC23" s="215"/>
      <c r="AD23" s="209"/>
      <c r="AE23" s="212"/>
      <c r="AF23" s="66"/>
      <c r="AG23" s="213"/>
      <c r="AH23" s="66"/>
      <c r="AI23" s="214"/>
      <c r="AJ23" s="215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</row>
    <row r="24" spans="1:48" s="207" customFormat="1" x14ac:dyDescent="0.3">
      <c r="A24" s="130"/>
      <c r="B24" s="99" t="s">
        <v>80</v>
      </c>
      <c r="C24" s="99"/>
      <c r="D24" s="100" t="s">
        <v>55</v>
      </c>
      <c r="E24" s="99"/>
      <c r="F24" s="159">
        <v>18.89</v>
      </c>
      <c r="G24" s="104">
        <v>1</v>
      </c>
      <c r="H24" s="119">
        <f t="shared" si="0"/>
        <v>18.89</v>
      </c>
      <c r="I24" s="121"/>
      <c r="J24" s="159">
        <v>18.89</v>
      </c>
      <c r="K24" s="103">
        <v>1</v>
      </c>
      <c r="L24" s="204">
        <f t="shared" ref="L24:L25" si="3">K24*J24</f>
        <v>18.89</v>
      </c>
      <c r="M24" s="121"/>
      <c r="N24" s="96">
        <f t="shared" ref="N24:N26" si="4">L24-H24</f>
        <v>0</v>
      </c>
      <c r="O24" s="118">
        <f t="shared" ref="O24:O29" si="5">IF(OR(H24=0,L24=0),"",(N24/H24))</f>
        <v>0</v>
      </c>
      <c r="Q24" s="216"/>
      <c r="R24" s="66"/>
      <c r="S24" s="213"/>
      <c r="T24" s="66"/>
      <c r="U24" s="214"/>
      <c r="V24" s="215"/>
      <c r="W24" s="209"/>
      <c r="X24" s="216"/>
      <c r="Y24" s="66"/>
      <c r="Z24" s="213"/>
      <c r="AA24" s="66"/>
      <c r="AB24" s="214"/>
      <c r="AC24" s="215"/>
      <c r="AD24" s="209"/>
      <c r="AE24" s="216"/>
      <c r="AF24" s="66"/>
      <c r="AG24" s="213"/>
      <c r="AH24" s="66"/>
      <c r="AI24" s="214"/>
      <c r="AJ24" s="215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</row>
    <row r="25" spans="1:48" s="207" customFormat="1" x14ac:dyDescent="0.3">
      <c r="A25" s="130"/>
      <c r="B25" s="99" t="s">
        <v>81</v>
      </c>
      <c r="C25" s="99"/>
      <c r="D25" s="100" t="s">
        <v>55</v>
      </c>
      <c r="E25" s="99"/>
      <c r="F25" s="159">
        <v>5.48</v>
      </c>
      <c r="G25" s="104">
        <v>1</v>
      </c>
      <c r="H25" s="119">
        <f t="shared" si="0"/>
        <v>5.48</v>
      </c>
      <c r="I25" s="121"/>
      <c r="J25" s="159">
        <v>5.48</v>
      </c>
      <c r="K25" s="103">
        <v>1</v>
      </c>
      <c r="L25" s="204">
        <f t="shared" si="3"/>
        <v>5.48</v>
      </c>
      <c r="M25" s="121"/>
      <c r="N25" s="96">
        <f t="shared" si="4"/>
        <v>0</v>
      </c>
      <c r="O25" s="118">
        <f t="shared" si="5"/>
        <v>0</v>
      </c>
      <c r="Q25" s="216"/>
      <c r="R25" s="66"/>
      <c r="S25" s="213"/>
      <c r="T25" s="66"/>
      <c r="U25" s="214"/>
      <c r="V25" s="215"/>
      <c r="W25" s="209"/>
      <c r="X25" s="216"/>
      <c r="Y25" s="66"/>
      <c r="Z25" s="213"/>
      <c r="AA25" s="66"/>
      <c r="AB25" s="214"/>
      <c r="AC25" s="215"/>
      <c r="AD25" s="209"/>
      <c r="AE25" s="216"/>
      <c r="AF25" s="66"/>
      <c r="AG25" s="213"/>
      <c r="AH25" s="66"/>
      <c r="AI25" s="214"/>
      <c r="AJ25" s="215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</row>
    <row r="26" spans="1:48" x14ac:dyDescent="0.3">
      <c r="A26" s="1"/>
      <c r="B26" s="67" t="s">
        <v>32</v>
      </c>
      <c r="C26" s="67"/>
      <c r="D26" s="100" t="s">
        <v>59</v>
      </c>
      <c r="E26" s="99"/>
      <c r="F26" s="120">
        <v>5.4261999999999997</v>
      </c>
      <c r="G26" s="176">
        <f>$F$18</f>
        <v>1778</v>
      </c>
      <c r="H26" s="119">
        <f t="shared" ref="H26:H38" si="6">G26*F26</f>
        <v>9647.7835999999988</v>
      </c>
      <c r="I26" s="97"/>
      <c r="J26" s="120">
        <f>+'2017 RR&amp;DistR-DONOTPRINT'!H24</f>
        <v>5.8201421199999999</v>
      </c>
      <c r="K26" s="176">
        <f>+$G$26</f>
        <v>1778</v>
      </c>
      <c r="L26" s="119">
        <f t="shared" si="1"/>
        <v>10348.21268936</v>
      </c>
      <c r="M26" s="97"/>
      <c r="N26" s="96">
        <f t="shared" si="4"/>
        <v>700.42908936000094</v>
      </c>
      <c r="O26" s="118">
        <f t="shared" si="5"/>
        <v>7.2600000000000109E-2</v>
      </c>
      <c r="Q26" s="218"/>
      <c r="R26" s="251"/>
      <c r="S26" s="213"/>
      <c r="T26" s="66"/>
      <c r="U26" s="214"/>
      <c r="V26" s="215"/>
      <c r="W26" s="209"/>
      <c r="X26" s="218"/>
      <c r="Y26" s="251"/>
      <c r="Z26" s="213"/>
      <c r="AA26" s="66"/>
      <c r="AB26" s="214"/>
      <c r="AC26" s="215"/>
      <c r="AD26" s="209"/>
      <c r="AE26" s="218"/>
      <c r="AF26" s="251"/>
      <c r="AG26" s="213"/>
      <c r="AH26" s="66"/>
      <c r="AI26" s="214"/>
      <c r="AJ26" s="215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</row>
    <row r="27" spans="1:48" s="194" customFormat="1" x14ac:dyDescent="0.3">
      <c r="A27" s="1"/>
      <c r="B27" s="271" t="s">
        <v>128</v>
      </c>
      <c r="C27" s="67"/>
      <c r="D27" s="100" t="s">
        <v>59</v>
      </c>
      <c r="E27" s="99"/>
      <c r="F27" s="120"/>
      <c r="G27" s="176"/>
      <c r="H27" s="119"/>
      <c r="I27" s="97"/>
      <c r="J27" s="120">
        <f>+'2017 RR&amp;DistR-DONOTPRINT'!$D$8</f>
        <v>3.32E-2</v>
      </c>
      <c r="K27" s="176">
        <f t="shared" ref="K27:K29" si="7">+$G$26</f>
        <v>1778</v>
      </c>
      <c r="L27" s="119">
        <f t="shared" ref="L27" si="8">K27*J27</f>
        <v>59.029600000000002</v>
      </c>
      <c r="M27" s="97"/>
      <c r="N27" s="96">
        <f t="shared" ref="N27" si="9">L27-H27</f>
        <v>59.029600000000002</v>
      </c>
      <c r="O27" s="118" t="str">
        <f t="shared" ref="O27" si="10">IF(OR(H27=0,L27=0),"",(N27/H27))</f>
        <v/>
      </c>
      <c r="Q27" s="218"/>
      <c r="R27" s="251"/>
      <c r="S27" s="213"/>
      <c r="T27" s="66"/>
      <c r="U27" s="214"/>
      <c r="V27" s="215"/>
      <c r="W27" s="209"/>
      <c r="X27" s="218"/>
      <c r="Y27" s="251"/>
      <c r="Z27" s="213"/>
      <c r="AA27" s="66"/>
      <c r="AB27" s="214"/>
      <c r="AC27" s="215"/>
      <c r="AD27" s="209"/>
      <c r="AE27" s="218"/>
      <c r="AF27" s="251"/>
      <c r="AG27" s="213"/>
      <c r="AH27" s="66"/>
      <c r="AI27" s="214"/>
      <c r="AJ27" s="215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</row>
    <row r="28" spans="1:48" s="207" customFormat="1" x14ac:dyDescent="0.3">
      <c r="A28" s="130"/>
      <c r="B28" s="99" t="s">
        <v>80</v>
      </c>
      <c r="C28" s="99"/>
      <c r="D28" s="100" t="s">
        <v>59</v>
      </c>
      <c r="E28" s="99"/>
      <c r="F28" s="120">
        <v>0.1226</v>
      </c>
      <c r="G28" s="176">
        <f>+$G$26</f>
        <v>1778</v>
      </c>
      <c r="H28" s="119">
        <f t="shared" si="6"/>
        <v>217.9828</v>
      </c>
      <c r="I28" s="121"/>
      <c r="J28" s="120">
        <v>0.1226</v>
      </c>
      <c r="K28" s="176">
        <f t="shared" si="7"/>
        <v>1778</v>
      </c>
      <c r="L28" s="204">
        <f t="shared" ref="L28:L29" si="11">K28*J28</f>
        <v>217.9828</v>
      </c>
      <c r="M28" s="121"/>
      <c r="N28" s="205">
        <f t="shared" ref="N28:N29" si="12">L28-H28</f>
        <v>0</v>
      </c>
      <c r="O28" s="118">
        <f t="shared" si="5"/>
        <v>0</v>
      </c>
      <c r="Q28" s="218"/>
      <c r="R28" s="251"/>
      <c r="S28" s="213"/>
      <c r="T28" s="66"/>
      <c r="U28" s="214"/>
      <c r="V28" s="215"/>
      <c r="W28" s="209"/>
      <c r="X28" s="218"/>
      <c r="Y28" s="251"/>
      <c r="Z28" s="213"/>
      <c r="AA28" s="66"/>
      <c r="AB28" s="214"/>
      <c r="AC28" s="215"/>
      <c r="AD28" s="209"/>
      <c r="AE28" s="218"/>
      <c r="AF28" s="251"/>
      <c r="AG28" s="213"/>
      <c r="AH28" s="66"/>
      <c r="AI28" s="214"/>
      <c r="AJ28" s="215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</row>
    <row r="29" spans="1:48" s="207" customFormat="1" x14ac:dyDescent="0.3">
      <c r="A29" s="130"/>
      <c r="B29" s="99" t="s">
        <v>81</v>
      </c>
      <c r="C29" s="99"/>
      <c r="D29" s="100" t="s">
        <v>59</v>
      </c>
      <c r="E29" s="99"/>
      <c r="F29" s="120">
        <v>3.56E-2</v>
      </c>
      <c r="G29" s="176">
        <f t="shared" ref="G29:G38" si="13">+$G$26</f>
        <v>1778</v>
      </c>
      <c r="H29" s="119">
        <f t="shared" si="6"/>
        <v>63.296799999999998</v>
      </c>
      <c r="I29" s="121"/>
      <c r="J29" s="120">
        <v>3.56E-2</v>
      </c>
      <c r="K29" s="176">
        <f t="shared" si="7"/>
        <v>1778</v>
      </c>
      <c r="L29" s="204">
        <f t="shared" si="11"/>
        <v>63.296799999999998</v>
      </c>
      <c r="M29" s="121"/>
      <c r="N29" s="205">
        <f t="shared" si="12"/>
        <v>0</v>
      </c>
      <c r="O29" s="118">
        <f t="shared" si="5"/>
        <v>0</v>
      </c>
      <c r="Q29" s="218"/>
      <c r="R29" s="251"/>
      <c r="S29" s="213"/>
      <c r="T29" s="66"/>
      <c r="U29" s="214"/>
      <c r="V29" s="215"/>
      <c r="W29" s="209"/>
      <c r="X29" s="218"/>
      <c r="Y29" s="251"/>
      <c r="Z29" s="213"/>
      <c r="AA29" s="66"/>
      <c r="AB29" s="214"/>
      <c r="AC29" s="215"/>
      <c r="AD29" s="209"/>
      <c r="AE29" s="218"/>
      <c r="AF29" s="251"/>
      <c r="AG29" s="213"/>
      <c r="AH29" s="66"/>
      <c r="AI29" s="214"/>
      <c r="AJ29" s="215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</row>
    <row r="30" spans="1:48" x14ac:dyDescent="0.3">
      <c r="A30" s="1"/>
      <c r="B30" s="202" t="s">
        <v>86</v>
      </c>
      <c r="C30" s="67"/>
      <c r="D30" s="100" t="s">
        <v>59</v>
      </c>
      <c r="E30" s="99"/>
      <c r="F30" s="120">
        <v>-2.3199999999999998E-2</v>
      </c>
      <c r="G30" s="176">
        <f t="shared" si="13"/>
        <v>1778</v>
      </c>
      <c r="H30" s="119">
        <f t="shared" si="6"/>
        <v>-41.249599999999994</v>
      </c>
      <c r="I30" s="97"/>
      <c r="J30" s="120"/>
      <c r="K30" s="176">
        <f>+$G$26</f>
        <v>1778</v>
      </c>
      <c r="L30" s="119">
        <f t="shared" si="1"/>
        <v>0</v>
      </c>
      <c r="M30" s="97"/>
      <c r="N30" s="96">
        <f t="shared" si="2"/>
        <v>41.249599999999994</v>
      </c>
      <c r="O30" s="118" t="str">
        <f t="shared" ref="O30:O38" si="14">IF(OR(H30=0,L30=0),"",(N30/H30))</f>
        <v/>
      </c>
      <c r="Q30" s="217"/>
      <c r="R30" s="251"/>
      <c r="S30" s="213"/>
      <c r="T30" s="66"/>
      <c r="U30" s="214"/>
      <c r="V30" s="215"/>
      <c r="W30" s="209"/>
      <c r="X30" s="217"/>
      <c r="Y30" s="251"/>
      <c r="Z30" s="213"/>
      <c r="AA30" s="66"/>
      <c r="AB30" s="214"/>
      <c r="AC30" s="215"/>
      <c r="AD30" s="209"/>
      <c r="AE30" s="217"/>
      <c r="AF30" s="251"/>
      <c r="AG30" s="213"/>
      <c r="AH30" s="66"/>
      <c r="AI30" s="214"/>
      <c r="AJ30" s="215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</row>
    <row r="31" spans="1:48" x14ac:dyDescent="0.3">
      <c r="A31" s="1"/>
      <c r="B31" s="202" t="s">
        <v>87</v>
      </c>
      <c r="C31" s="67"/>
      <c r="D31" s="100" t="s">
        <v>59</v>
      </c>
      <c r="E31" s="99"/>
      <c r="F31" s="120">
        <v>-1.0999999999999999E-2</v>
      </c>
      <c r="G31" s="176">
        <f t="shared" si="13"/>
        <v>1778</v>
      </c>
      <c r="H31" s="119">
        <f t="shared" si="6"/>
        <v>-19.558</v>
      </c>
      <c r="I31" s="97"/>
      <c r="J31" s="120"/>
      <c r="K31" s="176">
        <f t="shared" ref="K31:K38" si="15">+$G$26</f>
        <v>1778</v>
      </c>
      <c r="L31" s="119">
        <f t="shared" si="1"/>
        <v>0</v>
      </c>
      <c r="M31" s="97"/>
      <c r="N31" s="96">
        <f t="shared" si="2"/>
        <v>19.558</v>
      </c>
      <c r="O31" s="118" t="str">
        <f t="shared" si="14"/>
        <v/>
      </c>
      <c r="Q31" s="217"/>
      <c r="R31" s="251"/>
      <c r="S31" s="213"/>
      <c r="T31" s="66"/>
      <c r="U31" s="214"/>
      <c r="V31" s="215"/>
      <c r="W31" s="209"/>
      <c r="X31" s="217"/>
      <c r="Y31" s="251"/>
      <c r="Z31" s="213"/>
      <c r="AA31" s="66"/>
      <c r="AB31" s="214"/>
      <c r="AC31" s="215"/>
      <c r="AD31" s="209"/>
      <c r="AE31" s="217"/>
      <c r="AF31" s="251"/>
      <c r="AG31" s="213"/>
      <c r="AH31" s="66"/>
      <c r="AI31" s="214"/>
      <c r="AJ31" s="215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</row>
    <row r="32" spans="1:48" x14ac:dyDescent="0.3">
      <c r="A32" s="1"/>
      <c r="B32" s="202" t="s">
        <v>91</v>
      </c>
      <c r="C32" s="67"/>
      <c r="D32" s="100" t="s">
        <v>59</v>
      </c>
      <c r="E32" s="99"/>
      <c r="F32" s="120">
        <v>5.5999999999999999E-3</v>
      </c>
      <c r="G32" s="176">
        <f t="shared" si="13"/>
        <v>1778</v>
      </c>
      <c r="H32" s="119">
        <f t="shared" si="6"/>
        <v>9.9567999999999994</v>
      </c>
      <c r="I32" s="97"/>
      <c r="J32" s="120">
        <v>5.5999999999999999E-3</v>
      </c>
      <c r="K32" s="176">
        <f t="shared" si="15"/>
        <v>1778</v>
      </c>
      <c r="L32" s="119">
        <f t="shared" si="1"/>
        <v>9.9567999999999994</v>
      </c>
      <c r="M32" s="97"/>
      <c r="N32" s="96">
        <f t="shared" si="2"/>
        <v>0</v>
      </c>
      <c r="O32" s="118">
        <f t="shared" si="14"/>
        <v>0</v>
      </c>
      <c r="Q32" s="218"/>
      <c r="R32" s="251"/>
      <c r="S32" s="213"/>
      <c r="T32" s="66"/>
      <c r="U32" s="214"/>
      <c r="V32" s="215"/>
      <c r="W32" s="209"/>
      <c r="X32" s="218"/>
      <c r="Y32" s="251"/>
      <c r="Z32" s="213"/>
      <c r="AA32" s="66"/>
      <c r="AB32" s="214"/>
      <c r="AC32" s="215"/>
      <c r="AD32" s="209"/>
      <c r="AE32" s="218"/>
      <c r="AF32" s="251"/>
      <c r="AG32" s="213"/>
      <c r="AH32" s="66"/>
      <c r="AI32" s="214"/>
      <c r="AJ32" s="215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</row>
    <row r="33" spans="1:48" x14ac:dyDescent="0.3">
      <c r="A33" s="1"/>
      <c r="B33" s="202" t="s">
        <v>92</v>
      </c>
      <c r="C33" s="67"/>
      <c r="D33" s="100" t="s">
        <v>59</v>
      </c>
      <c r="E33" s="99"/>
      <c r="F33" s="120">
        <v>3.8E-3</v>
      </c>
      <c r="G33" s="176">
        <f t="shared" si="13"/>
        <v>1778</v>
      </c>
      <c r="H33" s="119">
        <f t="shared" si="6"/>
        <v>6.7564000000000002</v>
      </c>
      <c r="I33" s="97"/>
      <c r="J33" s="120">
        <v>3.8E-3</v>
      </c>
      <c r="K33" s="176">
        <f t="shared" si="15"/>
        <v>1778</v>
      </c>
      <c r="L33" s="119">
        <f t="shared" si="1"/>
        <v>6.7564000000000002</v>
      </c>
      <c r="M33" s="97"/>
      <c r="N33" s="96">
        <f t="shared" si="2"/>
        <v>0</v>
      </c>
      <c r="O33" s="118">
        <f t="shared" si="14"/>
        <v>0</v>
      </c>
      <c r="Q33" s="218"/>
      <c r="R33" s="251"/>
      <c r="S33" s="213"/>
      <c r="T33" s="66"/>
      <c r="U33" s="214"/>
      <c r="V33" s="215"/>
      <c r="W33" s="209"/>
      <c r="X33" s="218"/>
      <c r="Y33" s="251"/>
      <c r="Z33" s="213"/>
      <c r="AA33" s="66"/>
      <c r="AB33" s="214"/>
      <c r="AC33" s="215"/>
      <c r="AD33" s="209"/>
      <c r="AE33" s="218"/>
      <c r="AF33" s="251"/>
      <c r="AG33" s="213"/>
      <c r="AH33" s="66"/>
      <c r="AI33" s="214"/>
      <c r="AJ33" s="215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</row>
    <row r="34" spans="1:48" x14ac:dyDescent="0.3">
      <c r="A34" s="1"/>
      <c r="B34" s="202" t="s">
        <v>95</v>
      </c>
      <c r="C34" s="67"/>
      <c r="D34" s="100" t="s">
        <v>59</v>
      </c>
      <c r="E34" s="99"/>
      <c r="F34" s="120">
        <v>-4.0099999999999997E-2</v>
      </c>
      <c r="G34" s="176">
        <f t="shared" si="13"/>
        <v>1778</v>
      </c>
      <c r="H34" s="119">
        <f t="shared" si="6"/>
        <v>-71.297799999999995</v>
      </c>
      <c r="I34" s="97"/>
      <c r="J34" s="120"/>
      <c r="K34" s="176">
        <f t="shared" si="15"/>
        <v>1778</v>
      </c>
      <c r="L34" s="119">
        <f t="shared" si="1"/>
        <v>0</v>
      </c>
      <c r="M34" s="97"/>
      <c r="N34" s="96">
        <f t="shared" si="2"/>
        <v>71.297799999999995</v>
      </c>
      <c r="O34" s="118" t="str">
        <f t="shared" si="14"/>
        <v/>
      </c>
      <c r="Q34" s="217"/>
      <c r="R34" s="251"/>
      <c r="S34" s="213"/>
      <c r="T34" s="66"/>
      <c r="U34" s="214"/>
      <c r="V34" s="215"/>
      <c r="W34" s="209"/>
      <c r="X34" s="217"/>
      <c r="Y34" s="251"/>
      <c r="Z34" s="213"/>
      <c r="AA34" s="66"/>
      <c r="AB34" s="214"/>
      <c r="AC34" s="215"/>
      <c r="AD34" s="209"/>
      <c r="AE34" s="217"/>
      <c r="AF34" s="251"/>
      <c r="AG34" s="213"/>
      <c r="AH34" s="66"/>
      <c r="AI34" s="214"/>
      <c r="AJ34" s="215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</row>
    <row r="35" spans="1:48" x14ac:dyDescent="0.3">
      <c r="A35" s="1"/>
      <c r="B35" s="202" t="s">
        <v>88</v>
      </c>
      <c r="C35" s="67"/>
      <c r="D35" s="100" t="s">
        <v>59</v>
      </c>
      <c r="E35" s="99"/>
      <c r="F35" s="120">
        <v>-4.1000000000000003E-3</v>
      </c>
      <c r="G35" s="176">
        <f t="shared" si="13"/>
        <v>1778</v>
      </c>
      <c r="H35" s="119">
        <f t="shared" si="6"/>
        <v>-7.2898000000000005</v>
      </c>
      <c r="I35" s="97"/>
      <c r="J35" s="120"/>
      <c r="K35" s="176">
        <f t="shared" si="15"/>
        <v>1778</v>
      </c>
      <c r="L35" s="119">
        <f t="shared" si="1"/>
        <v>0</v>
      </c>
      <c r="M35" s="97"/>
      <c r="N35" s="96">
        <f t="shared" si="2"/>
        <v>7.2898000000000005</v>
      </c>
      <c r="O35" s="118" t="str">
        <f t="shared" si="14"/>
        <v/>
      </c>
      <c r="Q35" s="217"/>
      <c r="R35" s="251"/>
      <c r="S35" s="213"/>
      <c r="T35" s="66"/>
      <c r="U35" s="214"/>
      <c r="V35" s="215"/>
      <c r="W35" s="209"/>
      <c r="X35" s="217"/>
      <c r="Y35" s="251"/>
      <c r="Z35" s="213"/>
      <c r="AA35" s="66"/>
      <c r="AB35" s="214"/>
      <c r="AC35" s="215"/>
      <c r="AD35" s="209"/>
      <c r="AE35" s="217"/>
      <c r="AF35" s="251"/>
      <c r="AG35" s="213"/>
      <c r="AH35" s="66"/>
      <c r="AI35" s="214"/>
      <c r="AJ35" s="215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</row>
    <row r="36" spans="1:48" x14ac:dyDescent="0.3">
      <c r="A36" s="1"/>
      <c r="B36" s="202" t="s">
        <v>93</v>
      </c>
      <c r="C36" s="67"/>
      <c r="D36" s="100" t="s">
        <v>59</v>
      </c>
      <c r="E36" s="99"/>
      <c r="F36" s="120">
        <v>6.2700000000000006E-2</v>
      </c>
      <c r="G36" s="176">
        <f t="shared" si="13"/>
        <v>1778</v>
      </c>
      <c r="H36" s="119">
        <f t="shared" si="6"/>
        <v>111.48060000000001</v>
      </c>
      <c r="I36" s="97"/>
      <c r="J36" s="120">
        <v>6.2700000000000006E-2</v>
      </c>
      <c r="K36" s="176">
        <f t="shared" si="15"/>
        <v>1778</v>
      </c>
      <c r="L36" s="119">
        <f t="shared" si="1"/>
        <v>111.48060000000001</v>
      </c>
      <c r="M36" s="97"/>
      <c r="N36" s="96">
        <f t="shared" si="2"/>
        <v>0</v>
      </c>
      <c r="O36" s="118">
        <f t="shared" si="14"/>
        <v>0</v>
      </c>
      <c r="Q36" s="218"/>
      <c r="R36" s="251"/>
      <c r="S36" s="213"/>
      <c r="T36" s="66"/>
      <c r="U36" s="214"/>
      <c r="V36" s="215"/>
      <c r="W36" s="209"/>
      <c r="X36" s="218"/>
      <c r="Y36" s="251"/>
      <c r="Z36" s="213"/>
      <c r="AA36" s="66"/>
      <c r="AB36" s="214"/>
      <c r="AC36" s="215"/>
      <c r="AD36" s="209"/>
      <c r="AE36" s="218"/>
      <c r="AF36" s="251"/>
      <c r="AG36" s="213"/>
      <c r="AH36" s="66"/>
      <c r="AI36" s="214"/>
      <c r="AJ36" s="215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</row>
    <row r="37" spans="1:48" x14ac:dyDescent="0.3">
      <c r="A37" s="1"/>
      <c r="B37" s="202" t="s">
        <v>89</v>
      </c>
      <c r="C37" s="67"/>
      <c r="D37" s="100" t="s">
        <v>59</v>
      </c>
      <c r="E37" s="99"/>
      <c r="F37" s="120">
        <v>-6.5299999999999997E-2</v>
      </c>
      <c r="G37" s="176">
        <f t="shared" si="13"/>
        <v>1778</v>
      </c>
      <c r="H37" s="119">
        <f t="shared" si="6"/>
        <v>-116.10339999999999</v>
      </c>
      <c r="I37" s="97"/>
      <c r="J37" s="120">
        <v>-6.5299999999999997E-2</v>
      </c>
      <c r="K37" s="176">
        <f t="shared" si="15"/>
        <v>1778</v>
      </c>
      <c r="L37" s="119">
        <f t="shared" si="1"/>
        <v>-116.10339999999999</v>
      </c>
      <c r="M37" s="97"/>
      <c r="N37" s="96">
        <f t="shared" si="2"/>
        <v>0</v>
      </c>
      <c r="O37" s="118">
        <f t="shared" si="14"/>
        <v>0</v>
      </c>
      <c r="Q37" s="218"/>
      <c r="R37" s="251"/>
      <c r="S37" s="213"/>
      <c r="T37" s="66"/>
      <c r="U37" s="214"/>
      <c r="V37" s="215"/>
      <c r="W37" s="209"/>
      <c r="X37" s="218"/>
      <c r="Y37" s="251"/>
      <c r="Z37" s="213"/>
      <c r="AA37" s="66"/>
      <c r="AB37" s="214"/>
      <c r="AC37" s="215"/>
      <c r="AD37" s="209"/>
      <c r="AE37" s="218"/>
      <c r="AF37" s="251"/>
      <c r="AG37" s="213"/>
      <c r="AH37" s="66"/>
      <c r="AI37" s="214"/>
      <c r="AJ37" s="215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</row>
    <row r="38" spans="1:48" x14ac:dyDescent="0.3">
      <c r="A38" s="1"/>
      <c r="B38" s="202" t="s">
        <v>90</v>
      </c>
      <c r="C38" s="67"/>
      <c r="D38" s="100" t="s">
        <v>59</v>
      </c>
      <c r="E38" s="99"/>
      <c r="F38" s="120">
        <v>-0.20169999999999999</v>
      </c>
      <c r="G38" s="176">
        <f t="shared" si="13"/>
        <v>1778</v>
      </c>
      <c r="H38" s="119">
        <f t="shared" si="6"/>
        <v>-358.62259999999998</v>
      </c>
      <c r="I38" s="97"/>
      <c r="J38" s="120">
        <v>-0.20169999999999999</v>
      </c>
      <c r="K38" s="176">
        <f t="shared" si="15"/>
        <v>1778</v>
      </c>
      <c r="L38" s="119">
        <f t="shared" si="1"/>
        <v>-358.62259999999998</v>
      </c>
      <c r="M38" s="97"/>
      <c r="N38" s="96">
        <f t="shared" si="2"/>
        <v>0</v>
      </c>
      <c r="O38" s="118">
        <f t="shared" si="14"/>
        <v>0</v>
      </c>
      <c r="Q38" s="218"/>
      <c r="R38" s="251"/>
      <c r="S38" s="213"/>
      <c r="T38" s="66"/>
      <c r="U38" s="214"/>
      <c r="V38" s="215"/>
      <c r="W38" s="209"/>
      <c r="X38" s="218"/>
      <c r="Y38" s="251"/>
      <c r="Z38" s="213"/>
      <c r="AA38" s="66"/>
      <c r="AB38" s="214"/>
      <c r="AC38" s="215"/>
      <c r="AD38" s="209"/>
      <c r="AE38" s="218"/>
      <c r="AF38" s="251"/>
      <c r="AG38" s="213"/>
      <c r="AH38" s="66"/>
      <c r="AI38" s="214"/>
      <c r="AJ38" s="215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</row>
    <row r="39" spans="1:48" x14ac:dyDescent="0.3">
      <c r="A39" s="130"/>
      <c r="B39" s="135" t="s">
        <v>31</v>
      </c>
      <c r="C39" s="116"/>
      <c r="D39" s="134"/>
      <c r="E39" s="116"/>
      <c r="F39" s="133"/>
      <c r="G39" s="132"/>
      <c r="H39" s="322">
        <f>SUM(H23:H38)</f>
        <v>10304.595799999997</v>
      </c>
      <c r="I39" s="123"/>
      <c r="J39" s="131"/>
      <c r="K39" s="171"/>
      <c r="L39" s="322">
        <f>SUM(L23:L38)</f>
        <v>11264.222423359999</v>
      </c>
      <c r="M39" s="123"/>
      <c r="N39" s="109">
        <f t="shared" si="2"/>
        <v>959.62662336000176</v>
      </c>
      <c r="O39" s="169">
        <f>IF(OR(H39=0, L39=0),"",(N39/H39))</f>
        <v>9.312608102105295E-2</v>
      </c>
      <c r="Q39" s="218"/>
      <c r="R39" s="219"/>
      <c r="S39" s="213"/>
      <c r="T39" s="66"/>
      <c r="U39" s="220"/>
      <c r="V39" s="221"/>
      <c r="W39" s="209"/>
      <c r="X39" s="218"/>
      <c r="Y39" s="219"/>
      <c r="Z39" s="213"/>
      <c r="AA39" s="66"/>
      <c r="AB39" s="220"/>
      <c r="AC39" s="221"/>
      <c r="AD39" s="209"/>
      <c r="AE39" s="218"/>
      <c r="AF39" s="219"/>
      <c r="AG39" s="213"/>
      <c r="AH39" s="66"/>
      <c r="AI39" s="220"/>
      <c r="AJ39" s="221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</row>
    <row r="40" spans="1:48" x14ac:dyDescent="0.3">
      <c r="A40" s="1"/>
      <c r="B40" s="202" t="s">
        <v>94</v>
      </c>
      <c r="C40" s="67"/>
      <c r="D40" s="100" t="s">
        <v>59</v>
      </c>
      <c r="E40" s="99"/>
      <c r="F40" s="120">
        <v>2.7300000000000001E-2</v>
      </c>
      <c r="G40" s="176">
        <f>+$G$26</f>
        <v>1778</v>
      </c>
      <c r="H40" s="119">
        <f t="shared" ref="H40" si="16">G40*F40</f>
        <v>48.539400000000001</v>
      </c>
      <c r="I40" s="129"/>
      <c r="J40" s="120"/>
      <c r="K40" s="176">
        <f>+$G$26</f>
        <v>1778</v>
      </c>
      <c r="L40" s="119">
        <f t="shared" ref="L40:L45" si="17">K40*J40</f>
        <v>0</v>
      </c>
      <c r="M40" s="128"/>
      <c r="N40" s="96">
        <f t="shared" si="2"/>
        <v>-48.539400000000001</v>
      </c>
      <c r="O40" s="118" t="str">
        <f t="shared" ref="O40" si="18">IF(OR(H40=0,L40=0),"",(N40/H40))</f>
        <v/>
      </c>
      <c r="Q40" s="218"/>
      <c r="R40" s="251"/>
      <c r="S40" s="213"/>
      <c r="T40" s="66"/>
      <c r="U40" s="214"/>
      <c r="V40" s="215"/>
      <c r="W40" s="209"/>
      <c r="X40" s="218"/>
      <c r="Y40" s="251"/>
      <c r="Z40" s="213"/>
      <c r="AA40" s="66"/>
      <c r="AB40" s="214"/>
      <c r="AC40" s="215"/>
      <c r="AD40" s="209"/>
      <c r="AE40" s="218"/>
      <c r="AF40" s="251"/>
      <c r="AG40" s="213"/>
      <c r="AH40" s="66"/>
      <c r="AI40" s="214"/>
      <c r="AJ40" s="215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</row>
    <row r="41" spans="1:48" s="194" customFormat="1" x14ac:dyDescent="0.3">
      <c r="A41" s="1"/>
      <c r="B41" s="271" t="s">
        <v>143</v>
      </c>
      <c r="C41" s="67"/>
      <c r="D41" s="100" t="s">
        <v>59</v>
      </c>
      <c r="E41" s="99"/>
      <c r="F41" s="329"/>
      <c r="G41" s="164"/>
      <c r="H41" s="162"/>
      <c r="I41" s="97"/>
      <c r="J41" s="316">
        <f>+'2017 RR&amp;DistR-DONOTPRINT'!$B$8</f>
        <v>1.9195</v>
      </c>
      <c r="K41" s="176">
        <f t="shared" ref="K41:K43" si="19">+$G$26</f>
        <v>1778</v>
      </c>
      <c r="L41" s="162">
        <f t="shared" si="17"/>
        <v>3412.8710000000001</v>
      </c>
      <c r="M41" s="97"/>
      <c r="N41" s="96">
        <f t="shared" ref="N41:N46" si="20">L41-H41</f>
        <v>3412.8710000000001</v>
      </c>
      <c r="O41" s="118" t="str">
        <f t="shared" ref="O41:O46" si="21">IF(OR(H41=0,L41=0),"",(N41/H41))</f>
        <v/>
      </c>
      <c r="Q41" s="218"/>
      <c r="R41" s="251"/>
      <c r="S41" s="213"/>
      <c r="T41" s="66"/>
      <c r="U41" s="214"/>
      <c r="V41" s="215"/>
      <c r="W41" s="209"/>
      <c r="X41" s="218"/>
      <c r="Y41" s="251"/>
      <c r="Z41" s="213"/>
      <c r="AA41" s="66"/>
      <c r="AB41" s="214"/>
      <c r="AC41" s="215"/>
      <c r="AD41" s="209"/>
      <c r="AE41" s="218"/>
      <c r="AF41" s="251"/>
      <c r="AG41" s="213"/>
      <c r="AH41" s="66"/>
      <c r="AI41" s="214"/>
      <c r="AJ41" s="215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</row>
    <row r="42" spans="1:48" s="194" customFormat="1" x14ac:dyDescent="0.3">
      <c r="A42" s="1"/>
      <c r="B42" s="271" t="s">
        <v>144</v>
      </c>
      <c r="C42" s="67"/>
      <c r="D42" s="100" t="s">
        <v>59</v>
      </c>
      <c r="E42" s="99"/>
      <c r="F42" s="316"/>
      <c r="G42" s="164"/>
      <c r="H42" s="162"/>
      <c r="I42" s="97"/>
      <c r="J42" s="316">
        <f>+'2017 RR&amp;DistR-DONOTPRINT'!$C$8</f>
        <v>-3.3607999999999998</v>
      </c>
      <c r="K42" s="176">
        <f t="shared" si="19"/>
        <v>1778</v>
      </c>
      <c r="L42" s="162">
        <f t="shared" si="17"/>
        <v>-5975.5023999999994</v>
      </c>
      <c r="M42" s="97"/>
      <c r="N42" s="96">
        <f t="shared" si="20"/>
        <v>-5975.5023999999994</v>
      </c>
      <c r="O42" s="118" t="str">
        <f t="shared" si="21"/>
        <v/>
      </c>
      <c r="Q42" s="218"/>
      <c r="R42" s="251"/>
      <c r="S42" s="213"/>
      <c r="T42" s="66"/>
      <c r="U42" s="214"/>
      <c r="V42" s="215"/>
      <c r="W42" s="209"/>
      <c r="X42" s="218"/>
      <c r="Y42" s="251"/>
      <c r="Z42" s="213"/>
      <c r="AA42" s="66"/>
      <c r="AB42" s="214"/>
      <c r="AC42" s="215"/>
      <c r="AD42" s="209"/>
      <c r="AE42" s="218"/>
      <c r="AF42" s="251"/>
      <c r="AG42" s="213"/>
      <c r="AH42" s="66"/>
      <c r="AI42" s="214"/>
      <c r="AJ42" s="215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</row>
    <row r="43" spans="1:48" s="194" customFormat="1" x14ac:dyDescent="0.3">
      <c r="A43" s="1"/>
      <c r="B43" s="271" t="s">
        <v>145</v>
      </c>
      <c r="C43" s="67"/>
      <c r="D43" s="100" t="s">
        <v>59</v>
      </c>
      <c r="E43" s="99"/>
      <c r="F43" s="316"/>
      <c r="G43" s="164"/>
      <c r="H43" s="162"/>
      <c r="I43" s="97"/>
      <c r="J43" s="316">
        <f>+'2017 RR&amp;DistR-DONOTPRINT'!$E$8</f>
        <v>0.1207</v>
      </c>
      <c r="K43" s="176">
        <f t="shared" si="19"/>
        <v>1778</v>
      </c>
      <c r="L43" s="162">
        <f t="shared" si="17"/>
        <v>214.6046</v>
      </c>
      <c r="M43" s="97"/>
      <c r="N43" s="96">
        <f t="shared" si="20"/>
        <v>214.6046</v>
      </c>
      <c r="O43" s="118" t="str">
        <f t="shared" si="21"/>
        <v/>
      </c>
      <c r="Q43" s="218"/>
      <c r="R43" s="251"/>
      <c r="S43" s="213"/>
      <c r="T43" s="66"/>
      <c r="U43" s="214"/>
      <c r="V43" s="215"/>
      <c r="W43" s="209"/>
      <c r="X43" s="218"/>
      <c r="Y43" s="251"/>
      <c r="Z43" s="213"/>
      <c r="AA43" s="66"/>
      <c r="AB43" s="214"/>
      <c r="AC43" s="215"/>
      <c r="AD43" s="209"/>
      <c r="AE43" s="218"/>
      <c r="AF43" s="251"/>
      <c r="AG43" s="213"/>
      <c r="AH43" s="66"/>
      <c r="AI43" s="214"/>
      <c r="AJ43" s="215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</row>
    <row r="44" spans="1:48" s="194" customFormat="1" x14ac:dyDescent="0.3">
      <c r="A44" s="1"/>
      <c r="B44" s="271" t="s">
        <v>147</v>
      </c>
      <c r="C44" s="67"/>
      <c r="D44" s="100" t="s">
        <v>59</v>
      </c>
      <c r="E44" s="99"/>
      <c r="F44" s="316"/>
      <c r="G44" s="164"/>
      <c r="H44" s="162"/>
      <c r="I44" s="97"/>
      <c r="J44" s="329">
        <f>+'2017 RR&amp;DistR-DONOTPRINT'!$G$8</f>
        <v>1.5E-3</v>
      </c>
      <c r="K44" s="176">
        <f>+F19</f>
        <v>800000</v>
      </c>
      <c r="L44" s="162">
        <f t="shared" si="17"/>
        <v>1200</v>
      </c>
      <c r="M44" s="97"/>
      <c r="N44" s="96">
        <f t="shared" si="20"/>
        <v>1200</v>
      </c>
      <c r="O44" s="118" t="str">
        <f t="shared" si="21"/>
        <v/>
      </c>
      <c r="Q44" s="218"/>
      <c r="R44" s="251"/>
      <c r="S44" s="213"/>
      <c r="T44" s="66"/>
      <c r="U44" s="214"/>
      <c r="V44" s="215"/>
      <c r="W44" s="209"/>
      <c r="X44" s="218"/>
      <c r="Y44" s="251"/>
      <c r="Z44" s="213"/>
      <c r="AA44" s="66"/>
      <c r="AB44" s="214"/>
      <c r="AC44" s="215"/>
      <c r="AD44" s="209"/>
      <c r="AE44" s="218"/>
      <c r="AF44" s="251"/>
      <c r="AG44" s="213"/>
      <c r="AH44" s="66"/>
      <c r="AI44" s="214"/>
      <c r="AJ44" s="215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</row>
    <row r="45" spans="1:48" s="194" customFormat="1" x14ac:dyDescent="0.3">
      <c r="A45" s="1"/>
      <c r="B45" s="271" t="s">
        <v>146</v>
      </c>
      <c r="C45" s="67"/>
      <c r="D45" s="100" t="s">
        <v>59</v>
      </c>
      <c r="E45" s="99"/>
      <c r="F45" s="316"/>
      <c r="G45" s="164"/>
      <c r="H45" s="162"/>
      <c r="I45" s="97"/>
      <c r="J45" s="329">
        <f>+'2017 RR&amp;DistR-DONOTPRINT'!$H$8</f>
        <v>6.6299999999999996E-3</v>
      </c>
      <c r="K45" s="176">
        <f>+K44</f>
        <v>800000</v>
      </c>
      <c r="L45" s="162">
        <f t="shared" si="17"/>
        <v>5304</v>
      </c>
      <c r="M45" s="97"/>
      <c r="N45" s="96">
        <f t="shared" si="20"/>
        <v>5304</v>
      </c>
      <c r="O45" s="118" t="str">
        <f t="shared" si="21"/>
        <v/>
      </c>
      <c r="Q45" s="218"/>
      <c r="R45" s="251"/>
      <c r="S45" s="213"/>
      <c r="T45" s="66"/>
      <c r="U45" s="214"/>
      <c r="V45" s="215"/>
      <c r="W45" s="209"/>
      <c r="X45" s="218"/>
      <c r="Y45" s="251"/>
      <c r="Z45" s="213"/>
      <c r="AA45" s="66"/>
      <c r="AB45" s="214"/>
      <c r="AC45" s="215"/>
      <c r="AD45" s="209"/>
      <c r="AE45" s="218"/>
      <c r="AF45" s="251"/>
      <c r="AG45" s="213"/>
      <c r="AH45" s="66"/>
      <c r="AI45" s="214"/>
      <c r="AJ45" s="215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</row>
    <row r="46" spans="1:48" x14ac:dyDescent="0.3">
      <c r="A46" s="1"/>
      <c r="B46" s="101" t="s">
        <v>30</v>
      </c>
      <c r="C46" s="67"/>
      <c r="D46" s="100" t="s">
        <v>19</v>
      </c>
      <c r="E46" s="99"/>
      <c r="F46" s="316">
        <f>+F62</f>
        <v>0.113</v>
      </c>
      <c r="G46" s="163">
        <f>$F19*(1+$F69)-$F19</f>
        <v>30080.000000000116</v>
      </c>
      <c r="H46" s="162">
        <f>G46*F46</f>
        <v>3399.0400000000132</v>
      </c>
      <c r="I46" s="97"/>
      <c r="J46" s="316">
        <f>+F46</f>
        <v>0.113</v>
      </c>
      <c r="K46" s="163">
        <f>$F19*(1+$J69)-$F19</f>
        <v>30080.000000000116</v>
      </c>
      <c r="L46" s="162">
        <f>K46*J46</f>
        <v>3399.0400000000132</v>
      </c>
      <c r="M46" s="97"/>
      <c r="N46" s="96">
        <f t="shared" si="20"/>
        <v>0</v>
      </c>
      <c r="O46" s="118">
        <f t="shared" si="21"/>
        <v>0</v>
      </c>
      <c r="Q46" s="222"/>
      <c r="R46" s="251"/>
      <c r="S46" s="213"/>
      <c r="T46" s="66"/>
      <c r="U46" s="214"/>
      <c r="V46" s="215"/>
      <c r="W46" s="209"/>
      <c r="X46" s="222"/>
      <c r="Y46" s="251"/>
      <c r="Z46" s="213"/>
      <c r="AA46" s="66"/>
      <c r="AB46" s="214"/>
      <c r="AC46" s="215"/>
      <c r="AD46" s="209"/>
      <c r="AE46" s="222"/>
      <c r="AF46" s="251"/>
      <c r="AG46" s="213"/>
      <c r="AH46" s="66"/>
      <c r="AI46" s="214"/>
      <c r="AJ46" s="215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</row>
    <row r="47" spans="1:48" x14ac:dyDescent="0.3">
      <c r="A47" s="1"/>
      <c r="B47" s="117" t="s">
        <v>29</v>
      </c>
      <c r="C47" s="126"/>
      <c r="D47" s="126"/>
      <c r="E47" s="126"/>
      <c r="F47" s="125"/>
      <c r="G47" s="114"/>
      <c r="H47" s="111">
        <f>SUM(H40:H46)+H39</f>
        <v>13752.175200000011</v>
      </c>
      <c r="I47" s="123"/>
      <c r="J47" s="114"/>
      <c r="K47" s="124"/>
      <c r="L47" s="111">
        <f>SUM(L40:L46)+L39</f>
        <v>18819.235623360015</v>
      </c>
      <c r="M47" s="123"/>
      <c r="N47" s="109">
        <f t="shared" si="2"/>
        <v>5067.0604233600043</v>
      </c>
      <c r="O47" s="108">
        <f>IF(OR(H47=0,L47=0),"",(N47/H47))</f>
        <v>0.3684551970629345</v>
      </c>
      <c r="Q47" s="66"/>
      <c r="R47" s="66"/>
      <c r="S47" s="220"/>
      <c r="T47" s="66"/>
      <c r="U47" s="220"/>
      <c r="V47" s="225"/>
      <c r="W47" s="209"/>
      <c r="X47" s="66"/>
      <c r="Y47" s="66"/>
      <c r="Z47" s="220"/>
      <c r="AA47" s="66"/>
      <c r="AB47" s="220"/>
      <c r="AC47" s="225"/>
      <c r="AD47" s="209"/>
      <c r="AE47" s="66"/>
      <c r="AF47" s="251"/>
      <c r="AG47" s="220"/>
      <c r="AH47" s="66"/>
      <c r="AI47" s="220"/>
      <c r="AJ47" s="225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</row>
    <row r="48" spans="1:48" x14ac:dyDescent="0.3">
      <c r="A48" s="1"/>
      <c r="B48" s="97" t="s">
        <v>28</v>
      </c>
      <c r="C48" s="97"/>
      <c r="D48" s="100" t="s">
        <v>61</v>
      </c>
      <c r="E48" s="121"/>
      <c r="F48" s="120">
        <v>3.0575999999999999</v>
      </c>
      <c r="G48" s="175">
        <f>+$F17</f>
        <v>1600</v>
      </c>
      <c r="H48" s="119">
        <f>G48*F48</f>
        <v>4892.16</v>
      </c>
      <c r="I48" s="97"/>
      <c r="J48" s="120">
        <f>+'2017 RR&amp;DistR-DONOTPRINT'!$J$8</f>
        <v>2.5183</v>
      </c>
      <c r="K48" s="181">
        <f>+G$48</f>
        <v>1600</v>
      </c>
      <c r="L48" s="119">
        <f>K48*J48</f>
        <v>4029.2799999999997</v>
      </c>
      <c r="M48" s="97"/>
      <c r="N48" s="96">
        <f t="shared" si="2"/>
        <v>-862.88000000000011</v>
      </c>
      <c r="O48" s="118">
        <f>IF(OR(H48=0,L48=0),"",(N48/H48))</f>
        <v>-0.17638016745159604</v>
      </c>
      <c r="Q48" s="218"/>
      <c r="R48" s="251"/>
      <c r="S48" s="213"/>
      <c r="T48" s="66"/>
      <c r="U48" s="214"/>
      <c r="V48" s="215"/>
      <c r="W48" s="209"/>
      <c r="X48" s="218"/>
      <c r="Y48" s="251"/>
      <c r="Z48" s="213"/>
      <c r="AA48" s="66"/>
      <c r="AB48" s="214"/>
      <c r="AC48" s="215"/>
      <c r="AD48" s="209"/>
      <c r="AE48" s="218"/>
      <c r="AF48" s="251"/>
      <c r="AG48" s="213"/>
      <c r="AH48" s="66"/>
      <c r="AI48" s="214"/>
      <c r="AJ48" s="215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</row>
    <row r="49" spans="1:48" x14ac:dyDescent="0.3">
      <c r="A49" s="1"/>
      <c r="B49" s="122" t="s">
        <v>27</v>
      </c>
      <c r="C49" s="97"/>
      <c r="D49" s="100" t="s">
        <v>61</v>
      </c>
      <c r="E49" s="121"/>
      <c r="F49" s="120">
        <v>2.6989999999999998</v>
      </c>
      <c r="G49" s="175">
        <f>$G$48</f>
        <v>1600</v>
      </c>
      <c r="H49" s="119">
        <f>G49*F49</f>
        <v>4318.3999999999996</v>
      </c>
      <c r="I49" s="97"/>
      <c r="J49" s="120">
        <f>+'2017 RR&amp;DistR-DONOTPRINT'!$K$8</f>
        <v>1.9195</v>
      </c>
      <c r="K49" s="181">
        <f>+G$48</f>
        <v>1600</v>
      </c>
      <c r="L49" s="119">
        <f>K49*J49</f>
        <v>3071.2</v>
      </c>
      <c r="M49" s="97"/>
      <c r="N49" s="96">
        <f t="shared" si="2"/>
        <v>-1247.1999999999998</v>
      </c>
      <c r="O49" s="118">
        <f>IF(OR(H49=0,L49=0),"",(N49/H49))</f>
        <v>-0.28881067061874766</v>
      </c>
      <c r="Q49" s="218"/>
      <c r="R49" s="251"/>
      <c r="S49" s="213"/>
      <c r="T49" s="66"/>
      <c r="U49" s="214"/>
      <c r="V49" s="215"/>
      <c r="W49" s="209"/>
      <c r="X49" s="218"/>
      <c r="Y49" s="251"/>
      <c r="Z49" s="213"/>
      <c r="AA49" s="66"/>
      <c r="AB49" s="214"/>
      <c r="AC49" s="215"/>
      <c r="AD49" s="209"/>
      <c r="AE49" s="218"/>
      <c r="AF49" s="251"/>
      <c r="AG49" s="213"/>
      <c r="AH49" s="66"/>
      <c r="AI49" s="214"/>
      <c r="AJ49" s="215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</row>
    <row r="50" spans="1:48" x14ac:dyDescent="0.3">
      <c r="A50" s="1"/>
      <c r="B50" s="117" t="s">
        <v>26</v>
      </c>
      <c r="C50" s="116"/>
      <c r="D50" s="116"/>
      <c r="E50" s="116"/>
      <c r="F50" s="115"/>
      <c r="G50" s="114"/>
      <c r="H50" s="111">
        <f>SUM(H47:H49)</f>
        <v>22962.73520000001</v>
      </c>
      <c r="I50" s="110"/>
      <c r="J50" s="113"/>
      <c r="K50" s="112"/>
      <c r="L50" s="111">
        <f>SUM(L47:L49)</f>
        <v>25919.715623360014</v>
      </c>
      <c r="M50" s="110"/>
      <c r="N50" s="109">
        <f t="shared" si="2"/>
        <v>2956.9804233600044</v>
      </c>
      <c r="O50" s="108">
        <f>IF(OR(H50=0,L50=0),"",(N50/H50))</f>
        <v>0.12877300537611927</v>
      </c>
      <c r="Q50" s="75"/>
      <c r="R50" s="75"/>
      <c r="S50" s="220"/>
      <c r="T50" s="75"/>
      <c r="U50" s="220"/>
      <c r="V50" s="225"/>
      <c r="W50" s="209"/>
      <c r="X50" s="75"/>
      <c r="Y50" s="75"/>
      <c r="Z50" s="220"/>
      <c r="AA50" s="75"/>
      <c r="AB50" s="220"/>
      <c r="AC50" s="225"/>
      <c r="AD50" s="209"/>
      <c r="AE50" s="75"/>
      <c r="AF50" s="75"/>
      <c r="AG50" s="220"/>
      <c r="AH50" s="75"/>
      <c r="AI50" s="220"/>
      <c r="AJ50" s="225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</row>
    <row r="51" spans="1:48" x14ac:dyDescent="0.3">
      <c r="A51" s="1"/>
      <c r="B51" s="107" t="s">
        <v>25</v>
      </c>
      <c r="C51" s="67"/>
      <c r="D51" s="100" t="s">
        <v>19</v>
      </c>
      <c r="E51" s="99"/>
      <c r="F51" s="93">
        <f>+RESIDENTIAL!$F$53</f>
        <v>3.5999999999999999E-3</v>
      </c>
      <c r="G51" s="175">
        <f>+$F19*(1+$F69)</f>
        <v>830080.00000000012</v>
      </c>
      <c r="H51" s="91">
        <f t="shared" ref="H51:H60" si="22">G51*F51</f>
        <v>2988.2880000000005</v>
      </c>
      <c r="I51" s="97"/>
      <c r="J51" s="93">
        <f>+F51</f>
        <v>3.5999999999999999E-3</v>
      </c>
      <c r="K51" s="175">
        <f>+$G$51</f>
        <v>830080.00000000012</v>
      </c>
      <c r="L51" s="91">
        <f t="shared" ref="L51:L60" si="23">K51*J51</f>
        <v>2988.2880000000005</v>
      </c>
      <c r="M51" s="97"/>
      <c r="N51" s="96">
        <f t="shared" si="2"/>
        <v>0</v>
      </c>
      <c r="O51" s="118">
        <f>IF(OR(H51=0,L51=0),"",(N51/H51))</f>
        <v>0</v>
      </c>
      <c r="Q51" s="227"/>
      <c r="R51" s="251"/>
      <c r="S51" s="228"/>
      <c r="T51" s="66"/>
      <c r="U51" s="214"/>
      <c r="V51" s="215"/>
      <c r="W51" s="209"/>
      <c r="X51" s="227"/>
      <c r="Y51" s="251"/>
      <c r="Z51" s="228"/>
      <c r="AA51" s="66"/>
      <c r="AB51" s="214"/>
      <c r="AC51" s="215"/>
      <c r="AD51" s="209"/>
      <c r="AE51" s="227"/>
      <c r="AF51" s="251"/>
      <c r="AG51" s="228"/>
      <c r="AH51" s="66"/>
      <c r="AI51" s="214"/>
      <c r="AJ51" s="215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</row>
    <row r="52" spans="1:48" x14ac:dyDescent="0.3">
      <c r="A52" s="1"/>
      <c r="B52" s="107" t="s">
        <v>24</v>
      </c>
      <c r="C52" s="67"/>
      <c r="D52" s="100" t="s">
        <v>19</v>
      </c>
      <c r="E52" s="99"/>
      <c r="F52" s="93">
        <f>+RESIDENTIAL!$F$54</f>
        <v>1.2999999999999999E-3</v>
      </c>
      <c r="G52" s="175">
        <f>+$G$51</f>
        <v>830080.00000000012</v>
      </c>
      <c r="H52" s="91">
        <f t="shared" si="22"/>
        <v>1079.104</v>
      </c>
      <c r="I52" s="97"/>
      <c r="J52" s="93">
        <f t="shared" ref="J52:J53" si="24">+F52</f>
        <v>1.2999999999999999E-3</v>
      </c>
      <c r="K52" s="175">
        <f t="shared" ref="K52:K53" si="25">+$G$51</f>
        <v>830080.00000000012</v>
      </c>
      <c r="L52" s="91">
        <f t="shared" si="23"/>
        <v>1079.104</v>
      </c>
      <c r="M52" s="97"/>
      <c r="N52" s="96">
        <f t="shared" si="2"/>
        <v>0</v>
      </c>
      <c r="O52" s="118">
        <f t="shared" ref="O52:O66" si="26">IF(OR(H52=0,L52=0),"",(N52/H52))</f>
        <v>0</v>
      </c>
      <c r="Q52" s="227"/>
      <c r="R52" s="251"/>
      <c r="S52" s="228"/>
      <c r="T52" s="66"/>
      <c r="U52" s="214"/>
      <c r="V52" s="215"/>
      <c r="W52" s="209"/>
      <c r="X52" s="227"/>
      <c r="Y52" s="251"/>
      <c r="Z52" s="228"/>
      <c r="AA52" s="66"/>
      <c r="AB52" s="214"/>
      <c r="AC52" s="215"/>
      <c r="AD52" s="209"/>
      <c r="AE52" s="227"/>
      <c r="AF52" s="251"/>
      <c r="AG52" s="228"/>
      <c r="AH52" s="66"/>
      <c r="AI52" s="214"/>
      <c r="AJ52" s="215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09"/>
      <c r="AV52" s="209"/>
    </row>
    <row r="53" spans="1:48" s="194" customFormat="1" x14ac:dyDescent="0.3">
      <c r="A53" s="1"/>
      <c r="B53" s="107" t="s">
        <v>83</v>
      </c>
      <c r="C53" s="67"/>
      <c r="D53" s="100" t="s">
        <v>19</v>
      </c>
      <c r="E53" s="99"/>
      <c r="F53" s="93">
        <f>+RESIDENTIAL!$F$55</f>
        <v>1.1000000000000001E-3</v>
      </c>
      <c r="G53" s="175">
        <f>+$G$51</f>
        <v>830080.00000000012</v>
      </c>
      <c r="H53" s="91">
        <f t="shared" ref="H53" si="27">G53*F53</f>
        <v>913.08800000000019</v>
      </c>
      <c r="I53" s="97"/>
      <c r="J53" s="93">
        <f t="shared" si="24"/>
        <v>1.1000000000000001E-3</v>
      </c>
      <c r="K53" s="175">
        <f t="shared" si="25"/>
        <v>830080.00000000012</v>
      </c>
      <c r="L53" s="91">
        <f t="shared" ref="L53" si="28">K53*J53</f>
        <v>913.08800000000019</v>
      </c>
      <c r="M53" s="97"/>
      <c r="N53" s="96">
        <f t="shared" ref="N53" si="29">L53-H53</f>
        <v>0</v>
      </c>
      <c r="O53" s="118">
        <f t="shared" ref="O53" si="30">IF(OR(H53=0,L53=0),"",(N53/H53))</f>
        <v>0</v>
      </c>
      <c r="Q53" s="227"/>
      <c r="R53" s="251"/>
      <c r="S53" s="228"/>
      <c r="T53" s="66"/>
      <c r="U53" s="214"/>
      <c r="V53" s="215"/>
      <c r="W53" s="209"/>
      <c r="X53" s="227"/>
      <c r="Y53" s="251"/>
      <c r="Z53" s="228"/>
      <c r="AA53" s="66"/>
      <c r="AB53" s="214"/>
      <c r="AC53" s="215"/>
      <c r="AD53" s="209"/>
      <c r="AE53" s="227"/>
      <c r="AF53" s="251"/>
      <c r="AG53" s="228"/>
      <c r="AH53" s="66"/>
      <c r="AI53" s="214"/>
      <c r="AJ53" s="215"/>
      <c r="AK53" s="209"/>
      <c r="AL53" s="209"/>
      <c r="AM53" s="209"/>
      <c r="AN53" s="209"/>
      <c r="AO53" s="209"/>
      <c r="AP53" s="209"/>
      <c r="AQ53" s="209"/>
      <c r="AR53" s="209"/>
      <c r="AS53" s="209"/>
      <c r="AT53" s="209"/>
      <c r="AU53" s="209"/>
      <c r="AV53" s="209"/>
    </row>
    <row r="54" spans="1:48" x14ac:dyDescent="0.3">
      <c r="A54" s="1"/>
      <c r="B54" s="67" t="s">
        <v>23</v>
      </c>
      <c r="C54" s="67"/>
      <c r="D54" s="100" t="s">
        <v>55</v>
      </c>
      <c r="E54" s="99"/>
      <c r="F54" s="331">
        <f>+RESIDENTIAL!$F$56</f>
        <v>0.25</v>
      </c>
      <c r="G54" s="104">
        <v>1</v>
      </c>
      <c r="H54" s="91">
        <f t="shared" si="22"/>
        <v>0.25</v>
      </c>
      <c r="I54" s="97"/>
      <c r="J54" s="201">
        <v>0.25</v>
      </c>
      <c r="K54" s="103">
        <v>1</v>
      </c>
      <c r="L54" s="91">
        <f t="shared" si="23"/>
        <v>0.25</v>
      </c>
      <c r="M54" s="97"/>
      <c r="N54" s="96">
        <f t="shared" si="2"/>
        <v>0</v>
      </c>
      <c r="O54" s="118">
        <f t="shared" si="26"/>
        <v>0</v>
      </c>
      <c r="Q54" s="229"/>
      <c r="R54" s="66"/>
      <c r="S54" s="228"/>
      <c r="T54" s="66"/>
      <c r="U54" s="214"/>
      <c r="V54" s="215"/>
      <c r="W54" s="209"/>
      <c r="X54" s="229"/>
      <c r="Y54" s="66"/>
      <c r="Z54" s="228"/>
      <c r="AA54" s="66"/>
      <c r="AB54" s="214"/>
      <c r="AC54" s="215"/>
      <c r="AD54" s="209"/>
      <c r="AE54" s="229"/>
      <c r="AF54" s="66"/>
      <c r="AG54" s="228"/>
      <c r="AH54" s="66"/>
      <c r="AI54" s="214"/>
      <c r="AJ54" s="215"/>
      <c r="AK54" s="209"/>
      <c r="AL54" s="209"/>
      <c r="AM54" s="209"/>
      <c r="AN54" s="209"/>
      <c r="AO54" s="209"/>
      <c r="AP54" s="209"/>
      <c r="AQ54" s="209"/>
      <c r="AR54" s="209"/>
      <c r="AS54" s="209"/>
      <c r="AT54" s="209"/>
      <c r="AU54" s="209"/>
      <c r="AV54" s="209"/>
    </row>
    <row r="55" spans="1:48" x14ac:dyDescent="0.3">
      <c r="A55" s="1"/>
      <c r="B55" s="67" t="s">
        <v>22</v>
      </c>
      <c r="C55" s="67"/>
      <c r="D55" s="100" t="s">
        <v>19</v>
      </c>
      <c r="E55" s="99"/>
      <c r="F55" s="93">
        <v>7.0000000000000001E-3</v>
      </c>
      <c r="G55" s="176">
        <f>+$F19</f>
        <v>800000</v>
      </c>
      <c r="H55" s="91">
        <f t="shared" si="22"/>
        <v>5600</v>
      </c>
      <c r="I55" s="97"/>
      <c r="J55" s="102">
        <v>7.0000000000000001E-3</v>
      </c>
      <c r="K55" s="180">
        <f>+$G$55</f>
        <v>800000</v>
      </c>
      <c r="L55" s="91">
        <f t="shared" si="23"/>
        <v>5600</v>
      </c>
      <c r="M55" s="97"/>
      <c r="N55" s="96">
        <f t="shared" si="2"/>
        <v>0</v>
      </c>
      <c r="O55" s="118">
        <f t="shared" si="26"/>
        <v>0</v>
      </c>
      <c r="Q55" s="227"/>
      <c r="R55" s="251"/>
      <c r="S55" s="228"/>
      <c r="T55" s="66"/>
      <c r="U55" s="214"/>
      <c r="V55" s="215"/>
      <c r="W55" s="209"/>
      <c r="X55" s="227"/>
      <c r="Y55" s="251"/>
      <c r="Z55" s="228"/>
      <c r="AA55" s="66"/>
      <c r="AB55" s="214"/>
      <c r="AC55" s="215"/>
      <c r="AD55" s="209"/>
      <c r="AE55" s="227"/>
      <c r="AF55" s="251"/>
      <c r="AG55" s="228"/>
      <c r="AH55" s="66"/>
      <c r="AI55" s="214"/>
      <c r="AJ55" s="215"/>
      <c r="AK55" s="209"/>
      <c r="AL55" s="209"/>
      <c r="AM55" s="209"/>
      <c r="AN55" s="209"/>
      <c r="AO55" s="209"/>
      <c r="AP55" s="209"/>
      <c r="AQ55" s="209"/>
      <c r="AR55" s="209"/>
      <c r="AS55" s="209"/>
      <c r="AT55" s="209"/>
      <c r="AU55" s="209"/>
      <c r="AV55" s="209"/>
    </row>
    <row r="56" spans="1:48" x14ac:dyDescent="0.3">
      <c r="A56" s="1"/>
      <c r="B56" s="101" t="s">
        <v>21</v>
      </c>
      <c r="C56" s="67"/>
      <c r="D56" s="100" t="s">
        <v>19</v>
      </c>
      <c r="E56" s="99"/>
      <c r="F56" s="93">
        <f>+RESIDENTIAL!$F$57</f>
        <v>8.6999999999999994E-2</v>
      </c>
      <c r="G56" s="177">
        <f>0.65*$F19</f>
        <v>520000</v>
      </c>
      <c r="H56" s="91">
        <f t="shared" si="22"/>
        <v>45240</v>
      </c>
      <c r="I56" s="97"/>
      <c r="J56" s="93">
        <f>+F56</f>
        <v>8.6999999999999994E-2</v>
      </c>
      <c r="K56" s="177">
        <f>$G56</f>
        <v>520000</v>
      </c>
      <c r="L56" s="91">
        <f t="shared" si="23"/>
        <v>45240</v>
      </c>
      <c r="M56" s="97"/>
      <c r="N56" s="96">
        <f t="shared" si="2"/>
        <v>0</v>
      </c>
      <c r="O56" s="118">
        <f t="shared" si="26"/>
        <v>0</v>
      </c>
      <c r="Q56" s="230"/>
      <c r="R56" s="253"/>
      <c r="S56" s="228"/>
      <c r="T56" s="66"/>
      <c r="U56" s="214"/>
      <c r="V56" s="215"/>
      <c r="W56" s="209"/>
      <c r="X56" s="230"/>
      <c r="Y56" s="253"/>
      <c r="Z56" s="228"/>
      <c r="AA56" s="66"/>
      <c r="AB56" s="214"/>
      <c r="AC56" s="215"/>
      <c r="AD56" s="209"/>
      <c r="AE56" s="230"/>
      <c r="AF56" s="253"/>
      <c r="AG56" s="228"/>
      <c r="AH56" s="66"/>
      <c r="AI56" s="214"/>
      <c r="AJ56" s="215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  <c r="AV56" s="209"/>
    </row>
    <row r="57" spans="1:48" x14ac:dyDescent="0.3">
      <c r="A57" s="1"/>
      <c r="B57" s="101" t="s">
        <v>20</v>
      </c>
      <c r="C57" s="67"/>
      <c r="D57" s="100" t="s">
        <v>19</v>
      </c>
      <c r="E57" s="99"/>
      <c r="F57" s="93">
        <f>+RESIDENTIAL!$F$58</f>
        <v>0.13200000000000001</v>
      </c>
      <c r="G57" s="177">
        <f>0.17*$F19</f>
        <v>136000</v>
      </c>
      <c r="H57" s="91">
        <f t="shared" si="22"/>
        <v>17952</v>
      </c>
      <c r="I57" s="97"/>
      <c r="J57" s="93">
        <f t="shared" ref="J57:J60" si="31">+F57</f>
        <v>0.13200000000000001</v>
      </c>
      <c r="K57" s="177">
        <f>$G57</f>
        <v>136000</v>
      </c>
      <c r="L57" s="91">
        <f t="shared" si="23"/>
        <v>17952</v>
      </c>
      <c r="M57" s="97"/>
      <c r="N57" s="96">
        <f t="shared" si="2"/>
        <v>0</v>
      </c>
      <c r="O57" s="118">
        <f t="shared" si="26"/>
        <v>0</v>
      </c>
      <c r="Q57" s="230"/>
      <c r="R57" s="253"/>
      <c r="S57" s="228"/>
      <c r="T57" s="66"/>
      <c r="U57" s="214"/>
      <c r="V57" s="215"/>
      <c r="W57" s="209"/>
      <c r="X57" s="230"/>
      <c r="Y57" s="253"/>
      <c r="Z57" s="228"/>
      <c r="AA57" s="66"/>
      <c r="AB57" s="214"/>
      <c r="AC57" s="215"/>
      <c r="AD57" s="209"/>
      <c r="AE57" s="230"/>
      <c r="AF57" s="253"/>
      <c r="AG57" s="228"/>
      <c r="AH57" s="66"/>
      <c r="AI57" s="214"/>
      <c r="AJ57" s="215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</row>
    <row r="58" spans="1:48" x14ac:dyDescent="0.3">
      <c r="A58" s="1"/>
      <c r="B58" s="3" t="s">
        <v>18</v>
      </c>
      <c r="C58" s="67"/>
      <c r="D58" s="100" t="s">
        <v>19</v>
      </c>
      <c r="E58" s="99"/>
      <c r="F58" s="93">
        <f>+RESIDENTIAL!$F$59</f>
        <v>0.18</v>
      </c>
      <c r="G58" s="177">
        <f>0.18*$F19</f>
        <v>144000</v>
      </c>
      <c r="H58" s="91">
        <f t="shared" si="22"/>
        <v>25920</v>
      </c>
      <c r="I58" s="97"/>
      <c r="J58" s="93">
        <f t="shared" si="31"/>
        <v>0.18</v>
      </c>
      <c r="K58" s="177">
        <f>$G58</f>
        <v>144000</v>
      </c>
      <c r="L58" s="91">
        <f t="shared" si="23"/>
        <v>25920</v>
      </c>
      <c r="M58" s="97"/>
      <c r="N58" s="96">
        <f t="shared" si="2"/>
        <v>0</v>
      </c>
      <c r="O58" s="118">
        <f t="shared" si="26"/>
        <v>0</v>
      </c>
      <c r="Q58" s="230"/>
      <c r="R58" s="253"/>
      <c r="S58" s="228"/>
      <c r="T58" s="66"/>
      <c r="U58" s="214"/>
      <c r="V58" s="215"/>
      <c r="W58" s="209"/>
      <c r="X58" s="230"/>
      <c r="Y58" s="253"/>
      <c r="Z58" s="228"/>
      <c r="AA58" s="66"/>
      <c r="AB58" s="214"/>
      <c r="AC58" s="215"/>
      <c r="AD58" s="209"/>
      <c r="AE58" s="230"/>
      <c r="AF58" s="253"/>
      <c r="AG58" s="228"/>
      <c r="AH58" s="66"/>
      <c r="AI58" s="214"/>
      <c r="AJ58" s="215"/>
      <c r="AK58" s="209"/>
      <c r="AL58" s="209"/>
      <c r="AM58" s="209"/>
      <c r="AN58" s="209"/>
      <c r="AO58" s="209"/>
      <c r="AP58" s="209"/>
      <c r="AQ58" s="209"/>
      <c r="AR58" s="209"/>
      <c r="AS58" s="209"/>
      <c r="AT58" s="209"/>
      <c r="AU58" s="209"/>
      <c r="AV58" s="209"/>
    </row>
    <row r="59" spans="1:48" x14ac:dyDescent="0.3">
      <c r="A59" s="7"/>
      <c r="B59" s="95" t="s">
        <v>17</v>
      </c>
      <c r="C59" s="36"/>
      <c r="D59" s="100" t="s">
        <v>19</v>
      </c>
      <c r="E59" s="94"/>
      <c r="F59" s="93">
        <f>+RESIDENTIAL!$F$60</f>
        <v>0.10299999999999999</v>
      </c>
      <c r="G59" s="177">
        <f>IF(AND($T$1=1, $F19&gt;=750), 750, IF(AND($T$1=1, AND($F19&lt;750, $F19&gt;=0)), $F19, IF(AND($T$1=2, $F19&gt;=750), 750, IF(AND($T$1=2, AND($F19&lt;750, $F19&gt;=0)), $F19))))</f>
        <v>750</v>
      </c>
      <c r="H59" s="91">
        <f t="shared" si="22"/>
        <v>77.25</v>
      </c>
      <c r="I59" s="90"/>
      <c r="J59" s="93">
        <f t="shared" si="31"/>
        <v>0.10299999999999999</v>
      </c>
      <c r="K59" s="177">
        <f>$G59</f>
        <v>750</v>
      </c>
      <c r="L59" s="91">
        <f t="shared" si="23"/>
        <v>77.25</v>
      </c>
      <c r="M59" s="90"/>
      <c r="N59" s="89">
        <f t="shared" si="2"/>
        <v>0</v>
      </c>
      <c r="O59" s="118">
        <f t="shared" si="26"/>
        <v>0</v>
      </c>
      <c r="Q59" s="230"/>
      <c r="R59" s="253"/>
      <c r="S59" s="228"/>
      <c r="T59" s="34"/>
      <c r="U59" s="214"/>
      <c r="V59" s="215"/>
      <c r="W59" s="209"/>
      <c r="X59" s="230"/>
      <c r="Y59" s="253"/>
      <c r="Z59" s="228"/>
      <c r="AA59" s="34"/>
      <c r="AB59" s="214"/>
      <c r="AC59" s="215"/>
      <c r="AD59" s="209"/>
      <c r="AE59" s="230"/>
      <c r="AF59" s="253"/>
      <c r="AG59" s="228"/>
      <c r="AH59" s="34"/>
      <c r="AI59" s="214"/>
      <c r="AJ59" s="215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</row>
    <row r="60" spans="1:48" x14ac:dyDescent="0.3">
      <c r="A60" s="7"/>
      <c r="B60" s="95" t="s">
        <v>16</v>
      </c>
      <c r="C60" s="36"/>
      <c r="D60" s="100" t="s">
        <v>19</v>
      </c>
      <c r="E60" s="94"/>
      <c r="F60" s="93">
        <f>+RESIDENTIAL!$F$61</f>
        <v>0.121</v>
      </c>
      <c r="G60" s="177">
        <f>IF(AND($T$1=1, F19&gt;=750), F19-750, IF(AND($T$1=1, AND(F19&lt;750, F19&gt;=0)), 0, IF(AND($T$1=2, F19&gt;=750), F19-750, IF(AND($T$1=2, AND(F19&lt;750, F19&gt;=0)), 0))))</f>
        <v>799250</v>
      </c>
      <c r="H60" s="91">
        <f t="shared" si="22"/>
        <v>96709.25</v>
      </c>
      <c r="I60" s="90"/>
      <c r="J60" s="93">
        <f t="shared" si="31"/>
        <v>0.121</v>
      </c>
      <c r="K60" s="177">
        <f>$G60</f>
        <v>799250</v>
      </c>
      <c r="L60" s="91">
        <f t="shared" si="23"/>
        <v>96709.25</v>
      </c>
      <c r="M60" s="90"/>
      <c r="N60" s="89">
        <f t="shared" si="2"/>
        <v>0</v>
      </c>
      <c r="O60" s="118">
        <f t="shared" si="26"/>
        <v>0</v>
      </c>
      <c r="Q60" s="230"/>
      <c r="R60" s="253"/>
      <c r="S60" s="228"/>
      <c r="T60" s="34"/>
      <c r="U60" s="214"/>
      <c r="V60" s="215"/>
      <c r="W60" s="209"/>
      <c r="X60" s="230"/>
      <c r="Y60" s="253"/>
      <c r="Z60" s="228"/>
      <c r="AA60" s="34"/>
      <c r="AB60" s="214"/>
      <c r="AC60" s="215"/>
      <c r="AD60" s="209"/>
      <c r="AE60" s="230"/>
      <c r="AF60" s="253"/>
      <c r="AG60" s="228"/>
      <c r="AH60" s="34"/>
      <c r="AI60" s="214"/>
      <c r="AJ60" s="215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</row>
    <row r="61" spans="1:48" s="194" customFormat="1" x14ac:dyDescent="0.3">
      <c r="A61" s="7"/>
      <c r="B61" s="280" t="s">
        <v>114</v>
      </c>
      <c r="C61" s="36"/>
      <c r="D61" s="100" t="s">
        <v>19</v>
      </c>
      <c r="E61" s="94"/>
      <c r="F61" s="93">
        <v>0.113</v>
      </c>
      <c r="G61" s="177"/>
      <c r="H61" s="91"/>
      <c r="I61" s="90"/>
      <c r="J61" s="93">
        <f>+F61</f>
        <v>0.113</v>
      </c>
      <c r="K61" s="180"/>
      <c r="L61" s="287"/>
      <c r="M61" s="90"/>
      <c r="N61" s="89">
        <f t="shared" si="2"/>
        <v>0</v>
      </c>
      <c r="O61" s="118" t="str">
        <f t="shared" si="26"/>
        <v/>
      </c>
      <c r="Q61" s="230"/>
      <c r="R61" s="253"/>
      <c r="S61" s="228"/>
      <c r="T61" s="34"/>
      <c r="U61" s="214"/>
      <c r="V61" s="215"/>
      <c r="W61" s="209"/>
      <c r="X61" s="230"/>
      <c r="Y61" s="253"/>
      <c r="Z61" s="228"/>
      <c r="AA61" s="34"/>
      <c r="AB61" s="214"/>
      <c r="AC61" s="215"/>
      <c r="AD61" s="209"/>
      <c r="AE61" s="230"/>
      <c r="AF61" s="253"/>
      <c r="AG61" s="228"/>
      <c r="AH61" s="34"/>
      <c r="AI61" s="214"/>
      <c r="AJ61" s="215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</row>
    <row r="62" spans="1:48" s="194" customFormat="1" ht="15" thickBot="1" x14ac:dyDescent="0.35">
      <c r="A62" s="7"/>
      <c r="B62" s="280" t="s">
        <v>115</v>
      </c>
      <c r="C62" s="36"/>
      <c r="D62" s="100" t="s">
        <v>19</v>
      </c>
      <c r="E62" s="94"/>
      <c r="F62" s="93">
        <v>0.113</v>
      </c>
      <c r="G62" s="177">
        <f>+$G$55</f>
        <v>800000</v>
      </c>
      <c r="H62" s="91">
        <f t="shared" ref="H62" si="32">G62*F62</f>
        <v>90400</v>
      </c>
      <c r="I62" s="90"/>
      <c r="J62" s="305">
        <f>+F62</f>
        <v>0.113</v>
      </c>
      <c r="K62" s="180">
        <f>+$G$55</f>
        <v>800000</v>
      </c>
      <c r="L62" s="91">
        <f t="shared" ref="L62" si="33">K62*J62</f>
        <v>90400</v>
      </c>
      <c r="M62" s="90"/>
      <c r="N62" s="89">
        <f t="shared" si="2"/>
        <v>0</v>
      </c>
      <c r="O62" s="288">
        <f t="shared" si="26"/>
        <v>0</v>
      </c>
      <c r="Q62" s="230"/>
      <c r="R62" s="253"/>
      <c r="S62" s="228"/>
      <c r="T62" s="34"/>
      <c r="U62" s="214"/>
      <c r="V62" s="215"/>
      <c r="W62" s="209"/>
      <c r="X62" s="230"/>
      <c r="Y62" s="253"/>
      <c r="Z62" s="228"/>
      <c r="AA62" s="34"/>
      <c r="AB62" s="214"/>
      <c r="AC62" s="215"/>
      <c r="AD62" s="209"/>
      <c r="AE62" s="230"/>
      <c r="AF62" s="253"/>
      <c r="AG62" s="228"/>
      <c r="AH62" s="34"/>
      <c r="AI62" s="214"/>
      <c r="AJ62" s="215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</row>
    <row r="63" spans="1:48" ht="15" thickBot="1" x14ac:dyDescent="0.35">
      <c r="A63" s="1"/>
      <c r="B63" s="88"/>
      <c r="C63" s="86"/>
      <c r="D63" s="87"/>
      <c r="E63" s="86"/>
      <c r="F63" s="56"/>
      <c r="G63" s="85"/>
      <c r="H63" s="54"/>
      <c r="I63" s="83"/>
      <c r="J63" s="56"/>
      <c r="K63" s="84"/>
      <c r="L63" s="54"/>
      <c r="M63" s="83"/>
      <c r="N63" s="82"/>
      <c r="O63" s="8"/>
      <c r="Q63" s="230"/>
      <c r="R63" s="219"/>
      <c r="S63" s="228"/>
      <c r="T63" s="66"/>
      <c r="U63" s="214"/>
      <c r="V63" s="233"/>
      <c r="W63" s="209"/>
      <c r="X63" s="230"/>
      <c r="Y63" s="219"/>
      <c r="Z63" s="228"/>
      <c r="AA63" s="66"/>
      <c r="AB63" s="214"/>
      <c r="AC63" s="233"/>
      <c r="AD63" s="209"/>
      <c r="AE63" s="230"/>
      <c r="AF63" s="219"/>
      <c r="AG63" s="228"/>
      <c r="AH63" s="66"/>
      <c r="AI63" s="214"/>
      <c r="AJ63" s="233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</row>
    <row r="64" spans="1:48" x14ac:dyDescent="0.3">
      <c r="A64" s="1"/>
      <c r="B64" s="81" t="s">
        <v>131</v>
      </c>
      <c r="C64" s="67"/>
      <c r="D64" s="67"/>
      <c r="E64" s="67"/>
      <c r="F64" s="80"/>
      <c r="G64" s="79"/>
      <c r="H64" s="76">
        <f>SUM(H62,H51:H55,H50)</f>
        <v>123943.46520000002</v>
      </c>
      <c r="I64" s="78"/>
      <c r="J64" s="77"/>
      <c r="K64" s="77"/>
      <c r="L64" s="165">
        <f>SUM(L62,L51:L55,L50)</f>
        <v>126900.44562336002</v>
      </c>
      <c r="M64" s="75"/>
      <c r="N64" s="74">
        <f>L64-H64</f>
        <v>2956.9804233600007</v>
      </c>
      <c r="O64" s="167">
        <f t="shared" si="26"/>
        <v>2.3857493564412625E-2</v>
      </c>
      <c r="Q64" s="234"/>
      <c r="R64" s="234"/>
      <c r="S64" s="220"/>
      <c r="T64" s="75"/>
      <c r="U64" s="214"/>
      <c r="V64" s="215"/>
      <c r="W64" s="209"/>
      <c r="X64" s="234"/>
      <c r="Y64" s="234"/>
      <c r="Z64" s="220"/>
      <c r="AA64" s="75"/>
      <c r="AB64" s="214"/>
      <c r="AC64" s="215"/>
      <c r="AD64" s="209"/>
      <c r="AE64" s="234"/>
      <c r="AF64" s="234"/>
      <c r="AG64" s="220"/>
      <c r="AH64" s="75"/>
      <c r="AI64" s="214"/>
      <c r="AJ64" s="215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</row>
    <row r="65" spans="1:48" x14ac:dyDescent="0.3">
      <c r="A65" s="1"/>
      <c r="B65" s="73" t="s">
        <v>12</v>
      </c>
      <c r="C65" s="67"/>
      <c r="D65" s="67"/>
      <c r="E65" s="67"/>
      <c r="F65" s="72">
        <v>0.13</v>
      </c>
      <c r="G65" s="66"/>
      <c r="H65" s="70">
        <f>H64*F65</f>
        <v>16112.650476000003</v>
      </c>
      <c r="I65" s="65"/>
      <c r="J65" s="71">
        <v>0.13</v>
      </c>
      <c r="K65" s="65"/>
      <c r="L65" s="68">
        <f>L64*J65</f>
        <v>16497.057931036805</v>
      </c>
      <c r="M65" s="64"/>
      <c r="N65" s="68">
        <f>L65-H65</f>
        <v>384.40745503680228</v>
      </c>
      <c r="O65" s="118">
        <f t="shared" si="26"/>
        <v>2.385749356441276E-2</v>
      </c>
      <c r="Q65" s="235"/>
      <c r="R65" s="64"/>
      <c r="S65" s="236"/>
      <c r="T65" s="64"/>
      <c r="U65" s="214"/>
      <c r="V65" s="215"/>
      <c r="W65" s="209"/>
      <c r="X65" s="235"/>
      <c r="Y65" s="64"/>
      <c r="Z65" s="236"/>
      <c r="AA65" s="64"/>
      <c r="AB65" s="214"/>
      <c r="AC65" s="215"/>
      <c r="AD65" s="209"/>
      <c r="AE65" s="235"/>
      <c r="AF65" s="64"/>
      <c r="AG65" s="236"/>
      <c r="AH65" s="64"/>
      <c r="AI65" s="214"/>
      <c r="AJ65" s="215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</row>
    <row r="66" spans="1:48" ht="15" thickBot="1" x14ac:dyDescent="0.35">
      <c r="A66" s="1"/>
      <c r="B66" s="387" t="s">
        <v>132</v>
      </c>
      <c r="C66" s="387"/>
      <c r="D66" s="387"/>
      <c r="E66" s="63"/>
      <c r="F66" s="62"/>
      <c r="G66" s="61"/>
      <c r="H66" s="60">
        <f>SUM(H64:H65)</f>
        <v>140056.11567600002</v>
      </c>
      <c r="I66" s="59"/>
      <c r="J66" s="59"/>
      <c r="K66" s="59"/>
      <c r="L66" s="327">
        <f>SUM(L64:L65)</f>
        <v>143397.50355439683</v>
      </c>
      <c r="M66" s="58"/>
      <c r="N66" s="57">
        <f>L66-H66</f>
        <v>3341.3878783968103</v>
      </c>
      <c r="O66" s="168">
        <f t="shared" si="26"/>
        <v>2.3857493564412694E-2</v>
      </c>
      <c r="Q66" s="75"/>
      <c r="R66" s="75"/>
      <c r="S66" s="220"/>
      <c r="T66" s="75"/>
      <c r="U66" s="220"/>
      <c r="V66" s="238"/>
      <c r="W66" s="209"/>
      <c r="X66" s="75"/>
      <c r="Y66" s="75"/>
      <c r="Z66" s="220"/>
      <c r="AA66" s="75"/>
      <c r="AB66" s="220"/>
      <c r="AC66" s="238"/>
      <c r="AD66" s="209"/>
      <c r="AE66" s="75"/>
      <c r="AF66" s="75"/>
      <c r="AG66" s="220"/>
      <c r="AH66" s="75"/>
      <c r="AI66" s="220"/>
      <c r="AJ66" s="238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</row>
    <row r="67" spans="1:48" ht="15" thickBot="1" x14ac:dyDescent="0.35">
      <c r="A67" s="7"/>
      <c r="B67" s="19"/>
      <c r="C67" s="17"/>
      <c r="D67" s="18"/>
      <c r="E67" s="17"/>
      <c r="F67" s="56"/>
      <c r="G67" s="12"/>
      <c r="H67" s="54"/>
      <c r="I67" s="10"/>
      <c r="J67" s="56"/>
      <c r="K67" s="55"/>
      <c r="L67" s="54"/>
      <c r="M67" s="10"/>
      <c r="N67" s="53"/>
      <c r="O67" s="8"/>
      <c r="Q67" s="230"/>
      <c r="R67" s="239"/>
      <c r="S67" s="228"/>
      <c r="T67" s="34"/>
      <c r="U67" s="240"/>
      <c r="V67" s="233"/>
      <c r="W67" s="209"/>
      <c r="X67" s="230"/>
      <c r="Y67" s="239"/>
      <c r="Z67" s="228"/>
      <c r="AA67" s="34"/>
      <c r="AB67" s="240"/>
      <c r="AC67" s="233"/>
      <c r="AD67" s="209"/>
      <c r="AE67" s="230"/>
      <c r="AF67" s="239"/>
      <c r="AG67" s="228"/>
      <c r="AH67" s="34"/>
      <c r="AI67" s="240"/>
      <c r="AJ67" s="233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</row>
    <row r="68" spans="1:48" x14ac:dyDescent="0.3">
      <c r="A68" s="1"/>
      <c r="B68" s="1"/>
      <c r="C68" s="1"/>
      <c r="D68" s="1"/>
      <c r="E68" s="1"/>
      <c r="F68" s="1"/>
      <c r="G68" s="1"/>
      <c r="H68" s="6"/>
      <c r="I68" s="1"/>
      <c r="J68" s="1"/>
      <c r="K68" s="1"/>
      <c r="L68" s="6"/>
      <c r="M68" s="1"/>
      <c r="N68" s="1"/>
      <c r="O68" s="1"/>
      <c r="Q68" s="208"/>
      <c r="R68" s="208"/>
      <c r="S68" s="247"/>
      <c r="T68" s="208"/>
      <c r="U68" s="208"/>
      <c r="V68" s="208"/>
      <c r="W68" s="209"/>
      <c r="X68" s="208"/>
      <c r="Y68" s="208"/>
      <c r="Z68" s="247"/>
      <c r="AA68" s="208"/>
      <c r="AB68" s="208"/>
      <c r="AC68" s="208"/>
      <c r="AD68" s="209"/>
      <c r="AE68" s="208"/>
      <c r="AF68" s="208"/>
      <c r="AG68" s="247"/>
      <c r="AH68" s="208"/>
      <c r="AI68" s="208"/>
      <c r="AJ68" s="208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</row>
    <row r="69" spans="1:48" x14ac:dyDescent="0.3">
      <c r="A69" s="1"/>
      <c r="B69" s="5" t="s">
        <v>8</v>
      </c>
      <c r="C69" s="1"/>
      <c r="D69" s="1"/>
      <c r="E69" s="1"/>
      <c r="F69" s="4">
        <v>3.7600000000000001E-2</v>
      </c>
      <c r="G69" s="1"/>
      <c r="H69" s="1"/>
      <c r="I69" s="1"/>
      <c r="J69" s="4">
        <v>3.7600000000000001E-2</v>
      </c>
      <c r="K69" s="1"/>
      <c r="L69" s="1"/>
      <c r="M69" s="1"/>
      <c r="N69" s="1"/>
      <c r="O69" s="1"/>
      <c r="Q69" s="248"/>
      <c r="R69" s="208"/>
      <c r="S69" s="208"/>
      <c r="T69" s="208"/>
      <c r="U69" s="208"/>
      <c r="V69" s="208"/>
      <c r="W69" s="209"/>
      <c r="X69" s="248"/>
      <c r="Y69" s="208"/>
      <c r="Z69" s="208"/>
      <c r="AA69" s="208"/>
      <c r="AB69" s="208"/>
      <c r="AC69" s="208"/>
      <c r="AD69" s="209"/>
      <c r="AE69" s="248"/>
      <c r="AF69" s="208"/>
      <c r="AG69" s="208"/>
      <c r="AH69" s="208"/>
      <c r="AI69" s="208"/>
      <c r="AJ69" s="208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209"/>
    </row>
    <row r="70" spans="1:48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Q70" s="209"/>
      <c r="R70" s="209"/>
      <c r="S70" s="209"/>
      <c r="T70" s="209"/>
      <c r="U70" s="209"/>
      <c r="V70" s="209"/>
      <c r="W70" s="209"/>
      <c r="X70" s="209"/>
      <c r="Y70" s="209"/>
      <c r="Z70" s="209"/>
      <c r="AA70" s="209"/>
      <c r="AB70" s="209"/>
      <c r="AC70" s="209"/>
      <c r="AD70" s="209"/>
      <c r="AE70" s="209"/>
      <c r="AF70" s="209"/>
      <c r="AG70" s="209"/>
      <c r="AH70" s="209"/>
      <c r="AI70" s="209"/>
      <c r="AJ70" s="209"/>
      <c r="AK70" s="209"/>
      <c r="AL70" s="209"/>
      <c r="AM70" s="209"/>
      <c r="AN70" s="209"/>
      <c r="AO70" s="209"/>
      <c r="AP70" s="209"/>
      <c r="AQ70" s="209"/>
      <c r="AR70" s="209"/>
      <c r="AS70" s="209"/>
      <c r="AT70" s="209"/>
      <c r="AU70" s="209"/>
      <c r="AV70" s="209"/>
    </row>
    <row r="71" spans="1:48" x14ac:dyDescent="0.3">
      <c r="A71" s="1" t="s">
        <v>7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48" x14ac:dyDescent="0.3">
      <c r="A72" s="1" t="s">
        <v>6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48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48" x14ac:dyDescent="0.3">
      <c r="A74" s="3" t="s">
        <v>129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48" x14ac:dyDescent="0.3">
      <c r="A75" s="3" t="s">
        <v>5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48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48" x14ac:dyDescent="0.3">
      <c r="A77" s="1" t="s">
        <v>130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48" x14ac:dyDescent="0.3">
      <c r="A78" s="1" t="s">
        <v>4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48" x14ac:dyDescent="0.3">
      <c r="A79" s="1" t="s">
        <v>3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48" x14ac:dyDescent="0.3">
      <c r="A80" s="1" t="s">
        <v>2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x14ac:dyDescent="0.3">
      <c r="A81" s="1" t="s">
        <v>1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x14ac:dyDescent="0.3">
      <c r="A83" s="2"/>
      <c r="B83" s="1" t="s">
        <v>0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194" customFormat="1" x14ac:dyDescent="0.3">
      <c r="A84" s="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s="194" customFormat="1" x14ac:dyDescent="0.3">
      <c r="A85" s="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s="194" customFormat="1" x14ac:dyDescent="0.3">
      <c r="A86" s="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194" customFormat="1" x14ac:dyDescent="0.3">
      <c r="A87" s="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194" customFormat="1" x14ac:dyDescent="0.3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194" customFormat="1" x14ac:dyDescent="0.3">
      <c r="A89" s="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s="194" customFormat="1" x14ac:dyDescent="0.3">
      <c r="A90" s="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194" customFormat="1" x14ac:dyDescent="0.3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194" customFormat="1" x14ac:dyDescent="0.3">
      <c r="A92" s="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194" customFormat="1" x14ac:dyDescent="0.3">
      <c r="A93" s="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194" customFormat="1" x14ac:dyDescent="0.3">
      <c r="A94" s="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194" customFormat="1" x14ac:dyDescent="0.3">
      <c r="A95" s="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194" customFormat="1" x14ac:dyDescent="0.3">
      <c r="A96" s="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194" customFormat="1" x14ac:dyDescent="0.3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194" customFormat="1" x14ac:dyDescent="0.3">
      <c r="A98" s="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s="194" customFormat="1" x14ac:dyDescent="0.3">
      <c r="A99" s="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s="194" customFormat="1" x14ac:dyDescent="0.3">
      <c r="A100" s="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194" customFormat="1" x14ac:dyDescent="0.3">
      <c r="A101" s="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194" customFormat="1" x14ac:dyDescent="0.3">
      <c r="A102" s="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194" customFormat="1" x14ac:dyDescent="0.3">
      <c r="A103" s="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194" customFormat="1" x14ac:dyDescent="0.3">
      <c r="A104" s="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194" customFormat="1" x14ac:dyDescent="0.3">
      <c r="A105" s="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194" customFormat="1" x14ac:dyDescent="0.3">
      <c r="A106" s="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194" customFormat="1" x14ac:dyDescent="0.3">
      <c r="A107" s="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194" customFormat="1" x14ac:dyDescent="0.3">
      <c r="A108" s="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194" customFormat="1" x14ac:dyDescent="0.3">
      <c r="A109" s="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194" customFormat="1" x14ac:dyDescent="0.3">
      <c r="A110" s="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194" customFormat="1" x14ac:dyDescent="0.3">
      <c r="A111" s="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194" customFormat="1" x14ac:dyDescent="0.3">
      <c r="A112" s="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194" customFormat="1" x14ac:dyDescent="0.3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194" customFormat="1" x14ac:dyDescent="0.3">
      <c r="A114" s="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s="194" customFormat="1" x14ac:dyDescent="0.3">
      <c r="A115" s="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194" customFormat="1" x14ac:dyDescent="0.3">
      <c r="A116" s="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194" customFormat="1" x14ac:dyDescent="0.3">
      <c r="A117" s="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194" customFormat="1" x14ac:dyDescent="0.3">
      <c r="A118" s="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194" customFormat="1" x14ac:dyDescent="0.3">
      <c r="A119" s="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194" customFormat="1" x14ac:dyDescent="0.3">
      <c r="A120" s="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194" customFormat="1" x14ac:dyDescent="0.3">
      <c r="A121" s="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194" customFormat="1" x14ac:dyDescent="0.3">
      <c r="A122" s="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s="194" customFormat="1" x14ac:dyDescent="0.3">
      <c r="A123" s="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194" customFormat="1" x14ac:dyDescent="0.3">
      <c r="A124" s="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194" customFormat="1" x14ac:dyDescent="0.3">
      <c r="A125" s="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194" customFormat="1" x14ac:dyDescent="0.3">
      <c r="A126" s="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194" customFormat="1" x14ac:dyDescent="0.3">
      <c r="A127" s="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194" customFormat="1" x14ac:dyDescent="0.3">
      <c r="A128" s="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194" customFormat="1" x14ac:dyDescent="0.3">
      <c r="A129" s="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194" customFormat="1" x14ac:dyDescent="0.3">
      <c r="A130" s="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194" customFormat="1" x14ac:dyDescent="0.3">
      <c r="A131" s="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194" customFormat="1" x14ac:dyDescent="0.3">
      <c r="A132" s="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194" customFormat="1" x14ac:dyDescent="0.3">
      <c r="A133" s="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194" customFormat="1" x14ac:dyDescent="0.3">
      <c r="A134" s="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194" customFormat="1" x14ac:dyDescent="0.3">
      <c r="A135" s="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194" customFormat="1" x14ac:dyDescent="0.3">
      <c r="A136" s="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194" customFormat="1" x14ac:dyDescent="0.3">
      <c r="A137" s="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194" customFormat="1" x14ac:dyDescent="0.3">
      <c r="A138" s="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194" customFormat="1" x14ac:dyDescent="0.3">
      <c r="A139" s="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194" customFormat="1" x14ac:dyDescent="0.3">
      <c r="A140" s="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194" customFormat="1" x14ac:dyDescent="0.3">
      <c r="A141" s="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194" customFormat="1" x14ac:dyDescent="0.3">
      <c r="A142" s="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194" customFormat="1" x14ac:dyDescent="0.3">
      <c r="A143" s="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194" customFormat="1" x14ac:dyDescent="0.3">
      <c r="A144" s="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194" customFormat="1" x14ac:dyDescent="0.3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s="194" customFormat="1" x14ac:dyDescent="0.3">
      <c r="A146" s="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194" customFormat="1" x14ac:dyDescent="0.3">
      <c r="A147" s="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194" customFormat="1" x14ac:dyDescent="0.3">
      <c r="A148" s="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194" customFormat="1" x14ac:dyDescent="0.3">
      <c r="A149" s="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194" customFormat="1" x14ac:dyDescent="0.3">
      <c r="A150" s="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s="194" customFormat="1" x14ac:dyDescent="0.3">
      <c r="A151" s="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194" customFormat="1" x14ac:dyDescent="0.3">
      <c r="A152" s="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194" customFormat="1" x14ac:dyDescent="0.3">
      <c r="A153" s="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194" customFormat="1" x14ac:dyDescent="0.3">
      <c r="A154" s="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194" customFormat="1" x14ac:dyDescent="0.3">
      <c r="A155" s="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s="194" customFormat="1" x14ac:dyDescent="0.3">
      <c r="A156" s="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194" customFormat="1" x14ac:dyDescent="0.3">
      <c r="A157" s="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194" customFormat="1" x14ac:dyDescent="0.3">
      <c r="A158" s="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194" customFormat="1" x14ac:dyDescent="0.3">
      <c r="A159" s="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194" customFormat="1" x14ac:dyDescent="0.3">
      <c r="A160" s="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194" customFormat="1" x14ac:dyDescent="0.3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194" customFormat="1" x14ac:dyDescent="0.3">
      <c r="A162" s="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194" customFormat="1" x14ac:dyDescent="0.3">
      <c r="A163" s="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194" customFormat="1" x14ac:dyDescent="0.3">
      <c r="A164" s="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194" customFormat="1" x14ac:dyDescent="0.3">
      <c r="A165" s="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194" customFormat="1" x14ac:dyDescent="0.3">
      <c r="A166" s="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194" customFormat="1" x14ac:dyDescent="0.3">
      <c r="A167" s="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194" customFormat="1" x14ac:dyDescent="0.3">
      <c r="A168" s="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194" customFormat="1" x14ac:dyDescent="0.3">
      <c r="A169" s="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194" customFormat="1" x14ac:dyDescent="0.3">
      <c r="A170" s="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194" customFormat="1" x14ac:dyDescent="0.3">
      <c r="A171" s="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194" customFormat="1" x14ac:dyDescent="0.3">
      <c r="A172" s="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194" customFormat="1" x14ac:dyDescent="0.3">
      <c r="A173" s="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s="194" customFormat="1" x14ac:dyDescent="0.3">
      <c r="A174" s="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s="194" customFormat="1" x14ac:dyDescent="0.3">
      <c r="A175" s="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194" customFormat="1" x14ac:dyDescent="0.3">
      <c r="A176" s="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194" customFormat="1" x14ac:dyDescent="0.3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194" customFormat="1" x14ac:dyDescent="0.3">
      <c r="A178" s="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194" customFormat="1" x14ac:dyDescent="0.3">
      <c r="A179" s="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194" customFormat="1" x14ac:dyDescent="0.3">
      <c r="A180" s="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194" customFormat="1" x14ac:dyDescent="0.3">
      <c r="A181" s="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194" customFormat="1" x14ac:dyDescent="0.3">
      <c r="A182" s="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194" customFormat="1" x14ac:dyDescent="0.3">
      <c r="A183" s="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194" customFormat="1" x14ac:dyDescent="0.3">
      <c r="A184" s="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194" customFormat="1" x14ac:dyDescent="0.3">
      <c r="A185" s="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194" customFormat="1" x14ac:dyDescent="0.3">
      <c r="A186" s="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194" customFormat="1" x14ac:dyDescent="0.3">
      <c r="A187" s="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194" customFormat="1" x14ac:dyDescent="0.3">
      <c r="A188" s="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194" customFormat="1" x14ac:dyDescent="0.3">
      <c r="A189" s="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194" customFormat="1" x14ac:dyDescent="0.3">
      <c r="A190" s="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s="194" customFormat="1" x14ac:dyDescent="0.3">
      <c r="A191" s="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194" customFormat="1" x14ac:dyDescent="0.3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s="194" customFormat="1" x14ac:dyDescent="0.3">
      <c r="A193" s="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194" customFormat="1" x14ac:dyDescent="0.3">
      <c r="A194" s="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194" customFormat="1" x14ac:dyDescent="0.3">
      <c r="A195" s="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s="194" customFormat="1" x14ac:dyDescent="0.3">
      <c r="A196" s="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194" customFormat="1" x14ac:dyDescent="0.3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s="194" customFormat="1" x14ac:dyDescent="0.3">
      <c r="A198" s="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194" customFormat="1" x14ac:dyDescent="0.3">
      <c r="A199" s="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194" customFormat="1" x14ac:dyDescent="0.3">
      <c r="A200" s="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194" customFormat="1" x14ac:dyDescent="0.3">
      <c r="A201" s="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194" customFormat="1" x14ac:dyDescent="0.3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194" customFormat="1" x14ac:dyDescent="0.3">
      <c r="A203" s="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194" customFormat="1" x14ac:dyDescent="0.3">
      <c r="A204" s="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194" customFormat="1" x14ac:dyDescent="0.3">
      <c r="A205" s="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194" customFormat="1" x14ac:dyDescent="0.3">
      <c r="A206" s="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194" customFormat="1" x14ac:dyDescent="0.3">
      <c r="A207" s="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s="194" customFormat="1" x14ac:dyDescent="0.3">
      <c r="A208" s="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194" customFormat="1" x14ac:dyDescent="0.3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194" customFormat="1" x14ac:dyDescent="0.3">
      <c r="A210" s="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194" customFormat="1" x14ac:dyDescent="0.3">
      <c r="A211" s="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s="194" customFormat="1" x14ac:dyDescent="0.3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194" customFormat="1" x14ac:dyDescent="0.3">
      <c r="A213" s="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194" customFormat="1" x14ac:dyDescent="0.3">
      <c r="A214" s="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194" customFormat="1" x14ac:dyDescent="0.3">
      <c r="A215" s="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194" customFormat="1" x14ac:dyDescent="0.3">
      <c r="A216" s="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194" customFormat="1" x14ac:dyDescent="0.3">
      <c r="A217" s="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s="194" customFormat="1" x14ac:dyDescent="0.3">
      <c r="A218" s="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194" customFormat="1" x14ac:dyDescent="0.3">
      <c r="A219" s="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194" customFormat="1" x14ac:dyDescent="0.3">
      <c r="A220" s="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s="194" customFormat="1" x14ac:dyDescent="0.3">
      <c r="A221" s="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s="194" customFormat="1" x14ac:dyDescent="0.3">
      <c r="A222" s="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194" customFormat="1" x14ac:dyDescent="0.3">
      <c r="A223" s="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s="194" customFormat="1" x14ac:dyDescent="0.3">
      <c r="A224" s="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194" customFormat="1" x14ac:dyDescent="0.3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194" customFormat="1" x14ac:dyDescent="0.3">
      <c r="A226" s="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s="194" customFormat="1" x14ac:dyDescent="0.3">
      <c r="A227" s="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194" customFormat="1" x14ac:dyDescent="0.3">
      <c r="A228" s="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194" customFormat="1" x14ac:dyDescent="0.3">
      <c r="A229" s="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s="194" customFormat="1" x14ac:dyDescent="0.3">
      <c r="A230" s="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194" customFormat="1" x14ac:dyDescent="0.3">
      <c r="A231" s="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194" customFormat="1" x14ac:dyDescent="0.3">
      <c r="A232" s="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194" customFormat="1" x14ac:dyDescent="0.3">
      <c r="A233" s="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s="194" customFormat="1" x14ac:dyDescent="0.3">
      <c r="A234" s="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194" customFormat="1" x14ac:dyDescent="0.3">
      <c r="A235" s="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194" customFormat="1" x14ac:dyDescent="0.3">
      <c r="A236" s="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194" customFormat="1" x14ac:dyDescent="0.3">
      <c r="A237" s="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194" customFormat="1" x14ac:dyDescent="0.3">
      <c r="A238" s="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194" customFormat="1" x14ac:dyDescent="0.3">
      <c r="A239" s="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194" customFormat="1" x14ac:dyDescent="0.3">
      <c r="A240" s="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194" customFormat="1" x14ac:dyDescent="0.3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194" customFormat="1" x14ac:dyDescent="0.3">
      <c r="A242" s="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194" customFormat="1" x14ac:dyDescent="0.3">
      <c r="A243" s="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s="194" customFormat="1" x14ac:dyDescent="0.3">
      <c r="A244" s="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194" customFormat="1" x14ac:dyDescent="0.3">
      <c r="A245" s="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194" customFormat="1" x14ac:dyDescent="0.3">
      <c r="A246" s="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194" customFormat="1" x14ac:dyDescent="0.3">
      <c r="A247" s="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194" customFormat="1" x14ac:dyDescent="0.3">
      <c r="A248" s="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194" customFormat="1" x14ac:dyDescent="0.3">
      <c r="A249" s="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194" customFormat="1" x14ac:dyDescent="0.3">
      <c r="A250" s="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194" customFormat="1" x14ac:dyDescent="0.3">
      <c r="A251" s="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194" customFormat="1" x14ac:dyDescent="0.3">
      <c r="A252" s="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194" customFormat="1" x14ac:dyDescent="0.3">
      <c r="A253" s="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194" customFormat="1" x14ac:dyDescent="0.3">
      <c r="A254" s="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194" customFormat="1" x14ac:dyDescent="0.3">
      <c r="A255" s="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s="194" customFormat="1" x14ac:dyDescent="0.3">
      <c r="A256" s="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194" customFormat="1" x14ac:dyDescent="0.3">
      <c r="A257" s="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194" customFormat="1" x14ac:dyDescent="0.3">
      <c r="A258" s="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194" customFormat="1" x14ac:dyDescent="0.3">
      <c r="A259" s="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s="194" customFormat="1" x14ac:dyDescent="0.3">
      <c r="A260" s="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194" customFormat="1" x14ac:dyDescent="0.3">
      <c r="A261" s="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194" customFormat="1" x14ac:dyDescent="0.3">
      <c r="A262" s="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194" customFormat="1" x14ac:dyDescent="0.3">
      <c r="A263" s="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194" customFormat="1" x14ac:dyDescent="0.3">
      <c r="A264" s="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194" customFormat="1" x14ac:dyDescent="0.3">
      <c r="A265" s="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194" customFormat="1" x14ac:dyDescent="0.3">
      <c r="A266" s="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194" customFormat="1" x14ac:dyDescent="0.3">
      <c r="A267" s="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194" customFormat="1" x14ac:dyDescent="0.3">
      <c r="A268" s="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194" customFormat="1" x14ac:dyDescent="0.3">
      <c r="A269" s="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s="194" customFormat="1" x14ac:dyDescent="0.3">
      <c r="A270" s="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194" customFormat="1" x14ac:dyDescent="0.3">
      <c r="A271" s="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194" customFormat="1" x14ac:dyDescent="0.3">
      <c r="A272" s="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194" customFormat="1" x14ac:dyDescent="0.3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194" customFormat="1" x14ac:dyDescent="0.3">
      <c r="A274" s="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194" customFormat="1" x14ac:dyDescent="0.3">
      <c r="A275" s="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194" customFormat="1" x14ac:dyDescent="0.3">
      <c r="A276" s="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194" customFormat="1" x14ac:dyDescent="0.3">
      <c r="A277" s="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194" customFormat="1" x14ac:dyDescent="0.3">
      <c r="A278" s="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194" customFormat="1" x14ac:dyDescent="0.3">
      <c r="A279" s="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194" customFormat="1" x14ac:dyDescent="0.3">
      <c r="A280" s="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194" customFormat="1" x14ac:dyDescent="0.3">
      <c r="A281" s="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s="194" customFormat="1" x14ac:dyDescent="0.3">
      <c r="A282" s="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s="194" customFormat="1" x14ac:dyDescent="0.3">
      <c r="A283" s="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194" customFormat="1" x14ac:dyDescent="0.3">
      <c r="A284" s="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194" customFormat="1" x14ac:dyDescent="0.3">
      <c r="A285" s="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194" customFormat="1" x14ac:dyDescent="0.3">
      <c r="A286" s="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194" customFormat="1" x14ac:dyDescent="0.3">
      <c r="A287" s="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194" customFormat="1" x14ac:dyDescent="0.3">
      <c r="A288" s="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194" customFormat="1" x14ac:dyDescent="0.3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194" customFormat="1" x14ac:dyDescent="0.3">
      <c r="A290" s="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194" customFormat="1" x14ac:dyDescent="0.3">
      <c r="A291" s="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194" customFormat="1" x14ac:dyDescent="0.3">
      <c r="A292" s="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s="194" customFormat="1" x14ac:dyDescent="0.3">
      <c r="A293" s="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s="194" customFormat="1" x14ac:dyDescent="0.3">
      <c r="A294" s="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s="194" customFormat="1" x14ac:dyDescent="0.3">
      <c r="A295" s="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</sheetData>
  <mergeCells count="23">
    <mergeCell ref="B66:D66"/>
    <mergeCell ref="AI20:AJ20"/>
    <mergeCell ref="AJ21:AJ22"/>
    <mergeCell ref="D21:D22"/>
    <mergeCell ref="N21:N22"/>
    <mergeCell ref="O21:O22"/>
    <mergeCell ref="U21:U22"/>
    <mergeCell ref="V21:V22"/>
    <mergeCell ref="AB21:AB22"/>
    <mergeCell ref="AC21:AC22"/>
    <mergeCell ref="AI21:AI22"/>
    <mergeCell ref="Q20:S20"/>
    <mergeCell ref="U20:V20"/>
    <mergeCell ref="X20:Z20"/>
    <mergeCell ref="AB20:AC20"/>
    <mergeCell ref="AE20:AG20"/>
    <mergeCell ref="A3:K3"/>
    <mergeCell ref="B10:O10"/>
    <mergeCell ref="B11:O11"/>
    <mergeCell ref="D14:O14"/>
    <mergeCell ref="F20:H20"/>
    <mergeCell ref="J20:L20"/>
    <mergeCell ref="N20:O20"/>
  </mergeCells>
  <dataValidations count="6">
    <dataValidation type="list" allowBlank="1" showInputMessage="1" showErrorMessage="1" sqref="E67 E59:E60">
      <formula1>#REF!</formula1>
    </dataValidation>
    <dataValidation type="list" allowBlank="1" showInputMessage="1" showErrorMessage="1" prompt="Select Charge Unit - monthly, per kWh, per kW" sqref="D67 D63">
      <formula1>"Monthly, per kWh, per kW"</formula1>
    </dataValidation>
    <dataValidation type="list" allowBlank="1" showInputMessage="1" showErrorMessage="1" sqref="E48:E49 E51:E58 E23:E38 E40:E46 E61:E63">
      <formula1>#REF!</formula1>
    </dataValidation>
    <dataValidation type="list" allowBlank="1" showInputMessage="1" showErrorMessage="1" prompt="Select Charge Unit - per 30 days, per kWh, per kW, per kVA." sqref="D40:D46 D48:D49 D24:D38 D51:D62">
      <formula1>"per 30 days, per kWh, per kW, per kVA"</formula1>
    </dataValidation>
    <dataValidation type="list" allowBlank="1" showInputMessage="1" showErrorMessage="1" sqref="D16">
      <formula1>"TOU, non-TOU"</formula1>
    </dataValidation>
    <dataValidation type="list" allowBlank="1" showInputMessage="1" showErrorMessage="1" sqref="D23">
      <formula1>"per 30 days, per kWh, per kW, per kVA"</formula1>
    </dataValidation>
  </dataValidations>
  <printOptions horizontalCentered="1"/>
  <pageMargins left="0.3" right="0.35" top="0.92" bottom="0.7" header="0.56999999999999995" footer="0.41"/>
  <pageSetup paperSize="3" scale="60" fitToHeight="0" orientation="landscape" r:id="rId1"/>
  <headerFooter>
    <oddHeader>&amp;RToronto Hydro-Electric System Limited
EB-2016-0254
Tab 5
Schedule 1
Updated:  2016 Dec 13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1">
              <controlPr defaultSize="0" autoFill="0" autoLine="0" autoPict="0">
                <anchor moveWithCells="1">
                  <from>
                    <xdr:col>9</xdr:col>
                    <xdr:colOff>365760</xdr:colOff>
                    <xdr:row>16</xdr:row>
                    <xdr:rowOff>114300</xdr:rowOff>
                  </from>
                  <to>
                    <xdr:col>14</xdr:col>
                    <xdr:colOff>487680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2">
              <controlPr defaultSize="0" autoFill="0" autoLine="0" autoPict="0">
                <anchor moveWithCells="1">
                  <from>
                    <xdr:col>6</xdr:col>
                    <xdr:colOff>381000</xdr:colOff>
                    <xdr:row>16</xdr:row>
                    <xdr:rowOff>190500</xdr:rowOff>
                  </from>
                  <to>
                    <xdr:col>9</xdr:col>
                    <xdr:colOff>121920</xdr:colOff>
                    <xdr:row>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6" name="Option Button 28">
              <controlPr defaultSize="0" autoFill="0" autoLine="0" autoPict="0">
                <anchor moveWithCells="1">
                  <from>
                    <xdr:col>9</xdr:col>
                    <xdr:colOff>365760</xdr:colOff>
                    <xdr:row>296</xdr:row>
                    <xdr:rowOff>0</xdr:rowOff>
                  </from>
                  <to>
                    <xdr:col>14</xdr:col>
                    <xdr:colOff>487680</xdr:colOff>
                    <xdr:row>298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7" name="Option Button 29">
              <controlPr defaultSize="0" autoFill="0" autoLine="0" autoPict="0">
                <anchor moveWithCells="1">
                  <from>
                    <xdr:col>6</xdr:col>
                    <xdr:colOff>381000</xdr:colOff>
                    <xdr:row>296</xdr:row>
                    <xdr:rowOff>0</xdr:rowOff>
                  </from>
                  <to>
                    <xdr:col>9</xdr:col>
                    <xdr:colOff>121920</xdr:colOff>
                    <xdr:row>297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8" name="Option Button 50">
              <controlPr defaultSize="0" autoFill="0" autoLine="0" autoPict="0">
                <anchor moveWithCells="1">
                  <from>
                    <xdr:col>9</xdr:col>
                    <xdr:colOff>365760</xdr:colOff>
                    <xdr:row>296</xdr:row>
                    <xdr:rowOff>0</xdr:rowOff>
                  </from>
                  <to>
                    <xdr:col>14</xdr:col>
                    <xdr:colOff>487680</xdr:colOff>
                    <xdr:row>298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9" name="Option Button 51">
              <controlPr defaultSize="0" autoFill="0" autoLine="0" autoPict="0">
                <anchor moveWithCells="1">
                  <from>
                    <xdr:col>6</xdr:col>
                    <xdr:colOff>381000</xdr:colOff>
                    <xdr:row>296</xdr:row>
                    <xdr:rowOff>0</xdr:rowOff>
                  </from>
                  <to>
                    <xdr:col>9</xdr:col>
                    <xdr:colOff>121920</xdr:colOff>
                    <xdr:row>297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10" name="Option Button 72">
              <controlPr defaultSize="0" autoFill="0" autoLine="0" autoPict="0">
                <anchor moveWithCells="1">
                  <from>
                    <xdr:col>9</xdr:col>
                    <xdr:colOff>365760</xdr:colOff>
                    <xdr:row>296</xdr:row>
                    <xdr:rowOff>0</xdr:rowOff>
                  </from>
                  <to>
                    <xdr:col>14</xdr:col>
                    <xdr:colOff>487680</xdr:colOff>
                    <xdr:row>298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11" name="Option Button 73">
              <controlPr defaultSize="0" autoFill="0" autoLine="0" autoPict="0">
                <anchor moveWithCells="1">
                  <from>
                    <xdr:col>6</xdr:col>
                    <xdr:colOff>381000</xdr:colOff>
                    <xdr:row>296</xdr:row>
                    <xdr:rowOff>0</xdr:rowOff>
                  </from>
                  <to>
                    <xdr:col>9</xdr:col>
                    <xdr:colOff>121920</xdr:colOff>
                    <xdr:row>297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233"/>
  <sheetViews>
    <sheetView showGridLines="0" tabSelected="1" zoomScale="80" zoomScaleNormal="80" workbookViewId="0">
      <selection activeCell="B24" sqref="B24"/>
    </sheetView>
  </sheetViews>
  <sheetFormatPr defaultColWidth="9.109375" defaultRowHeight="14.4" x14ac:dyDescent="0.3"/>
  <cols>
    <col min="1" max="1" width="1.88671875" style="170" customWidth="1"/>
    <col min="2" max="2" width="121.44140625" style="170" customWidth="1"/>
    <col min="3" max="3" width="1.5546875" style="170" customWidth="1"/>
    <col min="4" max="4" width="12.6640625" style="170" customWidth="1"/>
    <col min="5" max="5" width="1.6640625" style="170" customWidth="1"/>
    <col min="6" max="6" width="14.5546875" style="170" customWidth="1"/>
    <col min="7" max="7" width="13" style="170" customWidth="1"/>
    <col min="8" max="8" width="17" style="170" customWidth="1"/>
    <col min="9" max="9" width="1.33203125" style="170" customWidth="1"/>
    <col min="10" max="10" width="11.88671875" style="170" customWidth="1"/>
    <col min="11" max="11" width="12.33203125" style="170" customWidth="1"/>
    <col min="12" max="12" width="18" style="170" customWidth="1"/>
    <col min="13" max="13" width="0.88671875" style="170" customWidth="1"/>
    <col min="14" max="14" width="16" style="170" customWidth="1"/>
    <col min="15" max="15" width="11" style="170" customWidth="1"/>
    <col min="16" max="16" width="1.44140625" style="170" customWidth="1"/>
    <col min="17" max="17" width="4" style="170" customWidth="1"/>
    <col min="18" max="18" width="11.33203125" style="170" customWidth="1"/>
    <col min="19" max="19" width="13.33203125" style="170" customWidth="1"/>
    <col min="20" max="20" width="1.33203125" style="170" customWidth="1"/>
    <col min="21" max="21" width="12.5546875" style="170" customWidth="1"/>
    <col min="22" max="22" width="10.109375" style="170" customWidth="1"/>
    <col min="23" max="23" width="1.33203125" style="170" customWidth="1"/>
    <col min="24" max="24" width="11" style="170" customWidth="1"/>
    <col min="25" max="25" width="10.88671875" style="170" customWidth="1"/>
    <col min="26" max="26" width="13.44140625" style="170" customWidth="1"/>
    <col min="27" max="27" width="1.33203125" style="170" customWidth="1"/>
    <col min="28" max="28" width="11.109375" style="170" customWidth="1"/>
    <col min="29" max="29" width="9.109375" style="170"/>
    <col min="30" max="30" width="0.88671875" style="170" customWidth="1"/>
    <col min="31" max="31" width="11.109375" style="170" customWidth="1"/>
    <col min="32" max="32" width="10.88671875" style="170" customWidth="1"/>
    <col min="33" max="33" width="13.109375" style="170" customWidth="1"/>
    <col min="34" max="34" width="1.109375" style="170" customWidth="1"/>
    <col min="35" max="35" width="11" style="170" customWidth="1"/>
    <col min="36" max="36" width="9.109375" style="170"/>
    <col min="37" max="37" width="0.88671875" style="170" customWidth="1"/>
    <col min="38" max="16384" width="9.109375" style="170"/>
  </cols>
  <sheetData>
    <row r="1" spans="1:20" ht="22.8" x14ac:dyDescent="0.3">
      <c r="A1" s="148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48"/>
      <c r="M1" s="148"/>
      <c r="N1" s="151" t="s">
        <v>54</v>
      </c>
      <c r="O1" s="152">
        <v>0</v>
      </c>
      <c r="T1" s="170">
        <v>2</v>
      </c>
    </row>
    <row r="2" spans="1:20" ht="17.399999999999999" x14ac:dyDescent="0.3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48"/>
      <c r="M2" s="148"/>
      <c r="N2" s="151" t="s">
        <v>53</v>
      </c>
      <c r="O2" s="154"/>
    </row>
    <row r="3" spans="1:20" ht="17.399999999999999" x14ac:dyDescent="0.3">
      <c r="A3" s="386"/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148"/>
      <c r="M3" s="148"/>
      <c r="N3" s="151" t="s">
        <v>52</v>
      </c>
      <c r="O3" s="154"/>
    </row>
    <row r="4" spans="1:20" ht="17.399999999999999" x14ac:dyDescent="0.3">
      <c r="A4" s="156"/>
      <c r="B4" s="156"/>
      <c r="C4" s="156"/>
      <c r="D4" s="156"/>
      <c r="E4" s="156"/>
      <c r="F4" s="156"/>
      <c r="G4" s="156"/>
      <c r="H4" s="156"/>
      <c r="I4" s="155"/>
      <c r="J4" s="155"/>
      <c r="K4" s="155"/>
      <c r="L4" s="148"/>
      <c r="M4" s="148"/>
      <c r="N4" s="151" t="s">
        <v>51</v>
      </c>
      <c r="O4" s="154"/>
    </row>
    <row r="5" spans="1:20" ht="15.6" x14ac:dyDescent="0.3">
      <c r="A5" s="148"/>
      <c r="B5" s="148"/>
      <c r="C5" s="153"/>
      <c r="D5" s="153"/>
      <c r="E5" s="153"/>
      <c r="F5" s="148"/>
      <c r="G5" s="148"/>
      <c r="H5" s="148"/>
      <c r="I5" s="148"/>
      <c r="J5" s="148"/>
      <c r="K5" s="148"/>
      <c r="L5" s="148"/>
      <c r="M5" s="148"/>
      <c r="N5" s="151" t="s">
        <v>50</v>
      </c>
      <c r="O5" s="150"/>
    </row>
    <row r="6" spans="1:20" x14ac:dyDescent="0.3">
      <c r="A6" s="148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51"/>
      <c r="O6" s="152"/>
    </row>
    <row r="7" spans="1:20" x14ac:dyDescent="0.3">
      <c r="A7" s="148"/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51" t="s">
        <v>49</v>
      </c>
      <c r="O7" s="150"/>
    </row>
    <row r="8" spans="1:20" x14ac:dyDescent="0.3">
      <c r="A8" s="149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"/>
    </row>
    <row r="9" spans="1:20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20" ht="17.399999999999999" x14ac:dyDescent="0.3">
      <c r="A10" s="1"/>
      <c r="B10" s="381" t="s">
        <v>48</v>
      </c>
      <c r="C10" s="381"/>
      <c r="D10" s="381"/>
      <c r="E10" s="381"/>
      <c r="F10" s="381"/>
      <c r="G10" s="381"/>
      <c r="H10" s="381"/>
      <c r="I10" s="381"/>
      <c r="J10" s="381"/>
      <c r="K10" s="381"/>
      <c r="L10" s="381"/>
      <c r="M10" s="381"/>
      <c r="N10" s="381"/>
      <c r="O10" s="381"/>
    </row>
    <row r="11" spans="1:20" ht="17.399999999999999" x14ac:dyDescent="0.3">
      <c r="A11" s="1"/>
      <c r="B11" s="381" t="s">
        <v>47</v>
      </c>
      <c r="C11" s="381"/>
      <c r="D11" s="381"/>
      <c r="E11" s="381"/>
      <c r="F11" s="381"/>
      <c r="G11" s="381"/>
      <c r="H11" s="381"/>
      <c r="I11" s="381"/>
      <c r="J11" s="381"/>
      <c r="K11" s="381"/>
      <c r="L11" s="381"/>
      <c r="M11" s="381"/>
      <c r="N11" s="381"/>
      <c r="O11" s="381"/>
    </row>
    <row r="12" spans="1:2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0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20" ht="15.6" x14ac:dyDescent="0.3">
      <c r="A14" s="1"/>
      <c r="B14" s="147" t="s">
        <v>46</v>
      </c>
      <c r="C14" s="1"/>
      <c r="D14" s="382" t="s">
        <v>64</v>
      </c>
      <c r="E14" s="382"/>
      <c r="F14" s="382"/>
      <c r="G14" s="382"/>
      <c r="H14" s="382"/>
      <c r="I14" s="382"/>
      <c r="J14" s="382"/>
      <c r="K14" s="382"/>
      <c r="L14" s="382"/>
      <c r="M14" s="382"/>
      <c r="N14" s="382"/>
      <c r="O14" s="382"/>
    </row>
    <row r="15" spans="1:20" ht="15.6" x14ac:dyDescent="0.3">
      <c r="A15" s="1"/>
      <c r="B15" s="145"/>
      <c r="C15" s="1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</row>
    <row r="16" spans="1:20" ht="15.6" x14ac:dyDescent="0.3">
      <c r="A16" s="1"/>
      <c r="B16" s="147" t="s">
        <v>45</v>
      </c>
      <c r="C16" s="1"/>
      <c r="D16" s="146" t="s">
        <v>57</v>
      </c>
      <c r="E16" s="144"/>
      <c r="F16" s="344" t="s">
        <v>141</v>
      </c>
      <c r="G16" s="144"/>
      <c r="H16" s="144"/>
      <c r="I16" s="144"/>
      <c r="J16" s="183"/>
      <c r="K16" s="144"/>
      <c r="L16" s="184"/>
      <c r="M16" s="144"/>
      <c r="N16" s="144"/>
      <c r="O16" s="144"/>
    </row>
    <row r="17" spans="1:43" ht="15.6" x14ac:dyDescent="0.3">
      <c r="A17" s="1"/>
      <c r="B17" s="145"/>
      <c r="C17" s="1"/>
      <c r="D17" s="144"/>
      <c r="E17" s="144"/>
      <c r="F17" s="174">
        <f>ROUND(+F18*0.9,0)</f>
        <v>8491</v>
      </c>
      <c r="G17" s="172" t="s">
        <v>60</v>
      </c>
      <c r="H17" s="185"/>
      <c r="I17" s="144"/>
      <c r="J17" s="183"/>
      <c r="K17" s="144"/>
      <c r="L17" s="144"/>
      <c r="M17" s="144"/>
      <c r="N17" s="144"/>
      <c r="O17" s="144"/>
    </row>
    <row r="18" spans="1:43" x14ac:dyDescent="0.3">
      <c r="A18" s="1"/>
      <c r="B18" s="3"/>
      <c r="C18" s="1"/>
      <c r="D18" s="5"/>
      <c r="E18" s="5"/>
      <c r="F18" s="174">
        <v>9434</v>
      </c>
      <c r="G18" s="5" t="s">
        <v>58</v>
      </c>
      <c r="H18" s="1"/>
      <c r="I18" s="1"/>
      <c r="J18" s="1"/>
      <c r="K18" s="1"/>
      <c r="L18" s="1"/>
      <c r="M18" s="1"/>
      <c r="N18" s="1"/>
      <c r="O18" s="1"/>
    </row>
    <row r="19" spans="1:43" x14ac:dyDescent="0.3">
      <c r="A19" s="1"/>
      <c r="B19" s="178"/>
      <c r="C19" s="1"/>
      <c r="D19" s="5" t="s">
        <v>43</v>
      </c>
      <c r="E19" s="1"/>
      <c r="F19" s="174">
        <v>4500000</v>
      </c>
      <c r="G19" s="172" t="s">
        <v>42</v>
      </c>
      <c r="H19" s="6"/>
      <c r="I19" s="1"/>
      <c r="J19" s="1"/>
      <c r="K19" s="1"/>
      <c r="L19" s="6"/>
      <c r="M19" s="1"/>
      <c r="N19" s="1"/>
      <c r="O19" s="1"/>
      <c r="S19" s="182"/>
    </row>
    <row r="20" spans="1:43" x14ac:dyDescent="0.3">
      <c r="A20" s="1"/>
      <c r="B20" s="3"/>
      <c r="C20" s="1"/>
      <c r="D20" s="142"/>
      <c r="E20" s="142"/>
      <c r="F20" s="383" t="s">
        <v>41</v>
      </c>
      <c r="G20" s="384"/>
      <c r="H20" s="385"/>
      <c r="I20" s="1"/>
      <c r="J20" s="383" t="s">
        <v>96</v>
      </c>
      <c r="K20" s="384"/>
      <c r="L20" s="385"/>
      <c r="M20" s="1"/>
      <c r="N20" s="383" t="s">
        <v>40</v>
      </c>
      <c r="O20" s="385"/>
      <c r="Q20" s="373"/>
      <c r="R20" s="373"/>
      <c r="S20" s="373"/>
      <c r="T20" s="208"/>
      <c r="U20" s="373"/>
      <c r="V20" s="373"/>
      <c r="W20" s="209"/>
      <c r="X20" s="373"/>
      <c r="Y20" s="373"/>
      <c r="Z20" s="373"/>
      <c r="AA20" s="208"/>
      <c r="AB20" s="373"/>
      <c r="AC20" s="373"/>
      <c r="AD20" s="209"/>
      <c r="AE20" s="373"/>
      <c r="AF20" s="373"/>
      <c r="AG20" s="373"/>
      <c r="AH20" s="208"/>
      <c r="AI20" s="373"/>
      <c r="AJ20" s="373"/>
      <c r="AK20" s="209"/>
      <c r="AL20" s="209"/>
      <c r="AM20" s="209"/>
      <c r="AN20" s="209"/>
      <c r="AO20" s="209"/>
      <c r="AP20" s="209"/>
      <c r="AQ20" s="209"/>
    </row>
    <row r="21" spans="1:43" ht="15" customHeight="1" x14ac:dyDescent="0.3">
      <c r="A21" s="1"/>
      <c r="B21" s="3"/>
      <c r="C21" s="1"/>
      <c r="D21" s="374" t="s">
        <v>39</v>
      </c>
      <c r="E21" s="138"/>
      <c r="F21" s="141" t="s">
        <v>38</v>
      </c>
      <c r="G21" s="141" t="s">
        <v>37</v>
      </c>
      <c r="H21" s="139" t="s">
        <v>36</v>
      </c>
      <c r="I21" s="1"/>
      <c r="J21" s="141" t="s">
        <v>38</v>
      </c>
      <c r="K21" s="140" t="s">
        <v>37</v>
      </c>
      <c r="L21" s="139" t="s">
        <v>36</v>
      </c>
      <c r="M21" s="1"/>
      <c r="N21" s="376" t="s">
        <v>35</v>
      </c>
      <c r="O21" s="378" t="s">
        <v>34</v>
      </c>
      <c r="Q21" s="250"/>
      <c r="R21" s="250"/>
      <c r="S21" s="250"/>
      <c r="T21" s="208"/>
      <c r="U21" s="380"/>
      <c r="V21" s="380"/>
      <c r="W21" s="209"/>
      <c r="X21" s="250"/>
      <c r="Y21" s="250"/>
      <c r="Z21" s="250"/>
      <c r="AA21" s="208"/>
      <c r="AB21" s="380"/>
      <c r="AC21" s="380"/>
      <c r="AD21" s="209"/>
      <c r="AE21" s="250"/>
      <c r="AF21" s="250"/>
      <c r="AG21" s="250"/>
      <c r="AH21" s="208"/>
      <c r="AI21" s="380"/>
      <c r="AJ21" s="380"/>
      <c r="AK21" s="209"/>
      <c r="AL21" s="209"/>
      <c r="AM21" s="209"/>
      <c r="AN21" s="209"/>
      <c r="AO21" s="209"/>
      <c r="AP21" s="209"/>
      <c r="AQ21" s="209"/>
    </row>
    <row r="22" spans="1:43" x14ac:dyDescent="0.3">
      <c r="A22" s="1"/>
      <c r="B22" s="3"/>
      <c r="C22" s="1"/>
      <c r="D22" s="375"/>
      <c r="E22" s="138"/>
      <c r="F22" s="137" t="s">
        <v>33</v>
      </c>
      <c r="G22" s="137"/>
      <c r="H22" s="136" t="s">
        <v>33</v>
      </c>
      <c r="I22" s="1"/>
      <c r="J22" s="137" t="s">
        <v>33</v>
      </c>
      <c r="K22" s="136"/>
      <c r="L22" s="136" t="s">
        <v>33</v>
      </c>
      <c r="M22" s="1"/>
      <c r="N22" s="377"/>
      <c r="O22" s="379"/>
      <c r="Q22" s="211"/>
      <c r="R22" s="211"/>
      <c r="S22" s="211"/>
      <c r="T22" s="208"/>
      <c r="U22" s="388"/>
      <c r="V22" s="388"/>
      <c r="W22" s="209"/>
      <c r="X22" s="211"/>
      <c r="Y22" s="211"/>
      <c r="Z22" s="211"/>
      <c r="AA22" s="208"/>
      <c r="AB22" s="388"/>
      <c r="AC22" s="388"/>
      <c r="AD22" s="209"/>
      <c r="AE22" s="211"/>
      <c r="AF22" s="211"/>
      <c r="AG22" s="211"/>
      <c r="AH22" s="208"/>
      <c r="AI22" s="388"/>
      <c r="AJ22" s="388"/>
      <c r="AK22" s="209"/>
      <c r="AL22" s="209"/>
      <c r="AM22" s="209"/>
      <c r="AN22" s="209"/>
      <c r="AO22" s="209"/>
      <c r="AP22" s="209"/>
      <c r="AQ22" s="209"/>
    </row>
    <row r="23" spans="1:43" x14ac:dyDescent="0.3">
      <c r="A23" s="1"/>
      <c r="B23" s="67" t="s">
        <v>72</v>
      </c>
      <c r="C23" s="67"/>
      <c r="D23" s="100" t="s">
        <v>55</v>
      </c>
      <c r="E23" s="99"/>
      <c r="F23" s="159">
        <v>3694.97</v>
      </c>
      <c r="G23" s="104">
        <v>1</v>
      </c>
      <c r="H23" s="119">
        <f t="shared" ref="H23:H25" si="0">G23*F23</f>
        <v>3694.97</v>
      </c>
      <c r="I23" s="97"/>
      <c r="J23" s="159">
        <f>+'2017 RR&amp;DistR-DONOTPRINT'!G25</f>
        <v>3963.2248219999997</v>
      </c>
      <c r="K23" s="103">
        <v>1</v>
      </c>
      <c r="L23" s="119">
        <f t="shared" ref="L23:L38" si="1">K23*J23</f>
        <v>3963.2248219999997</v>
      </c>
      <c r="M23" s="97"/>
      <c r="N23" s="96">
        <f t="shared" ref="N23:N52" si="2">L23-H23</f>
        <v>268.25482199999988</v>
      </c>
      <c r="O23" s="118">
        <f>IF(OR(H23=0,L23=0),"",(N23/H23))</f>
        <v>7.259999999999997E-2</v>
      </c>
      <c r="Q23" s="212"/>
      <c r="R23" s="66"/>
      <c r="S23" s="213"/>
      <c r="T23" s="66"/>
      <c r="U23" s="214"/>
      <c r="V23" s="215"/>
      <c r="W23" s="209"/>
      <c r="X23" s="212"/>
      <c r="Y23" s="66"/>
      <c r="Z23" s="213"/>
      <c r="AA23" s="66"/>
      <c r="AB23" s="214"/>
      <c r="AC23" s="215"/>
      <c r="AD23" s="209"/>
      <c r="AE23" s="212"/>
      <c r="AF23" s="66"/>
      <c r="AG23" s="213"/>
      <c r="AH23" s="66"/>
      <c r="AI23" s="214"/>
      <c r="AJ23" s="215"/>
      <c r="AK23" s="209"/>
      <c r="AL23" s="209"/>
      <c r="AM23" s="209"/>
      <c r="AN23" s="209"/>
      <c r="AO23" s="209"/>
      <c r="AP23" s="209"/>
      <c r="AQ23" s="209"/>
    </row>
    <row r="24" spans="1:43" s="207" customFormat="1" x14ac:dyDescent="0.3">
      <c r="A24" s="130"/>
      <c r="B24" s="99" t="s">
        <v>80</v>
      </c>
      <c r="C24" s="99"/>
      <c r="D24" s="100" t="s">
        <v>55</v>
      </c>
      <c r="E24" s="99"/>
      <c r="F24" s="159">
        <v>85.84</v>
      </c>
      <c r="G24" s="104">
        <v>1</v>
      </c>
      <c r="H24" s="119">
        <f t="shared" si="0"/>
        <v>85.84</v>
      </c>
      <c r="I24" s="121"/>
      <c r="J24" s="159">
        <v>85.84</v>
      </c>
      <c r="K24" s="103">
        <v>1</v>
      </c>
      <c r="L24" s="204">
        <f t="shared" ref="L24:L25" si="3">K24*J24</f>
        <v>85.84</v>
      </c>
      <c r="M24" s="121"/>
      <c r="N24" s="205">
        <f t="shared" ref="N24:N25" si="4">L24-H24</f>
        <v>0</v>
      </c>
      <c r="O24" s="206">
        <f t="shared" ref="O24:O25" si="5">IF(OR(H24=0,L24=0),"",(N24/H24))</f>
        <v>0</v>
      </c>
      <c r="Q24" s="216"/>
      <c r="R24" s="66"/>
      <c r="S24" s="213"/>
      <c r="T24" s="66"/>
      <c r="U24" s="214"/>
      <c r="V24" s="215"/>
      <c r="W24" s="209"/>
      <c r="X24" s="216"/>
      <c r="Y24" s="66"/>
      <c r="Z24" s="213"/>
      <c r="AA24" s="66"/>
      <c r="AB24" s="214"/>
      <c r="AC24" s="215"/>
      <c r="AD24" s="209"/>
      <c r="AE24" s="216"/>
      <c r="AF24" s="66"/>
      <c r="AG24" s="213"/>
      <c r="AH24" s="66"/>
      <c r="AI24" s="214"/>
      <c r="AJ24" s="215"/>
      <c r="AK24" s="209"/>
      <c r="AL24" s="209"/>
      <c r="AM24" s="209"/>
      <c r="AN24" s="209"/>
      <c r="AO24" s="209"/>
      <c r="AP24" s="209"/>
      <c r="AQ24" s="209"/>
    </row>
    <row r="25" spans="1:43" s="207" customFormat="1" x14ac:dyDescent="0.3">
      <c r="A25" s="130"/>
      <c r="B25" s="99" t="s">
        <v>81</v>
      </c>
      <c r="C25" s="99"/>
      <c r="D25" s="100" t="s">
        <v>55</v>
      </c>
      <c r="E25" s="99"/>
      <c r="F25" s="159">
        <v>25.18</v>
      </c>
      <c r="G25" s="104">
        <v>1</v>
      </c>
      <c r="H25" s="119">
        <f t="shared" si="0"/>
        <v>25.18</v>
      </c>
      <c r="I25" s="121"/>
      <c r="J25" s="159">
        <v>25.18</v>
      </c>
      <c r="K25" s="103">
        <v>1</v>
      </c>
      <c r="L25" s="204">
        <f t="shared" si="3"/>
        <v>25.18</v>
      </c>
      <c r="M25" s="121"/>
      <c r="N25" s="205">
        <f t="shared" si="4"/>
        <v>0</v>
      </c>
      <c r="O25" s="206">
        <f t="shared" si="5"/>
        <v>0</v>
      </c>
      <c r="Q25" s="216"/>
      <c r="R25" s="66"/>
      <c r="S25" s="213"/>
      <c r="T25" s="66"/>
      <c r="U25" s="214"/>
      <c r="V25" s="215"/>
      <c r="W25" s="209"/>
      <c r="X25" s="216"/>
      <c r="Y25" s="66"/>
      <c r="Z25" s="213"/>
      <c r="AA25" s="66"/>
      <c r="AB25" s="214"/>
      <c r="AC25" s="215"/>
      <c r="AD25" s="209"/>
      <c r="AE25" s="216"/>
      <c r="AF25" s="66"/>
      <c r="AG25" s="213"/>
      <c r="AH25" s="66"/>
      <c r="AI25" s="214"/>
      <c r="AJ25" s="215"/>
      <c r="AK25" s="209"/>
      <c r="AL25" s="209"/>
      <c r="AM25" s="209"/>
      <c r="AN25" s="209"/>
      <c r="AO25" s="209"/>
      <c r="AP25" s="209"/>
      <c r="AQ25" s="209"/>
    </row>
    <row r="26" spans="1:43" x14ac:dyDescent="0.3">
      <c r="A26" s="1"/>
      <c r="B26" s="67" t="s">
        <v>32</v>
      </c>
      <c r="C26" s="67"/>
      <c r="D26" s="100" t="s">
        <v>59</v>
      </c>
      <c r="E26" s="99"/>
      <c r="F26" s="120">
        <v>5.8209999999999997</v>
      </c>
      <c r="G26" s="176">
        <f>$F$18</f>
        <v>9434</v>
      </c>
      <c r="H26" s="119">
        <f t="shared" ref="H26:H38" si="6">G26*F26</f>
        <v>54915.313999999998</v>
      </c>
      <c r="I26" s="97"/>
      <c r="J26" s="120">
        <f>+'2017 RR&amp;DistR-DONOTPRINT'!H25</f>
        <v>6.2436045999999994</v>
      </c>
      <c r="K26" s="176">
        <f>+$G$26</f>
        <v>9434</v>
      </c>
      <c r="L26" s="119">
        <f t="shared" si="1"/>
        <v>58902.165796399997</v>
      </c>
      <c r="M26" s="97"/>
      <c r="N26" s="96">
        <f t="shared" si="2"/>
        <v>3986.8517963999984</v>
      </c>
      <c r="O26" s="118">
        <f>IF(OR(H26=0,L26=0),"",(N26/H26))</f>
        <v>7.259999999999997E-2</v>
      </c>
      <c r="Q26" s="218"/>
      <c r="R26" s="251"/>
      <c r="S26" s="213"/>
      <c r="T26" s="66"/>
      <c r="U26" s="214"/>
      <c r="V26" s="215"/>
      <c r="W26" s="209"/>
      <c r="X26" s="218"/>
      <c r="Y26" s="251"/>
      <c r="Z26" s="213"/>
      <c r="AA26" s="66"/>
      <c r="AB26" s="214"/>
      <c r="AC26" s="215"/>
      <c r="AD26" s="209"/>
      <c r="AE26" s="218"/>
      <c r="AF26" s="251"/>
      <c r="AG26" s="213"/>
      <c r="AH26" s="66"/>
      <c r="AI26" s="214"/>
      <c r="AJ26" s="215"/>
      <c r="AK26" s="209"/>
      <c r="AL26" s="209"/>
      <c r="AM26" s="209"/>
      <c r="AN26" s="209"/>
      <c r="AO26" s="209"/>
      <c r="AP26" s="209"/>
      <c r="AQ26" s="209"/>
    </row>
    <row r="27" spans="1:43" s="194" customFormat="1" x14ac:dyDescent="0.3">
      <c r="A27" s="1"/>
      <c r="B27" s="271" t="s">
        <v>128</v>
      </c>
      <c r="C27" s="67"/>
      <c r="D27" s="100" t="s">
        <v>59</v>
      </c>
      <c r="E27" s="99"/>
      <c r="F27" s="120"/>
      <c r="G27" s="176"/>
      <c r="H27" s="119"/>
      <c r="I27" s="97"/>
      <c r="J27" s="120">
        <f>+'2017 RR&amp;DistR-DONOTPRINT'!$D$9</f>
        <v>6.7799999999999999E-2</v>
      </c>
      <c r="K27" s="176">
        <f>+$G$26</f>
        <v>9434</v>
      </c>
      <c r="L27" s="119">
        <f t="shared" si="1"/>
        <v>639.62519999999995</v>
      </c>
      <c r="M27" s="97"/>
      <c r="N27" s="96">
        <f t="shared" ref="N27:N36" si="7">L27-H27</f>
        <v>639.62519999999995</v>
      </c>
      <c r="O27" s="118" t="str">
        <f t="shared" ref="O27:O36" si="8">IF(OR(H27=0,L27=0),"",(N27/H27))</f>
        <v/>
      </c>
      <c r="Q27" s="218"/>
      <c r="R27" s="251"/>
      <c r="S27" s="213"/>
      <c r="T27" s="66"/>
      <c r="U27" s="214"/>
      <c r="V27" s="215"/>
      <c r="W27" s="209"/>
      <c r="X27" s="218"/>
      <c r="Y27" s="251"/>
      <c r="Z27" s="213"/>
      <c r="AA27" s="66"/>
      <c r="AB27" s="214"/>
      <c r="AC27" s="215"/>
      <c r="AD27" s="209"/>
      <c r="AE27" s="218"/>
      <c r="AF27" s="251"/>
      <c r="AG27" s="213"/>
      <c r="AH27" s="66"/>
      <c r="AI27" s="214"/>
      <c r="AJ27" s="215"/>
      <c r="AK27" s="209"/>
      <c r="AL27" s="209"/>
      <c r="AM27" s="209"/>
      <c r="AN27" s="209"/>
      <c r="AO27" s="209"/>
      <c r="AP27" s="209"/>
      <c r="AQ27" s="209"/>
    </row>
    <row r="28" spans="1:43" s="207" customFormat="1" x14ac:dyDescent="0.3">
      <c r="A28" s="130"/>
      <c r="B28" s="99" t="s">
        <v>80</v>
      </c>
      <c r="C28" s="99"/>
      <c r="D28" s="100" t="s">
        <v>59</v>
      </c>
      <c r="E28" s="99"/>
      <c r="F28" s="120">
        <v>0.13819999999999999</v>
      </c>
      <c r="G28" s="176">
        <f>+$G$26</f>
        <v>9434</v>
      </c>
      <c r="H28" s="119">
        <f t="shared" si="6"/>
        <v>1303.7787999999998</v>
      </c>
      <c r="I28" s="121"/>
      <c r="J28" s="120">
        <v>0.13819999999999999</v>
      </c>
      <c r="K28" s="176">
        <f t="shared" ref="K28:K29" si="9">+$G$26</f>
        <v>9434</v>
      </c>
      <c r="L28" s="204">
        <f t="shared" ref="L28:L29" si="10">K28*J28</f>
        <v>1303.7787999999998</v>
      </c>
      <c r="M28" s="121"/>
      <c r="N28" s="96">
        <f t="shared" si="7"/>
        <v>0</v>
      </c>
      <c r="O28" s="118">
        <f t="shared" si="8"/>
        <v>0</v>
      </c>
      <c r="Q28" s="218"/>
      <c r="R28" s="251"/>
      <c r="S28" s="213"/>
      <c r="T28" s="66"/>
      <c r="U28" s="214"/>
      <c r="V28" s="215"/>
      <c r="W28" s="209"/>
      <c r="X28" s="218"/>
      <c r="Y28" s="251"/>
      <c r="Z28" s="213"/>
      <c r="AA28" s="66"/>
      <c r="AB28" s="214"/>
      <c r="AC28" s="215"/>
      <c r="AD28" s="209"/>
      <c r="AE28" s="218"/>
      <c r="AF28" s="251"/>
      <c r="AG28" s="213"/>
      <c r="AH28" s="66"/>
      <c r="AI28" s="214"/>
      <c r="AJ28" s="215"/>
      <c r="AK28" s="209"/>
      <c r="AL28" s="209"/>
      <c r="AM28" s="209"/>
      <c r="AN28" s="209"/>
      <c r="AO28" s="209"/>
      <c r="AP28" s="209"/>
      <c r="AQ28" s="209"/>
    </row>
    <row r="29" spans="1:43" s="207" customFormat="1" x14ac:dyDescent="0.3">
      <c r="A29" s="130"/>
      <c r="B29" s="99" t="s">
        <v>81</v>
      </c>
      <c r="C29" s="99"/>
      <c r="D29" s="100" t="s">
        <v>59</v>
      </c>
      <c r="E29" s="99"/>
      <c r="F29" s="120">
        <v>4.0599999999999997E-2</v>
      </c>
      <c r="G29" s="176">
        <f t="shared" ref="G29:G40" si="11">+$G$26</f>
        <v>9434</v>
      </c>
      <c r="H29" s="119">
        <f t="shared" si="6"/>
        <v>383.0204</v>
      </c>
      <c r="I29" s="121"/>
      <c r="J29" s="120">
        <v>4.0599999999999997E-2</v>
      </c>
      <c r="K29" s="176">
        <f t="shared" si="9"/>
        <v>9434</v>
      </c>
      <c r="L29" s="204">
        <f t="shared" si="10"/>
        <v>383.0204</v>
      </c>
      <c r="M29" s="121"/>
      <c r="N29" s="96">
        <f t="shared" si="7"/>
        <v>0</v>
      </c>
      <c r="O29" s="118">
        <f t="shared" si="8"/>
        <v>0</v>
      </c>
      <c r="Q29" s="218"/>
      <c r="R29" s="251"/>
      <c r="S29" s="213"/>
      <c r="T29" s="66"/>
      <c r="U29" s="214"/>
      <c r="V29" s="215"/>
      <c r="W29" s="209"/>
      <c r="X29" s="218"/>
      <c r="Y29" s="251"/>
      <c r="Z29" s="213"/>
      <c r="AA29" s="66"/>
      <c r="AB29" s="214"/>
      <c r="AC29" s="215"/>
      <c r="AD29" s="209"/>
      <c r="AE29" s="218"/>
      <c r="AF29" s="251"/>
      <c r="AG29" s="213"/>
      <c r="AH29" s="66"/>
      <c r="AI29" s="214"/>
      <c r="AJ29" s="215"/>
      <c r="AK29" s="209"/>
      <c r="AL29" s="209"/>
      <c r="AM29" s="209"/>
      <c r="AN29" s="209"/>
      <c r="AO29" s="209"/>
      <c r="AP29" s="209"/>
      <c r="AQ29" s="209"/>
    </row>
    <row r="30" spans="1:43" x14ac:dyDescent="0.3">
      <c r="A30" s="1"/>
      <c r="B30" s="202" t="s">
        <v>86</v>
      </c>
      <c r="C30" s="67"/>
      <c r="D30" s="100" t="s">
        <v>59</v>
      </c>
      <c r="E30" s="99"/>
      <c r="F30" s="120">
        <v>-2.41E-2</v>
      </c>
      <c r="G30" s="176">
        <f t="shared" si="11"/>
        <v>9434</v>
      </c>
      <c r="H30" s="119">
        <f t="shared" si="6"/>
        <v>-227.35939999999999</v>
      </c>
      <c r="I30" s="97"/>
      <c r="J30" s="120"/>
      <c r="K30" s="176">
        <f>+$G$26</f>
        <v>9434</v>
      </c>
      <c r="L30" s="119">
        <f t="shared" si="1"/>
        <v>0</v>
      </c>
      <c r="M30" s="97"/>
      <c r="N30" s="96">
        <f t="shared" si="7"/>
        <v>227.35939999999999</v>
      </c>
      <c r="O30" s="118" t="str">
        <f t="shared" si="8"/>
        <v/>
      </c>
      <c r="Q30" s="217"/>
      <c r="R30" s="251"/>
      <c r="S30" s="213"/>
      <c r="T30" s="66"/>
      <c r="U30" s="214"/>
      <c r="V30" s="215"/>
      <c r="W30" s="209"/>
      <c r="X30" s="217"/>
      <c r="Y30" s="251"/>
      <c r="Z30" s="213"/>
      <c r="AA30" s="66"/>
      <c r="AB30" s="214"/>
      <c r="AC30" s="215"/>
      <c r="AD30" s="209"/>
      <c r="AE30" s="217"/>
      <c r="AF30" s="251"/>
      <c r="AG30" s="213"/>
      <c r="AH30" s="66"/>
      <c r="AI30" s="214"/>
      <c r="AJ30" s="215"/>
      <c r="AK30" s="209"/>
      <c r="AL30" s="209"/>
      <c r="AM30" s="209"/>
      <c r="AN30" s="209"/>
      <c r="AO30" s="209"/>
      <c r="AP30" s="209"/>
      <c r="AQ30" s="209"/>
    </row>
    <row r="31" spans="1:43" x14ac:dyDescent="0.3">
      <c r="A31" s="1"/>
      <c r="B31" s="202" t="s">
        <v>87</v>
      </c>
      <c r="C31" s="67"/>
      <c r="D31" s="100" t="s">
        <v>59</v>
      </c>
      <c r="E31" s="99"/>
      <c r="F31" s="120">
        <v>-1.14E-2</v>
      </c>
      <c r="G31" s="176">
        <f t="shared" si="11"/>
        <v>9434</v>
      </c>
      <c r="H31" s="119">
        <f t="shared" si="6"/>
        <v>-107.5476</v>
      </c>
      <c r="I31" s="97"/>
      <c r="J31" s="120"/>
      <c r="K31" s="176">
        <f t="shared" ref="K31:K38" si="12">+$G$26</f>
        <v>9434</v>
      </c>
      <c r="L31" s="119">
        <f t="shared" si="1"/>
        <v>0</v>
      </c>
      <c r="M31" s="97"/>
      <c r="N31" s="96">
        <f t="shared" si="7"/>
        <v>107.5476</v>
      </c>
      <c r="O31" s="118" t="str">
        <f t="shared" si="8"/>
        <v/>
      </c>
      <c r="Q31" s="217"/>
      <c r="R31" s="251"/>
      <c r="S31" s="213"/>
      <c r="T31" s="66"/>
      <c r="U31" s="214"/>
      <c r="V31" s="215"/>
      <c r="W31" s="209"/>
      <c r="X31" s="217"/>
      <c r="Y31" s="251"/>
      <c r="Z31" s="213"/>
      <c r="AA31" s="66"/>
      <c r="AB31" s="214"/>
      <c r="AC31" s="215"/>
      <c r="AD31" s="209"/>
      <c r="AE31" s="217"/>
      <c r="AF31" s="251"/>
      <c r="AG31" s="213"/>
      <c r="AH31" s="66"/>
      <c r="AI31" s="214"/>
      <c r="AJ31" s="215"/>
      <c r="AK31" s="209"/>
      <c r="AL31" s="209"/>
      <c r="AM31" s="209"/>
      <c r="AN31" s="209"/>
      <c r="AO31" s="209"/>
      <c r="AP31" s="209"/>
      <c r="AQ31" s="209"/>
    </row>
    <row r="32" spans="1:43" x14ac:dyDescent="0.3">
      <c r="A32" s="1"/>
      <c r="B32" s="202" t="s">
        <v>91</v>
      </c>
      <c r="C32" s="67"/>
      <c r="D32" s="100" t="s">
        <v>59</v>
      </c>
      <c r="E32" s="99"/>
      <c r="F32" s="120">
        <v>4.4000000000000003E-3</v>
      </c>
      <c r="G32" s="176">
        <f t="shared" si="11"/>
        <v>9434</v>
      </c>
      <c r="H32" s="119">
        <f t="shared" si="6"/>
        <v>41.509600000000006</v>
      </c>
      <c r="I32" s="97"/>
      <c r="J32" s="120">
        <v>4.4000000000000003E-3</v>
      </c>
      <c r="K32" s="176">
        <f t="shared" si="12"/>
        <v>9434</v>
      </c>
      <c r="L32" s="119">
        <f t="shared" si="1"/>
        <v>41.509600000000006</v>
      </c>
      <c r="M32" s="97"/>
      <c r="N32" s="96">
        <f t="shared" si="7"/>
        <v>0</v>
      </c>
      <c r="O32" s="118">
        <f t="shared" si="8"/>
        <v>0</v>
      </c>
      <c r="Q32" s="218"/>
      <c r="R32" s="251"/>
      <c r="S32" s="213"/>
      <c r="T32" s="66"/>
      <c r="U32" s="214"/>
      <c r="V32" s="215"/>
      <c r="W32" s="209"/>
      <c r="X32" s="218"/>
      <c r="Y32" s="251"/>
      <c r="Z32" s="213"/>
      <c r="AA32" s="66"/>
      <c r="AB32" s="214"/>
      <c r="AC32" s="215"/>
      <c r="AD32" s="209"/>
      <c r="AE32" s="218"/>
      <c r="AF32" s="251"/>
      <c r="AG32" s="213"/>
      <c r="AH32" s="66"/>
      <c r="AI32" s="214"/>
      <c r="AJ32" s="215"/>
      <c r="AK32" s="209"/>
      <c r="AL32" s="209"/>
      <c r="AM32" s="209"/>
      <c r="AN32" s="209"/>
      <c r="AO32" s="209"/>
      <c r="AP32" s="209"/>
      <c r="AQ32" s="209"/>
    </row>
    <row r="33" spans="1:43" x14ac:dyDescent="0.3">
      <c r="A33" s="1"/>
      <c r="B33" s="202" t="s">
        <v>92</v>
      </c>
      <c r="C33" s="67"/>
      <c r="D33" s="100" t="s">
        <v>59</v>
      </c>
      <c r="E33" s="99"/>
      <c r="F33" s="120">
        <v>3.8999999999999998E-3</v>
      </c>
      <c r="G33" s="176">
        <f t="shared" si="11"/>
        <v>9434</v>
      </c>
      <c r="H33" s="119">
        <f t="shared" si="6"/>
        <v>36.7926</v>
      </c>
      <c r="I33" s="97"/>
      <c r="J33" s="120">
        <v>3.8999999999999998E-3</v>
      </c>
      <c r="K33" s="176">
        <f t="shared" si="12"/>
        <v>9434</v>
      </c>
      <c r="L33" s="119">
        <f t="shared" si="1"/>
        <v>36.7926</v>
      </c>
      <c r="M33" s="97"/>
      <c r="N33" s="96">
        <f t="shared" si="7"/>
        <v>0</v>
      </c>
      <c r="O33" s="118">
        <f t="shared" si="8"/>
        <v>0</v>
      </c>
      <c r="Q33" s="218"/>
      <c r="R33" s="251"/>
      <c r="S33" s="213"/>
      <c r="T33" s="66"/>
      <c r="U33" s="214"/>
      <c r="V33" s="215"/>
      <c r="W33" s="209"/>
      <c r="X33" s="218"/>
      <c r="Y33" s="251"/>
      <c r="Z33" s="213"/>
      <c r="AA33" s="66"/>
      <c r="AB33" s="214"/>
      <c r="AC33" s="215"/>
      <c r="AD33" s="209"/>
      <c r="AE33" s="218"/>
      <c r="AF33" s="251"/>
      <c r="AG33" s="213"/>
      <c r="AH33" s="66"/>
      <c r="AI33" s="214"/>
      <c r="AJ33" s="215"/>
      <c r="AK33" s="209"/>
      <c r="AL33" s="209"/>
      <c r="AM33" s="209"/>
      <c r="AN33" s="209"/>
      <c r="AO33" s="209"/>
      <c r="AP33" s="209"/>
      <c r="AQ33" s="209"/>
    </row>
    <row r="34" spans="1:43" x14ac:dyDescent="0.3">
      <c r="A34" s="1"/>
      <c r="B34" s="202" t="s">
        <v>95</v>
      </c>
      <c r="C34" s="67"/>
      <c r="D34" s="100" t="s">
        <v>59</v>
      </c>
      <c r="E34" s="99"/>
      <c r="F34" s="120">
        <v>-4.2299999999999997E-2</v>
      </c>
      <c r="G34" s="176">
        <f t="shared" si="11"/>
        <v>9434</v>
      </c>
      <c r="H34" s="119">
        <f t="shared" si="6"/>
        <v>-399.0582</v>
      </c>
      <c r="I34" s="97"/>
      <c r="J34" s="120"/>
      <c r="K34" s="176">
        <f t="shared" si="12"/>
        <v>9434</v>
      </c>
      <c r="L34" s="119">
        <f t="shared" si="1"/>
        <v>0</v>
      </c>
      <c r="M34" s="97"/>
      <c r="N34" s="96">
        <f t="shared" si="7"/>
        <v>399.0582</v>
      </c>
      <c r="O34" s="118" t="str">
        <f t="shared" si="8"/>
        <v/>
      </c>
      <c r="Q34" s="217"/>
      <c r="R34" s="251"/>
      <c r="S34" s="213"/>
      <c r="T34" s="66"/>
      <c r="U34" s="214"/>
      <c r="V34" s="215"/>
      <c r="W34" s="209"/>
      <c r="X34" s="217"/>
      <c r="Y34" s="251"/>
      <c r="Z34" s="213"/>
      <c r="AA34" s="66"/>
      <c r="AB34" s="214"/>
      <c r="AC34" s="215"/>
      <c r="AD34" s="209"/>
      <c r="AE34" s="217"/>
      <c r="AF34" s="251"/>
      <c r="AG34" s="213"/>
      <c r="AH34" s="66"/>
      <c r="AI34" s="214"/>
      <c r="AJ34" s="215"/>
      <c r="AK34" s="209"/>
      <c r="AL34" s="209"/>
      <c r="AM34" s="209"/>
      <c r="AN34" s="209"/>
      <c r="AO34" s="209"/>
      <c r="AP34" s="209"/>
      <c r="AQ34" s="209"/>
    </row>
    <row r="35" spans="1:43" x14ac:dyDescent="0.3">
      <c r="A35" s="1"/>
      <c r="B35" s="202" t="s">
        <v>88</v>
      </c>
      <c r="C35" s="67"/>
      <c r="D35" s="100" t="s">
        <v>59</v>
      </c>
      <c r="E35" s="99"/>
      <c r="F35" s="120">
        <v>-2.23E-2</v>
      </c>
      <c r="G35" s="176">
        <f t="shared" si="11"/>
        <v>9434</v>
      </c>
      <c r="H35" s="119">
        <f t="shared" si="6"/>
        <v>-210.37819999999999</v>
      </c>
      <c r="I35" s="97"/>
      <c r="J35" s="120"/>
      <c r="K35" s="176">
        <f t="shared" si="12"/>
        <v>9434</v>
      </c>
      <c r="L35" s="119">
        <f t="shared" si="1"/>
        <v>0</v>
      </c>
      <c r="M35" s="97"/>
      <c r="N35" s="96">
        <f t="shared" si="7"/>
        <v>210.37819999999999</v>
      </c>
      <c r="O35" s="118" t="str">
        <f t="shared" si="8"/>
        <v/>
      </c>
      <c r="Q35" s="217"/>
      <c r="R35" s="251"/>
      <c r="S35" s="213"/>
      <c r="T35" s="66"/>
      <c r="U35" s="214"/>
      <c r="V35" s="215"/>
      <c r="W35" s="209"/>
      <c r="X35" s="217"/>
      <c r="Y35" s="251"/>
      <c r="Z35" s="213"/>
      <c r="AA35" s="66"/>
      <c r="AB35" s="214"/>
      <c r="AC35" s="215"/>
      <c r="AD35" s="209"/>
      <c r="AE35" s="217"/>
      <c r="AF35" s="251"/>
      <c r="AG35" s="213"/>
      <c r="AH35" s="66"/>
      <c r="AI35" s="214"/>
      <c r="AJ35" s="215"/>
      <c r="AK35" s="209"/>
      <c r="AL35" s="209"/>
      <c r="AM35" s="209"/>
      <c r="AN35" s="209"/>
      <c r="AO35" s="209"/>
      <c r="AP35" s="209"/>
      <c r="AQ35" s="209"/>
    </row>
    <row r="36" spans="1:43" s="207" customFormat="1" x14ac:dyDescent="0.3">
      <c r="A36" s="130"/>
      <c r="B36" s="202" t="s">
        <v>93</v>
      </c>
      <c r="C36" s="99"/>
      <c r="D36" s="100" t="s">
        <v>59</v>
      </c>
      <c r="E36" s="99"/>
      <c r="F36" s="120">
        <v>6.4799999999999996E-2</v>
      </c>
      <c r="G36" s="176">
        <f t="shared" si="11"/>
        <v>9434</v>
      </c>
      <c r="H36" s="119">
        <f t="shared" si="6"/>
        <v>611.32319999999993</v>
      </c>
      <c r="I36" s="121"/>
      <c r="J36" s="120">
        <v>6.4799999999999996E-2</v>
      </c>
      <c r="K36" s="176">
        <f t="shared" si="12"/>
        <v>9434</v>
      </c>
      <c r="L36" s="204">
        <f t="shared" si="1"/>
        <v>611.32319999999993</v>
      </c>
      <c r="M36" s="121"/>
      <c r="N36" s="96">
        <f t="shared" si="7"/>
        <v>0</v>
      </c>
      <c r="O36" s="118">
        <f t="shared" si="8"/>
        <v>0</v>
      </c>
      <c r="Q36" s="218"/>
      <c r="R36" s="251"/>
      <c r="S36" s="213"/>
      <c r="T36" s="66"/>
      <c r="U36" s="214"/>
      <c r="V36" s="215"/>
      <c r="W36" s="209"/>
      <c r="X36" s="218"/>
      <c r="Y36" s="251"/>
      <c r="Z36" s="213"/>
      <c r="AA36" s="66"/>
      <c r="AB36" s="214"/>
      <c r="AC36" s="215"/>
      <c r="AD36" s="209"/>
      <c r="AE36" s="218"/>
      <c r="AF36" s="251"/>
      <c r="AG36" s="213"/>
      <c r="AH36" s="66"/>
      <c r="AI36" s="214"/>
      <c r="AJ36" s="215"/>
      <c r="AK36" s="209"/>
      <c r="AL36" s="209"/>
      <c r="AM36" s="209"/>
      <c r="AN36" s="209"/>
      <c r="AO36" s="209"/>
      <c r="AP36" s="209"/>
      <c r="AQ36" s="209"/>
    </row>
    <row r="37" spans="1:43" x14ac:dyDescent="0.3">
      <c r="A37" s="1"/>
      <c r="B37" s="202" t="s">
        <v>89</v>
      </c>
      <c r="C37" s="67"/>
      <c r="D37" s="100" t="s">
        <v>59</v>
      </c>
      <c r="E37" s="99"/>
      <c r="F37" s="120">
        <v>-6.7500000000000004E-2</v>
      </c>
      <c r="G37" s="176">
        <f t="shared" si="11"/>
        <v>9434</v>
      </c>
      <c r="H37" s="119">
        <f t="shared" si="6"/>
        <v>-636.79500000000007</v>
      </c>
      <c r="I37" s="97"/>
      <c r="J37" s="120">
        <v>-6.7500000000000004E-2</v>
      </c>
      <c r="K37" s="176">
        <f t="shared" si="12"/>
        <v>9434</v>
      </c>
      <c r="L37" s="119">
        <f t="shared" si="1"/>
        <v>-636.79500000000007</v>
      </c>
      <c r="M37" s="97"/>
      <c r="N37" s="96">
        <f t="shared" si="2"/>
        <v>0</v>
      </c>
      <c r="O37" s="118">
        <f t="shared" ref="O37:O38" si="13">IF(OR(H37=0,L37=0),"",(N37/H37))</f>
        <v>0</v>
      </c>
      <c r="Q37" s="218"/>
      <c r="R37" s="251"/>
      <c r="S37" s="213"/>
      <c r="T37" s="66"/>
      <c r="U37" s="214"/>
      <c r="V37" s="215"/>
      <c r="W37" s="209"/>
      <c r="X37" s="218"/>
      <c r="Y37" s="251"/>
      <c r="Z37" s="213"/>
      <c r="AA37" s="66"/>
      <c r="AB37" s="214"/>
      <c r="AC37" s="215"/>
      <c r="AD37" s="209"/>
      <c r="AE37" s="218"/>
      <c r="AF37" s="251"/>
      <c r="AG37" s="213"/>
      <c r="AH37" s="66"/>
      <c r="AI37" s="214"/>
      <c r="AJ37" s="215"/>
      <c r="AK37" s="209"/>
      <c r="AL37" s="209"/>
      <c r="AM37" s="209"/>
      <c r="AN37" s="209"/>
      <c r="AO37" s="209"/>
      <c r="AP37" s="209"/>
      <c r="AQ37" s="209"/>
    </row>
    <row r="38" spans="1:43" x14ac:dyDescent="0.3">
      <c r="A38" s="1"/>
      <c r="B38" s="202" t="s">
        <v>90</v>
      </c>
      <c r="C38" s="67"/>
      <c r="D38" s="100" t="s">
        <v>59</v>
      </c>
      <c r="E38" s="99"/>
      <c r="F38" s="120">
        <v>-0.2084</v>
      </c>
      <c r="G38" s="176">
        <f t="shared" si="11"/>
        <v>9434</v>
      </c>
      <c r="H38" s="119">
        <f t="shared" si="6"/>
        <v>-1966.0455999999999</v>
      </c>
      <c r="I38" s="97"/>
      <c r="J38" s="120">
        <v>-0.2084</v>
      </c>
      <c r="K38" s="176">
        <f t="shared" si="12"/>
        <v>9434</v>
      </c>
      <c r="L38" s="119">
        <f t="shared" si="1"/>
        <v>-1966.0455999999999</v>
      </c>
      <c r="M38" s="97"/>
      <c r="N38" s="96">
        <f t="shared" si="2"/>
        <v>0</v>
      </c>
      <c r="O38" s="118">
        <f t="shared" si="13"/>
        <v>0</v>
      </c>
      <c r="Q38" s="218"/>
      <c r="R38" s="251"/>
      <c r="S38" s="213"/>
      <c r="T38" s="66"/>
      <c r="U38" s="214"/>
      <c r="V38" s="215"/>
      <c r="W38" s="209"/>
      <c r="X38" s="218"/>
      <c r="Y38" s="251"/>
      <c r="Z38" s="213"/>
      <c r="AA38" s="66"/>
      <c r="AB38" s="214"/>
      <c r="AC38" s="215"/>
      <c r="AD38" s="209"/>
      <c r="AE38" s="218"/>
      <c r="AF38" s="251"/>
      <c r="AG38" s="213"/>
      <c r="AH38" s="66"/>
      <c r="AI38" s="214"/>
      <c r="AJ38" s="215"/>
      <c r="AK38" s="209"/>
      <c r="AL38" s="209"/>
      <c r="AM38" s="209"/>
      <c r="AN38" s="209"/>
      <c r="AO38" s="209"/>
      <c r="AP38" s="209"/>
      <c r="AQ38" s="209"/>
    </row>
    <row r="39" spans="1:43" x14ac:dyDescent="0.3">
      <c r="A39" s="130"/>
      <c r="B39" s="135" t="s">
        <v>31</v>
      </c>
      <c r="C39" s="116"/>
      <c r="D39" s="134"/>
      <c r="E39" s="116"/>
      <c r="F39" s="133"/>
      <c r="G39" s="132"/>
      <c r="H39" s="322">
        <f>SUM(H23:H38)</f>
        <v>57550.544600000001</v>
      </c>
      <c r="I39" s="123"/>
      <c r="J39" s="131"/>
      <c r="K39" s="171"/>
      <c r="L39" s="322">
        <f>SUM(L23:L38)</f>
        <v>63389.61981840001</v>
      </c>
      <c r="M39" s="123"/>
      <c r="N39" s="109">
        <f t="shared" si="2"/>
        <v>5839.0752184000085</v>
      </c>
      <c r="O39" s="169">
        <f>IF(OR(H39=0, L39=0),"",(N39/H39))</f>
        <v>0.10145994723393127</v>
      </c>
      <c r="Q39" s="218"/>
      <c r="R39" s="254"/>
      <c r="S39" s="213"/>
      <c r="T39" s="66"/>
      <c r="U39" s="220"/>
      <c r="V39" s="221"/>
      <c r="W39" s="209"/>
      <c r="X39" s="218"/>
      <c r="Y39" s="254"/>
      <c r="Z39" s="213"/>
      <c r="AA39" s="66"/>
      <c r="AB39" s="220"/>
      <c r="AC39" s="221"/>
      <c r="AD39" s="209"/>
      <c r="AE39" s="218"/>
      <c r="AF39" s="254"/>
      <c r="AG39" s="213"/>
      <c r="AH39" s="66"/>
      <c r="AI39" s="220"/>
      <c r="AJ39" s="221"/>
      <c r="AK39" s="209"/>
      <c r="AL39" s="209"/>
      <c r="AM39" s="209"/>
      <c r="AN39" s="209"/>
      <c r="AO39" s="209"/>
      <c r="AP39" s="209"/>
      <c r="AQ39" s="209"/>
    </row>
    <row r="40" spans="1:43" x14ac:dyDescent="0.3">
      <c r="A40" s="1"/>
      <c r="B40" s="202" t="s">
        <v>94</v>
      </c>
      <c r="C40" s="67"/>
      <c r="D40" s="100" t="s">
        <v>59</v>
      </c>
      <c r="E40" s="99"/>
      <c r="F40" s="127">
        <v>2.6100000000000002E-2</v>
      </c>
      <c r="G40" s="176">
        <f t="shared" si="11"/>
        <v>9434</v>
      </c>
      <c r="H40" s="119">
        <f t="shared" ref="H40" si="14">G40*F40</f>
        <v>246.22740000000002</v>
      </c>
      <c r="I40" s="129"/>
      <c r="J40" s="120"/>
      <c r="K40" s="176">
        <f>+$G$26</f>
        <v>9434</v>
      </c>
      <c r="L40" s="119">
        <f t="shared" ref="L40:L45" si="15">K40*J40</f>
        <v>0</v>
      </c>
      <c r="M40" s="128"/>
      <c r="N40" s="96">
        <f t="shared" si="2"/>
        <v>-246.22740000000002</v>
      </c>
      <c r="O40" s="118" t="str">
        <f t="shared" ref="O40" si="16">IF(OR(H40=0,L40=0),"",(N40/H40))</f>
        <v/>
      </c>
      <c r="Q40" s="218"/>
      <c r="R40" s="251"/>
      <c r="S40" s="213"/>
      <c r="T40" s="66"/>
      <c r="U40" s="214"/>
      <c r="V40" s="215"/>
      <c r="W40" s="209"/>
      <c r="X40" s="218"/>
      <c r="Y40" s="251"/>
      <c r="Z40" s="213"/>
      <c r="AA40" s="66"/>
      <c r="AB40" s="214"/>
      <c r="AC40" s="215"/>
      <c r="AD40" s="209"/>
      <c r="AE40" s="218"/>
      <c r="AF40" s="251"/>
      <c r="AG40" s="213"/>
      <c r="AH40" s="66"/>
      <c r="AI40" s="214"/>
      <c r="AJ40" s="215"/>
      <c r="AK40" s="209"/>
      <c r="AL40" s="209"/>
      <c r="AM40" s="209"/>
      <c r="AN40" s="209"/>
      <c r="AO40" s="209"/>
      <c r="AP40" s="209"/>
      <c r="AQ40" s="209"/>
    </row>
    <row r="41" spans="1:43" s="194" customFormat="1" x14ac:dyDescent="0.3">
      <c r="A41" s="1"/>
      <c r="B41" s="271" t="s">
        <v>143</v>
      </c>
      <c r="C41" s="67"/>
      <c r="D41" s="100" t="s">
        <v>59</v>
      </c>
      <c r="E41" s="99"/>
      <c r="F41" s="329"/>
      <c r="G41" s="164"/>
      <c r="H41" s="162"/>
      <c r="I41" s="97"/>
      <c r="J41" s="316">
        <f>+'2017 RR&amp;DistR-DONOTPRINT'!$B$9</f>
        <v>2.0648</v>
      </c>
      <c r="K41" s="176">
        <f t="shared" ref="K41:K43" si="17">+$G$26</f>
        <v>9434</v>
      </c>
      <c r="L41" s="162">
        <f t="shared" si="15"/>
        <v>19479.323199999999</v>
      </c>
      <c r="M41" s="97"/>
      <c r="N41" s="96">
        <f t="shared" ref="N41:N46" si="18">L41-H41</f>
        <v>19479.323199999999</v>
      </c>
      <c r="O41" s="118" t="str">
        <f t="shared" ref="O41:O46" si="19">IF(OR(H41=0,L41=0),"",(N41/H41))</f>
        <v/>
      </c>
      <c r="Q41" s="218"/>
      <c r="R41" s="251"/>
      <c r="S41" s="213"/>
      <c r="T41" s="66"/>
      <c r="U41" s="214"/>
      <c r="V41" s="215"/>
      <c r="W41" s="209"/>
      <c r="X41" s="218"/>
      <c r="Y41" s="251"/>
      <c r="Z41" s="213"/>
      <c r="AA41" s="66"/>
      <c r="AB41" s="214"/>
      <c r="AC41" s="215"/>
      <c r="AD41" s="209"/>
      <c r="AE41" s="218"/>
      <c r="AF41" s="251"/>
      <c r="AG41" s="213"/>
      <c r="AH41" s="66"/>
      <c r="AI41" s="214"/>
      <c r="AJ41" s="215"/>
      <c r="AK41" s="209"/>
      <c r="AL41" s="209"/>
      <c r="AM41" s="209"/>
      <c r="AN41" s="209"/>
      <c r="AO41" s="209"/>
      <c r="AP41" s="209"/>
      <c r="AQ41" s="209"/>
    </row>
    <row r="42" spans="1:43" s="194" customFormat="1" x14ac:dyDescent="0.3">
      <c r="A42" s="1"/>
      <c r="B42" s="271" t="s">
        <v>144</v>
      </c>
      <c r="C42" s="67"/>
      <c r="D42" s="100" t="s">
        <v>59</v>
      </c>
      <c r="E42" s="99"/>
      <c r="F42" s="316"/>
      <c r="G42" s="164"/>
      <c r="H42" s="162"/>
      <c r="I42" s="97"/>
      <c r="J42" s="316">
        <f>+'2017 RR&amp;DistR-DONOTPRINT'!$C$9</f>
        <v>-3.5855000000000001</v>
      </c>
      <c r="K42" s="176">
        <f t="shared" si="17"/>
        <v>9434</v>
      </c>
      <c r="L42" s="162">
        <f t="shared" si="15"/>
        <v>-33825.607000000004</v>
      </c>
      <c r="M42" s="97"/>
      <c r="N42" s="96">
        <f t="shared" si="18"/>
        <v>-33825.607000000004</v>
      </c>
      <c r="O42" s="118" t="str">
        <f t="shared" si="19"/>
        <v/>
      </c>
      <c r="Q42" s="218"/>
      <c r="R42" s="251"/>
      <c r="S42" s="213"/>
      <c r="T42" s="66"/>
      <c r="U42" s="214"/>
      <c r="V42" s="215"/>
      <c r="W42" s="209"/>
      <c r="X42" s="218"/>
      <c r="Y42" s="251"/>
      <c r="Z42" s="213"/>
      <c r="AA42" s="66"/>
      <c r="AB42" s="214"/>
      <c r="AC42" s="215"/>
      <c r="AD42" s="209"/>
      <c r="AE42" s="218"/>
      <c r="AF42" s="251"/>
      <c r="AG42" s="213"/>
      <c r="AH42" s="66"/>
      <c r="AI42" s="214"/>
      <c r="AJ42" s="215"/>
      <c r="AK42" s="209"/>
      <c r="AL42" s="209"/>
      <c r="AM42" s="209"/>
      <c r="AN42" s="209"/>
      <c r="AO42" s="209"/>
      <c r="AP42" s="209"/>
      <c r="AQ42" s="209"/>
    </row>
    <row r="43" spans="1:43" s="194" customFormat="1" x14ac:dyDescent="0.3">
      <c r="A43" s="1"/>
      <c r="B43" s="271" t="s">
        <v>145</v>
      </c>
      <c r="C43" s="67"/>
      <c r="D43" s="100" t="s">
        <v>59</v>
      </c>
      <c r="E43" s="99"/>
      <c r="F43" s="316"/>
      <c r="G43" s="164"/>
      <c r="H43" s="162"/>
      <c r="I43" s="97"/>
      <c r="J43" s="316">
        <f>+'2017 RR&amp;DistR-DONOTPRINT'!$E$9</f>
        <v>6.2300000000000001E-2</v>
      </c>
      <c r="K43" s="176">
        <f t="shared" si="17"/>
        <v>9434</v>
      </c>
      <c r="L43" s="162">
        <f t="shared" si="15"/>
        <v>587.73820000000001</v>
      </c>
      <c r="M43" s="97"/>
      <c r="N43" s="96">
        <f t="shared" si="18"/>
        <v>587.73820000000001</v>
      </c>
      <c r="O43" s="118" t="str">
        <f t="shared" si="19"/>
        <v/>
      </c>
      <c r="Q43" s="218"/>
      <c r="R43" s="251"/>
      <c r="S43" s="213"/>
      <c r="T43" s="66"/>
      <c r="U43" s="214"/>
      <c r="V43" s="215"/>
      <c r="W43" s="209"/>
      <c r="X43" s="218"/>
      <c r="Y43" s="251"/>
      <c r="Z43" s="213"/>
      <c r="AA43" s="66"/>
      <c r="AB43" s="214"/>
      <c r="AC43" s="215"/>
      <c r="AD43" s="209"/>
      <c r="AE43" s="218"/>
      <c r="AF43" s="251"/>
      <c r="AG43" s="213"/>
      <c r="AH43" s="66"/>
      <c r="AI43" s="214"/>
      <c r="AJ43" s="215"/>
      <c r="AK43" s="209"/>
      <c r="AL43" s="209"/>
      <c r="AM43" s="209"/>
      <c r="AN43" s="209"/>
      <c r="AO43" s="209"/>
      <c r="AP43" s="209"/>
      <c r="AQ43" s="209"/>
    </row>
    <row r="44" spans="1:43" s="194" customFormat="1" x14ac:dyDescent="0.3">
      <c r="A44" s="1"/>
      <c r="B44" s="271" t="s">
        <v>147</v>
      </c>
      <c r="C44" s="67"/>
      <c r="D44" s="100" t="s">
        <v>59</v>
      </c>
      <c r="E44" s="99"/>
      <c r="F44" s="316"/>
      <c r="G44" s="164"/>
      <c r="H44" s="162"/>
      <c r="I44" s="97"/>
      <c r="J44" s="329">
        <f>+'2017 RR&amp;DistR-DONOTPRINT'!$G$9</f>
        <v>1.47E-3</v>
      </c>
      <c r="K44" s="176">
        <f>+F19</f>
        <v>4500000</v>
      </c>
      <c r="L44" s="162">
        <f t="shared" si="15"/>
        <v>6615</v>
      </c>
      <c r="M44" s="97"/>
      <c r="N44" s="96">
        <f t="shared" si="18"/>
        <v>6615</v>
      </c>
      <c r="O44" s="118" t="str">
        <f t="shared" si="19"/>
        <v/>
      </c>
      <c r="Q44" s="218"/>
      <c r="R44" s="251"/>
      <c r="S44" s="213"/>
      <c r="T44" s="66"/>
      <c r="U44" s="214"/>
      <c r="V44" s="215"/>
      <c r="W44" s="209"/>
      <c r="X44" s="218"/>
      <c r="Y44" s="251"/>
      <c r="Z44" s="213"/>
      <c r="AA44" s="66"/>
      <c r="AB44" s="214"/>
      <c r="AC44" s="215"/>
      <c r="AD44" s="209"/>
      <c r="AE44" s="218"/>
      <c r="AF44" s="251"/>
      <c r="AG44" s="213"/>
      <c r="AH44" s="66"/>
      <c r="AI44" s="214"/>
      <c r="AJ44" s="215"/>
      <c r="AK44" s="209"/>
      <c r="AL44" s="209"/>
      <c r="AM44" s="209"/>
      <c r="AN44" s="209"/>
      <c r="AO44" s="209"/>
      <c r="AP44" s="209"/>
      <c r="AQ44" s="209"/>
    </row>
    <row r="45" spans="1:43" s="194" customFormat="1" x14ac:dyDescent="0.3">
      <c r="A45" s="1"/>
      <c r="B45" s="271" t="s">
        <v>146</v>
      </c>
      <c r="C45" s="67"/>
      <c r="D45" s="100" t="s">
        <v>59</v>
      </c>
      <c r="E45" s="99"/>
      <c r="F45" s="316"/>
      <c r="G45" s="164"/>
      <c r="H45" s="162"/>
      <c r="I45" s="97"/>
      <c r="J45" s="329">
        <f>+'2017 RR&amp;DistR-DONOTPRINT'!$H$9</f>
        <v>6.6299999999999996E-3</v>
      </c>
      <c r="K45" s="176">
        <f>+K44</f>
        <v>4500000</v>
      </c>
      <c r="L45" s="162">
        <f t="shared" si="15"/>
        <v>29835</v>
      </c>
      <c r="M45" s="97"/>
      <c r="N45" s="96">
        <f t="shared" si="18"/>
        <v>29835</v>
      </c>
      <c r="O45" s="118" t="str">
        <f t="shared" si="19"/>
        <v/>
      </c>
      <c r="Q45" s="218"/>
      <c r="R45" s="251"/>
      <c r="S45" s="213"/>
      <c r="T45" s="66"/>
      <c r="U45" s="214"/>
      <c r="V45" s="215"/>
      <c r="W45" s="209"/>
      <c r="X45" s="218"/>
      <c r="Y45" s="251"/>
      <c r="Z45" s="213"/>
      <c r="AA45" s="66"/>
      <c r="AB45" s="214"/>
      <c r="AC45" s="215"/>
      <c r="AD45" s="209"/>
      <c r="AE45" s="218"/>
      <c r="AF45" s="251"/>
      <c r="AG45" s="213"/>
      <c r="AH45" s="66"/>
      <c r="AI45" s="214"/>
      <c r="AJ45" s="215"/>
      <c r="AK45" s="209"/>
      <c r="AL45" s="209"/>
      <c r="AM45" s="209"/>
      <c r="AN45" s="209"/>
      <c r="AO45" s="209"/>
      <c r="AP45" s="209"/>
      <c r="AQ45" s="209"/>
    </row>
    <row r="46" spans="1:43" x14ac:dyDescent="0.3">
      <c r="A46" s="1"/>
      <c r="B46" s="101" t="s">
        <v>30</v>
      </c>
      <c r="C46" s="67"/>
      <c r="D46" s="100" t="s">
        <v>19</v>
      </c>
      <c r="E46" s="99"/>
      <c r="F46" s="323">
        <f>+F62</f>
        <v>0.113</v>
      </c>
      <c r="G46" s="163">
        <f>$F19*(1+$F69)-$F19</f>
        <v>84150</v>
      </c>
      <c r="H46" s="162">
        <f>G46*F46</f>
        <v>9508.9500000000007</v>
      </c>
      <c r="I46" s="97"/>
      <c r="J46" s="316">
        <f>+F46</f>
        <v>0.113</v>
      </c>
      <c r="K46" s="163">
        <f>+$G$46</f>
        <v>84150</v>
      </c>
      <c r="L46" s="162">
        <f>K46*J46</f>
        <v>9508.9500000000007</v>
      </c>
      <c r="M46" s="97"/>
      <c r="N46" s="96">
        <f t="shared" si="18"/>
        <v>0</v>
      </c>
      <c r="O46" s="118">
        <f t="shared" si="19"/>
        <v>0</v>
      </c>
      <c r="Q46" s="222"/>
      <c r="R46" s="251"/>
      <c r="S46" s="213"/>
      <c r="T46" s="66"/>
      <c r="U46" s="214"/>
      <c r="V46" s="215"/>
      <c r="W46" s="209"/>
      <c r="X46" s="222"/>
      <c r="Y46" s="251"/>
      <c r="Z46" s="213"/>
      <c r="AA46" s="66"/>
      <c r="AB46" s="214"/>
      <c r="AC46" s="215"/>
      <c r="AD46" s="209"/>
      <c r="AE46" s="222"/>
      <c r="AF46" s="251"/>
      <c r="AG46" s="213"/>
      <c r="AH46" s="66"/>
      <c r="AI46" s="214"/>
      <c r="AJ46" s="215"/>
      <c r="AK46" s="209"/>
      <c r="AL46" s="209"/>
      <c r="AM46" s="209"/>
      <c r="AN46" s="209"/>
      <c r="AO46" s="209"/>
      <c r="AP46" s="209"/>
      <c r="AQ46" s="209"/>
    </row>
    <row r="47" spans="1:43" x14ac:dyDescent="0.3">
      <c r="A47" s="1"/>
      <c r="B47" s="117" t="s">
        <v>29</v>
      </c>
      <c r="C47" s="126"/>
      <c r="D47" s="126"/>
      <c r="E47" s="126"/>
      <c r="F47" s="125"/>
      <c r="G47" s="114"/>
      <c r="H47" s="111">
        <f>SUM(H40:H46)+H39</f>
        <v>67305.722000000009</v>
      </c>
      <c r="I47" s="123"/>
      <c r="J47" s="114"/>
      <c r="K47" s="124"/>
      <c r="L47" s="111">
        <f>SUM(L40:L46)+L39</f>
        <v>95590.024218400009</v>
      </c>
      <c r="M47" s="123"/>
      <c r="N47" s="109">
        <f t="shared" si="2"/>
        <v>28284.3022184</v>
      </c>
      <c r="O47" s="108">
        <f>IF(OR(H47=0,L47=0),"",(N47/H47))</f>
        <v>0.42023622030828223</v>
      </c>
      <c r="Q47" s="66"/>
      <c r="R47" s="66"/>
      <c r="S47" s="220"/>
      <c r="T47" s="66"/>
      <c r="U47" s="220"/>
      <c r="V47" s="225"/>
      <c r="W47" s="209"/>
      <c r="X47" s="66"/>
      <c r="Y47" s="66"/>
      <c r="Z47" s="220"/>
      <c r="AA47" s="66"/>
      <c r="AB47" s="220"/>
      <c r="AC47" s="225"/>
      <c r="AD47" s="209"/>
      <c r="AE47" s="66"/>
      <c r="AF47" s="66"/>
      <c r="AG47" s="220"/>
      <c r="AH47" s="66"/>
      <c r="AI47" s="220"/>
      <c r="AJ47" s="225"/>
      <c r="AK47" s="209"/>
      <c r="AL47" s="209"/>
      <c r="AM47" s="209"/>
      <c r="AN47" s="209"/>
      <c r="AO47" s="209"/>
      <c r="AP47" s="209"/>
      <c r="AQ47" s="209"/>
    </row>
    <row r="48" spans="1:43" x14ac:dyDescent="0.3">
      <c r="A48" s="1"/>
      <c r="B48" s="97" t="s">
        <v>28</v>
      </c>
      <c r="C48" s="97"/>
      <c r="D48" s="100" t="s">
        <v>61</v>
      </c>
      <c r="E48" s="121"/>
      <c r="F48" s="120">
        <v>3.4855</v>
      </c>
      <c r="G48" s="175">
        <f>+$F17</f>
        <v>8491</v>
      </c>
      <c r="H48" s="119">
        <f>G48*F48</f>
        <v>29595.380499999999</v>
      </c>
      <c r="I48" s="97"/>
      <c r="J48" s="120">
        <f>+'2017 RR&amp;DistR-DONOTPRINT'!$J$9</f>
        <v>2.8706999999999998</v>
      </c>
      <c r="K48" s="181">
        <f>+$G$48</f>
        <v>8491</v>
      </c>
      <c r="L48" s="119">
        <f>K48*J48</f>
        <v>24375.113699999998</v>
      </c>
      <c r="M48" s="97"/>
      <c r="N48" s="96">
        <f t="shared" si="2"/>
        <v>-5220.2668000000012</v>
      </c>
      <c r="O48" s="118">
        <f>IF(OR(H48=0,L48=0),"",(N48/H48))</f>
        <v>-0.17638789269832167</v>
      </c>
      <c r="Q48" s="218"/>
      <c r="R48" s="251"/>
      <c r="S48" s="213"/>
      <c r="T48" s="66"/>
      <c r="U48" s="214"/>
      <c r="V48" s="215"/>
      <c r="W48" s="209"/>
      <c r="X48" s="218"/>
      <c r="Y48" s="251"/>
      <c r="Z48" s="213"/>
      <c r="AA48" s="66"/>
      <c r="AB48" s="214"/>
      <c r="AC48" s="215"/>
      <c r="AD48" s="209"/>
      <c r="AE48" s="218"/>
      <c r="AF48" s="251"/>
      <c r="AG48" s="213"/>
      <c r="AH48" s="66"/>
      <c r="AI48" s="214"/>
      <c r="AJ48" s="215"/>
      <c r="AK48" s="209"/>
      <c r="AL48" s="209"/>
      <c r="AM48" s="209"/>
      <c r="AN48" s="209"/>
      <c r="AO48" s="209"/>
      <c r="AP48" s="209"/>
      <c r="AQ48" s="209"/>
    </row>
    <row r="49" spans="1:43" x14ac:dyDescent="0.3">
      <c r="A49" s="1"/>
      <c r="B49" s="122" t="s">
        <v>27</v>
      </c>
      <c r="C49" s="97"/>
      <c r="D49" s="100" t="s">
        <v>61</v>
      </c>
      <c r="E49" s="121"/>
      <c r="F49" s="120">
        <v>2.9986000000000002</v>
      </c>
      <c r="G49" s="175">
        <f>$G$48</f>
        <v>8491</v>
      </c>
      <c r="H49" s="119">
        <f>G49*F49</f>
        <v>25461.1126</v>
      </c>
      <c r="I49" s="97"/>
      <c r="J49" s="120">
        <f>+'2017 RR&amp;DistR-DONOTPRINT'!$K$9</f>
        <v>2.1324999999999998</v>
      </c>
      <c r="K49" s="181">
        <f>+$G$49</f>
        <v>8491</v>
      </c>
      <c r="L49" s="119">
        <f>K49*J49</f>
        <v>18107.057499999999</v>
      </c>
      <c r="M49" s="97"/>
      <c r="N49" s="96">
        <f t="shared" si="2"/>
        <v>-7354.0551000000014</v>
      </c>
      <c r="O49" s="118">
        <f>IF(OR(H49=0,L49=0),"",(N49/H49))</f>
        <v>-0.28883478956846531</v>
      </c>
      <c r="Q49" s="218"/>
      <c r="R49" s="251"/>
      <c r="S49" s="213"/>
      <c r="T49" s="66"/>
      <c r="U49" s="214"/>
      <c r="V49" s="215"/>
      <c r="W49" s="209"/>
      <c r="X49" s="218"/>
      <c r="Y49" s="251"/>
      <c r="Z49" s="213"/>
      <c r="AA49" s="66"/>
      <c r="AB49" s="214"/>
      <c r="AC49" s="215"/>
      <c r="AD49" s="209"/>
      <c r="AE49" s="218"/>
      <c r="AF49" s="251"/>
      <c r="AG49" s="213"/>
      <c r="AH49" s="66"/>
      <c r="AI49" s="214"/>
      <c r="AJ49" s="215"/>
      <c r="AK49" s="209"/>
      <c r="AL49" s="209"/>
      <c r="AM49" s="209"/>
      <c r="AN49" s="209"/>
      <c r="AO49" s="209"/>
      <c r="AP49" s="209"/>
      <c r="AQ49" s="209"/>
    </row>
    <row r="50" spans="1:43" x14ac:dyDescent="0.3">
      <c r="A50" s="1"/>
      <c r="B50" s="117" t="s">
        <v>26</v>
      </c>
      <c r="C50" s="116"/>
      <c r="D50" s="116"/>
      <c r="E50" s="116"/>
      <c r="F50" s="115"/>
      <c r="G50" s="114"/>
      <c r="H50" s="111">
        <f>SUM(H47:H49)</f>
        <v>122362.2151</v>
      </c>
      <c r="I50" s="110"/>
      <c r="J50" s="113"/>
      <c r="K50" s="112"/>
      <c r="L50" s="111">
        <f>SUM(L47:L49)</f>
        <v>138072.19541840002</v>
      </c>
      <c r="M50" s="110"/>
      <c r="N50" s="109">
        <f t="shared" si="2"/>
        <v>15709.980318400019</v>
      </c>
      <c r="O50" s="108">
        <f>IF(OR(H50=0,L50=0),"",(N50/H50))</f>
        <v>0.12838914615562577</v>
      </c>
      <c r="Q50" s="75"/>
      <c r="R50" s="75"/>
      <c r="S50" s="220"/>
      <c r="T50" s="75"/>
      <c r="U50" s="220"/>
      <c r="V50" s="225"/>
      <c r="W50" s="209"/>
      <c r="X50" s="75"/>
      <c r="Y50" s="75"/>
      <c r="Z50" s="220"/>
      <c r="AA50" s="75"/>
      <c r="AB50" s="220"/>
      <c r="AC50" s="225"/>
      <c r="AD50" s="209"/>
      <c r="AE50" s="75"/>
      <c r="AF50" s="252"/>
      <c r="AG50" s="220"/>
      <c r="AH50" s="75"/>
      <c r="AI50" s="220"/>
      <c r="AJ50" s="225"/>
      <c r="AK50" s="209"/>
      <c r="AL50" s="209"/>
      <c r="AM50" s="209"/>
      <c r="AN50" s="209"/>
      <c r="AO50" s="209"/>
      <c r="AP50" s="209"/>
      <c r="AQ50" s="209"/>
    </row>
    <row r="51" spans="1:43" x14ac:dyDescent="0.3">
      <c r="A51" s="1"/>
      <c r="B51" s="107" t="s">
        <v>25</v>
      </c>
      <c r="C51" s="67"/>
      <c r="D51" s="100" t="s">
        <v>19</v>
      </c>
      <c r="E51" s="99"/>
      <c r="F51" s="93">
        <f>+RESIDENTIAL!$F$53</f>
        <v>3.5999999999999999E-3</v>
      </c>
      <c r="G51" s="175">
        <f>+$F19*(1+$F69)</f>
        <v>4584150</v>
      </c>
      <c r="H51" s="91">
        <f t="shared" ref="H51:H60" si="20">G51*F51</f>
        <v>16502.939999999999</v>
      </c>
      <c r="I51" s="97"/>
      <c r="J51" s="93">
        <f>+F51</f>
        <v>3.5999999999999999E-3</v>
      </c>
      <c r="K51" s="175">
        <f>+$G$51</f>
        <v>4584150</v>
      </c>
      <c r="L51" s="91">
        <f t="shared" ref="L51:L60" si="21">K51*J51</f>
        <v>16502.939999999999</v>
      </c>
      <c r="M51" s="97"/>
      <c r="N51" s="96">
        <f t="shared" si="2"/>
        <v>0</v>
      </c>
      <c r="O51" s="332">
        <f>IF(OR(H51=0,L51=0),"",(N51/H51))</f>
        <v>0</v>
      </c>
      <c r="Q51" s="227"/>
      <c r="R51" s="251"/>
      <c r="S51" s="228"/>
      <c r="T51" s="66"/>
      <c r="U51" s="214"/>
      <c r="V51" s="215"/>
      <c r="W51" s="209"/>
      <c r="X51" s="227"/>
      <c r="Y51" s="251"/>
      <c r="Z51" s="228"/>
      <c r="AA51" s="66"/>
      <c r="AB51" s="214"/>
      <c r="AC51" s="215"/>
      <c r="AD51" s="209"/>
      <c r="AE51" s="227"/>
      <c r="AF51" s="251"/>
      <c r="AG51" s="228"/>
      <c r="AH51" s="66"/>
      <c r="AI51" s="214"/>
      <c r="AJ51" s="215"/>
      <c r="AK51" s="209"/>
      <c r="AL51" s="209"/>
      <c r="AM51" s="209"/>
      <c r="AN51" s="209"/>
      <c r="AO51" s="209"/>
      <c r="AP51" s="209"/>
      <c r="AQ51" s="209"/>
    </row>
    <row r="52" spans="1:43" x14ac:dyDescent="0.3">
      <c r="A52" s="1"/>
      <c r="B52" s="107" t="s">
        <v>24</v>
      </c>
      <c r="C52" s="67"/>
      <c r="D52" s="100" t="s">
        <v>19</v>
      </c>
      <c r="E52" s="99"/>
      <c r="F52" s="93">
        <f>+RESIDENTIAL!$F$54</f>
        <v>1.2999999999999999E-3</v>
      </c>
      <c r="G52" s="175">
        <f>+$G$51</f>
        <v>4584150</v>
      </c>
      <c r="H52" s="91">
        <f t="shared" si="20"/>
        <v>5959.3949999999995</v>
      </c>
      <c r="I52" s="97"/>
      <c r="J52" s="102">
        <v>1.2999999999999999E-3</v>
      </c>
      <c r="K52" s="175">
        <f t="shared" ref="K52:K53" si="22">+$G$51</f>
        <v>4584150</v>
      </c>
      <c r="L52" s="91">
        <f t="shared" si="21"/>
        <v>5959.3949999999995</v>
      </c>
      <c r="M52" s="97"/>
      <c r="N52" s="96">
        <f t="shared" si="2"/>
        <v>0</v>
      </c>
      <c r="O52" s="288">
        <f t="shared" ref="O52:O66" si="23">IF(OR(H52=0,L52=0),"",(N52/H52))</f>
        <v>0</v>
      </c>
      <c r="Q52" s="227"/>
      <c r="R52" s="251"/>
      <c r="S52" s="228"/>
      <c r="T52" s="66"/>
      <c r="U52" s="214"/>
      <c r="V52" s="215"/>
      <c r="W52" s="209"/>
      <c r="X52" s="227"/>
      <c r="Y52" s="251"/>
      <c r="Z52" s="228"/>
      <c r="AA52" s="66"/>
      <c r="AB52" s="214"/>
      <c r="AC52" s="215"/>
      <c r="AD52" s="209"/>
      <c r="AE52" s="227"/>
      <c r="AF52" s="251"/>
      <c r="AG52" s="228"/>
      <c r="AH52" s="66"/>
      <c r="AI52" s="214"/>
      <c r="AJ52" s="215"/>
      <c r="AK52" s="209"/>
      <c r="AL52" s="209"/>
      <c r="AM52" s="209"/>
      <c r="AN52" s="209"/>
      <c r="AO52" s="209"/>
      <c r="AP52" s="209"/>
      <c r="AQ52" s="209"/>
    </row>
    <row r="53" spans="1:43" s="194" customFormat="1" x14ac:dyDescent="0.3">
      <c r="A53" s="1"/>
      <c r="B53" s="107" t="s">
        <v>83</v>
      </c>
      <c r="C53" s="67"/>
      <c r="D53" s="100" t="s">
        <v>19</v>
      </c>
      <c r="E53" s="99"/>
      <c r="F53" s="93">
        <f>+RESIDENTIAL!$F$55</f>
        <v>1.1000000000000001E-3</v>
      </c>
      <c r="G53" s="175">
        <f>+$G$51</f>
        <v>4584150</v>
      </c>
      <c r="H53" s="91">
        <f t="shared" ref="H53" si="24">G53*F53</f>
        <v>5042.5650000000005</v>
      </c>
      <c r="I53" s="97"/>
      <c r="J53" s="102">
        <f>+F53</f>
        <v>1.1000000000000001E-3</v>
      </c>
      <c r="K53" s="175">
        <f t="shared" si="22"/>
        <v>4584150</v>
      </c>
      <c r="L53" s="91">
        <f t="shared" ref="L53" si="25">K53*J53</f>
        <v>5042.5650000000005</v>
      </c>
      <c r="M53" s="97"/>
      <c r="N53" s="96">
        <f t="shared" ref="N53:N61" si="26">L53-H53</f>
        <v>0</v>
      </c>
      <c r="O53" s="288">
        <f t="shared" ref="O53:O61" si="27">IF(OR(H53=0,L53=0),"",(N53/H53))</f>
        <v>0</v>
      </c>
      <c r="Q53" s="227"/>
      <c r="R53" s="251"/>
      <c r="S53" s="228"/>
      <c r="T53" s="66"/>
      <c r="U53" s="214"/>
      <c r="V53" s="215"/>
      <c r="W53" s="209"/>
      <c r="X53" s="227"/>
      <c r="Y53" s="251"/>
      <c r="Z53" s="228"/>
      <c r="AA53" s="66"/>
      <c r="AB53" s="214"/>
      <c r="AC53" s="215"/>
      <c r="AD53" s="209"/>
      <c r="AE53" s="227"/>
      <c r="AF53" s="251"/>
      <c r="AG53" s="228"/>
      <c r="AH53" s="66"/>
      <c r="AI53" s="214"/>
      <c r="AJ53" s="215"/>
      <c r="AK53" s="209"/>
      <c r="AL53" s="209"/>
      <c r="AM53" s="209"/>
      <c r="AN53" s="209"/>
      <c r="AO53" s="209"/>
      <c r="AP53" s="209"/>
      <c r="AQ53" s="209"/>
    </row>
    <row r="54" spans="1:43" x14ac:dyDescent="0.3">
      <c r="A54" s="1"/>
      <c r="B54" s="67" t="s">
        <v>23</v>
      </c>
      <c r="C54" s="67"/>
      <c r="D54" s="100" t="s">
        <v>55</v>
      </c>
      <c r="E54" s="99"/>
      <c r="F54" s="331">
        <f>+RESIDENTIAL!$F$56</f>
        <v>0.25</v>
      </c>
      <c r="G54" s="104">
        <v>1</v>
      </c>
      <c r="H54" s="91">
        <f t="shared" si="20"/>
        <v>0.25</v>
      </c>
      <c r="I54" s="97"/>
      <c r="J54" s="201">
        <v>0.25</v>
      </c>
      <c r="K54" s="103">
        <v>1</v>
      </c>
      <c r="L54" s="91">
        <f t="shared" si="21"/>
        <v>0.25</v>
      </c>
      <c r="M54" s="97"/>
      <c r="N54" s="96">
        <f t="shared" si="26"/>
        <v>0</v>
      </c>
      <c r="O54" s="288">
        <f t="shared" si="27"/>
        <v>0</v>
      </c>
      <c r="Q54" s="229"/>
      <c r="R54" s="66"/>
      <c r="S54" s="228"/>
      <c r="T54" s="66"/>
      <c r="U54" s="214"/>
      <c r="V54" s="215"/>
      <c r="W54" s="209"/>
      <c r="X54" s="229"/>
      <c r="Y54" s="66"/>
      <c r="Z54" s="228"/>
      <c r="AA54" s="66"/>
      <c r="AB54" s="214"/>
      <c r="AC54" s="215"/>
      <c r="AD54" s="209"/>
      <c r="AE54" s="229"/>
      <c r="AF54" s="251"/>
      <c r="AG54" s="228"/>
      <c r="AH54" s="66"/>
      <c r="AI54" s="214"/>
      <c r="AJ54" s="215"/>
      <c r="AK54" s="209"/>
      <c r="AL54" s="209"/>
      <c r="AM54" s="209"/>
      <c r="AN54" s="209"/>
      <c r="AO54" s="209"/>
      <c r="AP54" s="209"/>
      <c r="AQ54" s="209"/>
    </row>
    <row r="55" spans="1:43" x14ac:dyDescent="0.3">
      <c r="A55" s="1"/>
      <c r="B55" s="67" t="s">
        <v>22</v>
      </c>
      <c r="C55" s="67"/>
      <c r="D55" s="100" t="s">
        <v>19</v>
      </c>
      <c r="E55" s="99"/>
      <c r="F55" s="93">
        <v>7.0000000000000001E-3</v>
      </c>
      <c r="G55" s="176">
        <f>+$F19</f>
        <v>4500000</v>
      </c>
      <c r="H55" s="91">
        <f t="shared" si="20"/>
        <v>31500</v>
      </c>
      <c r="I55" s="97"/>
      <c r="J55" s="102">
        <v>7.0000000000000001E-3</v>
      </c>
      <c r="K55" s="180">
        <f>+$G55</f>
        <v>4500000</v>
      </c>
      <c r="L55" s="91">
        <f t="shared" si="21"/>
        <v>31500</v>
      </c>
      <c r="M55" s="97"/>
      <c r="N55" s="96">
        <f t="shared" si="26"/>
        <v>0</v>
      </c>
      <c r="O55" s="288">
        <f t="shared" si="27"/>
        <v>0</v>
      </c>
      <c r="Q55" s="227"/>
      <c r="R55" s="251"/>
      <c r="S55" s="228"/>
      <c r="T55" s="66"/>
      <c r="U55" s="214"/>
      <c r="V55" s="215"/>
      <c r="W55" s="209"/>
      <c r="X55" s="227"/>
      <c r="Y55" s="251"/>
      <c r="Z55" s="228"/>
      <c r="AA55" s="66"/>
      <c r="AB55" s="214"/>
      <c r="AC55" s="215"/>
      <c r="AD55" s="209"/>
      <c r="AE55" s="227"/>
      <c r="AF55" s="251"/>
      <c r="AG55" s="228"/>
      <c r="AH55" s="66"/>
      <c r="AI55" s="214"/>
      <c r="AJ55" s="215"/>
      <c r="AK55" s="209"/>
      <c r="AL55" s="209"/>
      <c r="AM55" s="209"/>
      <c r="AN55" s="209"/>
      <c r="AO55" s="209"/>
      <c r="AP55" s="209"/>
      <c r="AQ55" s="209"/>
    </row>
    <row r="56" spans="1:43" x14ac:dyDescent="0.3">
      <c r="A56" s="1"/>
      <c r="B56" s="101" t="s">
        <v>21</v>
      </c>
      <c r="C56" s="67"/>
      <c r="D56" s="100" t="s">
        <v>19</v>
      </c>
      <c r="E56" s="99"/>
      <c r="F56" s="93">
        <f>+RESIDENTIAL!$F$57</f>
        <v>8.6999999999999994E-2</v>
      </c>
      <c r="G56" s="177">
        <f>0.65*$F19</f>
        <v>2925000</v>
      </c>
      <c r="H56" s="91">
        <f t="shared" si="20"/>
        <v>254474.99999999997</v>
      </c>
      <c r="I56" s="97"/>
      <c r="J56" s="93">
        <f>+F56</f>
        <v>8.6999999999999994E-2</v>
      </c>
      <c r="K56" s="177">
        <f>$G56</f>
        <v>2925000</v>
      </c>
      <c r="L56" s="91">
        <f t="shared" si="21"/>
        <v>254474.99999999997</v>
      </c>
      <c r="M56" s="97"/>
      <c r="N56" s="96">
        <f t="shared" si="26"/>
        <v>0</v>
      </c>
      <c r="O56" s="288">
        <f t="shared" si="27"/>
        <v>0</v>
      </c>
      <c r="Q56" s="230"/>
      <c r="R56" s="253"/>
      <c r="S56" s="228"/>
      <c r="T56" s="66"/>
      <c r="U56" s="214"/>
      <c r="V56" s="215"/>
      <c r="W56" s="209"/>
      <c r="X56" s="230"/>
      <c r="Y56" s="253"/>
      <c r="Z56" s="228"/>
      <c r="AA56" s="66"/>
      <c r="AB56" s="214"/>
      <c r="AC56" s="215"/>
      <c r="AD56" s="209"/>
      <c r="AE56" s="230"/>
      <c r="AF56" s="253"/>
      <c r="AG56" s="228"/>
      <c r="AH56" s="66"/>
      <c r="AI56" s="214"/>
      <c r="AJ56" s="215"/>
      <c r="AK56" s="209"/>
      <c r="AL56" s="209"/>
      <c r="AM56" s="209"/>
      <c r="AN56" s="209"/>
      <c r="AO56" s="209"/>
      <c r="AP56" s="209"/>
      <c r="AQ56" s="209"/>
    </row>
    <row r="57" spans="1:43" x14ac:dyDescent="0.3">
      <c r="A57" s="1"/>
      <c r="B57" s="101" t="s">
        <v>20</v>
      </c>
      <c r="C57" s="67"/>
      <c r="D57" s="100" t="s">
        <v>19</v>
      </c>
      <c r="E57" s="99"/>
      <c r="F57" s="93">
        <f>+RESIDENTIAL!$F$58</f>
        <v>0.13200000000000001</v>
      </c>
      <c r="G57" s="177">
        <f>0.17*$F19</f>
        <v>765000</v>
      </c>
      <c r="H57" s="91">
        <f t="shared" si="20"/>
        <v>100980</v>
      </c>
      <c r="I57" s="97"/>
      <c r="J57" s="93">
        <f t="shared" ref="J57:J60" si="28">+F57</f>
        <v>0.13200000000000001</v>
      </c>
      <c r="K57" s="177">
        <f>$G57</f>
        <v>765000</v>
      </c>
      <c r="L57" s="91">
        <f t="shared" si="21"/>
        <v>100980</v>
      </c>
      <c r="M57" s="97"/>
      <c r="N57" s="96">
        <f t="shared" si="26"/>
        <v>0</v>
      </c>
      <c r="O57" s="288">
        <f t="shared" si="27"/>
        <v>0</v>
      </c>
      <c r="Q57" s="230"/>
      <c r="R57" s="253"/>
      <c r="S57" s="228"/>
      <c r="T57" s="66"/>
      <c r="U57" s="214"/>
      <c r="V57" s="215"/>
      <c r="W57" s="209"/>
      <c r="X57" s="230"/>
      <c r="Y57" s="253"/>
      <c r="Z57" s="228"/>
      <c r="AA57" s="66"/>
      <c r="AB57" s="214"/>
      <c r="AC57" s="215"/>
      <c r="AD57" s="209"/>
      <c r="AE57" s="230"/>
      <c r="AF57" s="253"/>
      <c r="AG57" s="228"/>
      <c r="AH57" s="66"/>
      <c r="AI57" s="214"/>
      <c r="AJ57" s="215"/>
      <c r="AK57" s="209"/>
      <c r="AL57" s="209"/>
      <c r="AM57" s="209"/>
      <c r="AN57" s="209"/>
      <c r="AO57" s="209"/>
      <c r="AP57" s="209"/>
      <c r="AQ57" s="209"/>
    </row>
    <row r="58" spans="1:43" x14ac:dyDescent="0.3">
      <c r="A58" s="1"/>
      <c r="B58" s="3" t="s">
        <v>18</v>
      </c>
      <c r="C58" s="67"/>
      <c r="D58" s="100" t="s">
        <v>19</v>
      </c>
      <c r="E58" s="99"/>
      <c r="F58" s="93">
        <f>+RESIDENTIAL!$F$59</f>
        <v>0.18</v>
      </c>
      <c r="G58" s="177">
        <f>0.18*$F19</f>
        <v>810000</v>
      </c>
      <c r="H58" s="91">
        <f t="shared" si="20"/>
        <v>145800</v>
      </c>
      <c r="I58" s="97"/>
      <c r="J58" s="93">
        <f t="shared" si="28"/>
        <v>0.18</v>
      </c>
      <c r="K58" s="177">
        <f>$G58</f>
        <v>810000</v>
      </c>
      <c r="L58" s="91">
        <f t="shared" si="21"/>
        <v>145800</v>
      </c>
      <c r="M58" s="97"/>
      <c r="N58" s="96">
        <f t="shared" si="26"/>
        <v>0</v>
      </c>
      <c r="O58" s="288">
        <f t="shared" si="27"/>
        <v>0</v>
      </c>
      <c r="Q58" s="230"/>
      <c r="R58" s="253"/>
      <c r="S58" s="228"/>
      <c r="T58" s="66"/>
      <c r="U58" s="214"/>
      <c r="V58" s="215"/>
      <c r="W58" s="209"/>
      <c r="X58" s="230"/>
      <c r="Y58" s="253"/>
      <c r="Z58" s="228"/>
      <c r="AA58" s="66"/>
      <c r="AB58" s="214"/>
      <c r="AC58" s="215"/>
      <c r="AD58" s="209"/>
      <c r="AE58" s="230"/>
      <c r="AF58" s="253"/>
      <c r="AG58" s="228"/>
      <c r="AH58" s="66"/>
      <c r="AI58" s="214"/>
      <c r="AJ58" s="215"/>
      <c r="AK58" s="209"/>
      <c r="AL58" s="209"/>
      <c r="AM58" s="209"/>
      <c r="AN58" s="209"/>
      <c r="AO58" s="209"/>
      <c r="AP58" s="209"/>
      <c r="AQ58" s="209"/>
    </row>
    <row r="59" spans="1:43" x14ac:dyDescent="0.3">
      <c r="A59" s="7"/>
      <c r="B59" s="95" t="s">
        <v>17</v>
      </c>
      <c r="C59" s="36"/>
      <c r="D59" s="100" t="s">
        <v>19</v>
      </c>
      <c r="E59" s="94"/>
      <c r="F59" s="93">
        <f>+RESIDENTIAL!$F$60</f>
        <v>0.10299999999999999</v>
      </c>
      <c r="G59" s="177">
        <f>IF(AND($T$1=1, $F19&gt;=750), 750, IF(AND($T$1=1, AND($F19&lt;750, $F19&gt;=0)), $F19, IF(AND($T$1=2, $F19&gt;=750), 750, IF(AND($T$1=2, AND($F19&lt;750, $F19&gt;=0)), $F19))))</f>
        <v>750</v>
      </c>
      <c r="H59" s="91">
        <f t="shared" si="20"/>
        <v>77.25</v>
      </c>
      <c r="I59" s="90"/>
      <c r="J59" s="93">
        <f t="shared" si="28"/>
        <v>0.10299999999999999</v>
      </c>
      <c r="K59" s="177">
        <f>$G59</f>
        <v>750</v>
      </c>
      <c r="L59" s="91">
        <f t="shared" si="21"/>
        <v>77.25</v>
      </c>
      <c r="M59" s="90"/>
      <c r="N59" s="96">
        <f t="shared" si="26"/>
        <v>0</v>
      </c>
      <c r="O59" s="288">
        <f t="shared" si="27"/>
        <v>0</v>
      </c>
      <c r="Q59" s="230"/>
      <c r="R59" s="253"/>
      <c r="S59" s="228"/>
      <c r="T59" s="34"/>
      <c r="U59" s="214"/>
      <c r="V59" s="215"/>
      <c r="W59" s="209"/>
      <c r="X59" s="230"/>
      <c r="Y59" s="253"/>
      <c r="Z59" s="228"/>
      <c r="AA59" s="34"/>
      <c r="AB59" s="214"/>
      <c r="AC59" s="215"/>
      <c r="AD59" s="209"/>
      <c r="AE59" s="230"/>
      <c r="AF59" s="253"/>
      <c r="AG59" s="228"/>
      <c r="AH59" s="34"/>
      <c r="AI59" s="214"/>
      <c r="AJ59" s="215"/>
      <c r="AK59" s="209"/>
      <c r="AL59" s="209"/>
      <c r="AM59" s="209"/>
      <c r="AN59" s="209"/>
      <c r="AO59" s="209"/>
      <c r="AP59" s="209"/>
      <c r="AQ59" s="209"/>
    </row>
    <row r="60" spans="1:43" x14ac:dyDescent="0.3">
      <c r="A60" s="7"/>
      <c r="B60" s="95" t="s">
        <v>16</v>
      </c>
      <c r="C60" s="36"/>
      <c r="D60" s="100" t="s">
        <v>19</v>
      </c>
      <c r="E60" s="94"/>
      <c r="F60" s="93">
        <f>+RESIDENTIAL!$F$61</f>
        <v>0.121</v>
      </c>
      <c r="G60" s="177">
        <f>IF(AND($T$1=1, F19&gt;=750), F19-750, IF(AND($T$1=1, AND(F19&lt;750, F19&gt;=0)), 0, IF(AND($T$1=2, F19&gt;=750), F19-750, IF(AND($T$1=2, AND(F19&lt;750, F19&gt;=0)), 0))))</f>
        <v>4499250</v>
      </c>
      <c r="H60" s="91">
        <f t="shared" si="20"/>
        <v>544409.25</v>
      </c>
      <c r="I60" s="90"/>
      <c r="J60" s="93">
        <f t="shared" si="28"/>
        <v>0.121</v>
      </c>
      <c r="K60" s="177">
        <f>$G60</f>
        <v>4499250</v>
      </c>
      <c r="L60" s="91">
        <f t="shared" si="21"/>
        <v>544409.25</v>
      </c>
      <c r="M60" s="90"/>
      <c r="N60" s="96">
        <f t="shared" si="26"/>
        <v>0</v>
      </c>
      <c r="O60" s="288">
        <f t="shared" si="27"/>
        <v>0</v>
      </c>
      <c r="Q60" s="230"/>
      <c r="R60" s="253"/>
      <c r="S60" s="228"/>
      <c r="T60" s="34"/>
      <c r="U60" s="214"/>
      <c r="V60" s="215"/>
      <c r="W60" s="209"/>
      <c r="X60" s="230"/>
      <c r="Y60" s="253"/>
      <c r="Z60" s="228"/>
      <c r="AA60" s="34"/>
      <c r="AB60" s="214"/>
      <c r="AC60" s="215"/>
      <c r="AD60" s="209"/>
      <c r="AE60" s="230"/>
      <c r="AF60" s="253"/>
      <c r="AG60" s="228"/>
      <c r="AH60" s="34"/>
      <c r="AI60" s="214"/>
      <c r="AJ60" s="215"/>
      <c r="AK60" s="209"/>
      <c r="AL60" s="209"/>
      <c r="AM60" s="209"/>
      <c r="AN60" s="209"/>
      <c r="AO60" s="209"/>
      <c r="AP60" s="209"/>
      <c r="AQ60" s="209"/>
    </row>
    <row r="61" spans="1:43" s="194" customFormat="1" x14ac:dyDescent="0.3">
      <c r="A61" s="7"/>
      <c r="B61" s="280" t="s">
        <v>114</v>
      </c>
      <c r="C61" s="36"/>
      <c r="D61" s="100" t="s">
        <v>19</v>
      </c>
      <c r="E61" s="94"/>
      <c r="F61" s="93">
        <v>0.113</v>
      </c>
      <c r="G61" s="177"/>
      <c r="H61" s="91"/>
      <c r="I61" s="90"/>
      <c r="J61" s="93">
        <f>+F61</f>
        <v>0.113</v>
      </c>
      <c r="K61" s="180"/>
      <c r="L61" s="287"/>
      <c r="M61" s="90"/>
      <c r="N61" s="96">
        <f t="shared" si="26"/>
        <v>0</v>
      </c>
      <c r="O61" s="288" t="str">
        <f t="shared" si="27"/>
        <v/>
      </c>
      <c r="Q61" s="230"/>
      <c r="R61" s="253"/>
      <c r="S61" s="228"/>
      <c r="T61" s="34"/>
      <c r="U61" s="214"/>
      <c r="V61" s="215"/>
      <c r="W61" s="209"/>
      <c r="X61" s="230"/>
      <c r="Y61" s="253"/>
      <c r="Z61" s="228"/>
      <c r="AA61" s="34"/>
      <c r="AB61" s="214"/>
      <c r="AC61" s="215"/>
      <c r="AD61" s="209"/>
      <c r="AE61" s="230"/>
      <c r="AF61" s="253"/>
      <c r="AG61" s="228"/>
      <c r="AH61" s="34"/>
      <c r="AI61" s="214"/>
      <c r="AJ61" s="215"/>
      <c r="AK61" s="209"/>
      <c r="AL61" s="209"/>
      <c r="AM61" s="209"/>
      <c r="AN61" s="209"/>
      <c r="AO61" s="209"/>
      <c r="AP61" s="209"/>
      <c r="AQ61" s="209"/>
    </row>
    <row r="62" spans="1:43" s="194" customFormat="1" ht="15" thickBot="1" x14ac:dyDescent="0.35">
      <c r="A62" s="7"/>
      <c r="B62" s="280" t="s">
        <v>115</v>
      </c>
      <c r="C62" s="36"/>
      <c r="D62" s="100" t="s">
        <v>19</v>
      </c>
      <c r="E62" s="94"/>
      <c r="F62" s="93">
        <v>0.113</v>
      </c>
      <c r="G62" s="177">
        <f>+$G$55</f>
        <v>4500000</v>
      </c>
      <c r="H62" s="91">
        <f t="shared" ref="H62" si="29">G62*F62</f>
        <v>508500</v>
      </c>
      <c r="I62" s="90"/>
      <c r="J62" s="305">
        <f>+F62</f>
        <v>0.113</v>
      </c>
      <c r="K62" s="180">
        <f>+$G$55</f>
        <v>4500000</v>
      </c>
      <c r="L62" s="91">
        <f t="shared" ref="L62" si="30">K62*J62</f>
        <v>508500</v>
      </c>
      <c r="M62" s="90"/>
      <c r="N62" s="96">
        <f t="shared" ref="N62" si="31">L62-H62</f>
        <v>0</v>
      </c>
      <c r="O62" s="288">
        <f t="shared" ref="O62" si="32">IF(OR(H62=0,L62=0),"",(N62/H62))</f>
        <v>0</v>
      </c>
      <c r="Q62" s="230"/>
      <c r="R62" s="253"/>
      <c r="S62" s="228"/>
      <c r="T62" s="34"/>
      <c r="U62" s="214"/>
      <c r="V62" s="215"/>
      <c r="W62" s="209"/>
      <c r="X62" s="230"/>
      <c r="Y62" s="253"/>
      <c r="Z62" s="228"/>
      <c r="AA62" s="34"/>
      <c r="AB62" s="214"/>
      <c r="AC62" s="215"/>
      <c r="AD62" s="209"/>
      <c r="AE62" s="230"/>
      <c r="AF62" s="253"/>
      <c r="AG62" s="228"/>
      <c r="AH62" s="34"/>
      <c r="AI62" s="214"/>
      <c r="AJ62" s="215"/>
      <c r="AK62" s="209"/>
      <c r="AL62" s="209"/>
      <c r="AM62" s="209"/>
      <c r="AN62" s="209"/>
      <c r="AO62" s="209"/>
      <c r="AP62" s="209"/>
      <c r="AQ62" s="209"/>
    </row>
    <row r="63" spans="1:43" ht="15" thickBot="1" x14ac:dyDescent="0.35">
      <c r="A63" s="1"/>
      <c r="B63" s="88"/>
      <c r="C63" s="86"/>
      <c r="D63" s="87"/>
      <c r="E63" s="86"/>
      <c r="F63" s="56"/>
      <c r="G63" s="85"/>
      <c r="H63" s="54"/>
      <c r="I63" s="83"/>
      <c r="J63" s="56"/>
      <c r="K63" s="84"/>
      <c r="L63" s="54"/>
      <c r="M63" s="83"/>
      <c r="N63" s="82"/>
      <c r="O63" s="333"/>
      <c r="Q63" s="230"/>
      <c r="R63" s="219"/>
      <c r="S63" s="228"/>
      <c r="T63" s="66"/>
      <c r="U63" s="214"/>
      <c r="V63" s="233"/>
      <c r="W63" s="209"/>
      <c r="X63" s="230"/>
      <c r="Y63" s="219"/>
      <c r="Z63" s="228"/>
      <c r="AA63" s="66"/>
      <c r="AB63" s="214"/>
      <c r="AC63" s="233"/>
      <c r="AD63" s="209"/>
      <c r="AE63" s="230"/>
      <c r="AF63" s="219"/>
      <c r="AG63" s="228"/>
      <c r="AH63" s="66"/>
      <c r="AI63" s="214"/>
      <c r="AJ63" s="233"/>
      <c r="AK63" s="209"/>
      <c r="AL63" s="209"/>
      <c r="AM63" s="209"/>
      <c r="AN63" s="209"/>
      <c r="AO63" s="209"/>
      <c r="AP63" s="209"/>
      <c r="AQ63" s="209"/>
    </row>
    <row r="64" spans="1:43" x14ac:dyDescent="0.3">
      <c r="A64" s="1"/>
      <c r="B64" s="81" t="s">
        <v>131</v>
      </c>
      <c r="C64" s="67"/>
      <c r="D64" s="67"/>
      <c r="E64" s="67"/>
      <c r="F64" s="80"/>
      <c r="G64" s="79"/>
      <c r="H64" s="76">
        <f>SUM(H50:H55,H62)</f>
        <v>689867.36510000005</v>
      </c>
      <c r="I64" s="78"/>
      <c r="J64" s="77"/>
      <c r="K64" s="77"/>
      <c r="L64" s="165">
        <f>SUM(L50:L55,L62)</f>
        <v>705577.34541840001</v>
      </c>
      <c r="M64" s="75"/>
      <c r="N64" s="74">
        <f>L64-H64</f>
        <v>15709.980318399961</v>
      </c>
      <c r="O64" s="334">
        <f t="shared" si="23"/>
        <v>2.2772464843474245E-2</v>
      </c>
      <c r="Q64" s="234"/>
      <c r="R64" s="234"/>
      <c r="S64" s="220"/>
      <c r="T64" s="75"/>
      <c r="U64" s="214"/>
      <c r="V64" s="215"/>
      <c r="W64" s="209"/>
      <c r="X64" s="234"/>
      <c r="Y64" s="234"/>
      <c r="Z64" s="220"/>
      <c r="AA64" s="75"/>
      <c r="AB64" s="214"/>
      <c r="AC64" s="215"/>
      <c r="AD64" s="209"/>
      <c r="AE64" s="234"/>
      <c r="AF64" s="234"/>
      <c r="AG64" s="220"/>
      <c r="AH64" s="75"/>
      <c r="AI64" s="214"/>
      <c r="AJ64" s="215"/>
      <c r="AK64" s="209"/>
      <c r="AL64" s="209"/>
      <c r="AM64" s="209"/>
      <c r="AN64" s="209"/>
      <c r="AO64" s="209"/>
      <c r="AP64" s="209"/>
      <c r="AQ64" s="209"/>
    </row>
    <row r="65" spans="1:43" x14ac:dyDescent="0.3">
      <c r="A65" s="1"/>
      <c r="B65" s="73" t="s">
        <v>12</v>
      </c>
      <c r="C65" s="67"/>
      <c r="D65" s="67"/>
      <c r="E65" s="67"/>
      <c r="F65" s="72">
        <v>0.13</v>
      </c>
      <c r="G65" s="66"/>
      <c r="H65" s="70">
        <f>H64*F65</f>
        <v>89682.757463000016</v>
      </c>
      <c r="I65" s="65"/>
      <c r="J65" s="71">
        <v>0.13</v>
      </c>
      <c r="K65" s="65"/>
      <c r="L65" s="68">
        <f>L64*J65</f>
        <v>91725.054904392004</v>
      </c>
      <c r="M65" s="64"/>
      <c r="N65" s="68">
        <f>L65-H65</f>
        <v>2042.2974413919874</v>
      </c>
      <c r="O65" s="288">
        <f t="shared" si="23"/>
        <v>2.2772464843474158E-2</v>
      </c>
      <c r="Q65" s="235"/>
      <c r="R65" s="64"/>
      <c r="S65" s="236"/>
      <c r="T65" s="64"/>
      <c r="U65" s="214"/>
      <c r="V65" s="215"/>
      <c r="W65" s="209"/>
      <c r="X65" s="235"/>
      <c r="Y65" s="64"/>
      <c r="Z65" s="236"/>
      <c r="AA65" s="64"/>
      <c r="AB65" s="214"/>
      <c r="AC65" s="215"/>
      <c r="AD65" s="209"/>
      <c r="AE65" s="235"/>
      <c r="AF65" s="64"/>
      <c r="AG65" s="236"/>
      <c r="AH65" s="64"/>
      <c r="AI65" s="214"/>
      <c r="AJ65" s="215"/>
      <c r="AK65" s="209"/>
      <c r="AL65" s="209"/>
      <c r="AM65" s="209"/>
      <c r="AN65" s="209"/>
      <c r="AO65" s="209"/>
      <c r="AP65" s="209"/>
      <c r="AQ65" s="209"/>
    </row>
    <row r="66" spans="1:43" ht="15" thickBot="1" x14ac:dyDescent="0.35">
      <c r="A66" s="1"/>
      <c r="B66" s="387" t="s">
        <v>132</v>
      </c>
      <c r="C66" s="387"/>
      <c r="D66" s="387"/>
      <c r="E66" s="63"/>
      <c r="F66" s="62"/>
      <c r="G66" s="61"/>
      <c r="H66" s="60">
        <f>SUM(H64:H65)</f>
        <v>779550.12256300007</v>
      </c>
      <c r="I66" s="59"/>
      <c r="J66" s="59"/>
      <c r="K66" s="59"/>
      <c r="L66" s="327">
        <f>SUM(L64:L65)</f>
        <v>797302.400322792</v>
      </c>
      <c r="M66" s="58"/>
      <c r="N66" s="57">
        <f>L66-H66</f>
        <v>17752.277759791934</v>
      </c>
      <c r="O66" s="335">
        <f t="shared" si="23"/>
        <v>2.2772464843474213E-2</v>
      </c>
      <c r="Q66" s="75"/>
      <c r="R66" s="75"/>
      <c r="S66" s="220"/>
      <c r="T66" s="75"/>
      <c r="U66" s="220"/>
      <c r="V66" s="238"/>
      <c r="W66" s="209"/>
      <c r="X66" s="75"/>
      <c r="Y66" s="75"/>
      <c r="Z66" s="220"/>
      <c r="AA66" s="75"/>
      <c r="AB66" s="220"/>
      <c r="AC66" s="238"/>
      <c r="AD66" s="209"/>
      <c r="AE66" s="75"/>
      <c r="AF66" s="75"/>
      <c r="AG66" s="220"/>
      <c r="AH66" s="75"/>
      <c r="AI66" s="220"/>
      <c r="AJ66" s="238"/>
      <c r="AK66" s="209"/>
      <c r="AL66" s="209"/>
      <c r="AM66" s="209"/>
      <c r="AN66" s="209"/>
      <c r="AO66" s="209"/>
      <c r="AP66" s="209"/>
      <c r="AQ66" s="209"/>
    </row>
    <row r="67" spans="1:43" s="194" customFormat="1" ht="15" thickBot="1" x14ac:dyDescent="0.35">
      <c r="A67" s="1"/>
      <c r="B67" s="19"/>
      <c r="C67" s="17"/>
      <c r="D67" s="18"/>
      <c r="E67" s="17"/>
      <c r="F67" s="56"/>
      <c r="G67" s="12"/>
      <c r="H67" s="54"/>
      <c r="I67" s="10"/>
      <c r="J67" s="56"/>
      <c r="K67" s="55"/>
      <c r="L67" s="54"/>
      <c r="M67" s="10"/>
      <c r="N67" s="53"/>
      <c r="O67" s="8"/>
      <c r="Q67" s="75"/>
      <c r="R67" s="75"/>
      <c r="S67" s="220"/>
      <c r="T67" s="75"/>
      <c r="U67" s="220"/>
      <c r="V67" s="238"/>
      <c r="W67" s="209"/>
      <c r="X67" s="75"/>
      <c r="Y67" s="75"/>
      <c r="Z67" s="220"/>
      <c r="AA67" s="75"/>
      <c r="AB67" s="220"/>
      <c r="AC67" s="238"/>
      <c r="AD67" s="209"/>
      <c r="AE67" s="75"/>
      <c r="AF67" s="75"/>
      <c r="AG67" s="220"/>
      <c r="AH67" s="75"/>
      <c r="AI67" s="220"/>
      <c r="AJ67" s="238"/>
      <c r="AK67" s="209"/>
      <c r="AL67" s="209"/>
      <c r="AM67" s="209"/>
      <c r="AN67" s="209"/>
      <c r="AO67" s="209"/>
      <c r="AP67" s="209"/>
      <c r="AQ67" s="209"/>
    </row>
    <row r="68" spans="1:43" x14ac:dyDescent="0.3">
      <c r="A68" s="1"/>
      <c r="B68" s="1"/>
      <c r="C68" s="1"/>
      <c r="D68" s="1"/>
      <c r="E68" s="1"/>
      <c r="F68" s="1"/>
      <c r="G68" s="1"/>
      <c r="H68" s="6"/>
      <c r="I68" s="1"/>
      <c r="J68" s="1"/>
      <c r="K68" s="1"/>
      <c r="L68" s="6"/>
      <c r="M68" s="1"/>
      <c r="N68" s="1"/>
      <c r="O68" s="1"/>
      <c r="Q68" s="208"/>
      <c r="R68" s="208"/>
      <c r="S68" s="247"/>
      <c r="T68" s="208"/>
      <c r="U68" s="208"/>
      <c r="V68" s="208"/>
      <c r="W68" s="209"/>
      <c r="X68" s="208"/>
      <c r="Y68" s="208"/>
      <c r="Z68" s="247"/>
      <c r="AA68" s="208"/>
      <c r="AB68" s="208"/>
      <c r="AC68" s="208"/>
      <c r="AD68" s="209"/>
      <c r="AE68" s="208"/>
      <c r="AF68" s="208"/>
      <c r="AG68" s="247"/>
      <c r="AH68" s="208"/>
      <c r="AI68" s="208"/>
      <c r="AJ68" s="208"/>
      <c r="AK68" s="209"/>
      <c r="AL68" s="209"/>
      <c r="AM68" s="209"/>
      <c r="AN68" s="209"/>
      <c r="AO68" s="209"/>
      <c r="AP68" s="209"/>
      <c r="AQ68" s="209"/>
    </row>
    <row r="69" spans="1:43" x14ac:dyDescent="0.3">
      <c r="A69" s="1"/>
      <c r="B69" s="5" t="s">
        <v>8</v>
      </c>
      <c r="C69" s="1"/>
      <c r="D69" s="1"/>
      <c r="E69" s="1"/>
      <c r="F69" s="4">
        <v>1.8700000000000001E-2</v>
      </c>
      <c r="G69" s="1"/>
      <c r="H69" s="1"/>
      <c r="I69" s="1"/>
      <c r="J69" s="4">
        <v>1.8700000000000001E-2</v>
      </c>
      <c r="K69" s="1"/>
      <c r="L69" s="1"/>
      <c r="M69" s="1"/>
      <c r="N69" s="1"/>
      <c r="O69" s="1"/>
      <c r="Q69" s="248"/>
      <c r="R69" s="208"/>
      <c r="S69" s="208"/>
      <c r="T69" s="208"/>
      <c r="U69" s="208"/>
      <c r="V69" s="208"/>
      <c r="W69" s="209"/>
      <c r="X69" s="248"/>
      <c r="Y69" s="208"/>
      <c r="Z69" s="208"/>
      <c r="AA69" s="208"/>
      <c r="AB69" s="208"/>
      <c r="AC69" s="208"/>
      <c r="AD69" s="209"/>
      <c r="AE69" s="248"/>
      <c r="AF69" s="208"/>
      <c r="AG69" s="208"/>
      <c r="AH69" s="208"/>
      <c r="AI69" s="208"/>
      <c r="AJ69" s="208"/>
      <c r="AK69" s="209"/>
      <c r="AL69" s="209"/>
      <c r="AM69" s="209"/>
      <c r="AN69" s="209"/>
      <c r="AO69" s="209"/>
      <c r="AP69" s="209"/>
      <c r="AQ69" s="209"/>
    </row>
    <row r="70" spans="1:43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Q70" s="209"/>
      <c r="R70" s="209"/>
      <c r="S70" s="209"/>
      <c r="T70" s="209"/>
      <c r="U70" s="209"/>
      <c r="V70" s="209"/>
      <c r="W70" s="209"/>
      <c r="X70" s="209"/>
      <c r="Y70" s="209"/>
      <c r="Z70" s="209"/>
      <c r="AA70" s="209"/>
      <c r="AB70" s="209"/>
      <c r="AC70" s="209"/>
      <c r="AD70" s="209"/>
      <c r="AE70" s="209"/>
      <c r="AF70" s="209"/>
      <c r="AG70" s="209"/>
      <c r="AH70" s="209"/>
      <c r="AI70" s="209"/>
      <c r="AJ70" s="209"/>
      <c r="AK70" s="209"/>
      <c r="AL70" s="209"/>
      <c r="AM70" s="209"/>
      <c r="AN70" s="209"/>
      <c r="AO70" s="209"/>
      <c r="AP70" s="209"/>
      <c r="AQ70" s="209"/>
    </row>
    <row r="71" spans="1:43" x14ac:dyDescent="0.3">
      <c r="A71" s="1" t="s">
        <v>7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43" x14ac:dyDescent="0.3">
      <c r="A72" s="1" t="s">
        <v>6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43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43" x14ac:dyDescent="0.3">
      <c r="A74" s="3" t="s">
        <v>129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43" x14ac:dyDescent="0.3">
      <c r="A75" s="3" t="s">
        <v>5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43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43" x14ac:dyDescent="0.3">
      <c r="A77" s="1" t="s">
        <v>130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43" x14ac:dyDescent="0.3">
      <c r="A78" s="1" t="s">
        <v>4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43" x14ac:dyDescent="0.3">
      <c r="A79" s="1" t="s">
        <v>3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43" x14ac:dyDescent="0.3">
      <c r="A80" s="1" t="s">
        <v>2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43" x14ac:dyDescent="0.3">
      <c r="A81" s="1" t="s">
        <v>1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43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43" x14ac:dyDescent="0.3">
      <c r="A83" s="2"/>
      <c r="B83" s="1" t="s">
        <v>0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43" s="194" customFormat="1" x14ac:dyDescent="0.3">
      <c r="A84" s="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43" s="194" customFormat="1" ht="17.399999999999999" x14ac:dyDescent="0.3">
      <c r="A85" s="1"/>
      <c r="B85" s="381" t="s">
        <v>48</v>
      </c>
      <c r="C85" s="381"/>
      <c r="D85" s="381"/>
      <c r="E85" s="381"/>
      <c r="F85" s="381"/>
      <c r="G85" s="381"/>
      <c r="H85" s="381"/>
      <c r="I85" s="381"/>
      <c r="J85" s="381"/>
      <c r="K85" s="381"/>
      <c r="L85" s="381"/>
      <c r="M85" s="381"/>
      <c r="N85" s="381"/>
      <c r="O85" s="381"/>
    </row>
    <row r="86" spans="1:43" s="194" customFormat="1" ht="17.399999999999999" x14ac:dyDescent="0.3">
      <c r="A86" s="1"/>
      <c r="B86" s="381" t="s">
        <v>47</v>
      </c>
      <c r="C86" s="381"/>
      <c r="D86" s="381"/>
      <c r="E86" s="381"/>
      <c r="F86" s="381"/>
      <c r="G86" s="381"/>
      <c r="H86" s="381"/>
      <c r="I86" s="381"/>
      <c r="J86" s="381"/>
      <c r="K86" s="381"/>
      <c r="L86" s="381"/>
      <c r="M86" s="381"/>
      <c r="N86" s="381"/>
      <c r="O86" s="381"/>
    </row>
    <row r="87" spans="1:43" s="194" customForma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43" s="194" customForma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43" s="194" customFormat="1" ht="15.6" x14ac:dyDescent="0.3">
      <c r="A89" s="1"/>
      <c r="B89" s="147" t="s">
        <v>46</v>
      </c>
      <c r="C89" s="1"/>
      <c r="D89" s="382" t="s">
        <v>64</v>
      </c>
      <c r="E89" s="382"/>
      <c r="F89" s="382"/>
      <c r="G89" s="382"/>
      <c r="H89" s="382"/>
      <c r="I89" s="382"/>
      <c r="J89" s="382"/>
      <c r="K89" s="382"/>
      <c r="L89" s="382"/>
      <c r="M89" s="382"/>
      <c r="N89" s="382"/>
      <c r="O89" s="382"/>
    </row>
    <row r="90" spans="1:43" s="194" customFormat="1" ht="15.6" x14ac:dyDescent="0.3">
      <c r="A90" s="1"/>
      <c r="B90" s="145"/>
      <c r="C90" s="1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</row>
    <row r="91" spans="1:43" s="194" customFormat="1" ht="15.6" x14ac:dyDescent="0.3">
      <c r="A91" s="1"/>
      <c r="B91" s="147" t="s">
        <v>45</v>
      </c>
      <c r="C91" s="1"/>
      <c r="D91" s="146" t="s">
        <v>57</v>
      </c>
      <c r="E91" s="144"/>
      <c r="F91" s="344" t="s">
        <v>142</v>
      </c>
      <c r="G91" s="144"/>
      <c r="H91" s="144"/>
      <c r="I91" s="144"/>
      <c r="J91" s="183"/>
      <c r="K91" s="144"/>
      <c r="L91" s="184"/>
      <c r="M91" s="144"/>
      <c r="N91" s="144"/>
      <c r="O91" s="144"/>
    </row>
    <row r="92" spans="1:43" s="194" customFormat="1" ht="15.6" x14ac:dyDescent="0.3">
      <c r="A92" s="1"/>
      <c r="B92" s="145"/>
      <c r="C92" s="1"/>
      <c r="D92" s="144"/>
      <c r="E92" s="144"/>
      <c r="F92" s="174">
        <f>ROUND(+F93*0.9,0)</f>
        <v>8491</v>
      </c>
      <c r="G92" s="172" t="s">
        <v>60</v>
      </c>
      <c r="H92" s="185"/>
      <c r="I92" s="144"/>
      <c r="J92" s="183"/>
      <c r="K92" s="144"/>
      <c r="L92" s="144"/>
      <c r="M92" s="144"/>
      <c r="N92" s="144"/>
      <c r="O92" s="144"/>
    </row>
    <row r="93" spans="1:43" s="194" customFormat="1" x14ac:dyDescent="0.3">
      <c r="A93" s="1"/>
      <c r="B93" s="3"/>
      <c r="C93" s="1"/>
      <c r="D93" s="5"/>
      <c r="E93" s="5"/>
      <c r="F93" s="174">
        <v>9434</v>
      </c>
      <c r="G93" s="5" t="s">
        <v>58</v>
      </c>
      <c r="H93" s="1"/>
      <c r="I93" s="1"/>
      <c r="J93" s="1"/>
      <c r="K93" s="1"/>
      <c r="L93" s="1"/>
      <c r="M93" s="1"/>
      <c r="N93" s="1"/>
      <c r="O93" s="1"/>
    </row>
    <row r="94" spans="1:43" s="194" customFormat="1" x14ac:dyDescent="0.3">
      <c r="A94" s="1"/>
      <c r="B94" s="178"/>
      <c r="C94" s="1"/>
      <c r="D94" s="5" t="s">
        <v>43</v>
      </c>
      <c r="E94" s="1"/>
      <c r="F94" s="174">
        <v>4500000</v>
      </c>
      <c r="G94" s="172" t="s">
        <v>42</v>
      </c>
      <c r="H94" s="6"/>
      <c r="I94" s="1"/>
      <c r="J94" s="1"/>
      <c r="K94" s="1"/>
      <c r="L94" s="6"/>
      <c r="M94" s="1"/>
      <c r="N94" s="1"/>
      <c r="O94" s="1"/>
      <c r="S94" s="182"/>
    </row>
    <row r="95" spans="1:43" s="194" customFormat="1" x14ac:dyDescent="0.3">
      <c r="A95" s="1"/>
      <c r="B95" s="3"/>
      <c r="C95" s="1"/>
      <c r="D95" s="142"/>
      <c r="E95" s="142"/>
      <c r="F95" s="383" t="s">
        <v>41</v>
      </c>
      <c r="G95" s="384"/>
      <c r="H95" s="385"/>
      <c r="I95" s="1"/>
      <c r="J95" s="383" t="s">
        <v>96</v>
      </c>
      <c r="K95" s="384"/>
      <c r="L95" s="385"/>
      <c r="M95" s="1"/>
      <c r="N95" s="383" t="s">
        <v>40</v>
      </c>
      <c r="O95" s="385"/>
      <c r="Q95" s="373"/>
      <c r="R95" s="373"/>
      <c r="S95" s="373"/>
      <c r="T95" s="208"/>
      <c r="U95" s="373"/>
      <c r="V95" s="373"/>
      <c r="W95" s="209"/>
      <c r="X95" s="373"/>
      <c r="Y95" s="373"/>
      <c r="Z95" s="373"/>
      <c r="AA95" s="208"/>
      <c r="AB95" s="373"/>
      <c r="AC95" s="373"/>
      <c r="AD95" s="209"/>
      <c r="AE95" s="373"/>
      <c r="AF95" s="373"/>
      <c r="AG95" s="373"/>
      <c r="AH95" s="208"/>
      <c r="AI95" s="373"/>
      <c r="AJ95" s="373"/>
      <c r="AK95" s="209"/>
      <c r="AL95" s="209"/>
      <c r="AM95" s="209"/>
      <c r="AN95" s="209"/>
      <c r="AO95" s="209"/>
      <c r="AP95" s="209"/>
      <c r="AQ95" s="209"/>
    </row>
    <row r="96" spans="1:43" s="194" customFormat="1" ht="15" customHeight="1" x14ac:dyDescent="0.3">
      <c r="A96" s="1"/>
      <c r="B96" s="3"/>
      <c r="C96" s="1"/>
      <c r="D96" s="374" t="s">
        <v>39</v>
      </c>
      <c r="E96" s="138"/>
      <c r="F96" s="141" t="s">
        <v>38</v>
      </c>
      <c r="G96" s="141" t="s">
        <v>37</v>
      </c>
      <c r="H96" s="139" t="s">
        <v>36</v>
      </c>
      <c r="I96" s="1"/>
      <c r="J96" s="141" t="s">
        <v>38</v>
      </c>
      <c r="K96" s="140" t="s">
        <v>37</v>
      </c>
      <c r="L96" s="139" t="s">
        <v>36</v>
      </c>
      <c r="M96" s="1"/>
      <c r="N96" s="376" t="s">
        <v>35</v>
      </c>
      <c r="O96" s="378" t="s">
        <v>34</v>
      </c>
      <c r="Q96" s="289"/>
      <c r="R96" s="289"/>
      <c r="S96" s="289"/>
      <c r="T96" s="208"/>
      <c r="U96" s="380"/>
      <c r="V96" s="380"/>
      <c r="W96" s="209"/>
      <c r="X96" s="289"/>
      <c r="Y96" s="289"/>
      <c r="Z96" s="289"/>
      <c r="AA96" s="208"/>
      <c r="AB96" s="380"/>
      <c r="AC96" s="380"/>
      <c r="AD96" s="209"/>
      <c r="AE96" s="289"/>
      <c r="AF96" s="289"/>
      <c r="AG96" s="289"/>
      <c r="AH96" s="208"/>
      <c r="AI96" s="380"/>
      <c r="AJ96" s="380"/>
      <c r="AK96" s="209"/>
      <c r="AL96" s="209"/>
      <c r="AM96" s="209"/>
      <c r="AN96" s="209"/>
      <c r="AO96" s="209"/>
      <c r="AP96" s="209"/>
      <c r="AQ96" s="209"/>
    </row>
    <row r="97" spans="1:43" s="194" customFormat="1" x14ac:dyDescent="0.3">
      <c r="A97" s="1"/>
      <c r="B97" s="3"/>
      <c r="C97" s="1"/>
      <c r="D97" s="375"/>
      <c r="E97" s="138"/>
      <c r="F97" s="137" t="s">
        <v>33</v>
      </c>
      <c r="G97" s="137"/>
      <c r="H97" s="136" t="s">
        <v>33</v>
      </c>
      <c r="I97" s="1"/>
      <c r="J97" s="137" t="s">
        <v>33</v>
      </c>
      <c r="K97" s="136"/>
      <c r="L97" s="136" t="s">
        <v>33</v>
      </c>
      <c r="M97" s="1"/>
      <c r="N97" s="377"/>
      <c r="O97" s="379"/>
      <c r="Q97" s="211"/>
      <c r="R97" s="211"/>
      <c r="S97" s="211"/>
      <c r="T97" s="208"/>
      <c r="U97" s="388"/>
      <c r="V97" s="388"/>
      <c r="W97" s="209"/>
      <c r="X97" s="211"/>
      <c r="Y97" s="211"/>
      <c r="Z97" s="211"/>
      <c r="AA97" s="208"/>
      <c r="AB97" s="388"/>
      <c r="AC97" s="388"/>
      <c r="AD97" s="209"/>
      <c r="AE97" s="211"/>
      <c r="AF97" s="211"/>
      <c r="AG97" s="211"/>
      <c r="AH97" s="208"/>
      <c r="AI97" s="388"/>
      <c r="AJ97" s="388"/>
      <c r="AK97" s="209"/>
      <c r="AL97" s="209"/>
      <c r="AM97" s="209"/>
      <c r="AN97" s="209"/>
      <c r="AO97" s="209"/>
      <c r="AP97" s="209"/>
      <c r="AQ97" s="209"/>
    </row>
    <row r="98" spans="1:43" s="194" customFormat="1" x14ac:dyDescent="0.3">
      <c r="A98" s="1"/>
      <c r="B98" s="67" t="s">
        <v>72</v>
      </c>
      <c r="C98" s="67"/>
      <c r="D98" s="100" t="s">
        <v>55</v>
      </c>
      <c r="E98" s="99"/>
      <c r="F98" s="159">
        <v>3694.97</v>
      </c>
      <c r="G98" s="104">
        <v>1</v>
      </c>
      <c r="H98" s="119">
        <f t="shared" ref="H98:H101" si="33">G98*F98</f>
        <v>3694.97</v>
      </c>
      <c r="I98" s="97"/>
      <c r="J98" s="159">
        <f>+'2017 RR&amp;DistR-DONOTPRINT'!G25</f>
        <v>3963.2248219999997</v>
      </c>
      <c r="K98" s="103">
        <v>1</v>
      </c>
      <c r="L98" s="119">
        <f t="shared" ref="L98:L113" si="34">K98*J98</f>
        <v>3963.2248219999997</v>
      </c>
      <c r="M98" s="97"/>
      <c r="N98" s="96">
        <f t="shared" ref="N98:N137" si="35">L98-H98</f>
        <v>268.25482199999988</v>
      </c>
      <c r="O98" s="118">
        <f>IF(OR(H98=0,L98=0),"",(N98/H98))</f>
        <v>7.259999999999997E-2</v>
      </c>
      <c r="Q98" s="212"/>
      <c r="R98" s="66"/>
      <c r="S98" s="213"/>
      <c r="T98" s="66"/>
      <c r="U98" s="214"/>
      <c r="V98" s="215"/>
      <c r="W98" s="209"/>
      <c r="X98" s="212"/>
      <c r="Y98" s="66"/>
      <c r="Z98" s="213"/>
      <c r="AA98" s="66"/>
      <c r="AB98" s="214"/>
      <c r="AC98" s="215"/>
      <c r="AD98" s="209"/>
      <c r="AE98" s="212"/>
      <c r="AF98" s="66"/>
      <c r="AG98" s="213"/>
      <c r="AH98" s="66"/>
      <c r="AI98" s="214"/>
      <c r="AJ98" s="215"/>
      <c r="AK98" s="209"/>
      <c r="AL98" s="209"/>
      <c r="AM98" s="209"/>
      <c r="AN98" s="209"/>
      <c r="AO98" s="209"/>
      <c r="AP98" s="209"/>
      <c r="AQ98" s="209"/>
    </row>
    <row r="99" spans="1:43" s="207" customFormat="1" x14ac:dyDescent="0.3">
      <c r="A99" s="130"/>
      <c r="B99" s="99" t="s">
        <v>80</v>
      </c>
      <c r="C99" s="99"/>
      <c r="D99" s="100" t="s">
        <v>55</v>
      </c>
      <c r="E99" s="99"/>
      <c r="F99" s="159">
        <v>85.84</v>
      </c>
      <c r="G99" s="104">
        <v>1</v>
      </c>
      <c r="H99" s="119">
        <f t="shared" si="33"/>
        <v>85.84</v>
      </c>
      <c r="I99" s="121"/>
      <c r="J99" s="159">
        <v>85.84</v>
      </c>
      <c r="K99" s="103">
        <v>1</v>
      </c>
      <c r="L99" s="204">
        <f t="shared" si="34"/>
        <v>85.84</v>
      </c>
      <c r="M99" s="121"/>
      <c r="N99" s="205">
        <f t="shared" si="35"/>
        <v>0</v>
      </c>
      <c r="O99" s="206">
        <f t="shared" ref="O99:O100" si="36">IF(OR(H99=0,L99=0),"",(N99/H99))</f>
        <v>0</v>
      </c>
      <c r="Q99" s="216"/>
      <c r="R99" s="66"/>
      <c r="S99" s="213"/>
      <c r="T99" s="66"/>
      <c r="U99" s="214"/>
      <c r="V99" s="215"/>
      <c r="W99" s="209"/>
      <c r="X99" s="216"/>
      <c r="Y99" s="66"/>
      <c r="Z99" s="213"/>
      <c r="AA99" s="66"/>
      <c r="AB99" s="214"/>
      <c r="AC99" s="215"/>
      <c r="AD99" s="209"/>
      <c r="AE99" s="216"/>
      <c r="AF99" s="66"/>
      <c r="AG99" s="213"/>
      <c r="AH99" s="66"/>
      <c r="AI99" s="214"/>
      <c r="AJ99" s="215"/>
      <c r="AK99" s="209"/>
      <c r="AL99" s="209"/>
      <c r="AM99" s="209"/>
      <c r="AN99" s="209"/>
      <c r="AO99" s="209"/>
      <c r="AP99" s="209"/>
      <c r="AQ99" s="209"/>
    </row>
    <row r="100" spans="1:43" s="207" customFormat="1" x14ac:dyDescent="0.3">
      <c r="A100" s="130"/>
      <c r="B100" s="99" t="s">
        <v>81</v>
      </c>
      <c r="C100" s="99"/>
      <c r="D100" s="100" t="s">
        <v>55</v>
      </c>
      <c r="E100" s="99"/>
      <c r="F100" s="159">
        <v>25.18</v>
      </c>
      <c r="G100" s="104">
        <v>1</v>
      </c>
      <c r="H100" s="119">
        <f t="shared" si="33"/>
        <v>25.18</v>
      </c>
      <c r="I100" s="121"/>
      <c r="J100" s="159">
        <v>25.18</v>
      </c>
      <c r="K100" s="103">
        <v>1</v>
      </c>
      <c r="L100" s="204">
        <f t="shared" si="34"/>
        <v>25.18</v>
      </c>
      <c r="M100" s="121"/>
      <c r="N100" s="205">
        <f t="shared" si="35"/>
        <v>0</v>
      </c>
      <c r="O100" s="206">
        <f t="shared" si="36"/>
        <v>0</v>
      </c>
      <c r="Q100" s="216"/>
      <c r="R100" s="66"/>
      <c r="S100" s="213"/>
      <c r="T100" s="66"/>
      <c r="U100" s="214"/>
      <c r="V100" s="215"/>
      <c r="W100" s="209"/>
      <c r="X100" s="216"/>
      <c r="Y100" s="66"/>
      <c r="Z100" s="213"/>
      <c r="AA100" s="66"/>
      <c r="AB100" s="214"/>
      <c r="AC100" s="215"/>
      <c r="AD100" s="209"/>
      <c r="AE100" s="216"/>
      <c r="AF100" s="66"/>
      <c r="AG100" s="213"/>
      <c r="AH100" s="66"/>
      <c r="AI100" s="214"/>
      <c r="AJ100" s="215"/>
      <c r="AK100" s="209"/>
      <c r="AL100" s="209"/>
      <c r="AM100" s="209"/>
      <c r="AN100" s="209"/>
      <c r="AO100" s="209"/>
      <c r="AP100" s="209"/>
      <c r="AQ100" s="209"/>
    </row>
    <row r="101" spans="1:43" s="194" customFormat="1" x14ac:dyDescent="0.3">
      <c r="A101" s="1"/>
      <c r="B101" s="67" t="s">
        <v>32</v>
      </c>
      <c r="C101" s="67"/>
      <c r="D101" s="100" t="s">
        <v>59</v>
      </c>
      <c r="E101" s="99"/>
      <c r="F101" s="120">
        <v>5.8209999999999997</v>
      </c>
      <c r="G101" s="176">
        <f>$F$18</f>
        <v>9434</v>
      </c>
      <c r="H101" s="119">
        <f t="shared" si="33"/>
        <v>54915.313999999998</v>
      </c>
      <c r="I101" s="97"/>
      <c r="J101" s="120">
        <f>+'2017 RR&amp;DistR-DONOTPRINT'!H25</f>
        <v>6.2436045999999994</v>
      </c>
      <c r="K101" s="176">
        <f>+$G$26</f>
        <v>9434</v>
      </c>
      <c r="L101" s="119">
        <f t="shared" si="34"/>
        <v>58902.165796399997</v>
      </c>
      <c r="M101" s="97"/>
      <c r="N101" s="96">
        <f t="shared" si="35"/>
        <v>3986.8517963999984</v>
      </c>
      <c r="O101" s="118">
        <f>IF(OR(H101=0,L101=0),"",(N101/H101))</f>
        <v>7.259999999999997E-2</v>
      </c>
      <c r="Q101" s="218"/>
      <c r="R101" s="251"/>
      <c r="S101" s="213"/>
      <c r="T101" s="66"/>
      <c r="U101" s="214"/>
      <c r="V101" s="215"/>
      <c r="W101" s="209"/>
      <c r="X101" s="218"/>
      <c r="Y101" s="251"/>
      <c r="Z101" s="213"/>
      <c r="AA101" s="66"/>
      <c r="AB101" s="214"/>
      <c r="AC101" s="215"/>
      <c r="AD101" s="209"/>
      <c r="AE101" s="218"/>
      <c r="AF101" s="251"/>
      <c r="AG101" s="213"/>
      <c r="AH101" s="66"/>
      <c r="AI101" s="214"/>
      <c r="AJ101" s="215"/>
      <c r="AK101" s="209"/>
      <c r="AL101" s="209"/>
      <c r="AM101" s="209"/>
      <c r="AN101" s="209"/>
      <c r="AO101" s="209"/>
      <c r="AP101" s="209"/>
      <c r="AQ101" s="209"/>
    </row>
    <row r="102" spans="1:43" s="194" customFormat="1" x14ac:dyDescent="0.3">
      <c r="A102" s="1"/>
      <c r="B102" s="271" t="s">
        <v>128</v>
      </c>
      <c r="C102" s="67"/>
      <c r="D102" s="100" t="s">
        <v>59</v>
      </c>
      <c r="E102" s="99"/>
      <c r="F102" s="120"/>
      <c r="G102" s="176"/>
      <c r="H102" s="119"/>
      <c r="I102" s="97"/>
      <c r="J102" s="120">
        <f>+'2017 RR&amp;DistR-DONOTPRINT'!$D$9</f>
        <v>6.7799999999999999E-2</v>
      </c>
      <c r="K102" s="176">
        <f>+$G$26</f>
        <v>9434</v>
      </c>
      <c r="L102" s="119">
        <f t="shared" si="34"/>
        <v>639.62519999999995</v>
      </c>
      <c r="M102" s="97"/>
      <c r="N102" s="96">
        <f t="shared" si="35"/>
        <v>639.62519999999995</v>
      </c>
      <c r="O102" s="118" t="str">
        <f t="shared" ref="O102:O113" si="37">IF(OR(H102=0,L102=0),"",(N102/H102))</f>
        <v/>
      </c>
      <c r="Q102" s="218"/>
      <c r="R102" s="251"/>
      <c r="S102" s="213"/>
      <c r="T102" s="66"/>
      <c r="U102" s="214"/>
      <c r="V102" s="215"/>
      <c r="W102" s="209"/>
      <c r="X102" s="218"/>
      <c r="Y102" s="251"/>
      <c r="Z102" s="213"/>
      <c r="AA102" s="66"/>
      <c r="AB102" s="214"/>
      <c r="AC102" s="215"/>
      <c r="AD102" s="209"/>
      <c r="AE102" s="218"/>
      <c r="AF102" s="251"/>
      <c r="AG102" s="213"/>
      <c r="AH102" s="66"/>
      <c r="AI102" s="214"/>
      <c r="AJ102" s="215"/>
      <c r="AK102" s="209"/>
      <c r="AL102" s="209"/>
      <c r="AM102" s="209"/>
      <c r="AN102" s="209"/>
      <c r="AO102" s="209"/>
      <c r="AP102" s="209"/>
      <c r="AQ102" s="209"/>
    </row>
    <row r="103" spans="1:43" s="207" customFormat="1" x14ac:dyDescent="0.3">
      <c r="A103" s="130"/>
      <c r="B103" s="99" t="s">
        <v>80</v>
      </c>
      <c r="C103" s="99"/>
      <c r="D103" s="100" t="s">
        <v>59</v>
      </c>
      <c r="E103" s="99"/>
      <c r="F103" s="120">
        <v>0.13819999999999999</v>
      </c>
      <c r="G103" s="176">
        <f>+$G$26</f>
        <v>9434</v>
      </c>
      <c r="H103" s="119">
        <f t="shared" ref="H103:H113" si="38">G103*F103</f>
        <v>1303.7787999999998</v>
      </c>
      <c r="I103" s="121"/>
      <c r="J103" s="120">
        <v>0.13819999999999999</v>
      </c>
      <c r="K103" s="176">
        <f t="shared" ref="K103:K104" si="39">+$G$26</f>
        <v>9434</v>
      </c>
      <c r="L103" s="204">
        <f t="shared" si="34"/>
        <v>1303.7787999999998</v>
      </c>
      <c r="M103" s="121"/>
      <c r="N103" s="96">
        <f t="shared" si="35"/>
        <v>0</v>
      </c>
      <c r="O103" s="118">
        <f t="shared" si="37"/>
        <v>0</v>
      </c>
      <c r="Q103" s="218"/>
      <c r="R103" s="251"/>
      <c r="S103" s="213"/>
      <c r="T103" s="66"/>
      <c r="U103" s="214"/>
      <c r="V103" s="215"/>
      <c r="W103" s="209"/>
      <c r="X103" s="218"/>
      <c r="Y103" s="251"/>
      <c r="Z103" s="213"/>
      <c r="AA103" s="66"/>
      <c r="AB103" s="214"/>
      <c r="AC103" s="215"/>
      <c r="AD103" s="209"/>
      <c r="AE103" s="218"/>
      <c r="AF103" s="251"/>
      <c r="AG103" s="213"/>
      <c r="AH103" s="66"/>
      <c r="AI103" s="214"/>
      <c r="AJ103" s="215"/>
      <c r="AK103" s="209"/>
      <c r="AL103" s="209"/>
      <c r="AM103" s="209"/>
      <c r="AN103" s="209"/>
      <c r="AO103" s="209"/>
      <c r="AP103" s="209"/>
      <c r="AQ103" s="209"/>
    </row>
    <row r="104" spans="1:43" s="207" customFormat="1" x14ac:dyDescent="0.3">
      <c r="A104" s="130"/>
      <c r="B104" s="99" t="s">
        <v>81</v>
      </c>
      <c r="C104" s="99"/>
      <c r="D104" s="100" t="s">
        <v>59</v>
      </c>
      <c r="E104" s="99"/>
      <c r="F104" s="120">
        <v>4.0599999999999997E-2</v>
      </c>
      <c r="G104" s="176">
        <f t="shared" ref="G104:G115" si="40">+$G$26</f>
        <v>9434</v>
      </c>
      <c r="H104" s="119">
        <f t="shared" si="38"/>
        <v>383.0204</v>
      </c>
      <c r="I104" s="121"/>
      <c r="J104" s="120">
        <v>4.0599999999999997E-2</v>
      </c>
      <c r="K104" s="176">
        <f t="shared" si="39"/>
        <v>9434</v>
      </c>
      <c r="L104" s="204">
        <f t="shared" si="34"/>
        <v>383.0204</v>
      </c>
      <c r="M104" s="121"/>
      <c r="N104" s="96">
        <f t="shared" si="35"/>
        <v>0</v>
      </c>
      <c r="O104" s="118">
        <f t="shared" si="37"/>
        <v>0</v>
      </c>
      <c r="Q104" s="218"/>
      <c r="R104" s="251"/>
      <c r="S104" s="213"/>
      <c r="T104" s="66"/>
      <c r="U104" s="214"/>
      <c r="V104" s="215"/>
      <c r="W104" s="209"/>
      <c r="X104" s="218"/>
      <c r="Y104" s="251"/>
      <c r="Z104" s="213"/>
      <c r="AA104" s="66"/>
      <c r="AB104" s="214"/>
      <c r="AC104" s="215"/>
      <c r="AD104" s="209"/>
      <c r="AE104" s="218"/>
      <c r="AF104" s="251"/>
      <c r="AG104" s="213"/>
      <c r="AH104" s="66"/>
      <c r="AI104" s="214"/>
      <c r="AJ104" s="215"/>
      <c r="AK104" s="209"/>
      <c r="AL104" s="209"/>
      <c r="AM104" s="209"/>
      <c r="AN104" s="209"/>
      <c r="AO104" s="209"/>
      <c r="AP104" s="209"/>
      <c r="AQ104" s="209"/>
    </row>
    <row r="105" spans="1:43" s="194" customFormat="1" x14ac:dyDescent="0.3">
      <c r="A105" s="1"/>
      <c r="B105" s="202" t="s">
        <v>86</v>
      </c>
      <c r="C105" s="67"/>
      <c r="D105" s="100" t="s">
        <v>59</v>
      </c>
      <c r="E105" s="99"/>
      <c r="F105" s="120">
        <v>-2.41E-2</v>
      </c>
      <c r="G105" s="176">
        <f t="shared" si="40"/>
        <v>9434</v>
      </c>
      <c r="H105" s="119">
        <f t="shared" si="38"/>
        <v>-227.35939999999999</v>
      </c>
      <c r="I105" s="97"/>
      <c r="J105" s="120"/>
      <c r="K105" s="176">
        <f>+$G$26</f>
        <v>9434</v>
      </c>
      <c r="L105" s="119">
        <f t="shared" si="34"/>
        <v>0</v>
      </c>
      <c r="M105" s="97"/>
      <c r="N105" s="96">
        <f t="shared" si="35"/>
        <v>227.35939999999999</v>
      </c>
      <c r="O105" s="118" t="str">
        <f t="shared" si="37"/>
        <v/>
      </c>
      <c r="Q105" s="217"/>
      <c r="R105" s="251"/>
      <c r="S105" s="213"/>
      <c r="T105" s="66"/>
      <c r="U105" s="214"/>
      <c r="V105" s="215"/>
      <c r="W105" s="209"/>
      <c r="X105" s="217"/>
      <c r="Y105" s="251"/>
      <c r="Z105" s="213"/>
      <c r="AA105" s="66"/>
      <c r="AB105" s="214"/>
      <c r="AC105" s="215"/>
      <c r="AD105" s="209"/>
      <c r="AE105" s="217"/>
      <c r="AF105" s="251"/>
      <c r="AG105" s="213"/>
      <c r="AH105" s="66"/>
      <c r="AI105" s="214"/>
      <c r="AJ105" s="215"/>
      <c r="AK105" s="209"/>
      <c r="AL105" s="209"/>
      <c r="AM105" s="209"/>
      <c r="AN105" s="209"/>
      <c r="AO105" s="209"/>
      <c r="AP105" s="209"/>
      <c r="AQ105" s="209"/>
    </row>
    <row r="106" spans="1:43" s="194" customFormat="1" x14ac:dyDescent="0.3">
      <c r="A106" s="1"/>
      <c r="B106" s="202" t="s">
        <v>87</v>
      </c>
      <c r="C106" s="67"/>
      <c r="D106" s="100" t="s">
        <v>59</v>
      </c>
      <c r="E106" s="99"/>
      <c r="F106" s="120">
        <v>-1.14E-2</v>
      </c>
      <c r="G106" s="176">
        <f t="shared" si="40"/>
        <v>9434</v>
      </c>
      <c r="H106" s="119">
        <f t="shared" si="38"/>
        <v>-107.5476</v>
      </c>
      <c r="I106" s="97"/>
      <c r="J106" s="120"/>
      <c r="K106" s="176">
        <f t="shared" ref="K106:K113" si="41">+$G$26</f>
        <v>9434</v>
      </c>
      <c r="L106" s="119">
        <f t="shared" si="34"/>
        <v>0</v>
      </c>
      <c r="M106" s="97"/>
      <c r="N106" s="96">
        <f t="shared" si="35"/>
        <v>107.5476</v>
      </c>
      <c r="O106" s="118" t="str">
        <f t="shared" si="37"/>
        <v/>
      </c>
      <c r="Q106" s="217"/>
      <c r="R106" s="251"/>
      <c r="S106" s="213"/>
      <c r="T106" s="66"/>
      <c r="U106" s="214"/>
      <c r="V106" s="215"/>
      <c r="W106" s="209"/>
      <c r="X106" s="217"/>
      <c r="Y106" s="251"/>
      <c r="Z106" s="213"/>
      <c r="AA106" s="66"/>
      <c r="AB106" s="214"/>
      <c r="AC106" s="215"/>
      <c r="AD106" s="209"/>
      <c r="AE106" s="217"/>
      <c r="AF106" s="251"/>
      <c r="AG106" s="213"/>
      <c r="AH106" s="66"/>
      <c r="AI106" s="214"/>
      <c r="AJ106" s="215"/>
      <c r="AK106" s="209"/>
      <c r="AL106" s="209"/>
      <c r="AM106" s="209"/>
      <c r="AN106" s="209"/>
      <c r="AO106" s="209"/>
      <c r="AP106" s="209"/>
      <c r="AQ106" s="209"/>
    </row>
    <row r="107" spans="1:43" s="194" customFormat="1" x14ac:dyDescent="0.3">
      <c r="A107" s="1"/>
      <c r="B107" s="202" t="s">
        <v>91</v>
      </c>
      <c r="C107" s="67"/>
      <c r="D107" s="100" t="s">
        <v>59</v>
      </c>
      <c r="E107" s="99"/>
      <c r="F107" s="120">
        <v>4.4000000000000003E-3</v>
      </c>
      <c r="G107" s="176">
        <f t="shared" si="40"/>
        <v>9434</v>
      </c>
      <c r="H107" s="119">
        <f t="shared" si="38"/>
        <v>41.509600000000006</v>
      </c>
      <c r="I107" s="97"/>
      <c r="J107" s="120">
        <v>4.4000000000000003E-3</v>
      </c>
      <c r="K107" s="176">
        <f t="shared" si="41"/>
        <v>9434</v>
      </c>
      <c r="L107" s="119">
        <f t="shared" si="34"/>
        <v>41.509600000000006</v>
      </c>
      <c r="M107" s="97"/>
      <c r="N107" s="96">
        <f t="shared" si="35"/>
        <v>0</v>
      </c>
      <c r="O107" s="118">
        <f t="shared" si="37"/>
        <v>0</v>
      </c>
      <c r="Q107" s="218"/>
      <c r="R107" s="251"/>
      <c r="S107" s="213"/>
      <c r="T107" s="66"/>
      <c r="U107" s="214"/>
      <c r="V107" s="215"/>
      <c r="W107" s="209"/>
      <c r="X107" s="218"/>
      <c r="Y107" s="251"/>
      <c r="Z107" s="213"/>
      <c r="AA107" s="66"/>
      <c r="AB107" s="214"/>
      <c r="AC107" s="215"/>
      <c r="AD107" s="209"/>
      <c r="AE107" s="218"/>
      <c r="AF107" s="251"/>
      <c r="AG107" s="213"/>
      <c r="AH107" s="66"/>
      <c r="AI107" s="214"/>
      <c r="AJ107" s="215"/>
      <c r="AK107" s="209"/>
      <c r="AL107" s="209"/>
      <c r="AM107" s="209"/>
      <c r="AN107" s="209"/>
      <c r="AO107" s="209"/>
      <c r="AP107" s="209"/>
      <c r="AQ107" s="209"/>
    </row>
    <row r="108" spans="1:43" s="194" customFormat="1" x14ac:dyDescent="0.3">
      <c r="A108" s="1"/>
      <c r="B108" s="202" t="s">
        <v>92</v>
      </c>
      <c r="C108" s="67"/>
      <c r="D108" s="100" t="s">
        <v>59</v>
      </c>
      <c r="E108" s="99"/>
      <c r="F108" s="120">
        <v>3.8999999999999998E-3</v>
      </c>
      <c r="G108" s="176">
        <f t="shared" si="40"/>
        <v>9434</v>
      </c>
      <c r="H108" s="119">
        <f t="shared" si="38"/>
        <v>36.7926</v>
      </c>
      <c r="I108" s="97"/>
      <c r="J108" s="120">
        <v>3.8999999999999998E-3</v>
      </c>
      <c r="K108" s="176">
        <f t="shared" si="41"/>
        <v>9434</v>
      </c>
      <c r="L108" s="119">
        <f t="shared" si="34"/>
        <v>36.7926</v>
      </c>
      <c r="M108" s="97"/>
      <c r="N108" s="96">
        <f t="shared" si="35"/>
        <v>0</v>
      </c>
      <c r="O108" s="118">
        <f t="shared" si="37"/>
        <v>0</v>
      </c>
      <c r="Q108" s="218"/>
      <c r="R108" s="251"/>
      <c r="S108" s="213"/>
      <c r="T108" s="66"/>
      <c r="U108" s="214"/>
      <c r="V108" s="215"/>
      <c r="W108" s="209"/>
      <c r="X108" s="218"/>
      <c r="Y108" s="251"/>
      <c r="Z108" s="213"/>
      <c r="AA108" s="66"/>
      <c r="AB108" s="214"/>
      <c r="AC108" s="215"/>
      <c r="AD108" s="209"/>
      <c r="AE108" s="218"/>
      <c r="AF108" s="251"/>
      <c r="AG108" s="213"/>
      <c r="AH108" s="66"/>
      <c r="AI108" s="214"/>
      <c r="AJ108" s="215"/>
      <c r="AK108" s="209"/>
      <c r="AL108" s="209"/>
      <c r="AM108" s="209"/>
      <c r="AN108" s="209"/>
      <c r="AO108" s="209"/>
      <c r="AP108" s="209"/>
      <c r="AQ108" s="209"/>
    </row>
    <row r="109" spans="1:43" s="194" customFormat="1" x14ac:dyDescent="0.3">
      <c r="A109" s="1"/>
      <c r="B109" s="202" t="s">
        <v>95</v>
      </c>
      <c r="C109" s="67"/>
      <c r="D109" s="100" t="s">
        <v>59</v>
      </c>
      <c r="E109" s="99"/>
      <c r="F109" s="120">
        <v>-4.2299999999999997E-2</v>
      </c>
      <c r="G109" s="176">
        <f t="shared" si="40"/>
        <v>9434</v>
      </c>
      <c r="H109" s="119">
        <f t="shared" si="38"/>
        <v>-399.0582</v>
      </c>
      <c r="I109" s="97"/>
      <c r="J109" s="120"/>
      <c r="K109" s="176">
        <f t="shared" si="41"/>
        <v>9434</v>
      </c>
      <c r="L109" s="119">
        <f t="shared" si="34"/>
        <v>0</v>
      </c>
      <c r="M109" s="97"/>
      <c r="N109" s="96">
        <f t="shared" si="35"/>
        <v>399.0582</v>
      </c>
      <c r="O109" s="118" t="str">
        <f t="shared" si="37"/>
        <v/>
      </c>
      <c r="Q109" s="217"/>
      <c r="R109" s="251"/>
      <c r="S109" s="213"/>
      <c r="T109" s="66"/>
      <c r="U109" s="214"/>
      <c r="V109" s="215"/>
      <c r="W109" s="209"/>
      <c r="X109" s="217"/>
      <c r="Y109" s="251"/>
      <c r="Z109" s="213"/>
      <c r="AA109" s="66"/>
      <c r="AB109" s="214"/>
      <c r="AC109" s="215"/>
      <c r="AD109" s="209"/>
      <c r="AE109" s="217"/>
      <c r="AF109" s="251"/>
      <c r="AG109" s="213"/>
      <c r="AH109" s="66"/>
      <c r="AI109" s="214"/>
      <c r="AJ109" s="215"/>
      <c r="AK109" s="209"/>
      <c r="AL109" s="209"/>
      <c r="AM109" s="209"/>
      <c r="AN109" s="209"/>
      <c r="AO109" s="209"/>
      <c r="AP109" s="209"/>
      <c r="AQ109" s="209"/>
    </row>
    <row r="110" spans="1:43" s="194" customFormat="1" x14ac:dyDescent="0.3">
      <c r="A110" s="1"/>
      <c r="B110" s="202" t="s">
        <v>88</v>
      </c>
      <c r="C110" s="67"/>
      <c r="D110" s="100" t="s">
        <v>59</v>
      </c>
      <c r="E110" s="99"/>
      <c r="F110" s="120">
        <v>-2.23E-2</v>
      </c>
      <c r="G110" s="176">
        <f t="shared" si="40"/>
        <v>9434</v>
      </c>
      <c r="H110" s="119">
        <f t="shared" si="38"/>
        <v>-210.37819999999999</v>
      </c>
      <c r="I110" s="97"/>
      <c r="J110" s="120"/>
      <c r="K110" s="176">
        <f t="shared" si="41"/>
        <v>9434</v>
      </c>
      <c r="L110" s="119">
        <f t="shared" si="34"/>
        <v>0</v>
      </c>
      <c r="M110" s="97"/>
      <c r="N110" s="96">
        <f t="shared" si="35"/>
        <v>210.37819999999999</v>
      </c>
      <c r="O110" s="118" t="str">
        <f t="shared" si="37"/>
        <v/>
      </c>
      <c r="Q110" s="217"/>
      <c r="R110" s="251"/>
      <c r="S110" s="213"/>
      <c r="T110" s="66"/>
      <c r="U110" s="214"/>
      <c r="V110" s="215"/>
      <c r="W110" s="209"/>
      <c r="X110" s="217"/>
      <c r="Y110" s="251"/>
      <c r="Z110" s="213"/>
      <c r="AA110" s="66"/>
      <c r="AB110" s="214"/>
      <c r="AC110" s="215"/>
      <c r="AD110" s="209"/>
      <c r="AE110" s="217"/>
      <c r="AF110" s="251"/>
      <c r="AG110" s="213"/>
      <c r="AH110" s="66"/>
      <c r="AI110" s="214"/>
      <c r="AJ110" s="215"/>
      <c r="AK110" s="209"/>
      <c r="AL110" s="209"/>
      <c r="AM110" s="209"/>
      <c r="AN110" s="209"/>
      <c r="AO110" s="209"/>
      <c r="AP110" s="209"/>
      <c r="AQ110" s="209"/>
    </row>
    <row r="111" spans="1:43" s="207" customFormat="1" x14ac:dyDescent="0.3">
      <c r="A111" s="130"/>
      <c r="B111" s="202" t="s">
        <v>93</v>
      </c>
      <c r="C111" s="99"/>
      <c r="D111" s="100" t="s">
        <v>59</v>
      </c>
      <c r="E111" s="99"/>
      <c r="F111" s="120">
        <v>6.4799999999999996E-2</v>
      </c>
      <c r="G111" s="176">
        <f t="shared" si="40"/>
        <v>9434</v>
      </c>
      <c r="H111" s="119">
        <f t="shared" si="38"/>
        <v>611.32319999999993</v>
      </c>
      <c r="I111" s="121"/>
      <c r="J111" s="120">
        <v>6.4799999999999996E-2</v>
      </c>
      <c r="K111" s="176">
        <f t="shared" si="41"/>
        <v>9434</v>
      </c>
      <c r="L111" s="204">
        <f t="shared" si="34"/>
        <v>611.32319999999993</v>
      </c>
      <c r="M111" s="121"/>
      <c r="N111" s="96">
        <f t="shared" si="35"/>
        <v>0</v>
      </c>
      <c r="O111" s="118">
        <f t="shared" si="37"/>
        <v>0</v>
      </c>
      <c r="Q111" s="218"/>
      <c r="R111" s="251"/>
      <c r="S111" s="213"/>
      <c r="T111" s="66"/>
      <c r="U111" s="214"/>
      <c r="V111" s="215"/>
      <c r="W111" s="209"/>
      <c r="X111" s="218"/>
      <c r="Y111" s="251"/>
      <c r="Z111" s="213"/>
      <c r="AA111" s="66"/>
      <c r="AB111" s="214"/>
      <c r="AC111" s="215"/>
      <c r="AD111" s="209"/>
      <c r="AE111" s="218"/>
      <c r="AF111" s="251"/>
      <c r="AG111" s="213"/>
      <c r="AH111" s="66"/>
      <c r="AI111" s="214"/>
      <c r="AJ111" s="215"/>
      <c r="AK111" s="209"/>
      <c r="AL111" s="209"/>
      <c r="AM111" s="209"/>
      <c r="AN111" s="209"/>
      <c r="AO111" s="209"/>
      <c r="AP111" s="209"/>
      <c r="AQ111" s="209"/>
    </row>
    <row r="112" spans="1:43" s="194" customFormat="1" x14ac:dyDescent="0.3">
      <c r="A112" s="1"/>
      <c r="B112" s="202" t="s">
        <v>89</v>
      </c>
      <c r="C112" s="67"/>
      <c r="D112" s="100" t="s">
        <v>59</v>
      </c>
      <c r="E112" s="99"/>
      <c r="F112" s="120">
        <v>-6.7500000000000004E-2</v>
      </c>
      <c r="G112" s="176">
        <f t="shared" si="40"/>
        <v>9434</v>
      </c>
      <c r="H112" s="119">
        <f t="shared" si="38"/>
        <v>-636.79500000000007</v>
      </c>
      <c r="I112" s="97"/>
      <c r="J112" s="120">
        <v>-6.7500000000000004E-2</v>
      </c>
      <c r="K112" s="176">
        <f t="shared" si="41"/>
        <v>9434</v>
      </c>
      <c r="L112" s="119">
        <f t="shared" si="34"/>
        <v>-636.79500000000007</v>
      </c>
      <c r="M112" s="97"/>
      <c r="N112" s="96">
        <f t="shared" si="35"/>
        <v>0</v>
      </c>
      <c r="O112" s="118">
        <f t="shared" si="37"/>
        <v>0</v>
      </c>
      <c r="Q112" s="218"/>
      <c r="R112" s="251"/>
      <c r="S112" s="213"/>
      <c r="T112" s="66"/>
      <c r="U112" s="214"/>
      <c r="V112" s="215"/>
      <c r="W112" s="209"/>
      <c r="X112" s="218"/>
      <c r="Y112" s="251"/>
      <c r="Z112" s="213"/>
      <c r="AA112" s="66"/>
      <c r="AB112" s="214"/>
      <c r="AC112" s="215"/>
      <c r="AD112" s="209"/>
      <c r="AE112" s="218"/>
      <c r="AF112" s="251"/>
      <c r="AG112" s="213"/>
      <c r="AH112" s="66"/>
      <c r="AI112" s="214"/>
      <c r="AJ112" s="215"/>
      <c r="AK112" s="209"/>
      <c r="AL112" s="209"/>
      <c r="AM112" s="209"/>
      <c r="AN112" s="209"/>
      <c r="AO112" s="209"/>
      <c r="AP112" s="209"/>
      <c r="AQ112" s="209"/>
    </row>
    <row r="113" spans="1:43" s="194" customFormat="1" x14ac:dyDescent="0.3">
      <c r="A113" s="1"/>
      <c r="B113" s="202" t="s">
        <v>90</v>
      </c>
      <c r="C113" s="67"/>
      <c r="D113" s="100" t="s">
        <v>59</v>
      </c>
      <c r="E113" s="99"/>
      <c r="F113" s="120">
        <v>-0.2084</v>
      </c>
      <c r="G113" s="176">
        <f t="shared" si="40"/>
        <v>9434</v>
      </c>
      <c r="H113" s="119">
        <f t="shared" si="38"/>
        <v>-1966.0455999999999</v>
      </c>
      <c r="I113" s="97"/>
      <c r="J113" s="120">
        <v>-0.2084</v>
      </c>
      <c r="K113" s="176">
        <f t="shared" si="41"/>
        <v>9434</v>
      </c>
      <c r="L113" s="119">
        <f t="shared" si="34"/>
        <v>-1966.0455999999999</v>
      </c>
      <c r="M113" s="97"/>
      <c r="N113" s="96">
        <f t="shared" si="35"/>
        <v>0</v>
      </c>
      <c r="O113" s="118">
        <f t="shared" si="37"/>
        <v>0</v>
      </c>
      <c r="Q113" s="218"/>
      <c r="R113" s="251"/>
      <c r="S113" s="213"/>
      <c r="T113" s="66"/>
      <c r="U113" s="214"/>
      <c r="V113" s="215"/>
      <c r="W113" s="209"/>
      <c r="X113" s="218"/>
      <c r="Y113" s="251"/>
      <c r="Z113" s="213"/>
      <c r="AA113" s="66"/>
      <c r="AB113" s="214"/>
      <c r="AC113" s="215"/>
      <c r="AD113" s="209"/>
      <c r="AE113" s="218"/>
      <c r="AF113" s="251"/>
      <c r="AG113" s="213"/>
      <c r="AH113" s="66"/>
      <c r="AI113" s="214"/>
      <c r="AJ113" s="215"/>
      <c r="AK113" s="209"/>
      <c r="AL113" s="209"/>
      <c r="AM113" s="209"/>
      <c r="AN113" s="209"/>
      <c r="AO113" s="209"/>
      <c r="AP113" s="209"/>
      <c r="AQ113" s="209"/>
    </row>
    <row r="114" spans="1:43" s="194" customFormat="1" x14ac:dyDescent="0.3">
      <c r="A114" s="130"/>
      <c r="B114" s="135" t="s">
        <v>31</v>
      </c>
      <c r="C114" s="116"/>
      <c r="D114" s="134"/>
      <c r="E114" s="116"/>
      <c r="F114" s="133"/>
      <c r="G114" s="132"/>
      <c r="H114" s="322">
        <f>SUM(H98:H113)</f>
        <v>57550.544600000001</v>
      </c>
      <c r="I114" s="123"/>
      <c r="J114" s="131"/>
      <c r="K114" s="171"/>
      <c r="L114" s="322">
        <f>SUM(L98:L113)</f>
        <v>63389.61981840001</v>
      </c>
      <c r="M114" s="123"/>
      <c r="N114" s="109">
        <f t="shared" si="35"/>
        <v>5839.0752184000085</v>
      </c>
      <c r="O114" s="169">
        <f>IF(OR(H114=0, L114=0),"",(N114/H114))</f>
        <v>0.10145994723393127</v>
      </c>
      <c r="Q114" s="218"/>
      <c r="R114" s="254"/>
      <c r="S114" s="213"/>
      <c r="T114" s="66"/>
      <c r="U114" s="220"/>
      <c r="V114" s="221"/>
      <c r="W114" s="209"/>
      <c r="X114" s="218"/>
      <c r="Y114" s="254"/>
      <c r="Z114" s="213"/>
      <c r="AA114" s="66"/>
      <c r="AB114" s="220"/>
      <c r="AC114" s="221"/>
      <c r="AD114" s="209"/>
      <c r="AE114" s="218"/>
      <c r="AF114" s="254"/>
      <c r="AG114" s="213"/>
      <c r="AH114" s="66"/>
      <c r="AI114" s="220"/>
      <c r="AJ114" s="221"/>
      <c r="AK114" s="209"/>
      <c r="AL114" s="209"/>
      <c r="AM114" s="209"/>
      <c r="AN114" s="209"/>
      <c r="AO114" s="209"/>
      <c r="AP114" s="209"/>
      <c r="AQ114" s="209"/>
    </row>
    <row r="115" spans="1:43" s="194" customFormat="1" x14ac:dyDescent="0.3">
      <c r="A115" s="1"/>
      <c r="B115" s="202" t="s">
        <v>94</v>
      </c>
      <c r="C115" s="67"/>
      <c r="D115" s="100" t="s">
        <v>59</v>
      </c>
      <c r="E115" s="99"/>
      <c r="F115" s="127">
        <v>2.6100000000000002E-2</v>
      </c>
      <c r="G115" s="176">
        <f t="shared" si="40"/>
        <v>9434</v>
      </c>
      <c r="H115" s="119">
        <f t="shared" ref="H115" si="42">G115*F115</f>
        <v>246.22740000000002</v>
      </c>
      <c r="I115" s="129"/>
      <c r="J115" s="120"/>
      <c r="K115" s="176">
        <f>+$G$26</f>
        <v>9434</v>
      </c>
      <c r="L115" s="119">
        <f t="shared" ref="L115:L120" si="43">K115*J115</f>
        <v>0</v>
      </c>
      <c r="M115" s="128"/>
      <c r="N115" s="96">
        <f t="shared" si="35"/>
        <v>-246.22740000000002</v>
      </c>
      <c r="O115" s="118" t="str">
        <f t="shared" ref="O115:O121" si="44">IF(OR(H115=0,L115=0),"",(N115/H115))</f>
        <v/>
      </c>
      <c r="Q115" s="218"/>
      <c r="R115" s="251"/>
      <c r="S115" s="213"/>
      <c r="T115" s="66"/>
      <c r="U115" s="214"/>
      <c r="V115" s="215"/>
      <c r="W115" s="209"/>
      <c r="X115" s="218"/>
      <c r="Y115" s="251"/>
      <c r="Z115" s="213"/>
      <c r="AA115" s="66"/>
      <c r="AB115" s="214"/>
      <c r="AC115" s="215"/>
      <c r="AD115" s="209"/>
      <c r="AE115" s="218"/>
      <c r="AF115" s="251"/>
      <c r="AG115" s="213"/>
      <c r="AH115" s="66"/>
      <c r="AI115" s="214"/>
      <c r="AJ115" s="215"/>
      <c r="AK115" s="209"/>
      <c r="AL115" s="209"/>
      <c r="AM115" s="209"/>
      <c r="AN115" s="209"/>
      <c r="AO115" s="209"/>
      <c r="AP115" s="209"/>
      <c r="AQ115" s="209"/>
    </row>
    <row r="116" spans="1:43" s="194" customFormat="1" x14ac:dyDescent="0.3">
      <c r="A116" s="1"/>
      <c r="B116" s="271" t="s">
        <v>143</v>
      </c>
      <c r="C116" s="67"/>
      <c r="D116" s="100" t="s">
        <v>59</v>
      </c>
      <c r="E116" s="99"/>
      <c r="F116" s="329"/>
      <c r="G116" s="164"/>
      <c r="H116" s="162"/>
      <c r="I116" s="97"/>
      <c r="J116" s="316">
        <f>+'2017 RR&amp;DistR-DONOTPRINT'!$B$9</f>
        <v>2.0648</v>
      </c>
      <c r="K116" s="176">
        <f t="shared" ref="K116:K117" si="45">+$G$26</f>
        <v>9434</v>
      </c>
      <c r="L116" s="162">
        <f t="shared" si="43"/>
        <v>19479.323199999999</v>
      </c>
      <c r="M116" s="97"/>
      <c r="N116" s="96">
        <f t="shared" si="35"/>
        <v>19479.323199999999</v>
      </c>
      <c r="O116" s="118" t="str">
        <f t="shared" si="44"/>
        <v/>
      </c>
      <c r="Q116" s="218"/>
      <c r="R116" s="251"/>
      <c r="S116" s="213"/>
      <c r="T116" s="66"/>
      <c r="U116" s="214"/>
      <c r="V116" s="215"/>
      <c r="W116" s="209"/>
      <c r="X116" s="218"/>
      <c r="Y116" s="251"/>
      <c r="Z116" s="213"/>
      <c r="AA116" s="66"/>
      <c r="AB116" s="214"/>
      <c r="AC116" s="215"/>
      <c r="AD116" s="209"/>
      <c r="AE116" s="218"/>
      <c r="AF116" s="251"/>
      <c r="AG116" s="213"/>
      <c r="AH116" s="66"/>
      <c r="AI116" s="214"/>
      <c r="AJ116" s="215"/>
      <c r="AK116" s="209"/>
      <c r="AL116" s="209"/>
      <c r="AM116" s="209"/>
      <c r="AN116" s="209"/>
      <c r="AO116" s="209"/>
      <c r="AP116" s="209"/>
      <c r="AQ116" s="209"/>
    </row>
    <row r="117" spans="1:43" s="194" customFormat="1" x14ac:dyDescent="0.3">
      <c r="A117" s="1"/>
      <c r="B117" s="271" t="s">
        <v>144</v>
      </c>
      <c r="C117" s="67"/>
      <c r="D117" s="100" t="s">
        <v>59</v>
      </c>
      <c r="E117" s="99"/>
      <c r="F117" s="316"/>
      <c r="G117" s="164"/>
      <c r="H117" s="162"/>
      <c r="I117" s="97"/>
      <c r="J117" s="316">
        <f>+'2017 RR&amp;DistR-DONOTPRINT'!$C$9</f>
        <v>-3.5855000000000001</v>
      </c>
      <c r="K117" s="176">
        <f t="shared" si="45"/>
        <v>9434</v>
      </c>
      <c r="L117" s="162">
        <f t="shared" si="43"/>
        <v>-33825.607000000004</v>
      </c>
      <c r="M117" s="97"/>
      <c r="N117" s="96">
        <f t="shared" si="35"/>
        <v>-33825.607000000004</v>
      </c>
      <c r="O117" s="118" t="str">
        <f t="shared" si="44"/>
        <v/>
      </c>
      <c r="Q117" s="218"/>
      <c r="R117" s="251"/>
      <c r="S117" s="213"/>
      <c r="T117" s="66"/>
      <c r="U117" s="214"/>
      <c r="V117" s="215"/>
      <c r="W117" s="209"/>
      <c r="X117" s="218"/>
      <c r="Y117" s="251"/>
      <c r="Z117" s="213"/>
      <c r="AA117" s="66"/>
      <c r="AB117" s="214"/>
      <c r="AC117" s="215"/>
      <c r="AD117" s="209"/>
      <c r="AE117" s="218"/>
      <c r="AF117" s="251"/>
      <c r="AG117" s="213"/>
      <c r="AH117" s="66"/>
      <c r="AI117" s="214"/>
      <c r="AJ117" s="215"/>
      <c r="AK117" s="209"/>
      <c r="AL117" s="209"/>
      <c r="AM117" s="209"/>
      <c r="AN117" s="209"/>
      <c r="AO117" s="209"/>
      <c r="AP117" s="209"/>
      <c r="AQ117" s="209"/>
    </row>
    <row r="118" spans="1:43" s="194" customFormat="1" x14ac:dyDescent="0.3">
      <c r="A118" s="1"/>
      <c r="B118" s="271" t="s">
        <v>145</v>
      </c>
      <c r="C118" s="67"/>
      <c r="D118" s="100" t="s">
        <v>59</v>
      </c>
      <c r="E118" s="99"/>
      <c r="F118" s="316"/>
      <c r="G118" s="164"/>
      <c r="H118" s="162"/>
      <c r="I118" s="97"/>
      <c r="J118" s="316">
        <f>+'2017 RR&amp;DistR-DONOTPRINT'!$E$9</f>
        <v>6.2300000000000001E-2</v>
      </c>
      <c r="K118" s="176"/>
      <c r="L118" s="162">
        <f t="shared" si="43"/>
        <v>0</v>
      </c>
      <c r="M118" s="97"/>
      <c r="N118" s="96">
        <f t="shared" si="35"/>
        <v>0</v>
      </c>
      <c r="O118" s="118" t="str">
        <f t="shared" si="44"/>
        <v/>
      </c>
      <c r="Q118" s="218"/>
      <c r="R118" s="251"/>
      <c r="S118" s="213"/>
      <c r="T118" s="66"/>
      <c r="U118" s="214"/>
      <c r="V118" s="215"/>
      <c r="W118" s="209"/>
      <c r="X118" s="218"/>
      <c r="Y118" s="251"/>
      <c r="Z118" s="213"/>
      <c r="AA118" s="66"/>
      <c r="AB118" s="214"/>
      <c r="AC118" s="215"/>
      <c r="AD118" s="209"/>
      <c r="AE118" s="218"/>
      <c r="AF118" s="251"/>
      <c r="AG118" s="213"/>
      <c r="AH118" s="66"/>
      <c r="AI118" s="214"/>
      <c r="AJ118" s="215"/>
      <c r="AK118" s="209"/>
      <c r="AL118" s="209"/>
      <c r="AM118" s="209"/>
      <c r="AN118" s="209"/>
      <c r="AO118" s="209"/>
      <c r="AP118" s="209"/>
      <c r="AQ118" s="209"/>
    </row>
    <row r="119" spans="1:43" s="194" customFormat="1" x14ac:dyDescent="0.3">
      <c r="A119" s="1"/>
      <c r="B119" s="271" t="s">
        <v>147</v>
      </c>
      <c r="C119" s="67"/>
      <c r="D119" s="100" t="s">
        <v>59</v>
      </c>
      <c r="E119" s="99"/>
      <c r="F119" s="316"/>
      <c r="G119" s="164"/>
      <c r="H119" s="162"/>
      <c r="I119" s="97"/>
      <c r="J119" s="329">
        <f>+'2017 RR&amp;DistR-DONOTPRINT'!$G$9</f>
        <v>1.47E-3</v>
      </c>
      <c r="K119" s="176">
        <f>+F94</f>
        <v>4500000</v>
      </c>
      <c r="L119" s="162">
        <f t="shared" si="43"/>
        <v>6615</v>
      </c>
      <c r="M119" s="97"/>
      <c r="N119" s="96">
        <f t="shared" si="35"/>
        <v>6615</v>
      </c>
      <c r="O119" s="118" t="str">
        <f t="shared" si="44"/>
        <v/>
      </c>
      <c r="Q119" s="218"/>
      <c r="R119" s="251"/>
      <c r="S119" s="213"/>
      <c r="T119" s="66"/>
      <c r="U119" s="214"/>
      <c r="V119" s="215"/>
      <c r="W119" s="209"/>
      <c r="X119" s="218"/>
      <c r="Y119" s="251"/>
      <c r="Z119" s="213"/>
      <c r="AA119" s="66"/>
      <c r="AB119" s="214"/>
      <c r="AC119" s="215"/>
      <c r="AD119" s="209"/>
      <c r="AE119" s="218"/>
      <c r="AF119" s="251"/>
      <c r="AG119" s="213"/>
      <c r="AH119" s="66"/>
      <c r="AI119" s="214"/>
      <c r="AJ119" s="215"/>
      <c r="AK119" s="209"/>
      <c r="AL119" s="209"/>
      <c r="AM119" s="209"/>
      <c r="AN119" s="209"/>
      <c r="AO119" s="209"/>
      <c r="AP119" s="209"/>
      <c r="AQ119" s="209"/>
    </row>
    <row r="120" spans="1:43" s="194" customFormat="1" x14ac:dyDescent="0.3">
      <c r="A120" s="1"/>
      <c r="B120" s="271" t="s">
        <v>146</v>
      </c>
      <c r="C120" s="67"/>
      <c r="D120" s="100" t="s">
        <v>59</v>
      </c>
      <c r="E120" s="99"/>
      <c r="F120" s="316"/>
      <c r="G120" s="164"/>
      <c r="H120" s="162"/>
      <c r="I120" s="97"/>
      <c r="J120" s="329">
        <f>+'2017 RR&amp;DistR-DONOTPRINT'!$H$9</f>
        <v>6.6299999999999996E-3</v>
      </c>
      <c r="K120" s="176"/>
      <c r="L120" s="162">
        <f t="shared" si="43"/>
        <v>0</v>
      </c>
      <c r="M120" s="97"/>
      <c r="N120" s="96">
        <f t="shared" si="35"/>
        <v>0</v>
      </c>
      <c r="O120" s="118" t="str">
        <f t="shared" si="44"/>
        <v/>
      </c>
      <c r="Q120" s="218"/>
      <c r="R120" s="251"/>
      <c r="S120" s="213"/>
      <c r="T120" s="66"/>
      <c r="U120" s="214"/>
      <c r="V120" s="215"/>
      <c r="W120" s="209"/>
      <c r="X120" s="218"/>
      <c r="Y120" s="251"/>
      <c r="Z120" s="213"/>
      <c r="AA120" s="66"/>
      <c r="AB120" s="214"/>
      <c r="AC120" s="215"/>
      <c r="AD120" s="209"/>
      <c r="AE120" s="218"/>
      <c r="AF120" s="251"/>
      <c r="AG120" s="213"/>
      <c r="AH120" s="66"/>
      <c r="AI120" s="214"/>
      <c r="AJ120" s="215"/>
      <c r="AK120" s="209"/>
      <c r="AL120" s="209"/>
      <c r="AM120" s="209"/>
      <c r="AN120" s="209"/>
      <c r="AO120" s="209"/>
      <c r="AP120" s="209"/>
      <c r="AQ120" s="209"/>
    </row>
    <row r="121" spans="1:43" s="194" customFormat="1" x14ac:dyDescent="0.3">
      <c r="A121" s="1"/>
      <c r="B121" s="101" t="s">
        <v>30</v>
      </c>
      <c r="C121" s="67"/>
      <c r="D121" s="100" t="s">
        <v>19</v>
      </c>
      <c r="E121" s="99"/>
      <c r="F121" s="323">
        <f>+F137</f>
        <v>0.113</v>
      </c>
      <c r="G121" s="163">
        <f>$F94*(1+$F144)-$F94</f>
        <v>84150</v>
      </c>
      <c r="H121" s="162">
        <f>G121*F121</f>
        <v>9508.9500000000007</v>
      </c>
      <c r="I121" s="97"/>
      <c r="J121" s="316">
        <f>+F121</f>
        <v>0.113</v>
      </c>
      <c r="K121" s="163">
        <f>+$G$46</f>
        <v>84150</v>
      </c>
      <c r="L121" s="162">
        <f>K121*J121</f>
        <v>9508.9500000000007</v>
      </c>
      <c r="M121" s="97"/>
      <c r="N121" s="96">
        <f t="shared" si="35"/>
        <v>0</v>
      </c>
      <c r="O121" s="118">
        <f t="shared" si="44"/>
        <v>0</v>
      </c>
      <c r="Q121" s="222"/>
      <c r="R121" s="251"/>
      <c r="S121" s="213"/>
      <c r="T121" s="66"/>
      <c r="U121" s="214"/>
      <c r="V121" s="215"/>
      <c r="W121" s="209"/>
      <c r="X121" s="222"/>
      <c r="Y121" s="251"/>
      <c r="Z121" s="213"/>
      <c r="AA121" s="66"/>
      <c r="AB121" s="214"/>
      <c r="AC121" s="215"/>
      <c r="AD121" s="209"/>
      <c r="AE121" s="222"/>
      <c r="AF121" s="251"/>
      <c r="AG121" s="213"/>
      <c r="AH121" s="66"/>
      <c r="AI121" s="214"/>
      <c r="AJ121" s="215"/>
      <c r="AK121" s="209"/>
      <c r="AL121" s="209"/>
      <c r="AM121" s="209"/>
      <c r="AN121" s="209"/>
      <c r="AO121" s="209"/>
      <c r="AP121" s="209"/>
      <c r="AQ121" s="209"/>
    </row>
    <row r="122" spans="1:43" s="194" customFormat="1" x14ac:dyDescent="0.3">
      <c r="A122" s="1"/>
      <c r="B122" s="117" t="s">
        <v>29</v>
      </c>
      <c r="C122" s="126"/>
      <c r="D122" s="126"/>
      <c r="E122" s="126"/>
      <c r="F122" s="125"/>
      <c r="G122" s="114"/>
      <c r="H122" s="111">
        <f>SUM(H115:H121)+H114</f>
        <v>67305.722000000009</v>
      </c>
      <c r="I122" s="123"/>
      <c r="J122" s="114"/>
      <c r="K122" s="124"/>
      <c r="L122" s="111">
        <f>SUM(L115:L121)+L114</f>
        <v>65167.286018400002</v>
      </c>
      <c r="M122" s="123"/>
      <c r="N122" s="109">
        <f t="shared" si="35"/>
        <v>-2138.4359816000069</v>
      </c>
      <c r="O122" s="108">
        <f>IF(OR(H122=0,L122=0),"",(N122/H122))</f>
        <v>-3.1771978935164036E-2</v>
      </c>
      <c r="Q122" s="66"/>
      <c r="R122" s="66"/>
      <c r="S122" s="220"/>
      <c r="T122" s="66"/>
      <c r="U122" s="220"/>
      <c r="V122" s="225"/>
      <c r="W122" s="209"/>
      <c r="X122" s="66"/>
      <c r="Y122" s="66"/>
      <c r="Z122" s="220"/>
      <c r="AA122" s="66"/>
      <c r="AB122" s="220"/>
      <c r="AC122" s="225"/>
      <c r="AD122" s="209"/>
      <c r="AE122" s="66"/>
      <c r="AF122" s="66"/>
      <c r="AG122" s="220"/>
      <c r="AH122" s="66"/>
      <c r="AI122" s="220"/>
      <c r="AJ122" s="225"/>
      <c r="AK122" s="209"/>
      <c r="AL122" s="209"/>
      <c r="AM122" s="209"/>
      <c r="AN122" s="209"/>
      <c r="AO122" s="209"/>
      <c r="AP122" s="209"/>
      <c r="AQ122" s="209"/>
    </row>
    <row r="123" spans="1:43" s="194" customFormat="1" x14ac:dyDescent="0.3">
      <c r="A123" s="1"/>
      <c r="B123" s="97" t="s">
        <v>28</v>
      </c>
      <c r="C123" s="97"/>
      <c r="D123" s="100" t="s">
        <v>61</v>
      </c>
      <c r="E123" s="121"/>
      <c r="F123" s="120">
        <v>3.4855</v>
      </c>
      <c r="G123" s="175">
        <f>+$F92</f>
        <v>8491</v>
      </c>
      <c r="H123" s="119">
        <f>G123*F123</f>
        <v>29595.380499999999</v>
      </c>
      <c r="I123" s="97"/>
      <c r="J123" s="120">
        <f>+'2017 RR&amp;DistR-DONOTPRINT'!$J$9</f>
        <v>2.8706999999999998</v>
      </c>
      <c r="K123" s="181">
        <f>+$G$48</f>
        <v>8491</v>
      </c>
      <c r="L123" s="119">
        <f>K123*J123</f>
        <v>24375.113699999998</v>
      </c>
      <c r="M123" s="97"/>
      <c r="N123" s="96">
        <f t="shared" si="35"/>
        <v>-5220.2668000000012</v>
      </c>
      <c r="O123" s="118">
        <f>IF(OR(H123=0,L123=0),"",(N123/H123))</f>
        <v>-0.17638789269832167</v>
      </c>
      <c r="Q123" s="218"/>
      <c r="R123" s="251"/>
      <c r="S123" s="213"/>
      <c r="T123" s="66"/>
      <c r="U123" s="214"/>
      <c r="V123" s="215"/>
      <c r="W123" s="209"/>
      <c r="X123" s="218"/>
      <c r="Y123" s="251"/>
      <c r="Z123" s="213"/>
      <c r="AA123" s="66"/>
      <c r="AB123" s="214"/>
      <c r="AC123" s="215"/>
      <c r="AD123" s="209"/>
      <c r="AE123" s="218"/>
      <c r="AF123" s="251"/>
      <c r="AG123" s="213"/>
      <c r="AH123" s="66"/>
      <c r="AI123" s="214"/>
      <c r="AJ123" s="215"/>
      <c r="AK123" s="209"/>
      <c r="AL123" s="209"/>
      <c r="AM123" s="209"/>
      <c r="AN123" s="209"/>
      <c r="AO123" s="209"/>
      <c r="AP123" s="209"/>
      <c r="AQ123" s="209"/>
    </row>
    <row r="124" spans="1:43" s="194" customFormat="1" x14ac:dyDescent="0.3">
      <c r="A124" s="1"/>
      <c r="B124" s="122" t="s">
        <v>27</v>
      </c>
      <c r="C124" s="97"/>
      <c r="D124" s="100" t="s">
        <v>61</v>
      </c>
      <c r="E124" s="121"/>
      <c r="F124" s="120">
        <v>2.9986000000000002</v>
      </c>
      <c r="G124" s="175">
        <f>$G$48</f>
        <v>8491</v>
      </c>
      <c r="H124" s="119">
        <f>G124*F124</f>
        <v>25461.1126</v>
      </c>
      <c r="I124" s="97"/>
      <c r="J124" s="120">
        <f>+'2017 RR&amp;DistR-DONOTPRINT'!$K$9</f>
        <v>2.1324999999999998</v>
      </c>
      <c r="K124" s="181">
        <f>+$G$49</f>
        <v>8491</v>
      </c>
      <c r="L124" s="119">
        <f>K124*J124</f>
        <v>18107.057499999999</v>
      </c>
      <c r="M124" s="97"/>
      <c r="N124" s="96">
        <f t="shared" si="35"/>
        <v>-7354.0551000000014</v>
      </c>
      <c r="O124" s="118">
        <f>IF(OR(H124=0,L124=0),"",(N124/H124))</f>
        <v>-0.28883478956846531</v>
      </c>
      <c r="Q124" s="218"/>
      <c r="R124" s="251"/>
      <c r="S124" s="213"/>
      <c r="T124" s="66"/>
      <c r="U124" s="214"/>
      <c r="V124" s="215"/>
      <c r="W124" s="209"/>
      <c r="X124" s="218"/>
      <c r="Y124" s="251"/>
      <c r="Z124" s="213"/>
      <c r="AA124" s="66"/>
      <c r="AB124" s="214"/>
      <c r="AC124" s="215"/>
      <c r="AD124" s="209"/>
      <c r="AE124" s="218"/>
      <c r="AF124" s="251"/>
      <c r="AG124" s="213"/>
      <c r="AH124" s="66"/>
      <c r="AI124" s="214"/>
      <c r="AJ124" s="215"/>
      <c r="AK124" s="209"/>
      <c r="AL124" s="209"/>
      <c r="AM124" s="209"/>
      <c r="AN124" s="209"/>
      <c r="AO124" s="209"/>
      <c r="AP124" s="209"/>
      <c r="AQ124" s="209"/>
    </row>
    <row r="125" spans="1:43" s="194" customFormat="1" x14ac:dyDescent="0.3">
      <c r="A125" s="1"/>
      <c r="B125" s="117" t="s">
        <v>26</v>
      </c>
      <c r="C125" s="116"/>
      <c r="D125" s="116"/>
      <c r="E125" s="116"/>
      <c r="F125" s="115"/>
      <c r="G125" s="114"/>
      <c r="H125" s="111">
        <f>SUM(H122:H124)</f>
        <v>122362.2151</v>
      </c>
      <c r="I125" s="110"/>
      <c r="J125" s="113"/>
      <c r="K125" s="112"/>
      <c r="L125" s="111">
        <f>SUM(L122:L124)</f>
        <v>107649.4572184</v>
      </c>
      <c r="M125" s="110"/>
      <c r="N125" s="109">
        <f t="shared" si="35"/>
        <v>-14712.757881600002</v>
      </c>
      <c r="O125" s="108">
        <f>IF(OR(H125=0,L125=0),"",(N125/H125))</f>
        <v>-0.12023938819329205</v>
      </c>
      <c r="Q125" s="75"/>
      <c r="R125" s="75"/>
      <c r="S125" s="220"/>
      <c r="T125" s="75"/>
      <c r="U125" s="220"/>
      <c r="V125" s="225"/>
      <c r="W125" s="209"/>
      <c r="X125" s="75"/>
      <c r="Y125" s="75"/>
      <c r="Z125" s="220"/>
      <c r="AA125" s="75"/>
      <c r="AB125" s="220"/>
      <c r="AC125" s="225"/>
      <c r="AD125" s="209"/>
      <c r="AE125" s="75"/>
      <c r="AF125" s="252"/>
      <c r="AG125" s="220"/>
      <c r="AH125" s="75"/>
      <c r="AI125" s="220"/>
      <c r="AJ125" s="225"/>
      <c r="AK125" s="209"/>
      <c r="AL125" s="209"/>
      <c r="AM125" s="209"/>
      <c r="AN125" s="209"/>
      <c r="AO125" s="209"/>
      <c r="AP125" s="209"/>
      <c r="AQ125" s="209"/>
    </row>
    <row r="126" spans="1:43" s="194" customFormat="1" x14ac:dyDescent="0.3">
      <c r="A126" s="1"/>
      <c r="B126" s="107" t="s">
        <v>25</v>
      </c>
      <c r="C126" s="67"/>
      <c r="D126" s="100" t="s">
        <v>19</v>
      </c>
      <c r="E126" s="99"/>
      <c r="F126" s="336">
        <f>+RESIDENTIAL!$F$53-0.0004</f>
        <v>3.1999999999999997E-3</v>
      </c>
      <c r="G126" s="175">
        <f>+$F94*(1+$F144)</f>
        <v>4584150</v>
      </c>
      <c r="H126" s="91">
        <f t="shared" ref="H126:H135" si="46">G126*F126</f>
        <v>14669.279999999999</v>
      </c>
      <c r="I126" s="97"/>
      <c r="J126" s="93">
        <f>+F126</f>
        <v>3.1999999999999997E-3</v>
      </c>
      <c r="K126" s="175">
        <f>+$G$51</f>
        <v>4584150</v>
      </c>
      <c r="L126" s="91">
        <f t="shared" ref="L126:L135" si="47">K126*J126</f>
        <v>14669.279999999999</v>
      </c>
      <c r="M126" s="97"/>
      <c r="N126" s="96">
        <f t="shared" si="35"/>
        <v>0</v>
      </c>
      <c r="O126" s="332">
        <f>IF(OR(H126=0,L126=0),"",(N126/H126))</f>
        <v>0</v>
      </c>
      <c r="Q126" s="227"/>
      <c r="R126" s="251"/>
      <c r="S126" s="228"/>
      <c r="T126" s="66"/>
      <c r="U126" s="214"/>
      <c r="V126" s="215"/>
      <c r="W126" s="209"/>
      <c r="X126" s="227"/>
      <c r="Y126" s="251"/>
      <c r="Z126" s="228"/>
      <c r="AA126" s="66"/>
      <c r="AB126" s="214"/>
      <c r="AC126" s="215"/>
      <c r="AD126" s="209"/>
      <c r="AE126" s="227"/>
      <c r="AF126" s="251"/>
      <c r="AG126" s="228"/>
      <c r="AH126" s="66"/>
      <c r="AI126" s="214"/>
      <c r="AJ126" s="215"/>
      <c r="AK126" s="209"/>
      <c r="AL126" s="209"/>
      <c r="AM126" s="209"/>
      <c r="AN126" s="209"/>
      <c r="AO126" s="209"/>
      <c r="AP126" s="209"/>
      <c r="AQ126" s="209"/>
    </row>
    <row r="127" spans="1:43" s="194" customFormat="1" x14ac:dyDescent="0.3">
      <c r="A127" s="1"/>
      <c r="B127" s="107" t="s">
        <v>24</v>
      </c>
      <c r="C127" s="67"/>
      <c r="D127" s="100" t="s">
        <v>19</v>
      </c>
      <c r="E127" s="99"/>
      <c r="F127" s="93">
        <f>+RESIDENTIAL!$F$54</f>
        <v>1.2999999999999999E-3</v>
      </c>
      <c r="G127" s="175">
        <f>+$G$51</f>
        <v>4584150</v>
      </c>
      <c r="H127" s="91">
        <f t="shared" si="46"/>
        <v>5959.3949999999995</v>
      </c>
      <c r="I127" s="97"/>
      <c r="J127" s="102">
        <v>1.2999999999999999E-3</v>
      </c>
      <c r="K127" s="175">
        <f t="shared" ref="K127:K128" si="48">+$G$51</f>
        <v>4584150</v>
      </c>
      <c r="L127" s="91">
        <f t="shared" si="47"/>
        <v>5959.3949999999995</v>
      </c>
      <c r="M127" s="97"/>
      <c r="N127" s="96">
        <f t="shared" si="35"/>
        <v>0</v>
      </c>
      <c r="O127" s="288">
        <f t="shared" ref="O127:O137" si="49">IF(OR(H127=0,L127=0),"",(N127/H127))</f>
        <v>0</v>
      </c>
      <c r="Q127" s="227"/>
      <c r="R127" s="251"/>
      <c r="S127" s="228"/>
      <c r="T127" s="66"/>
      <c r="U127" s="214"/>
      <c r="V127" s="215"/>
      <c r="W127" s="209"/>
      <c r="X127" s="227"/>
      <c r="Y127" s="251"/>
      <c r="Z127" s="228"/>
      <c r="AA127" s="66"/>
      <c r="AB127" s="214"/>
      <c r="AC127" s="215"/>
      <c r="AD127" s="209"/>
      <c r="AE127" s="227"/>
      <c r="AF127" s="251"/>
      <c r="AG127" s="228"/>
      <c r="AH127" s="66"/>
      <c r="AI127" s="214"/>
      <c r="AJ127" s="215"/>
      <c r="AK127" s="209"/>
      <c r="AL127" s="209"/>
      <c r="AM127" s="209"/>
      <c r="AN127" s="209"/>
      <c r="AO127" s="209"/>
      <c r="AP127" s="209"/>
      <c r="AQ127" s="209"/>
    </row>
    <row r="128" spans="1:43" s="194" customFormat="1" x14ac:dyDescent="0.3">
      <c r="A128" s="1"/>
      <c r="B128" s="107" t="s">
        <v>83</v>
      </c>
      <c r="C128" s="67"/>
      <c r="D128" s="100" t="s">
        <v>19</v>
      </c>
      <c r="E128" s="99"/>
      <c r="F128" s="93">
        <f>+RESIDENTIAL!$F$55</f>
        <v>1.1000000000000001E-3</v>
      </c>
      <c r="G128" s="175">
        <f>+$G$51</f>
        <v>4584150</v>
      </c>
      <c r="H128" s="91">
        <f t="shared" si="46"/>
        <v>5042.5650000000005</v>
      </c>
      <c r="I128" s="97"/>
      <c r="J128" s="102">
        <f>+F128</f>
        <v>1.1000000000000001E-3</v>
      </c>
      <c r="K128" s="175">
        <f t="shared" si="48"/>
        <v>4584150</v>
      </c>
      <c r="L128" s="91">
        <f t="shared" si="47"/>
        <v>5042.5650000000005</v>
      </c>
      <c r="M128" s="97"/>
      <c r="N128" s="96">
        <f t="shared" si="35"/>
        <v>0</v>
      </c>
      <c r="O128" s="288">
        <f t="shared" si="49"/>
        <v>0</v>
      </c>
      <c r="Q128" s="227"/>
      <c r="R128" s="251"/>
      <c r="S128" s="228"/>
      <c r="T128" s="66"/>
      <c r="U128" s="214"/>
      <c r="V128" s="215"/>
      <c r="W128" s="209"/>
      <c r="X128" s="227"/>
      <c r="Y128" s="251"/>
      <c r="Z128" s="228"/>
      <c r="AA128" s="66"/>
      <c r="AB128" s="214"/>
      <c r="AC128" s="215"/>
      <c r="AD128" s="209"/>
      <c r="AE128" s="227"/>
      <c r="AF128" s="251"/>
      <c r="AG128" s="228"/>
      <c r="AH128" s="66"/>
      <c r="AI128" s="214"/>
      <c r="AJ128" s="215"/>
      <c r="AK128" s="209"/>
      <c r="AL128" s="209"/>
      <c r="AM128" s="209"/>
      <c r="AN128" s="209"/>
      <c r="AO128" s="209"/>
      <c r="AP128" s="209"/>
      <c r="AQ128" s="209"/>
    </row>
    <row r="129" spans="1:43" s="194" customFormat="1" x14ac:dyDescent="0.3">
      <c r="A129" s="1"/>
      <c r="B129" s="67" t="s">
        <v>23</v>
      </c>
      <c r="C129" s="67"/>
      <c r="D129" s="100" t="s">
        <v>55</v>
      </c>
      <c r="E129" s="99"/>
      <c r="F129" s="330">
        <f>+RESIDENTIAL!$F$56</f>
        <v>0.25</v>
      </c>
      <c r="G129" s="104">
        <v>1</v>
      </c>
      <c r="H129" s="91">
        <f t="shared" si="46"/>
        <v>0.25</v>
      </c>
      <c r="I129" s="97"/>
      <c r="J129" s="201">
        <v>0.25</v>
      </c>
      <c r="K129" s="103">
        <v>1</v>
      </c>
      <c r="L129" s="91">
        <f t="shared" si="47"/>
        <v>0.25</v>
      </c>
      <c r="M129" s="97"/>
      <c r="N129" s="96">
        <f t="shared" si="35"/>
        <v>0</v>
      </c>
      <c r="O129" s="288">
        <f t="shared" si="49"/>
        <v>0</v>
      </c>
      <c r="Q129" s="229"/>
      <c r="R129" s="66"/>
      <c r="S129" s="228"/>
      <c r="T129" s="66"/>
      <c r="U129" s="214"/>
      <c r="V129" s="215"/>
      <c r="W129" s="209"/>
      <c r="X129" s="229"/>
      <c r="Y129" s="66"/>
      <c r="Z129" s="228"/>
      <c r="AA129" s="66"/>
      <c r="AB129" s="214"/>
      <c r="AC129" s="215"/>
      <c r="AD129" s="209"/>
      <c r="AE129" s="229"/>
      <c r="AF129" s="251"/>
      <c r="AG129" s="228"/>
      <c r="AH129" s="66"/>
      <c r="AI129" s="214"/>
      <c r="AJ129" s="215"/>
      <c r="AK129" s="209"/>
      <c r="AL129" s="209"/>
      <c r="AM129" s="209"/>
      <c r="AN129" s="209"/>
      <c r="AO129" s="209"/>
      <c r="AP129" s="209"/>
      <c r="AQ129" s="209"/>
    </row>
    <row r="130" spans="1:43" s="194" customFormat="1" x14ac:dyDescent="0.3">
      <c r="A130" s="1"/>
      <c r="B130" s="67" t="s">
        <v>22</v>
      </c>
      <c r="C130" s="67"/>
      <c r="D130" s="100" t="s">
        <v>19</v>
      </c>
      <c r="E130" s="99"/>
      <c r="F130" s="93">
        <v>7.0000000000000001E-3</v>
      </c>
      <c r="G130" s="176">
        <f>+$F94</f>
        <v>4500000</v>
      </c>
      <c r="H130" s="91">
        <f t="shared" si="46"/>
        <v>31500</v>
      </c>
      <c r="I130" s="97"/>
      <c r="J130" s="102">
        <v>7.0000000000000001E-3</v>
      </c>
      <c r="K130" s="180">
        <f>+$G130</f>
        <v>4500000</v>
      </c>
      <c r="L130" s="91">
        <f t="shared" si="47"/>
        <v>31500</v>
      </c>
      <c r="M130" s="97"/>
      <c r="N130" s="96">
        <f t="shared" si="35"/>
        <v>0</v>
      </c>
      <c r="O130" s="288">
        <f t="shared" si="49"/>
        <v>0</v>
      </c>
      <c r="Q130" s="227"/>
      <c r="R130" s="251"/>
      <c r="S130" s="228"/>
      <c r="T130" s="66"/>
      <c r="U130" s="214"/>
      <c r="V130" s="215"/>
      <c r="W130" s="209"/>
      <c r="X130" s="227"/>
      <c r="Y130" s="251"/>
      <c r="Z130" s="228"/>
      <c r="AA130" s="66"/>
      <c r="AB130" s="214"/>
      <c r="AC130" s="215"/>
      <c r="AD130" s="209"/>
      <c r="AE130" s="227"/>
      <c r="AF130" s="251"/>
      <c r="AG130" s="228"/>
      <c r="AH130" s="66"/>
      <c r="AI130" s="214"/>
      <c r="AJ130" s="215"/>
      <c r="AK130" s="209"/>
      <c r="AL130" s="209"/>
      <c r="AM130" s="209"/>
      <c r="AN130" s="209"/>
      <c r="AO130" s="209"/>
      <c r="AP130" s="209"/>
      <c r="AQ130" s="209"/>
    </row>
    <row r="131" spans="1:43" s="194" customFormat="1" x14ac:dyDescent="0.3">
      <c r="A131" s="1"/>
      <c r="B131" s="101" t="s">
        <v>21</v>
      </c>
      <c r="C131" s="67"/>
      <c r="D131" s="100" t="s">
        <v>19</v>
      </c>
      <c r="E131" s="99"/>
      <c r="F131" s="93">
        <f>+RESIDENTIAL!$F$57</f>
        <v>8.6999999999999994E-2</v>
      </c>
      <c r="G131" s="177">
        <f>0.65*$F94</f>
        <v>2925000</v>
      </c>
      <c r="H131" s="91">
        <f t="shared" si="46"/>
        <v>254474.99999999997</v>
      </c>
      <c r="I131" s="97"/>
      <c r="J131" s="93">
        <f>+F131</f>
        <v>8.6999999999999994E-2</v>
      </c>
      <c r="K131" s="177">
        <f>$G131</f>
        <v>2925000</v>
      </c>
      <c r="L131" s="91">
        <f t="shared" si="47"/>
        <v>254474.99999999997</v>
      </c>
      <c r="M131" s="97"/>
      <c r="N131" s="96">
        <f t="shared" si="35"/>
        <v>0</v>
      </c>
      <c r="O131" s="288">
        <f t="shared" si="49"/>
        <v>0</v>
      </c>
      <c r="Q131" s="230"/>
      <c r="R131" s="253"/>
      <c r="S131" s="228"/>
      <c r="T131" s="66"/>
      <c r="U131" s="214"/>
      <c r="V131" s="215"/>
      <c r="W131" s="209"/>
      <c r="X131" s="230"/>
      <c r="Y131" s="253"/>
      <c r="Z131" s="228"/>
      <c r="AA131" s="66"/>
      <c r="AB131" s="214"/>
      <c r="AC131" s="215"/>
      <c r="AD131" s="209"/>
      <c r="AE131" s="230"/>
      <c r="AF131" s="253"/>
      <c r="AG131" s="228"/>
      <c r="AH131" s="66"/>
      <c r="AI131" s="214"/>
      <c r="AJ131" s="215"/>
      <c r="AK131" s="209"/>
      <c r="AL131" s="209"/>
      <c r="AM131" s="209"/>
      <c r="AN131" s="209"/>
      <c r="AO131" s="209"/>
      <c r="AP131" s="209"/>
      <c r="AQ131" s="209"/>
    </row>
    <row r="132" spans="1:43" s="194" customFormat="1" x14ac:dyDescent="0.3">
      <c r="A132" s="1"/>
      <c r="B132" s="101" t="s">
        <v>20</v>
      </c>
      <c r="C132" s="67"/>
      <c r="D132" s="100" t="s">
        <v>19</v>
      </c>
      <c r="E132" s="99"/>
      <c r="F132" s="93">
        <f>+RESIDENTIAL!$F$58</f>
        <v>0.13200000000000001</v>
      </c>
      <c r="G132" s="177">
        <f>0.17*$F94</f>
        <v>765000</v>
      </c>
      <c r="H132" s="91">
        <f t="shared" si="46"/>
        <v>100980</v>
      </c>
      <c r="I132" s="97"/>
      <c r="J132" s="93">
        <f t="shared" ref="J132:J135" si="50">+F132</f>
        <v>0.13200000000000001</v>
      </c>
      <c r="K132" s="177">
        <f>$G132</f>
        <v>765000</v>
      </c>
      <c r="L132" s="91">
        <f t="shared" si="47"/>
        <v>100980</v>
      </c>
      <c r="M132" s="97"/>
      <c r="N132" s="96">
        <f t="shared" si="35"/>
        <v>0</v>
      </c>
      <c r="O132" s="288">
        <f t="shared" si="49"/>
        <v>0</v>
      </c>
      <c r="Q132" s="230"/>
      <c r="R132" s="253"/>
      <c r="S132" s="228"/>
      <c r="T132" s="66"/>
      <c r="U132" s="214"/>
      <c r="V132" s="215"/>
      <c r="W132" s="209"/>
      <c r="X132" s="230"/>
      <c r="Y132" s="253"/>
      <c r="Z132" s="228"/>
      <c r="AA132" s="66"/>
      <c r="AB132" s="214"/>
      <c r="AC132" s="215"/>
      <c r="AD132" s="209"/>
      <c r="AE132" s="230"/>
      <c r="AF132" s="253"/>
      <c r="AG132" s="228"/>
      <c r="AH132" s="66"/>
      <c r="AI132" s="214"/>
      <c r="AJ132" s="215"/>
      <c r="AK132" s="209"/>
      <c r="AL132" s="209"/>
      <c r="AM132" s="209"/>
      <c r="AN132" s="209"/>
      <c r="AO132" s="209"/>
      <c r="AP132" s="209"/>
      <c r="AQ132" s="209"/>
    </row>
    <row r="133" spans="1:43" s="194" customFormat="1" x14ac:dyDescent="0.3">
      <c r="A133" s="1"/>
      <c r="B133" s="3" t="s">
        <v>18</v>
      </c>
      <c r="C133" s="67"/>
      <c r="D133" s="100" t="s">
        <v>19</v>
      </c>
      <c r="E133" s="99"/>
      <c r="F133" s="93">
        <f>+RESIDENTIAL!$F$59</f>
        <v>0.18</v>
      </c>
      <c r="G133" s="177">
        <f>0.18*$F94</f>
        <v>810000</v>
      </c>
      <c r="H133" s="91">
        <f t="shared" si="46"/>
        <v>145800</v>
      </c>
      <c r="I133" s="97"/>
      <c r="J133" s="93">
        <f t="shared" si="50"/>
        <v>0.18</v>
      </c>
      <c r="K133" s="177">
        <f>$G133</f>
        <v>810000</v>
      </c>
      <c r="L133" s="91">
        <f t="shared" si="47"/>
        <v>145800</v>
      </c>
      <c r="M133" s="97"/>
      <c r="N133" s="96">
        <f t="shared" si="35"/>
        <v>0</v>
      </c>
      <c r="O133" s="288">
        <f t="shared" si="49"/>
        <v>0</v>
      </c>
      <c r="Q133" s="230"/>
      <c r="R133" s="253"/>
      <c r="S133" s="228"/>
      <c r="T133" s="66"/>
      <c r="U133" s="214"/>
      <c r="V133" s="215"/>
      <c r="W133" s="209"/>
      <c r="X133" s="230"/>
      <c r="Y133" s="253"/>
      <c r="Z133" s="228"/>
      <c r="AA133" s="66"/>
      <c r="AB133" s="214"/>
      <c r="AC133" s="215"/>
      <c r="AD133" s="209"/>
      <c r="AE133" s="230"/>
      <c r="AF133" s="253"/>
      <c r="AG133" s="228"/>
      <c r="AH133" s="66"/>
      <c r="AI133" s="214"/>
      <c r="AJ133" s="215"/>
      <c r="AK133" s="209"/>
      <c r="AL133" s="209"/>
      <c r="AM133" s="209"/>
      <c r="AN133" s="209"/>
      <c r="AO133" s="209"/>
      <c r="AP133" s="209"/>
      <c r="AQ133" s="209"/>
    </row>
    <row r="134" spans="1:43" s="194" customFormat="1" x14ac:dyDescent="0.3">
      <c r="A134" s="7"/>
      <c r="B134" s="95" t="s">
        <v>17</v>
      </c>
      <c r="C134" s="36"/>
      <c r="D134" s="100" t="s">
        <v>19</v>
      </c>
      <c r="E134" s="94"/>
      <c r="F134" s="93">
        <f>+RESIDENTIAL!$F$60</f>
        <v>0.10299999999999999</v>
      </c>
      <c r="G134" s="177">
        <f>IF(AND($T$1=1, $F94&gt;=750), 750, IF(AND($T$1=1, AND($F94&lt;750, $F94&gt;=0)), $F94, IF(AND($T$1=2, $F94&gt;=750), 750, IF(AND($T$1=2, AND($F94&lt;750, $F94&gt;=0)), $F94))))</f>
        <v>750</v>
      </c>
      <c r="H134" s="91">
        <f t="shared" si="46"/>
        <v>77.25</v>
      </c>
      <c r="I134" s="90"/>
      <c r="J134" s="93">
        <f t="shared" si="50"/>
        <v>0.10299999999999999</v>
      </c>
      <c r="K134" s="177">
        <f>$G134</f>
        <v>750</v>
      </c>
      <c r="L134" s="91">
        <f t="shared" si="47"/>
        <v>77.25</v>
      </c>
      <c r="M134" s="90"/>
      <c r="N134" s="96">
        <f t="shared" si="35"/>
        <v>0</v>
      </c>
      <c r="O134" s="288">
        <f t="shared" si="49"/>
        <v>0</v>
      </c>
      <c r="Q134" s="230"/>
      <c r="R134" s="253"/>
      <c r="S134" s="228"/>
      <c r="T134" s="34"/>
      <c r="U134" s="214"/>
      <c r="V134" s="215"/>
      <c r="W134" s="209"/>
      <c r="X134" s="230"/>
      <c r="Y134" s="253"/>
      <c r="Z134" s="228"/>
      <c r="AA134" s="34"/>
      <c r="AB134" s="214"/>
      <c r="AC134" s="215"/>
      <c r="AD134" s="209"/>
      <c r="AE134" s="230"/>
      <c r="AF134" s="253"/>
      <c r="AG134" s="228"/>
      <c r="AH134" s="34"/>
      <c r="AI134" s="214"/>
      <c r="AJ134" s="215"/>
      <c r="AK134" s="209"/>
      <c r="AL134" s="209"/>
      <c r="AM134" s="209"/>
      <c r="AN134" s="209"/>
      <c r="AO134" s="209"/>
      <c r="AP134" s="209"/>
      <c r="AQ134" s="209"/>
    </row>
    <row r="135" spans="1:43" s="194" customFormat="1" x14ac:dyDescent="0.3">
      <c r="A135" s="7"/>
      <c r="B135" s="95" t="s">
        <v>16</v>
      </c>
      <c r="C135" s="36"/>
      <c r="D135" s="100" t="s">
        <v>19</v>
      </c>
      <c r="E135" s="94"/>
      <c r="F135" s="93">
        <f>+RESIDENTIAL!$F$61</f>
        <v>0.121</v>
      </c>
      <c r="G135" s="177">
        <f>IF(AND($T$1=1, F94&gt;=750), F94-750, IF(AND($T$1=1, AND(F94&lt;750, F94&gt;=0)), 0, IF(AND($T$1=2, F94&gt;=750), F94-750, IF(AND($T$1=2, AND(F94&lt;750, F94&gt;=0)), 0))))</f>
        <v>4499250</v>
      </c>
      <c r="H135" s="91">
        <f t="shared" si="46"/>
        <v>544409.25</v>
      </c>
      <c r="I135" s="90"/>
      <c r="J135" s="93">
        <f t="shared" si="50"/>
        <v>0.121</v>
      </c>
      <c r="K135" s="177">
        <f>$G135</f>
        <v>4499250</v>
      </c>
      <c r="L135" s="91">
        <f t="shared" si="47"/>
        <v>544409.25</v>
      </c>
      <c r="M135" s="90"/>
      <c r="N135" s="96">
        <f t="shared" si="35"/>
        <v>0</v>
      </c>
      <c r="O135" s="288">
        <f t="shared" si="49"/>
        <v>0</v>
      </c>
      <c r="Q135" s="230"/>
      <c r="R135" s="253"/>
      <c r="S135" s="228"/>
      <c r="T135" s="34"/>
      <c r="U135" s="214"/>
      <c r="V135" s="215"/>
      <c r="W135" s="209"/>
      <c r="X135" s="230"/>
      <c r="Y135" s="253"/>
      <c r="Z135" s="228"/>
      <c r="AA135" s="34"/>
      <c r="AB135" s="214"/>
      <c r="AC135" s="215"/>
      <c r="AD135" s="209"/>
      <c r="AE135" s="230"/>
      <c r="AF135" s="253"/>
      <c r="AG135" s="228"/>
      <c r="AH135" s="34"/>
      <c r="AI135" s="214"/>
      <c r="AJ135" s="215"/>
      <c r="AK135" s="209"/>
      <c r="AL135" s="209"/>
      <c r="AM135" s="209"/>
      <c r="AN135" s="209"/>
      <c r="AO135" s="209"/>
      <c r="AP135" s="209"/>
      <c r="AQ135" s="209"/>
    </row>
    <row r="136" spans="1:43" s="194" customFormat="1" x14ac:dyDescent="0.3">
      <c r="A136" s="7"/>
      <c r="B136" s="280" t="s">
        <v>114</v>
      </c>
      <c r="C136" s="36"/>
      <c r="D136" s="100" t="s">
        <v>19</v>
      </c>
      <c r="E136" s="94"/>
      <c r="F136" s="93">
        <v>0.113</v>
      </c>
      <c r="G136" s="177"/>
      <c r="H136" s="91"/>
      <c r="I136" s="90"/>
      <c r="J136" s="93">
        <f>+F136</f>
        <v>0.113</v>
      </c>
      <c r="K136" s="180"/>
      <c r="L136" s="287"/>
      <c r="M136" s="90"/>
      <c r="N136" s="96">
        <f t="shared" si="35"/>
        <v>0</v>
      </c>
      <c r="O136" s="288" t="str">
        <f t="shared" si="49"/>
        <v/>
      </c>
      <c r="Q136" s="230"/>
      <c r="R136" s="253"/>
      <c r="S136" s="228"/>
      <c r="T136" s="34"/>
      <c r="U136" s="214"/>
      <c r="V136" s="215"/>
      <c r="W136" s="209"/>
      <c r="X136" s="230"/>
      <c r="Y136" s="253"/>
      <c r="Z136" s="228"/>
      <c r="AA136" s="34"/>
      <c r="AB136" s="214"/>
      <c r="AC136" s="215"/>
      <c r="AD136" s="209"/>
      <c r="AE136" s="230"/>
      <c r="AF136" s="253"/>
      <c r="AG136" s="228"/>
      <c r="AH136" s="34"/>
      <c r="AI136" s="214"/>
      <c r="AJ136" s="215"/>
      <c r="AK136" s="209"/>
      <c r="AL136" s="209"/>
      <c r="AM136" s="209"/>
      <c r="AN136" s="209"/>
      <c r="AO136" s="209"/>
      <c r="AP136" s="209"/>
      <c r="AQ136" s="209"/>
    </row>
    <row r="137" spans="1:43" s="194" customFormat="1" ht="15" thickBot="1" x14ac:dyDescent="0.35">
      <c r="A137" s="7"/>
      <c r="B137" s="280" t="s">
        <v>115</v>
      </c>
      <c r="C137" s="36"/>
      <c r="D137" s="100" t="s">
        <v>19</v>
      </c>
      <c r="E137" s="94"/>
      <c r="F137" s="93">
        <v>0.113</v>
      </c>
      <c r="G137" s="177">
        <f>+$G$55</f>
        <v>4500000</v>
      </c>
      <c r="H137" s="91">
        <f t="shared" ref="H137" si="51">G137*F137</f>
        <v>508500</v>
      </c>
      <c r="I137" s="90"/>
      <c r="J137" s="305">
        <f>+F137</f>
        <v>0.113</v>
      </c>
      <c r="K137" s="180">
        <f>+$G$55</f>
        <v>4500000</v>
      </c>
      <c r="L137" s="91">
        <f t="shared" ref="L137" si="52">K137*J137</f>
        <v>508500</v>
      </c>
      <c r="M137" s="90"/>
      <c r="N137" s="96">
        <f t="shared" si="35"/>
        <v>0</v>
      </c>
      <c r="O137" s="288">
        <f t="shared" si="49"/>
        <v>0</v>
      </c>
      <c r="Q137" s="230"/>
      <c r="R137" s="253"/>
      <c r="S137" s="228"/>
      <c r="T137" s="34"/>
      <c r="U137" s="214"/>
      <c r="V137" s="215"/>
      <c r="W137" s="209"/>
      <c r="X137" s="230"/>
      <c r="Y137" s="253"/>
      <c r="Z137" s="228"/>
      <c r="AA137" s="34"/>
      <c r="AB137" s="214"/>
      <c r="AC137" s="215"/>
      <c r="AD137" s="209"/>
      <c r="AE137" s="230"/>
      <c r="AF137" s="253"/>
      <c r="AG137" s="228"/>
      <c r="AH137" s="34"/>
      <c r="AI137" s="214"/>
      <c r="AJ137" s="215"/>
      <c r="AK137" s="209"/>
      <c r="AL137" s="209"/>
      <c r="AM137" s="209"/>
      <c r="AN137" s="209"/>
      <c r="AO137" s="209"/>
      <c r="AP137" s="209"/>
      <c r="AQ137" s="209"/>
    </row>
    <row r="138" spans="1:43" s="194" customFormat="1" ht="15" thickBot="1" x14ac:dyDescent="0.35">
      <c r="A138" s="1"/>
      <c r="B138" s="88"/>
      <c r="C138" s="86"/>
      <c r="D138" s="87"/>
      <c r="E138" s="86"/>
      <c r="F138" s="56"/>
      <c r="G138" s="85"/>
      <c r="H138" s="54"/>
      <c r="I138" s="83"/>
      <c r="J138" s="56"/>
      <c r="K138" s="84"/>
      <c r="L138" s="54"/>
      <c r="M138" s="83"/>
      <c r="N138" s="82"/>
      <c r="O138" s="333"/>
      <c r="Q138" s="230"/>
      <c r="R138" s="219"/>
      <c r="S138" s="228"/>
      <c r="T138" s="66"/>
      <c r="U138" s="214"/>
      <c r="V138" s="233"/>
      <c r="W138" s="209"/>
      <c r="X138" s="230"/>
      <c r="Y138" s="219"/>
      <c r="Z138" s="228"/>
      <c r="AA138" s="66"/>
      <c r="AB138" s="214"/>
      <c r="AC138" s="233"/>
      <c r="AD138" s="209"/>
      <c r="AE138" s="230"/>
      <c r="AF138" s="219"/>
      <c r="AG138" s="228"/>
      <c r="AH138" s="66"/>
      <c r="AI138" s="214"/>
      <c r="AJ138" s="233"/>
      <c r="AK138" s="209"/>
      <c r="AL138" s="209"/>
      <c r="AM138" s="209"/>
      <c r="AN138" s="209"/>
      <c r="AO138" s="209"/>
      <c r="AP138" s="209"/>
      <c r="AQ138" s="209"/>
    </row>
    <row r="139" spans="1:43" s="194" customFormat="1" x14ac:dyDescent="0.3">
      <c r="A139" s="1"/>
      <c r="B139" s="81" t="s">
        <v>131</v>
      </c>
      <c r="C139" s="67"/>
      <c r="D139" s="67"/>
      <c r="E139" s="67"/>
      <c r="F139" s="80"/>
      <c r="G139" s="79"/>
      <c r="H139" s="76">
        <f>SUM(H125:H130,H137)</f>
        <v>688033.70510000002</v>
      </c>
      <c r="I139" s="78"/>
      <c r="J139" s="77"/>
      <c r="K139" s="77"/>
      <c r="L139" s="165">
        <f>SUM(L125:L130,L137)</f>
        <v>673320.94721839996</v>
      </c>
      <c r="M139" s="75"/>
      <c r="N139" s="74">
        <f>L139-H139</f>
        <v>-14712.757881600061</v>
      </c>
      <c r="O139" s="334">
        <f t="shared" ref="O139:O141" si="53">IF(OR(H139=0,L139=0),"",(N139/H139))</f>
        <v>-2.1383774911814361E-2</v>
      </c>
      <c r="Q139" s="234"/>
      <c r="R139" s="234"/>
      <c r="S139" s="220"/>
      <c r="T139" s="75"/>
      <c r="U139" s="214"/>
      <c r="V139" s="215"/>
      <c r="W139" s="209"/>
      <c r="X139" s="234"/>
      <c r="Y139" s="234"/>
      <c r="Z139" s="220"/>
      <c r="AA139" s="75"/>
      <c r="AB139" s="214"/>
      <c r="AC139" s="215"/>
      <c r="AD139" s="209"/>
      <c r="AE139" s="234"/>
      <c r="AF139" s="234"/>
      <c r="AG139" s="220"/>
      <c r="AH139" s="75"/>
      <c r="AI139" s="214"/>
      <c r="AJ139" s="215"/>
      <c r="AK139" s="209"/>
      <c r="AL139" s="209"/>
      <c r="AM139" s="209"/>
      <c r="AN139" s="209"/>
      <c r="AO139" s="209"/>
      <c r="AP139" s="209"/>
      <c r="AQ139" s="209"/>
    </row>
    <row r="140" spans="1:43" s="194" customFormat="1" x14ac:dyDescent="0.3">
      <c r="A140" s="1"/>
      <c r="B140" s="73" t="s">
        <v>12</v>
      </c>
      <c r="C140" s="67"/>
      <c r="D140" s="67"/>
      <c r="E140" s="67"/>
      <c r="F140" s="72">
        <v>0.13</v>
      </c>
      <c r="G140" s="66"/>
      <c r="H140" s="70">
        <f>H139*F140</f>
        <v>89444.381663000007</v>
      </c>
      <c r="I140" s="65"/>
      <c r="J140" s="71">
        <v>0.13</v>
      </c>
      <c r="K140" s="65"/>
      <c r="L140" s="68">
        <f>L139*J140</f>
        <v>87531.723138392001</v>
      </c>
      <c r="M140" s="64"/>
      <c r="N140" s="68">
        <f>L140-H140</f>
        <v>-1912.6585246080067</v>
      </c>
      <c r="O140" s="288">
        <f t="shared" si="53"/>
        <v>-2.1383774911814347E-2</v>
      </c>
      <c r="Q140" s="235"/>
      <c r="R140" s="64"/>
      <c r="S140" s="236"/>
      <c r="T140" s="64"/>
      <c r="U140" s="214"/>
      <c r="V140" s="215"/>
      <c r="W140" s="209"/>
      <c r="X140" s="235"/>
      <c r="Y140" s="64"/>
      <c r="Z140" s="236"/>
      <c r="AA140" s="64"/>
      <c r="AB140" s="214"/>
      <c r="AC140" s="215"/>
      <c r="AD140" s="209"/>
      <c r="AE140" s="235"/>
      <c r="AF140" s="64"/>
      <c r="AG140" s="236"/>
      <c r="AH140" s="64"/>
      <c r="AI140" s="214"/>
      <c r="AJ140" s="215"/>
      <c r="AK140" s="209"/>
      <c r="AL140" s="209"/>
      <c r="AM140" s="209"/>
      <c r="AN140" s="209"/>
      <c r="AO140" s="209"/>
      <c r="AP140" s="209"/>
      <c r="AQ140" s="209"/>
    </row>
    <row r="141" spans="1:43" s="194" customFormat="1" ht="15" thickBot="1" x14ac:dyDescent="0.35">
      <c r="A141" s="1"/>
      <c r="B141" s="387" t="s">
        <v>132</v>
      </c>
      <c r="C141" s="387"/>
      <c r="D141" s="387"/>
      <c r="E141" s="63"/>
      <c r="F141" s="62"/>
      <c r="G141" s="61"/>
      <c r="H141" s="60">
        <f>SUM(H139:H140)</f>
        <v>777478.086763</v>
      </c>
      <c r="I141" s="59"/>
      <c r="J141" s="59"/>
      <c r="K141" s="59"/>
      <c r="L141" s="327">
        <f>SUM(L139:L140)</f>
        <v>760852.67035679193</v>
      </c>
      <c r="M141" s="58"/>
      <c r="N141" s="57">
        <f>L141-H141</f>
        <v>-16625.416406208067</v>
      </c>
      <c r="O141" s="335">
        <f t="shared" si="53"/>
        <v>-2.1383774911814358E-2</v>
      </c>
      <c r="Q141" s="75"/>
      <c r="R141" s="75"/>
      <c r="S141" s="220"/>
      <c r="T141" s="75"/>
      <c r="U141" s="220"/>
      <c r="V141" s="238"/>
      <c r="W141" s="209"/>
      <c r="X141" s="75"/>
      <c r="Y141" s="75"/>
      <c r="Z141" s="220"/>
      <c r="AA141" s="75"/>
      <c r="AB141" s="220"/>
      <c r="AC141" s="238"/>
      <c r="AD141" s="209"/>
      <c r="AE141" s="75"/>
      <c r="AF141" s="75"/>
      <c r="AG141" s="220"/>
      <c r="AH141" s="75"/>
      <c r="AI141" s="220"/>
      <c r="AJ141" s="238"/>
      <c r="AK141" s="209"/>
      <c r="AL141" s="209"/>
      <c r="AM141" s="209"/>
      <c r="AN141" s="209"/>
      <c r="AO141" s="209"/>
      <c r="AP141" s="209"/>
      <c r="AQ141" s="209"/>
    </row>
    <row r="142" spans="1:43" s="194" customFormat="1" ht="15" thickBot="1" x14ac:dyDescent="0.35">
      <c r="A142" s="1"/>
      <c r="B142" s="19"/>
      <c r="C142" s="17"/>
      <c r="D142" s="18"/>
      <c r="E142" s="17"/>
      <c r="F142" s="56"/>
      <c r="G142" s="12"/>
      <c r="H142" s="54"/>
      <c r="I142" s="10"/>
      <c r="J142" s="56"/>
      <c r="K142" s="55"/>
      <c r="L142" s="54"/>
      <c r="M142" s="10"/>
      <c r="N142" s="53"/>
      <c r="O142" s="8"/>
      <c r="Q142" s="75"/>
      <c r="R142" s="75"/>
      <c r="S142" s="220"/>
      <c r="T142" s="75"/>
      <c r="U142" s="220"/>
      <c r="V142" s="238"/>
      <c r="W142" s="209"/>
      <c r="X142" s="75"/>
      <c r="Y142" s="75"/>
      <c r="Z142" s="220"/>
      <c r="AA142" s="75"/>
      <c r="AB142" s="220"/>
      <c r="AC142" s="238"/>
      <c r="AD142" s="209"/>
      <c r="AE142" s="75"/>
      <c r="AF142" s="75"/>
      <c r="AG142" s="220"/>
      <c r="AH142" s="75"/>
      <c r="AI142" s="220"/>
      <c r="AJ142" s="238"/>
      <c r="AK142" s="209"/>
      <c r="AL142" s="209"/>
      <c r="AM142" s="209"/>
      <c r="AN142" s="209"/>
      <c r="AO142" s="209"/>
      <c r="AP142" s="209"/>
      <c r="AQ142" s="209"/>
    </row>
    <row r="143" spans="1:43" s="194" customFormat="1" x14ac:dyDescent="0.3">
      <c r="A143" s="1"/>
      <c r="B143" s="1"/>
      <c r="C143" s="1"/>
      <c r="D143" s="1"/>
      <c r="E143" s="1"/>
      <c r="F143" s="1"/>
      <c r="G143" s="1"/>
      <c r="H143" s="6"/>
      <c r="I143" s="1"/>
      <c r="J143" s="1"/>
      <c r="K143" s="1"/>
      <c r="L143" s="6"/>
      <c r="M143" s="1"/>
      <c r="N143" s="1"/>
      <c r="O143" s="1"/>
      <c r="Q143" s="208"/>
      <c r="R143" s="208"/>
      <c r="S143" s="247"/>
      <c r="T143" s="208"/>
      <c r="U143" s="208"/>
      <c r="V143" s="208"/>
      <c r="W143" s="209"/>
      <c r="X143" s="208"/>
      <c r="Y143" s="208"/>
      <c r="Z143" s="247"/>
      <c r="AA143" s="208"/>
      <c r="AB143" s="208"/>
      <c r="AC143" s="208"/>
      <c r="AD143" s="209"/>
      <c r="AE143" s="208"/>
      <c r="AF143" s="208"/>
      <c r="AG143" s="247"/>
      <c r="AH143" s="208"/>
      <c r="AI143" s="208"/>
      <c r="AJ143" s="208"/>
      <c r="AK143" s="209"/>
      <c r="AL143" s="209"/>
      <c r="AM143" s="209"/>
      <c r="AN143" s="209"/>
      <c r="AO143" s="209"/>
      <c r="AP143" s="209"/>
      <c r="AQ143" s="209"/>
    </row>
    <row r="144" spans="1:43" s="194" customFormat="1" x14ac:dyDescent="0.3">
      <c r="A144" s="1"/>
      <c r="B144" s="5" t="s">
        <v>8</v>
      </c>
      <c r="C144" s="1"/>
      <c r="D144" s="1"/>
      <c r="E144" s="1"/>
      <c r="F144" s="4">
        <v>1.8700000000000001E-2</v>
      </c>
      <c r="G144" s="1"/>
      <c r="H144" s="1"/>
      <c r="I144" s="1"/>
      <c r="J144" s="4">
        <v>1.8700000000000001E-2</v>
      </c>
      <c r="K144" s="1"/>
      <c r="L144" s="1"/>
      <c r="M144" s="1"/>
      <c r="N144" s="1"/>
      <c r="O144" s="1"/>
      <c r="Q144" s="248"/>
      <c r="R144" s="208"/>
      <c r="S144" s="208"/>
      <c r="T144" s="208"/>
      <c r="U144" s="208"/>
      <c r="V144" s="208"/>
      <c r="W144" s="209"/>
      <c r="X144" s="248"/>
      <c r="Y144" s="208"/>
      <c r="Z144" s="208"/>
      <c r="AA144" s="208"/>
      <c r="AB144" s="208"/>
      <c r="AC144" s="208"/>
      <c r="AD144" s="209"/>
      <c r="AE144" s="248"/>
      <c r="AF144" s="208"/>
      <c r="AG144" s="208"/>
      <c r="AH144" s="208"/>
      <c r="AI144" s="208"/>
      <c r="AJ144" s="208"/>
      <c r="AK144" s="209"/>
      <c r="AL144" s="209"/>
      <c r="AM144" s="209"/>
      <c r="AN144" s="209"/>
      <c r="AO144" s="209"/>
      <c r="AP144" s="209"/>
      <c r="AQ144" s="209"/>
    </row>
    <row r="145" spans="1:43" s="194" customForma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Q145" s="209"/>
      <c r="R145" s="209"/>
      <c r="S145" s="209"/>
      <c r="T145" s="209"/>
      <c r="U145" s="209"/>
      <c r="V145" s="209"/>
      <c r="W145" s="209"/>
      <c r="X145" s="209"/>
      <c r="Y145" s="209"/>
      <c r="Z145" s="209"/>
      <c r="AA145" s="209"/>
      <c r="AB145" s="209"/>
      <c r="AC145" s="209"/>
      <c r="AD145" s="209"/>
      <c r="AE145" s="209"/>
      <c r="AF145" s="209"/>
      <c r="AG145" s="209"/>
      <c r="AH145" s="209"/>
      <c r="AI145" s="209"/>
      <c r="AJ145" s="209"/>
      <c r="AK145" s="209"/>
      <c r="AL145" s="209"/>
      <c r="AM145" s="209"/>
      <c r="AN145" s="209"/>
      <c r="AO145" s="209"/>
      <c r="AP145" s="209"/>
      <c r="AQ145" s="209"/>
    </row>
    <row r="146" spans="1:43" s="194" customFormat="1" x14ac:dyDescent="0.3">
      <c r="A146" s="1" t="s">
        <v>7</v>
      </c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43" s="194" customFormat="1" x14ac:dyDescent="0.3">
      <c r="A147" s="1" t="s">
        <v>6</v>
      </c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43" s="194" customForma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43" s="194" customFormat="1" x14ac:dyDescent="0.3">
      <c r="A149" s="3" t="s">
        <v>129</v>
      </c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43" s="194" customFormat="1" x14ac:dyDescent="0.3">
      <c r="A150" s="3" t="s">
        <v>5</v>
      </c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43" s="194" customForma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43" s="194" customFormat="1" x14ac:dyDescent="0.3">
      <c r="A152" s="1" t="s">
        <v>130</v>
      </c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43" s="194" customFormat="1" x14ac:dyDescent="0.3">
      <c r="A153" s="1" t="s">
        <v>4</v>
      </c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43" s="194" customFormat="1" x14ac:dyDescent="0.3">
      <c r="A154" s="1" t="s">
        <v>3</v>
      </c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43" s="194" customFormat="1" x14ac:dyDescent="0.3">
      <c r="A155" s="1" t="s">
        <v>2</v>
      </c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43" s="194" customFormat="1" x14ac:dyDescent="0.3">
      <c r="A156" s="1" t="s">
        <v>1</v>
      </c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43" s="194" customForma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43" s="194" customFormat="1" x14ac:dyDescent="0.3">
      <c r="A158" s="2"/>
      <c r="B158" s="1" t="s">
        <v>0</v>
      </c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43" s="194" customFormat="1" x14ac:dyDescent="0.3">
      <c r="A159" s="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43" s="194" customFormat="1" x14ac:dyDescent="0.3">
      <c r="A160" s="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194" customFormat="1" x14ac:dyDescent="0.3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194" customFormat="1" x14ac:dyDescent="0.3">
      <c r="A162" s="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194" customFormat="1" x14ac:dyDescent="0.3">
      <c r="A163" s="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194" customFormat="1" x14ac:dyDescent="0.3">
      <c r="A164" s="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194" customFormat="1" x14ac:dyDescent="0.3">
      <c r="A165" s="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194" customFormat="1" x14ac:dyDescent="0.3">
      <c r="A166" s="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194" customFormat="1" x14ac:dyDescent="0.3">
      <c r="A167" s="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194" customFormat="1" x14ac:dyDescent="0.3">
      <c r="A168" s="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194" customFormat="1" x14ac:dyDescent="0.3">
      <c r="A169" s="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194" customFormat="1" x14ac:dyDescent="0.3">
      <c r="A170" s="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194" customFormat="1" x14ac:dyDescent="0.3">
      <c r="A171" s="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194" customFormat="1" x14ac:dyDescent="0.3">
      <c r="A172" s="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194" customFormat="1" x14ac:dyDescent="0.3">
      <c r="A173" s="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s="194" customFormat="1" x14ac:dyDescent="0.3">
      <c r="A174" s="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s="194" customFormat="1" x14ac:dyDescent="0.3">
      <c r="A175" s="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194" customFormat="1" x14ac:dyDescent="0.3">
      <c r="A176" s="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194" customFormat="1" x14ac:dyDescent="0.3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194" customFormat="1" x14ac:dyDescent="0.3">
      <c r="A178" s="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194" customFormat="1" x14ac:dyDescent="0.3">
      <c r="A179" s="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194" customFormat="1" x14ac:dyDescent="0.3">
      <c r="A180" s="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194" customFormat="1" x14ac:dyDescent="0.3">
      <c r="A181" s="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194" customFormat="1" x14ac:dyDescent="0.3">
      <c r="A182" s="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194" customFormat="1" x14ac:dyDescent="0.3">
      <c r="A183" s="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194" customFormat="1" x14ac:dyDescent="0.3">
      <c r="A184" s="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194" customFormat="1" x14ac:dyDescent="0.3">
      <c r="A185" s="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194" customFormat="1" x14ac:dyDescent="0.3">
      <c r="A186" s="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194" customFormat="1" x14ac:dyDescent="0.3">
      <c r="A187" s="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194" customFormat="1" x14ac:dyDescent="0.3">
      <c r="A188" s="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194" customFormat="1" x14ac:dyDescent="0.3">
      <c r="A189" s="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194" customFormat="1" x14ac:dyDescent="0.3">
      <c r="A190" s="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s="194" customFormat="1" x14ac:dyDescent="0.3">
      <c r="A191" s="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194" customFormat="1" x14ac:dyDescent="0.3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s="194" customFormat="1" x14ac:dyDescent="0.3">
      <c r="A193" s="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194" customFormat="1" x14ac:dyDescent="0.3">
      <c r="A194" s="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194" customFormat="1" x14ac:dyDescent="0.3">
      <c r="A195" s="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s="194" customFormat="1" x14ac:dyDescent="0.3">
      <c r="A196" s="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194" customFormat="1" x14ac:dyDescent="0.3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s="194" customFormat="1" x14ac:dyDescent="0.3">
      <c r="A198" s="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194" customFormat="1" x14ac:dyDescent="0.3">
      <c r="A199" s="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194" customFormat="1" x14ac:dyDescent="0.3">
      <c r="A200" s="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194" customFormat="1" x14ac:dyDescent="0.3">
      <c r="A201" s="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194" customFormat="1" x14ac:dyDescent="0.3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194" customFormat="1" x14ac:dyDescent="0.3">
      <c r="A203" s="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194" customFormat="1" x14ac:dyDescent="0.3">
      <c r="A204" s="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194" customFormat="1" x14ac:dyDescent="0.3">
      <c r="A205" s="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194" customFormat="1" x14ac:dyDescent="0.3">
      <c r="A206" s="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194" customFormat="1" x14ac:dyDescent="0.3">
      <c r="A207" s="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s="194" customFormat="1" x14ac:dyDescent="0.3">
      <c r="A208" s="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194" customFormat="1" x14ac:dyDescent="0.3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194" customFormat="1" x14ac:dyDescent="0.3">
      <c r="A210" s="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194" customFormat="1" x14ac:dyDescent="0.3">
      <c r="A211" s="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s="194" customFormat="1" x14ac:dyDescent="0.3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194" customFormat="1" x14ac:dyDescent="0.3">
      <c r="A213" s="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194" customFormat="1" x14ac:dyDescent="0.3">
      <c r="A214" s="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194" customFormat="1" x14ac:dyDescent="0.3">
      <c r="A215" s="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194" customFormat="1" x14ac:dyDescent="0.3">
      <c r="A216" s="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194" customFormat="1" x14ac:dyDescent="0.3">
      <c r="A217" s="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s="194" customFormat="1" x14ac:dyDescent="0.3">
      <c r="A218" s="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194" customFormat="1" x14ac:dyDescent="0.3">
      <c r="A219" s="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194" customFormat="1" x14ac:dyDescent="0.3">
      <c r="A220" s="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s="194" customFormat="1" x14ac:dyDescent="0.3">
      <c r="A221" s="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s="194" customFormat="1" x14ac:dyDescent="0.3">
      <c r="A222" s="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194" customFormat="1" x14ac:dyDescent="0.3">
      <c r="A223" s="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s="194" customFormat="1" x14ac:dyDescent="0.3">
      <c r="A224" s="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194" customFormat="1" x14ac:dyDescent="0.3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194" customFormat="1" x14ac:dyDescent="0.3">
      <c r="A226" s="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s="194" customFormat="1" x14ac:dyDescent="0.3">
      <c r="A227" s="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194" customFormat="1" x14ac:dyDescent="0.3">
      <c r="A228" s="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194" customFormat="1" x14ac:dyDescent="0.3">
      <c r="A229" s="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s="194" customFormat="1" x14ac:dyDescent="0.3">
      <c r="A230" s="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194" customFormat="1" x14ac:dyDescent="0.3">
      <c r="A231" s="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194" customFormat="1" x14ac:dyDescent="0.3">
      <c r="A232" s="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</sheetData>
  <mergeCells count="45">
    <mergeCell ref="Q20:S20"/>
    <mergeCell ref="U20:V20"/>
    <mergeCell ref="X20:Z20"/>
    <mergeCell ref="AB20:AC20"/>
    <mergeCell ref="AE20:AG20"/>
    <mergeCell ref="AI20:AJ20"/>
    <mergeCell ref="AJ21:AJ22"/>
    <mergeCell ref="U21:U22"/>
    <mergeCell ref="V21:V22"/>
    <mergeCell ref="AB21:AB22"/>
    <mergeCell ref="AC21:AC22"/>
    <mergeCell ref="AI21:AI22"/>
    <mergeCell ref="N21:N22"/>
    <mergeCell ref="O21:O22"/>
    <mergeCell ref="B66:D66"/>
    <mergeCell ref="A3:K3"/>
    <mergeCell ref="B10:O10"/>
    <mergeCell ref="B11:O11"/>
    <mergeCell ref="D14:O14"/>
    <mergeCell ref="F20:H20"/>
    <mergeCell ref="J20:L20"/>
    <mergeCell ref="N20:O20"/>
    <mergeCell ref="D21:D22"/>
    <mergeCell ref="B85:O85"/>
    <mergeCell ref="B86:O86"/>
    <mergeCell ref="D89:O89"/>
    <mergeCell ref="F95:H95"/>
    <mergeCell ref="J95:L95"/>
    <mergeCell ref="N95:O95"/>
    <mergeCell ref="B141:D141"/>
    <mergeCell ref="AI95:AJ95"/>
    <mergeCell ref="D96:D97"/>
    <mergeCell ref="N96:N97"/>
    <mergeCell ref="O96:O97"/>
    <mergeCell ref="U96:U97"/>
    <mergeCell ref="V96:V97"/>
    <mergeCell ref="AB96:AB97"/>
    <mergeCell ref="AC96:AC97"/>
    <mergeCell ref="AI96:AI97"/>
    <mergeCell ref="AJ96:AJ97"/>
    <mergeCell ref="Q95:S95"/>
    <mergeCell ref="U95:V95"/>
    <mergeCell ref="X95:Z95"/>
    <mergeCell ref="AB95:AC95"/>
    <mergeCell ref="AE95:AG95"/>
  </mergeCells>
  <dataValidations disablePrompts="1" count="8">
    <dataValidation type="list" allowBlank="1" showInputMessage="1" showErrorMessage="1" prompt="Select Charge Unit - per 30 days, per kWh, per kW, per kVA." sqref="D24:D38 D48:D49 D40:D46 D51:D62 D99:D113 D123:D124 D115:D121 D126:D137">
      <formula1>"per 30 days, per kWh, per kW, per kVA"</formula1>
    </dataValidation>
    <dataValidation type="list" allowBlank="1" showInputMessage="1" showErrorMessage="1" sqref="E48:E49 E28:E38 E46 E23:E26 E40 E51:E60 E63 E123:E124 E103:E113 E121 E98:E101 E115 E126:E135 E138">
      <formula1>#REF!</formula1>
    </dataValidation>
    <dataValidation type="list" allowBlank="1" showInputMessage="1" showErrorMessage="1" prompt="Select Charge Unit - monthly, per kWh, per kW" sqref="D63 D138 D67 D142">
      <formula1>"Monthly, per kWh, per kW"</formula1>
    </dataValidation>
    <dataValidation type="list" allowBlank="1" showInputMessage="1" showErrorMessage="1" sqref="D23 D98">
      <formula1>"per 30 days, per kWh, per kW, per kVA"</formula1>
    </dataValidation>
    <dataValidation type="list" allowBlank="1" showInputMessage="1" showErrorMessage="1" sqref="D16 D91">
      <formula1>"TOU, non-TOU"</formula1>
    </dataValidation>
    <dataValidation type="list" allowBlank="1" showInputMessage="1" showErrorMessage="1" sqref="E27 E102">
      <formula1>#REF!</formula1>
    </dataValidation>
    <dataValidation type="list" allowBlank="1" showInputMessage="1" showErrorMessage="1" sqref="E41:E45 E61:E62 E116:E120 E136:E137">
      <formula1>#REF!</formula1>
    </dataValidation>
    <dataValidation type="list" allowBlank="1" showInputMessage="1" showErrorMessage="1" sqref="E67 E142">
      <formula1>#REF!</formula1>
    </dataValidation>
  </dataValidations>
  <printOptions horizontalCentered="1"/>
  <pageMargins left="0.3" right="0.35" top="0.92" bottom="0.7" header="0.56999999999999995" footer="0.41"/>
  <pageSetup paperSize="3" scale="60" fitToHeight="0" orientation="landscape" r:id="rId1"/>
  <headerFooter>
    <oddHeader>&amp;RToronto Hydro-Electric System Limited
EB-2016-0254
Tab 5
Schedule 1
Updated:  2016 Dec 13
Page &amp;P of &amp;N</oddHeader>
    <oddFooter>&amp;C&amp;A</oddFooter>
  </headerFooter>
  <rowBreaks count="1" manualBreakCount="1">
    <brk id="8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9</xdr:col>
                    <xdr:colOff>365760</xdr:colOff>
                    <xdr:row>16</xdr:row>
                    <xdr:rowOff>114300</xdr:rowOff>
                  </from>
                  <to>
                    <xdr:col>14</xdr:col>
                    <xdr:colOff>350520</xdr:colOff>
                    <xdr:row>18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6</xdr:col>
                    <xdr:colOff>381000</xdr:colOff>
                    <xdr:row>16</xdr:row>
                    <xdr:rowOff>190500</xdr:rowOff>
                  </from>
                  <to>
                    <xdr:col>8</xdr:col>
                    <xdr:colOff>60960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6" name="Option Button 26">
              <controlPr defaultSize="0" autoFill="0" autoLine="0" autoPict="0">
                <anchor moveWithCells="1">
                  <from>
                    <xdr:col>9</xdr:col>
                    <xdr:colOff>365760</xdr:colOff>
                    <xdr:row>233</xdr:row>
                    <xdr:rowOff>0</xdr:rowOff>
                  </from>
                  <to>
                    <xdr:col>14</xdr:col>
                    <xdr:colOff>350520</xdr:colOff>
                    <xdr:row>235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7" name="Option Button 27">
              <controlPr defaultSize="0" autoFill="0" autoLine="0" autoPict="0">
                <anchor moveWithCells="1">
                  <from>
                    <xdr:col>6</xdr:col>
                    <xdr:colOff>381000</xdr:colOff>
                    <xdr:row>233</xdr:row>
                    <xdr:rowOff>0</xdr:rowOff>
                  </from>
                  <to>
                    <xdr:col>8</xdr:col>
                    <xdr:colOff>60960</xdr:colOff>
                    <xdr:row>234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8" name="Option Button 49">
              <controlPr defaultSize="0" autoFill="0" autoLine="0" autoPict="0">
                <anchor moveWithCells="1">
                  <from>
                    <xdr:col>9</xdr:col>
                    <xdr:colOff>365760</xdr:colOff>
                    <xdr:row>233</xdr:row>
                    <xdr:rowOff>0</xdr:rowOff>
                  </from>
                  <to>
                    <xdr:col>14</xdr:col>
                    <xdr:colOff>350520</xdr:colOff>
                    <xdr:row>235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9" name="Option Button 50">
              <controlPr defaultSize="0" autoFill="0" autoLine="0" autoPict="0">
                <anchor moveWithCells="1">
                  <from>
                    <xdr:col>6</xdr:col>
                    <xdr:colOff>381000</xdr:colOff>
                    <xdr:row>233</xdr:row>
                    <xdr:rowOff>0</xdr:rowOff>
                  </from>
                  <to>
                    <xdr:col>8</xdr:col>
                    <xdr:colOff>60960</xdr:colOff>
                    <xdr:row>234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r:id="rId10" name="Option Button 71">
              <controlPr defaultSize="0" autoFill="0" autoLine="0" autoPict="0">
                <anchor moveWithCells="1">
                  <from>
                    <xdr:col>9</xdr:col>
                    <xdr:colOff>365760</xdr:colOff>
                    <xdr:row>233</xdr:row>
                    <xdr:rowOff>0</xdr:rowOff>
                  </from>
                  <to>
                    <xdr:col>14</xdr:col>
                    <xdr:colOff>350520</xdr:colOff>
                    <xdr:row>235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r:id="rId11" name="Option Button 72">
              <controlPr defaultSize="0" autoFill="0" autoLine="0" autoPict="0">
                <anchor moveWithCells="1">
                  <from>
                    <xdr:col>6</xdr:col>
                    <xdr:colOff>381000</xdr:colOff>
                    <xdr:row>233</xdr:row>
                    <xdr:rowOff>0</xdr:rowOff>
                  </from>
                  <to>
                    <xdr:col>8</xdr:col>
                    <xdr:colOff>60960</xdr:colOff>
                    <xdr:row>234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r:id="rId12" name="Option Button 74">
              <controlPr defaultSize="0" autoFill="0" autoLine="0" autoPict="0">
                <anchor moveWithCells="1">
                  <from>
                    <xdr:col>9</xdr:col>
                    <xdr:colOff>365760</xdr:colOff>
                    <xdr:row>91</xdr:row>
                    <xdr:rowOff>114300</xdr:rowOff>
                  </from>
                  <to>
                    <xdr:col>14</xdr:col>
                    <xdr:colOff>350520</xdr:colOff>
                    <xdr:row>93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r:id="rId13" name="Option Button 75">
              <controlPr defaultSize="0" autoFill="0" autoLine="0" autoPict="0">
                <anchor moveWithCells="1">
                  <from>
                    <xdr:col>6</xdr:col>
                    <xdr:colOff>381000</xdr:colOff>
                    <xdr:row>91</xdr:row>
                    <xdr:rowOff>190500</xdr:rowOff>
                  </from>
                  <to>
                    <xdr:col>8</xdr:col>
                    <xdr:colOff>60960</xdr:colOff>
                    <xdr:row>93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r:id="rId14" name="Option Button 76">
              <controlPr defaultSize="0" autoFill="0" autoLine="0" autoPict="0">
                <anchor moveWithCells="1">
                  <from>
                    <xdr:col>9</xdr:col>
                    <xdr:colOff>365760</xdr:colOff>
                    <xdr:row>91</xdr:row>
                    <xdr:rowOff>114300</xdr:rowOff>
                  </from>
                  <to>
                    <xdr:col>14</xdr:col>
                    <xdr:colOff>350520</xdr:colOff>
                    <xdr:row>93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r:id="rId15" name="Option Button 77">
              <controlPr defaultSize="0" autoFill="0" autoLine="0" autoPict="0">
                <anchor moveWithCells="1">
                  <from>
                    <xdr:col>6</xdr:col>
                    <xdr:colOff>381000</xdr:colOff>
                    <xdr:row>91</xdr:row>
                    <xdr:rowOff>190500</xdr:rowOff>
                  </from>
                  <to>
                    <xdr:col>8</xdr:col>
                    <xdr:colOff>60960</xdr:colOff>
                    <xdr:row>93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84"/>
  <sheetViews>
    <sheetView showGridLines="0" tabSelected="1" zoomScale="80" zoomScaleNormal="80" workbookViewId="0">
      <selection activeCell="B24" sqref="B24"/>
    </sheetView>
  </sheetViews>
  <sheetFormatPr defaultColWidth="9.109375" defaultRowHeight="14.4" x14ac:dyDescent="0.3"/>
  <cols>
    <col min="1" max="1" width="1.88671875" style="170" customWidth="1"/>
    <col min="2" max="2" width="122.44140625" style="170" customWidth="1"/>
    <col min="3" max="3" width="1.5546875" style="170" customWidth="1"/>
    <col min="4" max="4" width="22.44140625" style="170" customWidth="1"/>
    <col min="5" max="5" width="1.6640625" style="170" customWidth="1"/>
    <col min="6" max="6" width="14.88671875" style="170" customWidth="1"/>
    <col min="7" max="7" width="13.44140625" style="170" customWidth="1"/>
    <col min="8" max="8" width="17.44140625" style="170" customWidth="1"/>
    <col min="9" max="9" width="1.33203125" style="170" customWidth="1"/>
    <col min="10" max="10" width="12.6640625" style="170" customWidth="1"/>
    <col min="11" max="11" width="16" style="170" customWidth="1"/>
    <col min="12" max="12" width="17.6640625" style="170" customWidth="1"/>
    <col min="13" max="13" width="0.88671875" style="170" customWidth="1"/>
    <col min="14" max="14" width="15.44140625" style="170" customWidth="1"/>
    <col min="15" max="15" width="9.88671875" style="170" customWidth="1"/>
    <col min="16" max="16" width="1.44140625" style="170" customWidth="1"/>
    <col min="17" max="17" width="0.5546875" style="170" customWidth="1"/>
    <col min="18" max="18" width="11.33203125" style="170" customWidth="1"/>
    <col min="19" max="19" width="14.88671875" style="170" customWidth="1"/>
    <col min="20" max="20" width="1.33203125" style="170" customWidth="1"/>
    <col min="21" max="21" width="14.109375" style="170" customWidth="1"/>
    <col min="22" max="22" width="9.33203125" style="170" customWidth="1"/>
    <col min="23" max="23" width="1.33203125" style="170" customWidth="1"/>
    <col min="24" max="24" width="11" style="170" customWidth="1"/>
    <col min="25" max="25" width="10.88671875" style="170" customWidth="1"/>
    <col min="26" max="26" width="14.6640625" style="170" customWidth="1"/>
    <col min="27" max="27" width="1.33203125" style="170" customWidth="1"/>
    <col min="28" max="28" width="12.88671875" style="170" customWidth="1"/>
    <col min="29" max="29" width="8.88671875" style="170" customWidth="1"/>
    <col min="30" max="30" width="0.88671875" style="170" customWidth="1"/>
    <col min="31" max="31" width="11.109375" style="170" customWidth="1"/>
    <col min="32" max="32" width="10.88671875" style="170" customWidth="1"/>
    <col min="33" max="33" width="15.44140625" style="170" customWidth="1"/>
    <col min="34" max="34" width="1.109375" style="170" customWidth="1"/>
    <col min="35" max="35" width="13.44140625" style="170" customWidth="1"/>
    <col min="36" max="36" width="8.44140625" style="170" customWidth="1"/>
    <col min="37" max="37" width="0.88671875" style="170" customWidth="1"/>
    <col min="38" max="16384" width="9.109375" style="170"/>
  </cols>
  <sheetData>
    <row r="1" spans="1:21" ht="22.8" x14ac:dyDescent="0.3">
      <c r="A1" s="148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48"/>
      <c r="M1" s="148"/>
      <c r="N1" s="151" t="s">
        <v>54</v>
      </c>
      <c r="O1" s="152">
        <v>0</v>
      </c>
      <c r="T1" s="170">
        <v>1</v>
      </c>
      <c r="U1" s="170">
        <v>2</v>
      </c>
    </row>
    <row r="2" spans="1:21" ht="17.399999999999999" x14ac:dyDescent="0.3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48"/>
      <c r="M2" s="148"/>
      <c r="N2" s="151" t="s">
        <v>53</v>
      </c>
      <c r="O2" s="154"/>
    </row>
    <row r="3" spans="1:21" ht="17.399999999999999" x14ac:dyDescent="0.3">
      <c r="A3" s="386"/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148"/>
      <c r="M3" s="148"/>
      <c r="N3" s="151" t="s">
        <v>52</v>
      </c>
      <c r="O3" s="154"/>
    </row>
    <row r="4" spans="1:21" ht="17.399999999999999" x14ac:dyDescent="0.3">
      <c r="A4" s="156"/>
      <c r="B4" s="156"/>
      <c r="C4" s="156"/>
      <c r="D4" s="156"/>
      <c r="E4" s="156"/>
      <c r="F4" s="156"/>
      <c r="G4" s="156"/>
      <c r="H4" s="156"/>
      <c r="I4" s="155"/>
      <c r="J4" s="155"/>
      <c r="K4" s="155"/>
      <c r="L4" s="148"/>
      <c r="M4" s="148"/>
      <c r="N4" s="151" t="s">
        <v>51</v>
      </c>
      <c r="O4" s="154"/>
    </row>
    <row r="5" spans="1:21" ht="15.6" x14ac:dyDescent="0.3">
      <c r="A5" s="148"/>
      <c r="B5" s="148"/>
      <c r="C5" s="153"/>
      <c r="D5" s="153"/>
      <c r="E5" s="153"/>
      <c r="F5" s="148"/>
      <c r="G5" s="148"/>
      <c r="H5" s="148"/>
      <c r="I5" s="148"/>
      <c r="J5" s="148"/>
      <c r="K5" s="148"/>
      <c r="L5" s="148"/>
      <c r="M5" s="148"/>
      <c r="N5" s="151" t="s">
        <v>50</v>
      </c>
      <c r="O5" s="150"/>
    </row>
    <row r="6" spans="1:21" x14ac:dyDescent="0.3">
      <c r="A6" s="148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51"/>
      <c r="O6" s="152"/>
    </row>
    <row r="7" spans="1:21" x14ac:dyDescent="0.3">
      <c r="A7" s="148"/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51" t="s">
        <v>49</v>
      </c>
      <c r="O7" s="150"/>
    </row>
    <row r="8" spans="1:21" x14ac:dyDescent="0.3">
      <c r="A8" s="149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"/>
    </row>
    <row r="9" spans="1:2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21" ht="17.399999999999999" x14ac:dyDescent="0.3">
      <c r="A10" s="1"/>
      <c r="B10" s="381" t="s">
        <v>48</v>
      </c>
      <c r="C10" s="381"/>
      <c r="D10" s="381"/>
      <c r="E10" s="381"/>
      <c r="F10" s="381"/>
      <c r="G10" s="381"/>
      <c r="H10" s="381"/>
      <c r="I10" s="381"/>
      <c r="J10" s="381"/>
      <c r="K10" s="381"/>
      <c r="L10" s="381"/>
      <c r="M10" s="381"/>
      <c r="N10" s="381"/>
      <c r="O10" s="381"/>
    </row>
    <row r="11" spans="1:21" ht="17.399999999999999" x14ac:dyDescent="0.3">
      <c r="A11" s="1"/>
      <c r="B11" s="381" t="s">
        <v>47</v>
      </c>
      <c r="C11" s="381"/>
      <c r="D11" s="381"/>
      <c r="E11" s="381"/>
      <c r="F11" s="381"/>
      <c r="G11" s="381"/>
      <c r="H11" s="381"/>
      <c r="I11" s="381"/>
      <c r="J11" s="381"/>
      <c r="K11" s="381"/>
      <c r="L11" s="381"/>
      <c r="M11" s="381"/>
      <c r="N11" s="381"/>
      <c r="O11" s="381"/>
    </row>
    <row r="12" spans="1:2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21" ht="15.6" x14ac:dyDescent="0.3">
      <c r="A14" s="1"/>
      <c r="B14" s="147" t="s">
        <v>46</v>
      </c>
      <c r="C14" s="1"/>
      <c r="D14" s="382" t="s">
        <v>65</v>
      </c>
      <c r="E14" s="382"/>
      <c r="F14" s="382"/>
      <c r="G14" s="382"/>
      <c r="H14" s="382"/>
      <c r="I14" s="382"/>
      <c r="J14" s="382"/>
      <c r="K14" s="382"/>
      <c r="L14" s="382"/>
      <c r="M14" s="382"/>
      <c r="N14" s="382"/>
      <c r="O14" s="382"/>
    </row>
    <row r="15" spans="1:21" ht="15.6" x14ac:dyDescent="0.3">
      <c r="A15" s="1"/>
      <c r="B15" s="145"/>
      <c r="C15" s="1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</row>
    <row r="16" spans="1:21" ht="15.6" x14ac:dyDescent="0.3">
      <c r="A16" s="1"/>
      <c r="B16" s="147" t="s">
        <v>45</v>
      </c>
      <c r="C16" s="1"/>
      <c r="D16" s="146" t="s">
        <v>57</v>
      </c>
      <c r="E16" s="144"/>
      <c r="F16" s="186">
        <v>16420</v>
      </c>
      <c r="G16" s="172" t="s">
        <v>66</v>
      </c>
      <c r="H16" s="144"/>
      <c r="I16" s="144"/>
      <c r="J16" s="183"/>
      <c r="K16" s="144"/>
      <c r="L16" s="184"/>
      <c r="M16" s="144"/>
      <c r="N16" s="144"/>
      <c r="O16" s="144"/>
    </row>
    <row r="17" spans="1:40" ht="15.6" x14ac:dyDescent="0.3">
      <c r="A17" s="1"/>
      <c r="B17" s="145"/>
      <c r="C17" s="1"/>
      <c r="D17" s="338" t="s">
        <v>135</v>
      </c>
      <c r="E17" s="144"/>
      <c r="F17" s="196">
        <v>2704.0439999999999</v>
      </c>
      <c r="G17" s="172" t="s">
        <v>60</v>
      </c>
      <c r="H17" s="185"/>
      <c r="I17" s="144"/>
      <c r="J17" s="183"/>
      <c r="K17" s="144"/>
      <c r="L17" s="144"/>
      <c r="M17" s="144"/>
      <c r="N17" s="144"/>
      <c r="O17" s="144"/>
    </row>
    <row r="18" spans="1:40" x14ac:dyDescent="0.3">
      <c r="A18" s="1"/>
      <c r="B18" s="3"/>
      <c r="C18" s="1"/>
      <c r="D18" s="353"/>
      <c r="E18" s="5"/>
      <c r="F18" s="196">
        <f>+F17</f>
        <v>2704.0439999999999</v>
      </c>
      <c r="G18" s="5" t="s">
        <v>58</v>
      </c>
      <c r="H18" s="1"/>
      <c r="I18" s="1"/>
      <c r="J18" s="1"/>
      <c r="K18" s="1"/>
      <c r="L18" s="1"/>
      <c r="M18" s="1"/>
      <c r="N18" s="1"/>
      <c r="O18" s="1"/>
    </row>
    <row r="19" spans="1:40" x14ac:dyDescent="0.3">
      <c r="A19" s="1"/>
      <c r="B19" s="189"/>
      <c r="C19" s="1"/>
      <c r="D19" s="5" t="s">
        <v>43</v>
      </c>
      <c r="E19" s="1"/>
      <c r="F19" s="174">
        <v>1190642.4439999999</v>
      </c>
      <c r="G19" s="172" t="s">
        <v>42</v>
      </c>
      <c r="H19" s="6"/>
      <c r="I19" s="1"/>
      <c r="J19" s="1"/>
      <c r="K19" s="1"/>
      <c r="L19" s="1"/>
      <c r="M19" s="1"/>
      <c r="N19" s="1"/>
      <c r="O19" s="1"/>
      <c r="S19" s="182"/>
    </row>
    <row r="20" spans="1:40" x14ac:dyDescent="0.3">
      <c r="A20" s="1"/>
      <c r="B20" s="3"/>
      <c r="C20" s="1"/>
      <c r="D20" s="142"/>
      <c r="E20" s="142"/>
      <c r="F20" s="383" t="s">
        <v>41</v>
      </c>
      <c r="G20" s="384"/>
      <c r="H20" s="385"/>
      <c r="I20" s="1"/>
      <c r="J20" s="383" t="s">
        <v>96</v>
      </c>
      <c r="K20" s="384"/>
      <c r="L20" s="385"/>
      <c r="M20" s="1"/>
      <c r="N20" s="383" t="s">
        <v>40</v>
      </c>
      <c r="O20" s="385"/>
      <c r="Q20" s="373"/>
      <c r="R20" s="373"/>
      <c r="S20" s="373"/>
      <c r="T20" s="208"/>
      <c r="U20" s="373"/>
      <c r="V20" s="373"/>
      <c r="W20" s="209"/>
      <c r="X20" s="373"/>
      <c r="Y20" s="373"/>
      <c r="Z20" s="373"/>
      <c r="AA20" s="208"/>
      <c r="AB20" s="373"/>
      <c r="AC20" s="373"/>
      <c r="AD20" s="209"/>
      <c r="AE20" s="373"/>
      <c r="AF20" s="373"/>
      <c r="AG20" s="373"/>
      <c r="AH20" s="208"/>
      <c r="AI20" s="373"/>
      <c r="AJ20" s="373"/>
      <c r="AK20" s="209"/>
      <c r="AL20" s="209"/>
      <c r="AM20" s="209"/>
      <c r="AN20" s="209"/>
    </row>
    <row r="21" spans="1:40" ht="15" customHeight="1" x14ac:dyDescent="0.3">
      <c r="A21" s="1"/>
      <c r="B21" s="3"/>
      <c r="C21" s="1"/>
      <c r="D21" s="374" t="s">
        <v>39</v>
      </c>
      <c r="E21" s="138"/>
      <c r="F21" s="141" t="s">
        <v>38</v>
      </c>
      <c r="G21" s="141" t="s">
        <v>37</v>
      </c>
      <c r="H21" s="139" t="s">
        <v>36</v>
      </c>
      <c r="I21" s="1"/>
      <c r="J21" s="141" t="s">
        <v>38</v>
      </c>
      <c r="K21" s="140" t="s">
        <v>37</v>
      </c>
      <c r="L21" s="139" t="s">
        <v>36</v>
      </c>
      <c r="M21" s="1"/>
      <c r="N21" s="376" t="s">
        <v>35</v>
      </c>
      <c r="O21" s="378" t="s">
        <v>34</v>
      </c>
      <c r="Q21" s="250"/>
      <c r="R21" s="250"/>
      <c r="S21" s="250"/>
      <c r="T21" s="208"/>
      <c r="U21" s="380"/>
      <c r="V21" s="380"/>
      <c r="W21" s="209"/>
      <c r="X21" s="250"/>
      <c r="Y21" s="250"/>
      <c r="Z21" s="250"/>
      <c r="AA21" s="208"/>
      <c r="AB21" s="380"/>
      <c r="AC21" s="380"/>
      <c r="AD21" s="209"/>
      <c r="AE21" s="250"/>
      <c r="AF21" s="250"/>
      <c r="AG21" s="250"/>
      <c r="AH21" s="208"/>
      <c r="AI21" s="380"/>
      <c r="AJ21" s="380"/>
      <c r="AK21" s="209"/>
      <c r="AL21" s="209"/>
      <c r="AM21" s="209"/>
      <c r="AN21" s="209"/>
    </row>
    <row r="22" spans="1:40" x14ac:dyDescent="0.3">
      <c r="A22" s="1"/>
      <c r="B22" s="3"/>
      <c r="C22" s="1"/>
      <c r="D22" s="375"/>
      <c r="E22" s="138"/>
      <c r="F22" s="137" t="s">
        <v>33</v>
      </c>
      <c r="G22" s="137"/>
      <c r="H22" s="136" t="s">
        <v>33</v>
      </c>
      <c r="I22" s="1"/>
      <c r="J22" s="137" t="s">
        <v>33</v>
      </c>
      <c r="K22" s="136"/>
      <c r="L22" s="136" t="s">
        <v>33</v>
      </c>
      <c r="M22" s="1"/>
      <c r="N22" s="377"/>
      <c r="O22" s="379"/>
      <c r="Q22" s="211"/>
      <c r="R22" s="211"/>
      <c r="S22" s="211"/>
      <c r="T22" s="208"/>
      <c r="U22" s="388"/>
      <c r="V22" s="388"/>
      <c r="W22" s="209"/>
      <c r="X22" s="211"/>
      <c r="Y22" s="211"/>
      <c r="Z22" s="211"/>
      <c r="AA22" s="208"/>
      <c r="AB22" s="388"/>
      <c r="AC22" s="388"/>
      <c r="AD22" s="209"/>
      <c r="AE22" s="211"/>
      <c r="AF22" s="211"/>
      <c r="AG22" s="211"/>
      <c r="AH22" s="208"/>
      <c r="AI22" s="388"/>
      <c r="AJ22" s="388"/>
      <c r="AK22" s="209"/>
      <c r="AL22" s="209"/>
      <c r="AM22" s="209"/>
      <c r="AN22" s="209"/>
    </row>
    <row r="23" spans="1:40" x14ac:dyDescent="0.3">
      <c r="A23" s="1"/>
      <c r="B23" s="67" t="s">
        <v>71</v>
      </c>
      <c r="C23" s="67"/>
      <c r="D23" s="100" t="s">
        <v>75</v>
      </c>
      <c r="E23" s="99"/>
      <c r="F23" s="159">
        <v>1.37</v>
      </c>
      <c r="G23" s="164">
        <f>+$F16</f>
        <v>16420</v>
      </c>
      <c r="H23" s="119">
        <f t="shared" ref="H23:H39" si="0">G23*F23</f>
        <v>22495.4</v>
      </c>
      <c r="I23" s="97"/>
      <c r="J23" s="159">
        <f>+'2017 RR&amp;DistR-DONOTPRINT'!G31</f>
        <v>1.469462</v>
      </c>
      <c r="K23" s="190">
        <f>+$G23</f>
        <v>16420</v>
      </c>
      <c r="L23" s="119">
        <f t="shared" ref="L23:L37" si="1">K23*J23</f>
        <v>24128.566040000002</v>
      </c>
      <c r="M23" s="97"/>
      <c r="N23" s="96">
        <f t="shared" ref="N23:N61" si="2">L23-H23</f>
        <v>1633.1660400000001</v>
      </c>
      <c r="O23" s="118">
        <f>IF(OR(H23=0,L23=0),"",(N23/H23))</f>
        <v>7.2599999999999998E-2</v>
      </c>
      <c r="Q23" s="212"/>
      <c r="R23" s="223"/>
      <c r="S23" s="213"/>
      <c r="T23" s="66"/>
      <c r="U23" s="214"/>
      <c r="V23" s="215"/>
      <c r="W23" s="209"/>
      <c r="X23" s="212"/>
      <c r="Y23" s="223"/>
      <c r="Z23" s="213"/>
      <c r="AA23" s="66"/>
      <c r="AB23" s="214"/>
      <c r="AC23" s="215"/>
      <c r="AD23" s="209"/>
      <c r="AE23" s="212"/>
      <c r="AF23" s="223"/>
      <c r="AG23" s="213"/>
      <c r="AH23" s="66"/>
      <c r="AI23" s="214"/>
      <c r="AJ23" s="215"/>
      <c r="AK23" s="209"/>
      <c r="AL23" s="209"/>
      <c r="AM23" s="209"/>
      <c r="AN23" s="209"/>
    </row>
    <row r="24" spans="1:40" s="207" customFormat="1" x14ac:dyDescent="0.3">
      <c r="A24" s="130"/>
      <c r="B24" s="99" t="s">
        <v>80</v>
      </c>
      <c r="C24" s="99"/>
      <c r="D24" s="100" t="s">
        <v>75</v>
      </c>
      <c r="E24" s="99"/>
      <c r="F24" s="159">
        <v>0</v>
      </c>
      <c r="G24" s="104"/>
      <c r="H24" s="119">
        <f t="shared" si="0"/>
        <v>0</v>
      </c>
      <c r="I24" s="121"/>
      <c r="J24" s="159">
        <v>0</v>
      </c>
      <c r="K24" s="190">
        <f t="shared" ref="K24:K25" si="3">+$G24</f>
        <v>0</v>
      </c>
      <c r="L24" s="204">
        <f t="shared" ref="L24:L25" si="4">K24*J24</f>
        <v>0</v>
      </c>
      <c r="M24" s="121"/>
      <c r="N24" s="96">
        <f t="shared" ref="N24:N37" si="5">L24-H24</f>
        <v>0</v>
      </c>
      <c r="O24" s="118" t="str">
        <f t="shared" ref="O24:O37" si="6">IF(OR(H24=0,L24=0),"",(N24/H24))</f>
        <v/>
      </c>
      <c r="Q24" s="218"/>
      <c r="R24" s="66"/>
      <c r="S24" s="213"/>
      <c r="T24" s="66"/>
      <c r="U24" s="214"/>
      <c r="V24" s="215"/>
      <c r="W24" s="209"/>
      <c r="X24" s="218"/>
      <c r="Y24" s="66"/>
      <c r="Z24" s="213"/>
      <c r="AA24" s="66"/>
      <c r="AB24" s="214"/>
      <c r="AC24" s="215"/>
      <c r="AD24" s="209"/>
      <c r="AE24" s="218"/>
      <c r="AF24" s="66"/>
      <c r="AG24" s="213"/>
      <c r="AH24" s="66"/>
      <c r="AI24" s="214"/>
      <c r="AJ24" s="215"/>
      <c r="AK24" s="209"/>
      <c r="AL24" s="209"/>
      <c r="AM24" s="209"/>
      <c r="AN24" s="209"/>
    </row>
    <row r="25" spans="1:40" s="207" customFormat="1" x14ac:dyDescent="0.3">
      <c r="A25" s="130"/>
      <c r="B25" s="99" t="s">
        <v>81</v>
      </c>
      <c r="C25" s="99"/>
      <c r="D25" s="100" t="s">
        <v>75</v>
      </c>
      <c r="E25" s="99"/>
      <c r="F25" s="159">
        <v>0</v>
      </c>
      <c r="G25" s="164"/>
      <c r="H25" s="119">
        <f t="shared" si="0"/>
        <v>0</v>
      </c>
      <c r="I25" s="121"/>
      <c r="J25" s="159">
        <v>0</v>
      </c>
      <c r="K25" s="190">
        <f t="shared" si="3"/>
        <v>0</v>
      </c>
      <c r="L25" s="204">
        <f t="shared" si="4"/>
        <v>0</v>
      </c>
      <c r="M25" s="121"/>
      <c r="N25" s="96">
        <f t="shared" si="5"/>
        <v>0</v>
      </c>
      <c r="O25" s="118" t="str">
        <f t="shared" si="6"/>
        <v/>
      </c>
      <c r="Q25" s="218"/>
      <c r="R25" s="223"/>
      <c r="S25" s="213"/>
      <c r="T25" s="66"/>
      <c r="U25" s="214"/>
      <c r="V25" s="215"/>
      <c r="W25" s="209"/>
      <c r="X25" s="218"/>
      <c r="Y25" s="223"/>
      <c r="Z25" s="213"/>
      <c r="AA25" s="66"/>
      <c r="AB25" s="214"/>
      <c r="AC25" s="215"/>
      <c r="AD25" s="209"/>
      <c r="AE25" s="218"/>
      <c r="AF25" s="223"/>
      <c r="AG25" s="213"/>
      <c r="AH25" s="66"/>
      <c r="AI25" s="214"/>
      <c r="AJ25" s="215"/>
      <c r="AK25" s="209"/>
      <c r="AL25" s="209"/>
      <c r="AM25" s="209"/>
      <c r="AN25" s="209"/>
    </row>
    <row r="26" spans="1:40" x14ac:dyDescent="0.3">
      <c r="A26" s="1"/>
      <c r="B26" s="67" t="s">
        <v>32</v>
      </c>
      <c r="C26" s="67"/>
      <c r="D26" s="100" t="s">
        <v>59</v>
      </c>
      <c r="E26" s="99"/>
      <c r="F26" s="120">
        <v>30.443100000000001</v>
      </c>
      <c r="G26" s="197">
        <f>$F18</f>
        <v>2704.0439999999999</v>
      </c>
      <c r="H26" s="119">
        <f t="shared" si="0"/>
        <v>82319.481896400001</v>
      </c>
      <c r="I26" s="97"/>
      <c r="J26" s="120">
        <f>+'2017 RR&amp;DistR-DONOTPRINT'!H31</f>
        <v>32.65326906</v>
      </c>
      <c r="K26" s="197">
        <f>+$G$26</f>
        <v>2704.0439999999999</v>
      </c>
      <c r="L26" s="119">
        <f t="shared" si="1"/>
        <v>88295.876282078636</v>
      </c>
      <c r="M26" s="97"/>
      <c r="N26" s="96">
        <f t="shared" ref="N26:N29" si="7">L26-H26</f>
        <v>5976.3943856786354</v>
      </c>
      <c r="O26" s="118">
        <f t="shared" ref="O26:O29" si="8">IF(OR(H26=0,L26=0),"",(N26/H26))</f>
        <v>7.2599999999999942E-2</v>
      </c>
      <c r="Q26" s="218"/>
      <c r="R26" s="255"/>
      <c r="S26" s="213"/>
      <c r="T26" s="66"/>
      <c r="U26" s="214"/>
      <c r="V26" s="215"/>
      <c r="W26" s="209"/>
      <c r="X26" s="218"/>
      <c r="Y26" s="255"/>
      <c r="Z26" s="213"/>
      <c r="AA26" s="66"/>
      <c r="AB26" s="214"/>
      <c r="AC26" s="215"/>
      <c r="AD26" s="209"/>
      <c r="AE26" s="218"/>
      <c r="AF26" s="255"/>
      <c r="AG26" s="213"/>
      <c r="AH26" s="66"/>
      <c r="AI26" s="214"/>
      <c r="AJ26" s="215"/>
      <c r="AK26" s="209"/>
      <c r="AL26" s="209"/>
      <c r="AM26" s="209"/>
      <c r="AN26" s="209"/>
    </row>
    <row r="27" spans="1:40" s="194" customFormat="1" x14ac:dyDescent="0.3">
      <c r="A27" s="1"/>
      <c r="B27" s="271" t="s">
        <v>128</v>
      </c>
      <c r="C27" s="67"/>
      <c r="D27" s="100" t="s">
        <v>59</v>
      </c>
      <c r="E27" s="99"/>
      <c r="F27" s="120"/>
      <c r="G27" s="197"/>
      <c r="H27" s="119"/>
      <c r="I27" s="97"/>
      <c r="J27" s="120">
        <f>+'2017 RR&amp;DistR-DONOTPRINT'!$D$12</f>
        <v>0</v>
      </c>
      <c r="K27" s="197">
        <f>+$G$26</f>
        <v>2704.0439999999999</v>
      </c>
      <c r="L27" s="119">
        <f t="shared" si="1"/>
        <v>0</v>
      </c>
      <c r="M27" s="97"/>
      <c r="N27" s="96">
        <f t="shared" si="7"/>
        <v>0</v>
      </c>
      <c r="O27" s="118" t="str">
        <f t="shared" si="8"/>
        <v/>
      </c>
      <c r="Q27" s="218"/>
      <c r="R27" s="255"/>
      <c r="S27" s="213"/>
      <c r="T27" s="66"/>
      <c r="U27" s="214"/>
      <c r="V27" s="215"/>
      <c r="W27" s="209"/>
      <c r="X27" s="218"/>
      <c r="Y27" s="255"/>
      <c r="Z27" s="213"/>
      <c r="AA27" s="66"/>
      <c r="AB27" s="214"/>
      <c r="AC27" s="215"/>
      <c r="AD27" s="209"/>
      <c r="AE27" s="218"/>
      <c r="AF27" s="255"/>
      <c r="AG27" s="213"/>
      <c r="AH27" s="66"/>
      <c r="AI27" s="214"/>
      <c r="AJ27" s="215"/>
      <c r="AK27" s="209"/>
      <c r="AL27" s="209"/>
      <c r="AM27" s="209"/>
      <c r="AN27" s="209"/>
    </row>
    <row r="28" spans="1:40" s="207" customFormat="1" x14ac:dyDescent="0.3">
      <c r="A28" s="130"/>
      <c r="B28" s="99" t="s">
        <v>80</v>
      </c>
      <c r="C28" s="99"/>
      <c r="D28" s="100" t="s">
        <v>59</v>
      </c>
      <c r="E28" s="99"/>
      <c r="F28" s="161">
        <v>0</v>
      </c>
      <c r="G28" s="197">
        <f>+$G$26</f>
        <v>2704.0439999999999</v>
      </c>
      <c r="H28" s="119">
        <f t="shared" si="0"/>
        <v>0</v>
      </c>
      <c r="I28" s="121"/>
      <c r="J28" s="161">
        <v>0</v>
      </c>
      <c r="K28" s="197">
        <f t="shared" ref="K28:K29" si="9">+$G$26</f>
        <v>2704.0439999999999</v>
      </c>
      <c r="L28" s="204">
        <f t="shared" ref="L28:L29" si="10">K28*J28</f>
        <v>0</v>
      </c>
      <c r="M28" s="121"/>
      <c r="N28" s="96">
        <f t="shared" si="7"/>
        <v>0</v>
      </c>
      <c r="O28" s="118" t="str">
        <f t="shared" si="8"/>
        <v/>
      </c>
      <c r="Q28" s="218"/>
      <c r="R28" s="255"/>
      <c r="S28" s="213"/>
      <c r="T28" s="66"/>
      <c r="U28" s="214"/>
      <c r="V28" s="215"/>
      <c r="W28" s="209"/>
      <c r="X28" s="218"/>
      <c r="Y28" s="255"/>
      <c r="Z28" s="213"/>
      <c r="AA28" s="66"/>
      <c r="AB28" s="214"/>
      <c r="AC28" s="215"/>
      <c r="AD28" s="209"/>
      <c r="AE28" s="218"/>
      <c r="AF28" s="255"/>
      <c r="AG28" s="213"/>
      <c r="AH28" s="66"/>
      <c r="AI28" s="214"/>
      <c r="AJ28" s="215"/>
      <c r="AK28" s="209"/>
      <c r="AL28" s="209"/>
      <c r="AM28" s="209"/>
      <c r="AN28" s="209"/>
    </row>
    <row r="29" spans="1:40" s="207" customFormat="1" x14ac:dyDescent="0.3">
      <c r="A29" s="130"/>
      <c r="B29" s="99" t="s">
        <v>81</v>
      </c>
      <c r="C29" s="99"/>
      <c r="D29" s="100" t="s">
        <v>59</v>
      </c>
      <c r="E29" s="99"/>
      <c r="F29" s="120">
        <v>4.7800000000000002E-2</v>
      </c>
      <c r="G29" s="197">
        <f t="shared" ref="G29:G39" si="11">+$G$26</f>
        <v>2704.0439999999999</v>
      </c>
      <c r="H29" s="119">
        <f t="shared" si="0"/>
        <v>129.2533032</v>
      </c>
      <c r="I29" s="121"/>
      <c r="J29" s="120">
        <v>4.7800000000000002E-2</v>
      </c>
      <c r="K29" s="197">
        <f t="shared" si="9"/>
        <v>2704.0439999999999</v>
      </c>
      <c r="L29" s="204">
        <f t="shared" si="10"/>
        <v>129.2533032</v>
      </c>
      <c r="M29" s="121"/>
      <c r="N29" s="96">
        <f t="shared" si="7"/>
        <v>0</v>
      </c>
      <c r="O29" s="118">
        <f t="shared" si="8"/>
        <v>0</v>
      </c>
      <c r="Q29" s="218"/>
      <c r="R29" s="255"/>
      <c r="S29" s="213"/>
      <c r="T29" s="66"/>
      <c r="U29" s="214"/>
      <c r="V29" s="215"/>
      <c r="W29" s="209"/>
      <c r="X29" s="218"/>
      <c r="Y29" s="255"/>
      <c r="Z29" s="213"/>
      <c r="AA29" s="66"/>
      <c r="AB29" s="214"/>
      <c r="AC29" s="215"/>
      <c r="AD29" s="209"/>
      <c r="AE29" s="218"/>
      <c r="AF29" s="255"/>
      <c r="AG29" s="213"/>
      <c r="AH29" s="66"/>
      <c r="AI29" s="214"/>
      <c r="AJ29" s="215"/>
      <c r="AK29" s="209"/>
      <c r="AL29" s="209"/>
      <c r="AM29" s="209"/>
      <c r="AN29" s="209"/>
    </row>
    <row r="30" spans="1:40" x14ac:dyDescent="0.3">
      <c r="A30" s="1"/>
      <c r="B30" s="202" t="s">
        <v>86</v>
      </c>
      <c r="C30" s="67"/>
      <c r="D30" s="100" t="s">
        <v>59</v>
      </c>
      <c r="E30" s="99"/>
      <c r="F30" s="120">
        <v>-0.19259999999999999</v>
      </c>
      <c r="G30" s="197">
        <f t="shared" si="11"/>
        <v>2704.0439999999999</v>
      </c>
      <c r="H30" s="119">
        <f t="shared" si="0"/>
        <v>-520.79887439999993</v>
      </c>
      <c r="I30" s="97"/>
      <c r="J30" s="120"/>
      <c r="K30" s="197">
        <f>+$G$26</f>
        <v>2704.0439999999999</v>
      </c>
      <c r="L30" s="119">
        <f t="shared" si="1"/>
        <v>0</v>
      </c>
      <c r="M30" s="97"/>
      <c r="N30" s="96">
        <f t="shared" si="5"/>
        <v>520.79887439999993</v>
      </c>
      <c r="O30" s="118" t="str">
        <f t="shared" si="6"/>
        <v/>
      </c>
      <c r="Q30" s="217"/>
      <c r="R30" s="255"/>
      <c r="S30" s="213"/>
      <c r="T30" s="66"/>
      <c r="U30" s="214"/>
      <c r="V30" s="215"/>
      <c r="W30" s="209"/>
      <c r="X30" s="217"/>
      <c r="Y30" s="255"/>
      <c r="Z30" s="213"/>
      <c r="AA30" s="66"/>
      <c r="AB30" s="214"/>
      <c r="AC30" s="215"/>
      <c r="AD30" s="209"/>
      <c r="AE30" s="217"/>
      <c r="AF30" s="255"/>
      <c r="AG30" s="213"/>
      <c r="AH30" s="66"/>
      <c r="AI30" s="214"/>
      <c r="AJ30" s="215"/>
      <c r="AK30" s="209"/>
      <c r="AL30" s="209"/>
      <c r="AM30" s="209"/>
      <c r="AN30" s="209"/>
    </row>
    <row r="31" spans="1:40" x14ac:dyDescent="0.3">
      <c r="A31" s="1"/>
      <c r="B31" s="202" t="s">
        <v>87</v>
      </c>
      <c r="C31" s="67"/>
      <c r="D31" s="100" t="s">
        <v>59</v>
      </c>
      <c r="E31" s="99"/>
      <c r="F31" s="120">
        <v>-9.11E-2</v>
      </c>
      <c r="G31" s="197">
        <f t="shared" si="11"/>
        <v>2704.0439999999999</v>
      </c>
      <c r="H31" s="119">
        <f t="shared" si="0"/>
        <v>-246.33840839999999</v>
      </c>
      <c r="I31" s="97"/>
      <c r="J31" s="120"/>
      <c r="K31" s="197">
        <f t="shared" ref="K31:K37" si="12">+$G$26</f>
        <v>2704.0439999999999</v>
      </c>
      <c r="L31" s="119">
        <f t="shared" si="1"/>
        <v>0</v>
      </c>
      <c r="M31" s="97"/>
      <c r="N31" s="96">
        <f t="shared" si="5"/>
        <v>246.33840839999999</v>
      </c>
      <c r="O31" s="118" t="str">
        <f t="shared" si="6"/>
        <v/>
      </c>
      <c r="Q31" s="217"/>
      <c r="R31" s="255"/>
      <c r="S31" s="213"/>
      <c r="T31" s="66"/>
      <c r="U31" s="214"/>
      <c r="V31" s="215"/>
      <c r="W31" s="209"/>
      <c r="X31" s="217"/>
      <c r="Y31" s="255"/>
      <c r="Z31" s="213"/>
      <c r="AA31" s="66"/>
      <c r="AB31" s="214"/>
      <c r="AC31" s="215"/>
      <c r="AD31" s="209"/>
      <c r="AE31" s="217"/>
      <c r="AF31" s="255"/>
      <c r="AG31" s="213"/>
      <c r="AH31" s="66"/>
      <c r="AI31" s="214"/>
      <c r="AJ31" s="215"/>
      <c r="AK31" s="209"/>
      <c r="AL31" s="209"/>
      <c r="AM31" s="209"/>
      <c r="AN31" s="209"/>
    </row>
    <row r="32" spans="1:40" x14ac:dyDescent="0.3">
      <c r="A32" s="1"/>
      <c r="B32" s="202" t="s">
        <v>91</v>
      </c>
      <c r="C32" s="67"/>
      <c r="D32" s="100" t="s">
        <v>59</v>
      </c>
      <c r="E32" s="99"/>
      <c r="F32" s="120">
        <v>7.4099999999999999E-2</v>
      </c>
      <c r="G32" s="197">
        <f t="shared" si="11"/>
        <v>2704.0439999999999</v>
      </c>
      <c r="H32" s="119">
        <f t="shared" si="0"/>
        <v>200.36966039999999</v>
      </c>
      <c r="I32" s="97"/>
      <c r="J32" s="120">
        <v>7.4099999999999999E-2</v>
      </c>
      <c r="K32" s="197">
        <f t="shared" si="12"/>
        <v>2704.0439999999999</v>
      </c>
      <c r="L32" s="119">
        <f t="shared" si="1"/>
        <v>200.36966039999999</v>
      </c>
      <c r="M32" s="97"/>
      <c r="N32" s="96">
        <f t="shared" si="5"/>
        <v>0</v>
      </c>
      <c r="O32" s="118">
        <f t="shared" si="6"/>
        <v>0</v>
      </c>
      <c r="Q32" s="218"/>
      <c r="R32" s="255"/>
      <c r="S32" s="213"/>
      <c r="T32" s="66"/>
      <c r="U32" s="214"/>
      <c r="V32" s="215"/>
      <c r="W32" s="209"/>
      <c r="X32" s="218"/>
      <c r="Y32" s="255"/>
      <c r="Z32" s="213"/>
      <c r="AA32" s="66"/>
      <c r="AB32" s="214"/>
      <c r="AC32" s="215"/>
      <c r="AD32" s="209"/>
      <c r="AE32" s="218"/>
      <c r="AF32" s="255"/>
      <c r="AG32" s="213"/>
      <c r="AH32" s="66"/>
      <c r="AI32" s="214"/>
      <c r="AJ32" s="215"/>
      <c r="AK32" s="209"/>
      <c r="AL32" s="209"/>
      <c r="AM32" s="209"/>
      <c r="AN32" s="209"/>
    </row>
    <row r="33" spans="1:40" x14ac:dyDescent="0.3">
      <c r="A33" s="1"/>
      <c r="B33" s="202" t="s">
        <v>92</v>
      </c>
      <c r="C33" s="67"/>
      <c r="D33" s="100" t="s">
        <v>59</v>
      </c>
      <c r="E33" s="99"/>
      <c r="F33" s="120">
        <v>3.1199999999999999E-2</v>
      </c>
      <c r="G33" s="197">
        <f t="shared" si="11"/>
        <v>2704.0439999999999</v>
      </c>
      <c r="H33" s="119">
        <f t="shared" si="0"/>
        <v>84.366172799999987</v>
      </c>
      <c r="I33" s="97"/>
      <c r="J33" s="120">
        <v>3.1199999999999999E-2</v>
      </c>
      <c r="K33" s="197">
        <f t="shared" si="12"/>
        <v>2704.0439999999999</v>
      </c>
      <c r="L33" s="119">
        <f t="shared" si="1"/>
        <v>84.366172799999987</v>
      </c>
      <c r="M33" s="97"/>
      <c r="N33" s="96">
        <f t="shared" si="5"/>
        <v>0</v>
      </c>
      <c r="O33" s="118">
        <f t="shared" si="6"/>
        <v>0</v>
      </c>
      <c r="Q33" s="218"/>
      <c r="R33" s="255"/>
      <c r="S33" s="213"/>
      <c r="T33" s="66"/>
      <c r="U33" s="214"/>
      <c r="V33" s="215"/>
      <c r="W33" s="209"/>
      <c r="X33" s="218"/>
      <c r="Y33" s="255"/>
      <c r="Z33" s="213"/>
      <c r="AA33" s="66"/>
      <c r="AB33" s="214"/>
      <c r="AC33" s="215"/>
      <c r="AD33" s="209"/>
      <c r="AE33" s="218"/>
      <c r="AF33" s="255"/>
      <c r="AG33" s="213"/>
      <c r="AH33" s="66"/>
      <c r="AI33" s="214"/>
      <c r="AJ33" s="215"/>
      <c r="AK33" s="209"/>
      <c r="AL33" s="209"/>
      <c r="AM33" s="209"/>
      <c r="AN33" s="209"/>
    </row>
    <row r="34" spans="1:40" x14ac:dyDescent="0.3">
      <c r="A34" s="1"/>
      <c r="B34" s="202" t="s">
        <v>95</v>
      </c>
      <c r="C34" s="67"/>
      <c r="D34" s="100" t="s">
        <v>59</v>
      </c>
      <c r="E34" s="99"/>
      <c r="F34" s="120">
        <v>-3.6400000000000002E-2</v>
      </c>
      <c r="G34" s="197">
        <f t="shared" si="11"/>
        <v>2704.0439999999999</v>
      </c>
      <c r="H34" s="119">
        <f t="shared" si="0"/>
        <v>-98.427201600000004</v>
      </c>
      <c r="I34" s="97"/>
      <c r="J34" s="120"/>
      <c r="K34" s="197">
        <f t="shared" si="12"/>
        <v>2704.0439999999999</v>
      </c>
      <c r="L34" s="119">
        <f t="shared" si="1"/>
        <v>0</v>
      </c>
      <c r="M34" s="97"/>
      <c r="N34" s="96">
        <f t="shared" si="5"/>
        <v>98.427201600000004</v>
      </c>
      <c r="O34" s="118" t="str">
        <f t="shared" si="6"/>
        <v/>
      </c>
      <c r="Q34" s="217"/>
      <c r="R34" s="255"/>
      <c r="S34" s="213"/>
      <c r="T34" s="66"/>
      <c r="U34" s="214"/>
      <c r="V34" s="215"/>
      <c r="W34" s="209"/>
      <c r="X34" s="217"/>
      <c r="Y34" s="255"/>
      <c r="Z34" s="213"/>
      <c r="AA34" s="66"/>
      <c r="AB34" s="214"/>
      <c r="AC34" s="215"/>
      <c r="AD34" s="209"/>
      <c r="AE34" s="217"/>
      <c r="AF34" s="255"/>
      <c r="AG34" s="213"/>
      <c r="AH34" s="66"/>
      <c r="AI34" s="214"/>
      <c r="AJ34" s="215"/>
      <c r="AK34" s="209"/>
      <c r="AL34" s="209"/>
      <c r="AM34" s="209"/>
      <c r="AN34" s="209"/>
    </row>
    <row r="35" spans="1:40" x14ac:dyDescent="0.3">
      <c r="A35" s="1"/>
      <c r="B35" s="202" t="s">
        <v>93</v>
      </c>
      <c r="C35" s="67"/>
      <c r="D35" s="100" t="s">
        <v>59</v>
      </c>
      <c r="E35" s="99"/>
      <c r="F35" s="120">
        <v>0.51329999999999998</v>
      </c>
      <c r="G35" s="197">
        <f t="shared" si="11"/>
        <v>2704.0439999999999</v>
      </c>
      <c r="H35" s="119">
        <f t="shared" si="0"/>
        <v>1387.9857851999998</v>
      </c>
      <c r="I35" s="97"/>
      <c r="J35" s="120">
        <v>0.51329999999999998</v>
      </c>
      <c r="K35" s="197">
        <f t="shared" si="12"/>
        <v>2704.0439999999999</v>
      </c>
      <c r="L35" s="119">
        <f t="shared" si="1"/>
        <v>1387.9857851999998</v>
      </c>
      <c r="M35" s="97"/>
      <c r="N35" s="96">
        <f t="shared" si="5"/>
        <v>0</v>
      </c>
      <c r="O35" s="118">
        <f t="shared" si="6"/>
        <v>0</v>
      </c>
      <c r="Q35" s="218"/>
      <c r="R35" s="255"/>
      <c r="S35" s="213"/>
      <c r="T35" s="66"/>
      <c r="U35" s="214"/>
      <c r="V35" s="215"/>
      <c r="W35" s="209"/>
      <c r="X35" s="218"/>
      <c r="Y35" s="255"/>
      <c r="Z35" s="213"/>
      <c r="AA35" s="66"/>
      <c r="AB35" s="214"/>
      <c r="AC35" s="215"/>
      <c r="AD35" s="209"/>
      <c r="AE35" s="218"/>
      <c r="AF35" s="255"/>
      <c r="AG35" s="213"/>
      <c r="AH35" s="66"/>
      <c r="AI35" s="214"/>
      <c r="AJ35" s="215"/>
      <c r="AK35" s="209"/>
      <c r="AL35" s="209"/>
      <c r="AM35" s="209"/>
      <c r="AN35" s="209"/>
    </row>
    <row r="36" spans="1:40" x14ac:dyDescent="0.3">
      <c r="A36" s="1"/>
      <c r="B36" s="202" t="s">
        <v>89</v>
      </c>
      <c r="C36" s="67"/>
      <c r="D36" s="100" t="s">
        <v>59</v>
      </c>
      <c r="E36" s="99"/>
      <c r="F36" s="120">
        <v>-0.53469999999999995</v>
      </c>
      <c r="G36" s="197">
        <f t="shared" si="11"/>
        <v>2704.0439999999999</v>
      </c>
      <c r="H36" s="119">
        <f t="shared" si="0"/>
        <v>-1445.8523267999999</v>
      </c>
      <c r="I36" s="97"/>
      <c r="J36" s="120">
        <v>-0.53469999999999995</v>
      </c>
      <c r="K36" s="197">
        <f t="shared" si="12"/>
        <v>2704.0439999999999</v>
      </c>
      <c r="L36" s="119">
        <f t="shared" si="1"/>
        <v>-1445.8523267999999</v>
      </c>
      <c r="M36" s="97"/>
      <c r="N36" s="96">
        <f t="shared" si="5"/>
        <v>0</v>
      </c>
      <c r="O36" s="118">
        <f t="shared" si="6"/>
        <v>0</v>
      </c>
      <c r="Q36" s="218"/>
      <c r="R36" s="255"/>
      <c r="S36" s="213"/>
      <c r="T36" s="66"/>
      <c r="U36" s="214"/>
      <c r="V36" s="215"/>
      <c r="W36" s="209"/>
      <c r="X36" s="218"/>
      <c r="Y36" s="255"/>
      <c r="Z36" s="213"/>
      <c r="AA36" s="66"/>
      <c r="AB36" s="214"/>
      <c r="AC36" s="215"/>
      <c r="AD36" s="209"/>
      <c r="AE36" s="218"/>
      <c r="AF36" s="255"/>
      <c r="AG36" s="213"/>
      <c r="AH36" s="66"/>
      <c r="AI36" s="214"/>
      <c r="AJ36" s="215"/>
      <c r="AK36" s="209"/>
      <c r="AL36" s="209"/>
      <c r="AM36" s="209"/>
      <c r="AN36" s="209"/>
    </row>
    <row r="37" spans="1:40" x14ac:dyDescent="0.3">
      <c r="A37" s="1"/>
      <c r="B37" s="202" t="s">
        <v>90</v>
      </c>
      <c r="C37" s="67"/>
      <c r="D37" s="100" t="s">
        <v>59</v>
      </c>
      <c r="E37" s="99"/>
      <c r="F37" s="120">
        <v>-1.6506000000000001</v>
      </c>
      <c r="G37" s="197">
        <f t="shared" si="11"/>
        <v>2704.0439999999999</v>
      </c>
      <c r="H37" s="119">
        <f t="shared" si="0"/>
        <v>-4463.2950264000001</v>
      </c>
      <c r="I37" s="97"/>
      <c r="J37" s="120">
        <v>-1.6506000000000001</v>
      </c>
      <c r="K37" s="197">
        <f t="shared" si="12"/>
        <v>2704.0439999999999</v>
      </c>
      <c r="L37" s="119">
        <f t="shared" si="1"/>
        <v>-4463.2950264000001</v>
      </c>
      <c r="M37" s="97"/>
      <c r="N37" s="96">
        <f t="shared" si="5"/>
        <v>0</v>
      </c>
      <c r="O37" s="118">
        <f t="shared" si="6"/>
        <v>0</v>
      </c>
      <c r="Q37" s="218"/>
      <c r="R37" s="255"/>
      <c r="S37" s="213"/>
      <c r="T37" s="66"/>
      <c r="U37" s="214"/>
      <c r="V37" s="215"/>
      <c r="W37" s="209"/>
      <c r="X37" s="218"/>
      <c r="Y37" s="255"/>
      <c r="Z37" s="213"/>
      <c r="AA37" s="66"/>
      <c r="AB37" s="214"/>
      <c r="AC37" s="215"/>
      <c r="AD37" s="209"/>
      <c r="AE37" s="218"/>
      <c r="AF37" s="255"/>
      <c r="AG37" s="213"/>
      <c r="AH37" s="66"/>
      <c r="AI37" s="214"/>
      <c r="AJ37" s="215"/>
      <c r="AK37" s="209"/>
      <c r="AL37" s="209"/>
      <c r="AM37" s="209"/>
      <c r="AN37" s="209"/>
    </row>
    <row r="38" spans="1:40" x14ac:dyDescent="0.3">
      <c r="A38" s="130"/>
      <c r="B38" s="135" t="s">
        <v>31</v>
      </c>
      <c r="C38" s="116"/>
      <c r="D38" s="134"/>
      <c r="E38" s="116"/>
      <c r="F38" s="133"/>
      <c r="G38" s="361"/>
      <c r="H38" s="322">
        <f>SUM(H23:H37)</f>
        <v>99842.144980400015</v>
      </c>
      <c r="I38" s="123"/>
      <c r="J38" s="131"/>
      <c r="K38" s="199"/>
      <c r="L38" s="322">
        <f>SUM(L23:L37)</f>
        <v>108317.26989047865</v>
      </c>
      <c r="M38" s="123"/>
      <c r="N38" s="109">
        <f t="shared" si="2"/>
        <v>8475.1249100786372</v>
      </c>
      <c r="O38" s="169">
        <f>IF(OR(H38=0, L38=0),"",(N38/H38))</f>
        <v>8.4885244720477371E-2</v>
      </c>
      <c r="Q38" s="218"/>
      <c r="R38" s="256"/>
      <c r="S38" s="213"/>
      <c r="T38" s="66"/>
      <c r="U38" s="220"/>
      <c r="V38" s="221"/>
      <c r="W38" s="209"/>
      <c r="X38" s="218"/>
      <c r="Y38" s="257"/>
      <c r="Z38" s="213"/>
      <c r="AA38" s="66"/>
      <c r="AB38" s="220"/>
      <c r="AC38" s="221"/>
      <c r="AD38" s="209"/>
      <c r="AE38" s="218"/>
      <c r="AF38" s="257"/>
      <c r="AG38" s="213"/>
      <c r="AH38" s="66"/>
      <c r="AI38" s="220"/>
      <c r="AJ38" s="221"/>
      <c r="AK38" s="209"/>
      <c r="AL38" s="209"/>
      <c r="AM38" s="209"/>
      <c r="AN38" s="209"/>
    </row>
    <row r="39" spans="1:40" x14ac:dyDescent="0.3">
      <c r="A39" s="1"/>
      <c r="B39" s="202" t="s">
        <v>94</v>
      </c>
      <c r="C39" s="67"/>
      <c r="D39" s="100" t="s">
        <v>59</v>
      </c>
      <c r="E39" s="99"/>
      <c r="F39" s="127">
        <v>2.1000000000000001E-2</v>
      </c>
      <c r="G39" s="197">
        <f t="shared" si="11"/>
        <v>2704.0439999999999</v>
      </c>
      <c r="H39" s="119">
        <f t="shared" si="0"/>
        <v>56.784924000000004</v>
      </c>
      <c r="I39" s="129"/>
      <c r="J39" s="120"/>
      <c r="K39" s="197">
        <f>+$G$26</f>
        <v>2704.0439999999999</v>
      </c>
      <c r="L39" s="119">
        <f t="shared" ref="L39:L44" si="13">K39*J39</f>
        <v>0</v>
      </c>
      <c r="M39" s="128"/>
      <c r="N39" s="96">
        <f t="shared" si="2"/>
        <v>-56.784924000000004</v>
      </c>
      <c r="O39" s="118" t="str">
        <f t="shared" ref="O39:O45" si="14">IF(OR(H39=0,L39=0),"",(N39/H39))</f>
        <v/>
      </c>
      <c r="Q39" s="218"/>
      <c r="R39" s="255"/>
      <c r="S39" s="213"/>
      <c r="T39" s="66"/>
      <c r="U39" s="214"/>
      <c r="V39" s="215"/>
      <c r="W39" s="209"/>
      <c r="X39" s="218"/>
      <c r="Y39" s="255"/>
      <c r="Z39" s="213"/>
      <c r="AA39" s="66"/>
      <c r="AB39" s="214"/>
      <c r="AC39" s="215"/>
      <c r="AD39" s="209"/>
      <c r="AE39" s="218"/>
      <c r="AF39" s="255"/>
      <c r="AG39" s="213"/>
      <c r="AH39" s="66"/>
      <c r="AI39" s="214"/>
      <c r="AJ39" s="215"/>
      <c r="AK39" s="209"/>
      <c r="AL39" s="209"/>
      <c r="AM39" s="209"/>
      <c r="AN39" s="209"/>
    </row>
    <row r="40" spans="1:40" s="194" customFormat="1" x14ac:dyDescent="0.3">
      <c r="A40" s="1"/>
      <c r="B40" s="271" t="s">
        <v>143</v>
      </c>
      <c r="C40" s="67"/>
      <c r="D40" s="100" t="s">
        <v>59</v>
      </c>
      <c r="E40" s="99"/>
      <c r="F40" s="329"/>
      <c r="G40" s="164"/>
      <c r="H40" s="162"/>
      <c r="I40" s="97"/>
      <c r="J40" s="316">
        <f>+'2017 RR&amp;DistR-DONOTPRINT'!$B$12</f>
        <v>-1.1636</v>
      </c>
      <c r="K40" s="197">
        <f t="shared" ref="K40:K42" si="15">+$G$26</f>
        <v>2704.0439999999999</v>
      </c>
      <c r="L40" s="162">
        <f t="shared" si="13"/>
        <v>-3146.4255983999997</v>
      </c>
      <c r="M40" s="97"/>
      <c r="N40" s="96">
        <f t="shared" ref="N40:N44" si="16">L40-H40</f>
        <v>-3146.4255983999997</v>
      </c>
      <c r="O40" s="118" t="str">
        <f t="shared" ref="O40:O44" si="17">IF(OR(H40=0,L40=0),"",(N40/H40))</f>
        <v/>
      </c>
      <c r="Q40" s="218"/>
      <c r="R40" s="255"/>
      <c r="S40" s="213"/>
      <c r="T40" s="66"/>
      <c r="U40" s="214"/>
      <c r="V40" s="215"/>
      <c r="W40" s="209"/>
      <c r="X40" s="218"/>
      <c r="Y40" s="255"/>
      <c r="Z40" s="213"/>
      <c r="AA40" s="66"/>
      <c r="AB40" s="214"/>
      <c r="AC40" s="215"/>
      <c r="AD40" s="209"/>
      <c r="AE40" s="218"/>
      <c r="AF40" s="255"/>
      <c r="AG40" s="213"/>
      <c r="AH40" s="66"/>
      <c r="AI40" s="214"/>
      <c r="AJ40" s="215"/>
      <c r="AK40" s="209"/>
      <c r="AL40" s="209"/>
      <c r="AM40" s="209"/>
      <c r="AN40" s="209"/>
    </row>
    <row r="41" spans="1:40" s="194" customFormat="1" x14ac:dyDescent="0.3">
      <c r="A41" s="1"/>
      <c r="B41" s="271" t="s">
        <v>144</v>
      </c>
      <c r="C41" s="67"/>
      <c r="D41" s="100" t="s">
        <v>59</v>
      </c>
      <c r="E41" s="99"/>
      <c r="F41" s="316"/>
      <c r="G41" s="164"/>
      <c r="H41" s="162"/>
      <c r="I41" s="97"/>
      <c r="J41" s="316">
        <f>+'2017 RR&amp;DistR-DONOTPRINT'!$C$12</f>
        <v>0</v>
      </c>
      <c r="K41" s="197">
        <f t="shared" si="15"/>
        <v>2704.0439999999999</v>
      </c>
      <c r="L41" s="162">
        <f t="shared" si="13"/>
        <v>0</v>
      </c>
      <c r="M41" s="97"/>
      <c r="N41" s="96">
        <f t="shared" si="16"/>
        <v>0</v>
      </c>
      <c r="O41" s="118" t="str">
        <f t="shared" si="17"/>
        <v/>
      </c>
      <c r="Q41" s="218"/>
      <c r="R41" s="255"/>
      <c r="S41" s="213"/>
      <c r="T41" s="66"/>
      <c r="U41" s="214"/>
      <c r="V41" s="215"/>
      <c r="W41" s="209"/>
      <c r="X41" s="218"/>
      <c r="Y41" s="255"/>
      <c r="Z41" s="213"/>
      <c r="AA41" s="66"/>
      <c r="AB41" s="214"/>
      <c r="AC41" s="215"/>
      <c r="AD41" s="209"/>
      <c r="AE41" s="218"/>
      <c r="AF41" s="255"/>
      <c r="AG41" s="213"/>
      <c r="AH41" s="66"/>
      <c r="AI41" s="214"/>
      <c r="AJ41" s="215"/>
      <c r="AK41" s="209"/>
      <c r="AL41" s="209"/>
      <c r="AM41" s="209"/>
      <c r="AN41" s="209"/>
    </row>
    <row r="42" spans="1:40" s="194" customFormat="1" x14ac:dyDescent="0.3">
      <c r="A42" s="1"/>
      <c r="B42" s="271" t="s">
        <v>145</v>
      </c>
      <c r="C42" s="67"/>
      <c r="D42" s="100" t="s">
        <v>59</v>
      </c>
      <c r="E42" s="99"/>
      <c r="F42" s="316"/>
      <c r="G42" s="164"/>
      <c r="H42" s="162"/>
      <c r="I42" s="97"/>
      <c r="J42" s="316">
        <f>+'2017 RR&amp;DistR-DONOTPRINT'!$E$12</f>
        <v>9.9199999999999997E-2</v>
      </c>
      <c r="K42" s="197">
        <f t="shared" si="15"/>
        <v>2704.0439999999999</v>
      </c>
      <c r="L42" s="162">
        <f t="shared" si="13"/>
        <v>268.24116479999998</v>
      </c>
      <c r="M42" s="97"/>
      <c r="N42" s="96">
        <f t="shared" si="16"/>
        <v>268.24116479999998</v>
      </c>
      <c r="O42" s="118" t="str">
        <f t="shared" si="17"/>
        <v/>
      </c>
      <c r="Q42" s="218"/>
      <c r="R42" s="255"/>
      <c r="S42" s="213"/>
      <c r="T42" s="66"/>
      <c r="U42" s="214"/>
      <c r="V42" s="215"/>
      <c r="W42" s="209"/>
      <c r="X42" s="218"/>
      <c r="Y42" s="255"/>
      <c r="Z42" s="213"/>
      <c r="AA42" s="66"/>
      <c r="AB42" s="214"/>
      <c r="AC42" s="215"/>
      <c r="AD42" s="209"/>
      <c r="AE42" s="218"/>
      <c r="AF42" s="255"/>
      <c r="AG42" s="213"/>
      <c r="AH42" s="66"/>
      <c r="AI42" s="214"/>
      <c r="AJ42" s="215"/>
      <c r="AK42" s="209"/>
      <c r="AL42" s="209"/>
      <c r="AM42" s="209"/>
      <c r="AN42" s="209"/>
    </row>
    <row r="43" spans="1:40" s="194" customFormat="1" x14ac:dyDescent="0.3">
      <c r="A43" s="1"/>
      <c r="B43" s="271" t="s">
        <v>147</v>
      </c>
      <c r="C43" s="67"/>
      <c r="D43" s="100" t="s">
        <v>59</v>
      </c>
      <c r="E43" s="99"/>
      <c r="F43" s="316"/>
      <c r="G43" s="164"/>
      <c r="H43" s="162"/>
      <c r="I43" s="97"/>
      <c r="J43" s="329">
        <f>+'2017 RR&amp;DistR-DONOTPRINT'!$G$12</f>
        <v>1.42E-3</v>
      </c>
      <c r="K43" s="197">
        <f>+F19</f>
        <v>1190642.4439999999</v>
      </c>
      <c r="L43" s="162">
        <f t="shared" si="13"/>
        <v>1690.7122704799999</v>
      </c>
      <c r="M43" s="97"/>
      <c r="N43" s="96">
        <f t="shared" si="16"/>
        <v>1690.7122704799999</v>
      </c>
      <c r="O43" s="118" t="str">
        <f t="shared" si="17"/>
        <v/>
      </c>
      <c r="Q43" s="218"/>
      <c r="R43" s="255"/>
      <c r="S43" s="213"/>
      <c r="T43" s="66"/>
      <c r="U43" s="214"/>
      <c r="V43" s="215"/>
      <c r="W43" s="209"/>
      <c r="X43" s="218"/>
      <c r="Y43" s="255"/>
      <c r="Z43" s="213"/>
      <c r="AA43" s="66"/>
      <c r="AB43" s="214"/>
      <c r="AC43" s="215"/>
      <c r="AD43" s="209"/>
      <c r="AE43" s="218"/>
      <c r="AF43" s="255"/>
      <c r="AG43" s="213"/>
      <c r="AH43" s="66"/>
      <c r="AI43" s="214"/>
      <c r="AJ43" s="215"/>
      <c r="AK43" s="209"/>
      <c r="AL43" s="209"/>
      <c r="AM43" s="209"/>
      <c r="AN43" s="209"/>
    </row>
    <row r="44" spans="1:40" s="194" customFormat="1" x14ac:dyDescent="0.3">
      <c r="A44" s="1"/>
      <c r="B44" s="271" t="s">
        <v>146</v>
      </c>
      <c r="C44" s="67"/>
      <c r="D44" s="100" t="s">
        <v>59</v>
      </c>
      <c r="E44" s="99"/>
      <c r="F44" s="316"/>
      <c r="G44" s="164"/>
      <c r="H44" s="162"/>
      <c r="I44" s="97"/>
      <c r="J44" s="329">
        <f>+'2017 RR&amp;DistR-DONOTPRINT'!$H$12</f>
        <v>6.6299999999999996E-3</v>
      </c>
      <c r="K44" s="197">
        <f>+K43</f>
        <v>1190642.4439999999</v>
      </c>
      <c r="L44" s="162">
        <f t="shared" si="13"/>
        <v>7893.9594037199986</v>
      </c>
      <c r="M44" s="97"/>
      <c r="N44" s="96">
        <f t="shared" si="16"/>
        <v>7893.9594037199986</v>
      </c>
      <c r="O44" s="118" t="str">
        <f t="shared" si="17"/>
        <v/>
      </c>
      <c r="Q44" s="218"/>
      <c r="R44" s="255"/>
      <c r="S44" s="213"/>
      <c r="T44" s="66"/>
      <c r="U44" s="214"/>
      <c r="V44" s="215"/>
      <c r="W44" s="209"/>
      <c r="X44" s="218"/>
      <c r="Y44" s="255"/>
      <c r="Z44" s="213"/>
      <c r="AA44" s="66"/>
      <c r="AB44" s="214"/>
      <c r="AC44" s="215"/>
      <c r="AD44" s="209"/>
      <c r="AE44" s="218"/>
      <c r="AF44" s="255"/>
      <c r="AG44" s="213"/>
      <c r="AH44" s="66"/>
      <c r="AI44" s="214"/>
      <c r="AJ44" s="215"/>
      <c r="AK44" s="209"/>
      <c r="AL44" s="209"/>
      <c r="AM44" s="209"/>
      <c r="AN44" s="209"/>
    </row>
    <row r="45" spans="1:40" x14ac:dyDescent="0.3">
      <c r="A45" s="1"/>
      <c r="B45" s="101" t="s">
        <v>30</v>
      </c>
      <c r="C45" s="67"/>
      <c r="D45" s="100" t="s">
        <v>19</v>
      </c>
      <c r="E45" s="99"/>
      <c r="F45" s="316">
        <f>+F60</f>
        <v>0.113</v>
      </c>
      <c r="G45" s="163">
        <f>$F19*(1+$F68)-$F19</f>
        <v>44768.155894400086</v>
      </c>
      <c r="H45" s="162">
        <f>G45*F45</f>
        <v>5058.8016160672096</v>
      </c>
      <c r="I45" s="97"/>
      <c r="J45" s="316">
        <f>+F45</f>
        <v>0.113</v>
      </c>
      <c r="K45" s="163">
        <f>+$G$45</f>
        <v>44768.155894400086</v>
      </c>
      <c r="L45" s="162">
        <f>K45*J45</f>
        <v>5058.8016160672096</v>
      </c>
      <c r="M45" s="97"/>
      <c r="N45" s="96">
        <f t="shared" si="2"/>
        <v>0</v>
      </c>
      <c r="O45" s="118">
        <f t="shared" si="14"/>
        <v>0</v>
      </c>
      <c r="Q45" s="222"/>
      <c r="R45" s="223"/>
      <c r="S45" s="213"/>
      <c r="T45" s="66"/>
      <c r="U45" s="214"/>
      <c r="V45" s="215"/>
      <c r="W45" s="209"/>
      <c r="X45" s="222"/>
      <c r="Y45" s="251"/>
      <c r="Z45" s="213"/>
      <c r="AA45" s="66"/>
      <c r="AB45" s="214"/>
      <c r="AC45" s="215"/>
      <c r="AD45" s="209"/>
      <c r="AE45" s="222"/>
      <c r="AF45" s="251"/>
      <c r="AG45" s="213"/>
      <c r="AH45" s="66"/>
      <c r="AI45" s="214"/>
      <c r="AJ45" s="215"/>
      <c r="AK45" s="209"/>
      <c r="AL45" s="209"/>
      <c r="AM45" s="209"/>
      <c r="AN45" s="209"/>
    </row>
    <row r="46" spans="1:40" x14ac:dyDescent="0.3">
      <c r="A46" s="1"/>
      <c r="B46" s="117" t="s">
        <v>29</v>
      </c>
      <c r="C46" s="126"/>
      <c r="D46" s="126"/>
      <c r="E46" s="126"/>
      <c r="F46" s="125"/>
      <c r="G46" s="114"/>
      <c r="H46" s="111">
        <f>SUM(H39:H45)+H38</f>
        <v>104957.73152046722</v>
      </c>
      <c r="I46" s="123"/>
      <c r="J46" s="114"/>
      <c r="K46" s="124"/>
      <c r="L46" s="111">
        <f>SUM(L39:L45)+L38</f>
        <v>120082.55874714586</v>
      </c>
      <c r="M46" s="123"/>
      <c r="N46" s="109">
        <f t="shared" si="2"/>
        <v>15124.827226678637</v>
      </c>
      <c r="O46" s="108">
        <f>IF(OR(H46=0,L46=0),"",(N46/H46))</f>
        <v>0.14410398364725738</v>
      </c>
      <c r="Q46" s="66"/>
      <c r="R46" s="66"/>
      <c r="S46" s="220"/>
      <c r="T46" s="66"/>
      <c r="U46" s="220"/>
      <c r="V46" s="225"/>
      <c r="W46" s="209"/>
      <c r="X46" s="66"/>
      <c r="Y46" s="251"/>
      <c r="Z46" s="220"/>
      <c r="AA46" s="66"/>
      <c r="AB46" s="220"/>
      <c r="AC46" s="225"/>
      <c r="AD46" s="209"/>
      <c r="AE46" s="66"/>
      <c r="AF46" s="251"/>
      <c r="AG46" s="220"/>
      <c r="AH46" s="66"/>
      <c r="AI46" s="220"/>
      <c r="AJ46" s="225"/>
      <c r="AK46" s="209"/>
      <c r="AL46" s="209"/>
      <c r="AM46" s="209"/>
      <c r="AN46" s="209"/>
    </row>
    <row r="47" spans="1:40" x14ac:dyDescent="0.3">
      <c r="A47" s="1"/>
      <c r="B47" s="97" t="s">
        <v>28</v>
      </c>
      <c r="C47" s="97"/>
      <c r="D47" s="100" t="s">
        <v>61</v>
      </c>
      <c r="E47" s="121"/>
      <c r="F47" s="120">
        <v>2.8147000000000002</v>
      </c>
      <c r="G47" s="198">
        <f>+$G$26</f>
        <v>2704.0439999999999</v>
      </c>
      <c r="H47" s="119">
        <f>G47*F47</f>
        <v>7611.0726468000003</v>
      </c>
      <c r="I47" s="97"/>
      <c r="J47" s="120">
        <f>+'2017 RR&amp;DistR-DONOTPRINT'!$J$12</f>
        <v>2.3182</v>
      </c>
      <c r="K47" s="337">
        <f>+$G$26</f>
        <v>2704.0439999999999</v>
      </c>
      <c r="L47" s="119">
        <f>K47*J47</f>
        <v>6268.5148007999996</v>
      </c>
      <c r="M47" s="97"/>
      <c r="N47" s="96">
        <f t="shared" si="2"/>
        <v>-1342.5578460000006</v>
      </c>
      <c r="O47" s="118">
        <f>IF(OR(H47=0,L47=0),"",(N47/H47))</f>
        <v>-0.17639535296834483</v>
      </c>
      <c r="Q47" s="218"/>
      <c r="R47" s="251"/>
      <c r="S47" s="213"/>
      <c r="T47" s="66"/>
      <c r="U47" s="214"/>
      <c r="V47" s="215"/>
      <c r="W47" s="209"/>
      <c r="X47" s="218"/>
      <c r="Y47" s="251"/>
      <c r="Z47" s="213"/>
      <c r="AA47" s="66"/>
      <c r="AB47" s="214"/>
      <c r="AC47" s="215"/>
      <c r="AD47" s="209"/>
      <c r="AE47" s="218"/>
      <c r="AF47" s="251"/>
      <c r="AG47" s="213"/>
      <c r="AH47" s="66"/>
      <c r="AI47" s="214"/>
      <c r="AJ47" s="215"/>
      <c r="AK47" s="209"/>
      <c r="AL47" s="209"/>
      <c r="AM47" s="209"/>
      <c r="AN47" s="209"/>
    </row>
    <row r="48" spans="1:40" x14ac:dyDescent="0.3">
      <c r="A48" s="1"/>
      <c r="B48" s="122" t="s">
        <v>27</v>
      </c>
      <c r="C48" s="97"/>
      <c r="D48" s="100" t="s">
        <v>61</v>
      </c>
      <c r="E48" s="121"/>
      <c r="F48" s="120">
        <v>3.2214999999999998</v>
      </c>
      <c r="G48" s="198">
        <f>+$G$26</f>
        <v>2704.0439999999999</v>
      </c>
      <c r="H48" s="119">
        <f>G48*F48</f>
        <v>8711.077745999999</v>
      </c>
      <c r="I48" s="97"/>
      <c r="J48" s="120">
        <f>+'2017 RR&amp;DistR-DONOTPRINT'!$K$12</f>
        <v>2.2909999999999999</v>
      </c>
      <c r="K48" s="337">
        <f>+$G$26</f>
        <v>2704.0439999999999</v>
      </c>
      <c r="L48" s="119">
        <f>K48*J48</f>
        <v>6194.9648039999993</v>
      </c>
      <c r="M48" s="97"/>
      <c r="N48" s="96">
        <f t="shared" si="2"/>
        <v>-2516.1129419999997</v>
      </c>
      <c r="O48" s="118">
        <f>IF(OR(H48=0,L48=0),"",(N48/H48))</f>
        <v>-0.28884060220394225</v>
      </c>
      <c r="Q48" s="218"/>
      <c r="R48" s="251"/>
      <c r="S48" s="213"/>
      <c r="T48" s="66"/>
      <c r="U48" s="214"/>
      <c r="V48" s="215"/>
      <c r="W48" s="209"/>
      <c r="X48" s="218"/>
      <c r="Y48" s="251"/>
      <c r="Z48" s="213"/>
      <c r="AA48" s="66"/>
      <c r="AB48" s="214"/>
      <c r="AC48" s="215"/>
      <c r="AD48" s="209"/>
      <c r="AE48" s="218"/>
      <c r="AF48" s="251"/>
      <c r="AG48" s="213"/>
      <c r="AH48" s="66"/>
      <c r="AI48" s="214"/>
      <c r="AJ48" s="215"/>
      <c r="AK48" s="209"/>
      <c r="AL48" s="209"/>
      <c r="AM48" s="209"/>
      <c r="AN48" s="209"/>
    </row>
    <row r="49" spans="1:40" x14ac:dyDescent="0.3">
      <c r="A49" s="1"/>
      <c r="B49" s="117" t="s">
        <v>26</v>
      </c>
      <c r="C49" s="116"/>
      <c r="D49" s="116"/>
      <c r="E49" s="116"/>
      <c r="F49" s="115"/>
      <c r="G49" s="114"/>
      <c r="H49" s="111">
        <f>SUM(H46:H48)</f>
        <v>121279.88191326722</v>
      </c>
      <c r="I49" s="110"/>
      <c r="J49" s="113"/>
      <c r="K49" s="112"/>
      <c r="L49" s="111">
        <f>SUM(L46:L48)</f>
        <v>132546.03835194584</v>
      </c>
      <c r="M49" s="110"/>
      <c r="N49" s="109">
        <f t="shared" si="2"/>
        <v>11266.156438678619</v>
      </c>
      <c r="O49" s="108">
        <f>IF(OR(H49=0,L49=0),"",(N49/H49))</f>
        <v>9.2893860555830376E-2</v>
      </c>
      <c r="Q49" s="75"/>
      <c r="R49" s="75"/>
      <c r="S49" s="220"/>
      <c r="T49" s="75"/>
      <c r="U49" s="220"/>
      <c r="V49" s="225"/>
      <c r="W49" s="209"/>
      <c r="X49" s="75"/>
      <c r="Y49" s="75"/>
      <c r="Z49" s="220"/>
      <c r="AA49" s="75"/>
      <c r="AB49" s="220"/>
      <c r="AC49" s="225"/>
      <c r="AD49" s="209"/>
      <c r="AE49" s="75"/>
      <c r="AF49" s="75"/>
      <c r="AG49" s="220"/>
      <c r="AH49" s="75"/>
      <c r="AI49" s="220"/>
      <c r="AJ49" s="225"/>
      <c r="AK49" s="209"/>
      <c r="AL49" s="209"/>
      <c r="AM49" s="209"/>
      <c r="AN49" s="209"/>
    </row>
    <row r="50" spans="1:40" x14ac:dyDescent="0.3">
      <c r="A50" s="1"/>
      <c r="B50" s="107" t="s">
        <v>25</v>
      </c>
      <c r="C50" s="67"/>
      <c r="D50" s="100" t="s">
        <v>19</v>
      </c>
      <c r="E50" s="99"/>
      <c r="F50" s="93">
        <f>+RESIDENTIAL!F53</f>
        <v>3.5999999999999999E-3</v>
      </c>
      <c r="G50" s="175">
        <f>+$F19*(1+$F68)</f>
        <v>1235410.5998944</v>
      </c>
      <c r="H50" s="91">
        <f t="shared" ref="H50:H60" si="18">G50*F50</f>
        <v>4447.47815961984</v>
      </c>
      <c r="I50" s="97"/>
      <c r="J50" s="93">
        <f>+F50</f>
        <v>3.5999999999999999E-3</v>
      </c>
      <c r="K50" s="175">
        <f>+$G$50</f>
        <v>1235410.5998944</v>
      </c>
      <c r="L50" s="91">
        <f t="shared" ref="L50:L60" si="19">K50*J50</f>
        <v>4447.47815961984</v>
      </c>
      <c r="M50" s="97"/>
      <c r="N50" s="96">
        <f t="shared" si="2"/>
        <v>0</v>
      </c>
      <c r="O50" s="118">
        <f>IF(OR(H50=0,L50=0),"",(N50/H50))</f>
        <v>0</v>
      </c>
      <c r="Q50" s="227"/>
      <c r="R50" s="251"/>
      <c r="S50" s="228"/>
      <c r="T50" s="66"/>
      <c r="U50" s="214"/>
      <c r="V50" s="215"/>
      <c r="W50" s="209"/>
      <c r="X50" s="227"/>
      <c r="Y50" s="251"/>
      <c r="Z50" s="228"/>
      <c r="AA50" s="66"/>
      <c r="AB50" s="214"/>
      <c r="AC50" s="215"/>
      <c r="AD50" s="209"/>
      <c r="AE50" s="227"/>
      <c r="AF50" s="251"/>
      <c r="AG50" s="228"/>
      <c r="AH50" s="66"/>
      <c r="AI50" s="214"/>
      <c r="AJ50" s="215"/>
      <c r="AK50" s="209"/>
      <c r="AL50" s="209"/>
      <c r="AM50" s="209"/>
      <c r="AN50" s="209"/>
    </row>
    <row r="51" spans="1:40" x14ac:dyDescent="0.3">
      <c r="A51" s="1"/>
      <c r="B51" s="107" t="s">
        <v>24</v>
      </c>
      <c r="C51" s="67"/>
      <c r="D51" s="100" t="s">
        <v>19</v>
      </c>
      <c r="E51" s="99"/>
      <c r="F51" s="93">
        <v>1.2999999999999999E-3</v>
      </c>
      <c r="G51" s="175">
        <f t="shared" ref="G51:G52" si="20">+$G$50</f>
        <v>1235410.5998944</v>
      </c>
      <c r="H51" s="91">
        <f t="shared" si="18"/>
        <v>1606.0337798627199</v>
      </c>
      <c r="I51" s="97"/>
      <c r="J51" s="102">
        <v>1.2999999999999999E-3</v>
      </c>
      <c r="K51" s="175">
        <f t="shared" ref="K51:K52" si="21">+$G$50</f>
        <v>1235410.5998944</v>
      </c>
      <c r="L51" s="91">
        <f t="shared" si="19"/>
        <v>1606.0337798627199</v>
      </c>
      <c r="M51" s="97"/>
      <c r="N51" s="96">
        <f t="shared" si="2"/>
        <v>0</v>
      </c>
      <c r="O51" s="118">
        <f t="shared" ref="O51:O65" si="22">IF(OR(H51=0,L51=0),"",(N51/H51))</f>
        <v>0</v>
      </c>
      <c r="Q51" s="227"/>
      <c r="R51" s="251"/>
      <c r="S51" s="228"/>
      <c r="T51" s="66"/>
      <c r="U51" s="214"/>
      <c r="V51" s="215"/>
      <c r="W51" s="209"/>
      <c r="X51" s="227"/>
      <c r="Y51" s="251"/>
      <c r="Z51" s="228"/>
      <c r="AA51" s="66"/>
      <c r="AB51" s="214"/>
      <c r="AC51" s="215"/>
      <c r="AD51" s="209"/>
      <c r="AE51" s="227"/>
      <c r="AF51" s="251"/>
      <c r="AG51" s="228"/>
      <c r="AH51" s="66"/>
      <c r="AI51" s="214"/>
      <c r="AJ51" s="215"/>
      <c r="AK51" s="209"/>
      <c r="AL51" s="209"/>
      <c r="AM51" s="209"/>
      <c r="AN51" s="209"/>
    </row>
    <row r="52" spans="1:40" s="194" customFormat="1" x14ac:dyDescent="0.3">
      <c r="A52" s="1"/>
      <c r="B52" s="107" t="s">
        <v>83</v>
      </c>
      <c r="C52" s="67"/>
      <c r="D52" s="100" t="s">
        <v>19</v>
      </c>
      <c r="E52" s="99"/>
      <c r="F52" s="93">
        <f>+RESIDENTIAL!F55</f>
        <v>1.1000000000000001E-3</v>
      </c>
      <c r="G52" s="175">
        <f t="shared" si="20"/>
        <v>1235410.5998944</v>
      </c>
      <c r="H52" s="91">
        <f t="shared" ref="H52" si="23">G52*F52</f>
        <v>1358.95165988384</v>
      </c>
      <c r="I52" s="97"/>
      <c r="J52" s="102">
        <f>+F52</f>
        <v>1.1000000000000001E-3</v>
      </c>
      <c r="K52" s="175">
        <f t="shared" si="21"/>
        <v>1235410.5998944</v>
      </c>
      <c r="L52" s="91">
        <f t="shared" ref="L52" si="24">K52*J52</f>
        <v>1358.95165988384</v>
      </c>
      <c r="M52" s="97"/>
      <c r="N52" s="96">
        <f t="shared" ref="N52" si="25">L52-H52</f>
        <v>0</v>
      </c>
      <c r="O52" s="118">
        <f t="shared" ref="O52" si="26">IF(OR(H52=0,L52=0),"",(N52/H52))</f>
        <v>0</v>
      </c>
      <c r="Q52" s="227"/>
      <c r="R52" s="251"/>
      <c r="S52" s="228"/>
      <c r="T52" s="66"/>
      <c r="U52" s="214"/>
      <c r="V52" s="215"/>
      <c r="W52" s="209"/>
      <c r="X52" s="227"/>
      <c r="Y52" s="251"/>
      <c r="Z52" s="228"/>
      <c r="AA52" s="66"/>
      <c r="AB52" s="214"/>
      <c r="AC52" s="215"/>
      <c r="AD52" s="209"/>
      <c r="AE52" s="227"/>
      <c r="AF52" s="251"/>
      <c r="AG52" s="228"/>
      <c r="AH52" s="66"/>
      <c r="AI52" s="214"/>
      <c r="AJ52" s="215"/>
      <c r="AK52" s="209"/>
      <c r="AL52" s="209"/>
      <c r="AM52" s="209"/>
      <c r="AN52" s="209"/>
    </row>
    <row r="53" spans="1:40" x14ac:dyDescent="0.3">
      <c r="A53" s="1"/>
      <c r="B53" s="67" t="s">
        <v>23</v>
      </c>
      <c r="C53" s="67"/>
      <c r="D53" s="100" t="s">
        <v>55</v>
      </c>
      <c r="E53" s="99"/>
      <c r="F53" s="200">
        <v>0.25</v>
      </c>
      <c r="G53" s="104"/>
      <c r="H53" s="91">
        <f t="shared" si="18"/>
        <v>0</v>
      </c>
      <c r="I53" s="97"/>
      <c r="J53" s="201">
        <v>0.25</v>
      </c>
      <c r="K53" s="103"/>
      <c r="L53" s="91">
        <f t="shared" si="19"/>
        <v>0</v>
      </c>
      <c r="M53" s="97"/>
      <c r="N53" s="96">
        <f t="shared" si="2"/>
        <v>0</v>
      </c>
      <c r="O53" s="118" t="str">
        <f t="shared" si="22"/>
        <v/>
      </c>
      <c r="Q53" s="229"/>
      <c r="R53" s="66"/>
      <c r="S53" s="228"/>
      <c r="T53" s="66"/>
      <c r="U53" s="214"/>
      <c r="V53" s="215"/>
      <c r="W53" s="209"/>
      <c r="X53" s="229"/>
      <c r="Y53" s="66"/>
      <c r="Z53" s="228"/>
      <c r="AA53" s="66"/>
      <c r="AB53" s="214"/>
      <c r="AC53" s="215"/>
      <c r="AD53" s="209"/>
      <c r="AE53" s="229"/>
      <c r="AF53" s="66"/>
      <c r="AG53" s="228"/>
      <c r="AH53" s="66"/>
      <c r="AI53" s="214"/>
      <c r="AJ53" s="215"/>
      <c r="AK53" s="209"/>
      <c r="AL53" s="209"/>
      <c r="AM53" s="209"/>
      <c r="AN53" s="209"/>
    </row>
    <row r="54" spans="1:40" x14ac:dyDescent="0.3">
      <c r="A54" s="1"/>
      <c r="B54" s="67" t="s">
        <v>22</v>
      </c>
      <c r="C54" s="67"/>
      <c r="D54" s="100" t="s">
        <v>19</v>
      </c>
      <c r="E54" s="99"/>
      <c r="F54" s="93">
        <v>7.0000000000000001E-3</v>
      </c>
      <c r="G54" s="176">
        <f>+$F19</f>
        <v>1190642.4439999999</v>
      </c>
      <c r="H54" s="91">
        <f t="shared" si="18"/>
        <v>8334.4971079999996</v>
      </c>
      <c r="I54" s="97"/>
      <c r="J54" s="102">
        <v>7.0000000000000001E-3</v>
      </c>
      <c r="K54" s="180">
        <f>+$G$54</f>
        <v>1190642.4439999999</v>
      </c>
      <c r="L54" s="91">
        <f t="shared" si="19"/>
        <v>8334.4971079999996</v>
      </c>
      <c r="M54" s="97"/>
      <c r="N54" s="96">
        <f t="shared" si="2"/>
        <v>0</v>
      </c>
      <c r="O54" s="118">
        <f t="shared" si="22"/>
        <v>0</v>
      </c>
      <c r="Q54" s="227"/>
      <c r="R54" s="251"/>
      <c r="S54" s="228"/>
      <c r="T54" s="66"/>
      <c r="U54" s="214"/>
      <c r="V54" s="215"/>
      <c r="W54" s="209"/>
      <c r="X54" s="227"/>
      <c r="Y54" s="251"/>
      <c r="Z54" s="228"/>
      <c r="AA54" s="66"/>
      <c r="AB54" s="214"/>
      <c r="AC54" s="215"/>
      <c r="AD54" s="209"/>
      <c r="AE54" s="227"/>
      <c r="AF54" s="251"/>
      <c r="AG54" s="228"/>
      <c r="AH54" s="66"/>
      <c r="AI54" s="214"/>
      <c r="AJ54" s="215"/>
      <c r="AK54" s="209"/>
      <c r="AL54" s="209"/>
      <c r="AM54" s="209"/>
      <c r="AN54" s="209"/>
    </row>
    <row r="55" spans="1:40" x14ac:dyDescent="0.3">
      <c r="A55" s="1"/>
      <c r="B55" s="101" t="s">
        <v>21</v>
      </c>
      <c r="C55" s="67"/>
      <c r="D55" s="100" t="s">
        <v>19</v>
      </c>
      <c r="E55" s="99"/>
      <c r="F55" s="93">
        <f>+RESIDENTIAL!F57</f>
        <v>8.6999999999999994E-2</v>
      </c>
      <c r="G55" s="177">
        <f>0.65*$F19</f>
        <v>773917.58860000002</v>
      </c>
      <c r="H55" s="91">
        <f t="shared" si="18"/>
        <v>67330.830208200001</v>
      </c>
      <c r="I55" s="97"/>
      <c r="J55" s="93">
        <f>+F55</f>
        <v>8.6999999999999994E-2</v>
      </c>
      <c r="K55" s="177">
        <f>$G55</f>
        <v>773917.58860000002</v>
      </c>
      <c r="L55" s="91">
        <f t="shared" si="19"/>
        <v>67330.830208200001</v>
      </c>
      <c r="M55" s="97"/>
      <c r="N55" s="96">
        <f t="shared" si="2"/>
        <v>0</v>
      </c>
      <c r="O55" s="118">
        <f t="shared" si="22"/>
        <v>0</v>
      </c>
      <c r="Q55" s="230"/>
      <c r="R55" s="253"/>
      <c r="S55" s="228"/>
      <c r="T55" s="66"/>
      <c r="U55" s="214"/>
      <c r="V55" s="215"/>
      <c r="W55" s="209"/>
      <c r="X55" s="230"/>
      <c r="Y55" s="253"/>
      <c r="Z55" s="228"/>
      <c r="AA55" s="66"/>
      <c r="AB55" s="214"/>
      <c r="AC55" s="215"/>
      <c r="AD55" s="209"/>
      <c r="AE55" s="230"/>
      <c r="AF55" s="253"/>
      <c r="AG55" s="228"/>
      <c r="AH55" s="66"/>
      <c r="AI55" s="214"/>
      <c r="AJ55" s="215"/>
      <c r="AK55" s="209"/>
      <c r="AL55" s="209"/>
      <c r="AM55" s="209"/>
      <c r="AN55" s="209"/>
    </row>
    <row r="56" spans="1:40" x14ac:dyDescent="0.3">
      <c r="A56" s="1"/>
      <c r="B56" s="101" t="s">
        <v>20</v>
      </c>
      <c r="C56" s="67"/>
      <c r="D56" s="100" t="s">
        <v>19</v>
      </c>
      <c r="E56" s="99"/>
      <c r="F56" s="93">
        <f>+RESIDENTIAL!F58</f>
        <v>0.13200000000000001</v>
      </c>
      <c r="G56" s="177">
        <f>0.17*$F19</f>
        <v>202409.21547999998</v>
      </c>
      <c r="H56" s="91">
        <f t="shared" si="18"/>
        <v>26718.01644336</v>
      </c>
      <c r="I56" s="97"/>
      <c r="J56" s="93">
        <f t="shared" ref="J56:J59" si="27">+F56</f>
        <v>0.13200000000000001</v>
      </c>
      <c r="K56" s="177">
        <f>$G56</f>
        <v>202409.21547999998</v>
      </c>
      <c r="L56" s="91">
        <f t="shared" si="19"/>
        <v>26718.01644336</v>
      </c>
      <c r="M56" s="97"/>
      <c r="N56" s="96">
        <f t="shared" si="2"/>
        <v>0</v>
      </c>
      <c r="O56" s="118">
        <f t="shared" si="22"/>
        <v>0</v>
      </c>
      <c r="Q56" s="230"/>
      <c r="R56" s="253"/>
      <c r="S56" s="228"/>
      <c r="T56" s="66"/>
      <c r="U56" s="214"/>
      <c r="V56" s="215"/>
      <c r="W56" s="209"/>
      <c r="X56" s="230"/>
      <c r="Y56" s="253"/>
      <c r="Z56" s="228"/>
      <c r="AA56" s="66"/>
      <c r="AB56" s="214"/>
      <c r="AC56" s="215"/>
      <c r="AD56" s="209"/>
      <c r="AE56" s="230"/>
      <c r="AF56" s="253"/>
      <c r="AG56" s="228"/>
      <c r="AH56" s="66"/>
      <c r="AI56" s="214"/>
      <c r="AJ56" s="215"/>
      <c r="AK56" s="209"/>
      <c r="AL56" s="209"/>
      <c r="AM56" s="209"/>
      <c r="AN56" s="209"/>
    </row>
    <row r="57" spans="1:40" x14ac:dyDescent="0.3">
      <c r="A57" s="1"/>
      <c r="B57" s="3" t="s">
        <v>18</v>
      </c>
      <c r="C57" s="67"/>
      <c r="D57" s="100" t="s">
        <v>19</v>
      </c>
      <c r="E57" s="99"/>
      <c r="F57" s="93">
        <f>+RESIDENTIAL!F59</f>
        <v>0.18</v>
      </c>
      <c r="G57" s="177">
        <f>0.18*$F19</f>
        <v>214315.63991999999</v>
      </c>
      <c r="H57" s="91">
        <f t="shared" si="18"/>
        <v>38576.815185599997</v>
      </c>
      <c r="I57" s="97"/>
      <c r="J57" s="93">
        <f t="shared" si="27"/>
        <v>0.18</v>
      </c>
      <c r="K57" s="177">
        <f>$G57</f>
        <v>214315.63991999999</v>
      </c>
      <c r="L57" s="91">
        <f t="shared" si="19"/>
        <v>38576.815185599997</v>
      </c>
      <c r="M57" s="97"/>
      <c r="N57" s="96">
        <f t="shared" si="2"/>
        <v>0</v>
      </c>
      <c r="O57" s="118">
        <f t="shared" si="22"/>
        <v>0</v>
      </c>
      <c r="Q57" s="230"/>
      <c r="R57" s="253"/>
      <c r="S57" s="228"/>
      <c r="T57" s="66"/>
      <c r="U57" s="214"/>
      <c r="V57" s="215"/>
      <c r="W57" s="209"/>
      <c r="X57" s="230"/>
      <c r="Y57" s="253"/>
      <c r="Z57" s="228"/>
      <c r="AA57" s="66"/>
      <c r="AB57" s="214"/>
      <c r="AC57" s="215"/>
      <c r="AD57" s="209"/>
      <c r="AE57" s="230"/>
      <c r="AF57" s="253"/>
      <c r="AG57" s="228"/>
      <c r="AH57" s="66"/>
      <c r="AI57" s="214"/>
      <c r="AJ57" s="215"/>
      <c r="AK57" s="209"/>
      <c r="AL57" s="209"/>
      <c r="AM57" s="209"/>
      <c r="AN57" s="209"/>
    </row>
    <row r="58" spans="1:40" x14ac:dyDescent="0.3">
      <c r="A58" s="7"/>
      <c r="B58" s="95" t="s">
        <v>17</v>
      </c>
      <c r="C58" s="36"/>
      <c r="D58" s="100" t="s">
        <v>19</v>
      </c>
      <c r="E58" s="94"/>
      <c r="F58" s="93">
        <f>+RESIDENTIAL!F60</f>
        <v>0.10299999999999999</v>
      </c>
      <c r="G58" s="177">
        <f>IF(AND($T$1=1, $F19&gt;=750), 750, IF(AND($T$1=1, AND($F19&lt;750, $F19&gt;=0)), $F19, IF(AND($T$1=2, $F19&gt;=750), 750, IF(AND($T$1=2, AND($F19&lt;750, $F19&gt;=0)), $F19))))</f>
        <v>750</v>
      </c>
      <c r="H58" s="91">
        <f t="shared" si="18"/>
        <v>77.25</v>
      </c>
      <c r="I58" s="90"/>
      <c r="J58" s="93">
        <f t="shared" si="27"/>
        <v>0.10299999999999999</v>
      </c>
      <c r="K58" s="177">
        <f>+$G$58</f>
        <v>750</v>
      </c>
      <c r="L58" s="91">
        <f t="shared" si="19"/>
        <v>77.25</v>
      </c>
      <c r="M58" s="90"/>
      <c r="N58" s="89">
        <f t="shared" si="2"/>
        <v>0</v>
      </c>
      <c r="O58" s="118">
        <f t="shared" si="22"/>
        <v>0</v>
      </c>
      <c r="Q58" s="230"/>
      <c r="R58" s="253"/>
      <c r="S58" s="228"/>
      <c r="T58" s="34"/>
      <c r="U58" s="214"/>
      <c r="V58" s="215"/>
      <c r="W58" s="209"/>
      <c r="X58" s="230"/>
      <c r="Y58" s="253"/>
      <c r="Z58" s="228"/>
      <c r="AA58" s="34"/>
      <c r="AB58" s="214"/>
      <c r="AC58" s="215"/>
      <c r="AD58" s="209"/>
      <c r="AE58" s="230"/>
      <c r="AF58" s="253"/>
      <c r="AG58" s="228"/>
      <c r="AH58" s="34"/>
      <c r="AI58" s="214"/>
      <c r="AJ58" s="215"/>
      <c r="AK58" s="209"/>
      <c r="AL58" s="209"/>
      <c r="AM58" s="209"/>
      <c r="AN58" s="209"/>
    </row>
    <row r="59" spans="1:40" x14ac:dyDescent="0.3">
      <c r="A59" s="7"/>
      <c r="B59" s="95" t="s">
        <v>16</v>
      </c>
      <c r="C59" s="36"/>
      <c r="D59" s="100" t="s">
        <v>19</v>
      </c>
      <c r="E59" s="94"/>
      <c r="F59" s="93">
        <f>+RESIDENTIAL!F61</f>
        <v>0.121</v>
      </c>
      <c r="G59" s="177">
        <f>IF(AND($T$1=1, F19&gt;=750), F19-750, IF(AND($T$1=1, AND(F19&lt;750, F19&gt;=0)), 0, IF(AND($T$1=2, F19&gt;=750), F19-750, IF(AND($T$1=2, AND(F19&lt;750, F19&gt;=0)), 0))))</f>
        <v>1189892.4439999999</v>
      </c>
      <c r="H59" s="91">
        <f t="shared" si="18"/>
        <v>143976.985724</v>
      </c>
      <c r="I59" s="90"/>
      <c r="J59" s="93">
        <f t="shared" si="27"/>
        <v>0.121</v>
      </c>
      <c r="K59" s="177">
        <f>$G59</f>
        <v>1189892.4439999999</v>
      </c>
      <c r="L59" s="91">
        <f t="shared" si="19"/>
        <v>143976.985724</v>
      </c>
      <c r="M59" s="90"/>
      <c r="N59" s="89">
        <f t="shared" ref="N59:N60" si="28">L59-H59</f>
        <v>0</v>
      </c>
      <c r="O59" s="118">
        <f t="shared" ref="O59:O60" si="29">IF(OR(H59=0,L59=0),"",(N59/H59))</f>
        <v>0</v>
      </c>
      <c r="Q59" s="230"/>
      <c r="R59" s="253"/>
      <c r="S59" s="228"/>
      <c r="T59" s="34"/>
      <c r="U59" s="214"/>
      <c r="V59" s="215"/>
      <c r="W59" s="209"/>
      <c r="X59" s="230"/>
      <c r="Y59" s="253"/>
      <c r="Z59" s="228"/>
      <c r="AA59" s="34"/>
      <c r="AB59" s="214"/>
      <c r="AC59" s="215"/>
      <c r="AD59" s="209"/>
      <c r="AE59" s="230"/>
      <c r="AF59" s="253"/>
      <c r="AG59" s="228"/>
      <c r="AH59" s="34"/>
      <c r="AI59" s="214"/>
      <c r="AJ59" s="215"/>
      <c r="AK59" s="209"/>
      <c r="AL59" s="209"/>
      <c r="AM59" s="209"/>
      <c r="AN59" s="209"/>
    </row>
    <row r="60" spans="1:40" s="194" customFormat="1" x14ac:dyDescent="0.3">
      <c r="A60" s="7"/>
      <c r="B60" s="280" t="s">
        <v>114</v>
      </c>
      <c r="C60" s="36"/>
      <c r="D60" s="100" t="s">
        <v>19</v>
      </c>
      <c r="E60" s="94"/>
      <c r="F60" s="93">
        <v>0.113</v>
      </c>
      <c r="G60" s="177">
        <f>+$G$54</f>
        <v>1190642.4439999999</v>
      </c>
      <c r="H60" s="91">
        <f t="shared" si="18"/>
        <v>134542.59617199999</v>
      </c>
      <c r="I60" s="90"/>
      <c r="J60" s="93">
        <f>+F60</f>
        <v>0.113</v>
      </c>
      <c r="K60" s="180">
        <f>+$G$54</f>
        <v>1190642.4439999999</v>
      </c>
      <c r="L60" s="91">
        <f t="shared" si="19"/>
        <v>134542.59617199999</v>
      </c>
      <c r="M60" s="90"/>
      <c r="N60" s="89">
        <f t="shared" si="28"/>
        <v>0</v>
      </c>
      <c r="O60" s="118">
        <f t="shared" si="29"/>
        <v>0</v>
      </c>
      <c r="Q60" s="230"/>
      <c r="R60" s="253"/>
      <c r="S60" s="228"/>
      <c r="T60" s="34"/>
      <c r="U60" s="214"/>
      <c r="V60" s="215"/>
      <c r="W60" s="209"/>
      <c r="X60" s="230"/>
      <c r="Y60" s="253"/>
      <c r="Z60" s="228"/>
      <c r="AA60" s="34"/>
      <c r="AB60" s="214"/>
      <c r="AC60" s="215"/>
      <c r="AD60" s="209"/>
      <c r="AE60" s="230"/>
      <c r="AF60" s="253"/>
      <c r="AG60" s="228"/>
      <c r="AH60" s="34"/>
      <c r="AI60" s="214"/>
      <c r="AJ60" s="215"/>
      <c r="AK60" s="209"/>
      <c r="AL60" s="209"/>
      <c r="AM60" s="209"/>
      <c r="AN60" s="209"/>
    </row>
    <row r="61" spans="1:40" s="194" customFormat="1" ht="15" thickBot="1" x14ac:dyDescent="0.35">
      <c r="A61" s="7"/>
      <c r="B61" s="280" t="s">
        <v>115</v>
      </c>
      <c r="C61" s="36"/>
      <c r="D61" s="100" t="s">
        <v>19</v>
      </c>
      <c r="E61" s="94"/>
      <c r="F61" s="93">
        <v>0.113</v>
      </c>
      <c r="G61" s="177"/>
      <c r="H61" s="91"/>
      <c r="I61" s="90"/>
      <c r="J61" s="305">
        <f>+F61</f>
        <v>0.113</v>
      </c>
      <c r="K61" s="180"/>
      <c r="L61" s="91"/>
      <c r="M61" s="90"/>
      <c r="N61" s="96">
        <f t="shared" si="2"/>
        <v>0</v>
      </c>
      <c r="O61" s="288" t="str">
        <f t="shared" si="22"/>
        <v/>
      </c>
      <c r="Q61" s="230"/>
      <c r="R61" s="253"/>
      <c r="S61" s="228"/>
      <c r="T61" s="34"/>
      <c r="U61" s="214"/>
      <c r="V61" s="215"/>
      <c r="W61" s="209"/>
      <c r="X61" s="230"/>
      <c r="Y61" s="253"/>
      <c r="Z61" s="228"/>
      <c r="AA61" s="34"/>
      <c r="AB61" s="214"/>
      <c r="AC61" s="215"/>
      <c r="AD61" s="209"/>
      <c r="AE61" s="230"/>
      <c r="AF61" s="253"/>
      <c r="AG61" s="228"/>
      <c r="AH61" s="34"/>
      <c r="AI61" s="214"/>
      <c r="AJ61" s="215"/>
      <c r="AK61" s="209"/>
      <c r="AL61" s="209"/>
      <c r="AM61" s="209"/>
      <c r="AN61" s="209"/>
    </row>
    <row r="62" spans="1:40" ht="15" thickBot="1" x14ac:dyDescent="0.35">
      <c r="A62" s="1"/>
      <c r="B62" s="88"/>
      <c r="C62" s="86"/>
      <c r="D62" s="87"/>
      <c r="E62" s="86"/>
      <c r="F62" s="56"/>
      <c r="G62" s="85"/>
      <c r="H62" s="54"/>
      <c r="I62" s="83"/>
      <c r="J62" s="56"/>
      <c r="K62" s="84"/>
      <c r="L62" s="54"/>
      <c r="M62" s="83"/>
      <c r="N62" s="82"/>
      <c r="O62" s="8"/>
      <c r="Q62" s="230"/>
      <c r="R62" s="219"/>
      <c r="S62" s="228"/>
      <c r="T62" s="66"/>
      <c r="U62" s="214"/>
      <c r="V62" s="233"/>
      <c r="W62" s="209"/>
      <c r="X62" s="230"/>
      <c r="Y62" s="219"/>
      <c r="Z62" s="228"/>
      <c r="AA62" s="66"/>
      <c r="AB62" s="214"/>
      <c r="AC62" s="233"/>
      <c r="AD62" s="209"/>
      <c r="AE62" s="230"/>
      <c r="AF62" s="219"/>
      <c r="AG62" s="228"/>
      <c r="AH62" s="66"/>
      <c r="AI62" s="214"/>
      <c r="AJ62" s="233"/>
      <c r="AK62" s="209"/>
      <c r="AL62" s="209"/>
      <c r="AM62" s="209"/>
      <c r="AN62" s="209"/>
    </row>
    <row r="63" spans="1:40" x14ac:dyDescent="0.3">
      <c r="A63" s="1"/>
      <c r="B63" s="81" t="s">
        <v>133</v>
      </c>
      <c r="C63" s="67"/>
      <c r="D63" s="67"/>
      <c r="E63" s="67"/>
      <c r="F63" s="80"/>
      <c r="G63" s="79"/>
      <c r="H63" s="76">
        <f>SUM(H49:H54,H60)</f>
        <v>271569.43879263359</v>
      </c>
      <c r="I63" s="78"/>
      <c r="J63" s="77"/>
      <c r="K63" s="77"/>
      <c r="L63" s="165">
        <f>SUM(L49:L54,L60)</f>
        <v>282835.59523131221</v>
      </c>
      <c r="M63" s="75"/>
      <c r="N63" s="74">
        <f>L63-H63</f>
        <v>11266.156438678619</v>
      </c>
      <c r="O63" s="167">
        <f t="shared" si="22"/>
        <v>4.1485361860917239E-2</v>
      </c>
      <c r="Q63" s="234"/>
      <c r="R63" s="234"/>
      <c r="S63" s="220"/>
      <c r="T63" s="75"/>
      <c r="U63" s="214"/>
      <c r="V63" s="215"/>
      <c r="W63" s="209"/>
      <c r="X63" s="234"/>
      <c r="Y63" s="234"/>
      <c r="Z63" s="220"/>
      <c r="AA63" s="75"/>
      <c r="AB63" s="214"/>
      <c r="AC63" s="215"/>
      <c r="AD63" s="209"/>
      <c r="AE63" s="234"/>
      <c r="AF63" s="234"/>
      <c r="AG63" s="220"/>
      <c r="AH63" s="75"/>
      <c r="AI63" s="214"/>
      <c r="AJ63" s="215"/>
      <c r="AK63" s="209"/>
      <c r="AL63" s="209"/>
      <c r="AM63" s="209"/>
      <c r="AN63" s="209"/>
    </row>
    <row r="64" spans="1:40" x14ac:dyDescent="0.3">
      <c r="A64" s="1"/>
      <c r="B64" s="73" t="s">
        <v>12</v>
      </c>
      <c r="C64" s="67"/>
      <c r="D64" s="67"/>
      <c r="E64" s="67"/>
      <c r="F64" s="72">
        <v>0.13</v>
      </c>
      <c r="G64" s="66"/>
      <c r="H64" s="70">
        <f>H63*F64</f>
        <v>35304.02704304237</v>
      </c>
      <c r="I64" s="65"/>
      <c r="J64" s="71">
        <v>0.13</v>
      </c>
      <c r="K64" s="65"/>
      <c r="L64" s="68">
        <f>L63*J64</f>
        <v>36768.627380070589</v>
      </c>
      <c r="M64" s="64"/>
      <c r="N64" s="68">
        <f>L64-H64</f>
        <v>1464.6003370282197</v>
      </c>
      <c r="O64" s="118">
        <f t="shared" si="22"/>
        <v>4.1485361860917211E-2</v>
      </c>
      <c r="Q64" s="235"/>
      <c r="R64" s="64"/>
      <c r="S64" s="236"/>
      <c r="T64" s="64"/>
      <c r="U64" s="214"/>
      <c r="V64" s="215"/>
      <c r="W64" s="209"/>
      <c r="X64" s="235"/>
      <c r="Y64" s="64"/>
      <c r="Z64" s="236"/>
      <c r="AA64" s="64"/>
      <c r="AB64" s="214"/>
      <c r="AC64" s="215"/>
      <c r="AD64" s="209"/>
      <c r="AE64" s="235"/>
      <c r="AF64" s="64"/>
      <c r="AG64" s="236"/>
      <c r="AH64" s="64"/>
      <c r="AI64" s="214"/>
      <c r="AJ64" s="215"/>
      <c r="AK64" s="209"/>
      <c r="AL64" s="209"/>
      <c r="AM64" s="209"/>
      <c r="AN64" s="209"/>
    </row>
    <row r="65" spans="1:40" ht="15" thickBot="1" x14ac:dyDescent="0.35">
      <c r="A65" s="1"/>
      <c r="B65" s="387" t="s">
        <v>134</v>
      </c>
      <c r="C65" s="387"/>
      <c r="D65" s="387"/>
      <c r="E65" s="63"/>
      <c r="F65" s="62"/>
      <c r="G65" s="61"/>
      <c r="H65" s="60">
        <f>SUM(H63:H64)</f>
        <v>306873.46583567595</v>
      </c>
      <c r="I65" s="59"/>
      <c r="J65" s="59"/>
      <c r="K65" s="59"/>
      <c r="L65" s="327">
        <f>SUM(L63:L64)</f>
        <v>319604.22261138278</v>
      </c>
      <c r="M65" s="58"/>
      <c r="N65" s="57">
        <f>L65-H65</f>
        <v>12730.756775706832</v>
      </c>
      <c r="O65" s="168">
        <f t="shared" si="22"/>
        <v>4.1485361860917211E-2</v>
      </c>
      <c r="Q65" s="75"/>
      <c r="R65" s="75"/>
      <c r="S65" s="220"/>
      <c r="T65" s="75"/>
      <c r="U65" s="220"/>
      <c r="V65" s="238"/>
      <c r="W65" s="209"/>
      <c r="X65" s="75"/>
      <c r="Y65" s="75"/>
      <c r="Z65" s="220"/>
      <c r="AA65" s="75"/>
      <c r="AB65" s="220"/>
      <c r="AC65" s="238"/>
      <c r="AD65" s="209"/>
      <c r="AE65" s="75"/>
      <c r="AF65" s="75"/>
      <c r="AG65" s="220"/>
      <c r="AH65" s="75"/>
      <c r="AI65" s="220"/>
      <c r="AJ65" s="238"/>
      <c r="AK65" s="209"/>
      <c r="AL65" s="209"/>
      <c r="AM65" s="209"/>
      <c r="AN65" s="209"/>
    </row>
    <row r="66" spans="1:40" ht="15" thickBot="1" x14ac:dyDescent="0.35">
      <c r="A66" s="7"/>
      <c r="B66" s="19"/>
      <c r="C66" s="17"/>
      <c r="D66" s="18"/>
      <c r="E66" s="17"/>
      <c r="F66" s="56"/>
      <c r="G66" s="12"/>
      <c r="H66" s="54"/>
      <c r="I66" s="10"/>
      <c r="J66" s="56"/>
      <c r="K66" s="55"/>
      <c r="L66" s="54"/>
      <c r="M66" s="10"/>
      <c r="N66" s="53"/>
      <c r="O66" s="8"/>
      <c r="Q66" s="230"/>
      <c r="R66" s="239"/>
      <c r="S66" s="228"/>
      <c r="T66" s="34"/>
      <c r="U66" s="240"/>
      <c r="V66" s="233"/>
      <c r="W66" s="209"/>
      <c r="X66" s="230"/>
      <c r="Y66" s="239"/>
      <c r="Z66" s="228"/>
      <c r="AA66" s="34"/>
      <c r="AB66" s="240"/>
      <c r="AC66" s="233"/>
      <c r="AD66" s="209"/>
      <c r="AE66" s="230"/>
      <c r="AF66" s="239"/>
      <c r="AG66" s="228"/>
      <c r="AH66" s="34"/>
      <c r="AI66" s="240"/>
      <c r="AJ66" s="233"/>
      <c r="AK66" s="209"/>
      <c r="AL66" s="209"/>
      <c r="AM66" s="209"/>
      <c r="AN66" s="209"/>
    </row>
    <row r="67" spans="1:40" x14ac:dyDescent="0.3">
      <c r="A67" s="1"/>
      <c r="B67" s="1"/>
      <c r="C67" s="1"/>
      <c r="D67" s="1"/>
      <c r="E67" s="1"/>
      <c r="F67" s="187"/>
      <c r="G67" s="187"/>
      <c r="H67" s="6"/>
      <c r="I67" s="1"/>
      <c r="J67" s="1"/>
      <c r="K67" s="1"/>
      <c r="L67" s="6"/>
      <c r="M67" s="1"/>
      <c r="N67" s="1"/>
      <c r="O67" s="1"/>
      <c r="Q67" s="208"/>
      <c r="R67" s="208"/>
      <c r="S67" s="247"/>
      <c r="T67" s="208"/>
      <c r="U67" s="208"/>
      <c r="V67" s="208"/>
      <c r="W67" s="209"/>
      <c r="X67" s="208"/>
      <c r="Y67" s="208"/>
      <c r="Z67" s="247"/>
      <c r="AA67" s="208"/>
      <c r="AB67" s="208"/>
      <c r="AC67" s="208"/>
      <c r="AD67" s="209"/>
      <c r="AE67" s="208"/>
      <c r="AF67" s="208"/>
      <c r="AG67" s="247"/>
      <c r="AH67" s="208"/>
      <c r="AI67" s="208"/>
      <c r="AJ67" s="208"/>
      <c r="AK67" s="209"/>
      <c r="AL67" s="209"/>
      <c r="AM67" s="209"/>
      <c r="AN67" s="209"/>
    </row>
    <row r="68" spans="1:40" x14ac:dyDescent="0.3">
      <c r="A68" s="1"/>
      <c r="B68" s="5" t="s">
        <v>8</v>
      </c>
      <c r="C68" s="1"/>
      <c r="D68" s="1"/>
      <c r="E68" s="1"/>
      <c r="F68" s="4">
        <v>3.7600000000000001E-2</v>
      </c>
      <c r="G68" s="188"/>
      <c r="H68" s="1"/>
      <c r="I68" s="1"/>
      <c r="J68" s="4">
        <v>3.7600000000000001E-2</v>
      </c>
      <c r="K68" s="1"/>
      <c r="L68" s="1"/>
      <c r="M68" s="1"/>
      <c r="N68" s="1"/>
      <c r="O68" s="1"/>
      <c r="Q68" s="248"/>
      <c r="R68" s="208"/>
      <c r="S68" s="208"/>
      <c r="T68" s="208"/>
      <c r="U68" s="208"/>
      <c r="V68" s="208"/>
      <c r="W68" s="209"/>
      <c r="X68" s="248"/>
      <c r="Y68" s="208"/>
      <c r="Z68" s="208"/>
      <c r="AA68" s="208"/>
      <c r="AB68" s="208"/>
      <c r="AC68" s="208"/>
      <c r="AD68" s="209"/>
      <c r="AE68" s="248"/>
      <c r="AF68" s="208"/>
      <c r="AG68" s="208"/>
      <c r="AH68" s="208"/>
      <c r="AI68" s="208"/>
      <c r="AJ68" s="208"/>
      <c r="AK68" s="209"/>
      <c r="AL68" s="209"/>
      <c r="AM68" s="209"/>
      <c r="AN68" s="209"/>
    </row>
    <row r="69" spans="1:40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Q69" s="209"/>
      <c r="R69" s="209"/>
      <c r="S69" s="209"/>
      <c r="T69" s="209"/>
      <c r="U69" s="209"/>
      <c r="V69" s="209"/>
      <c r="W69" s="209"/>
      <c r="X69" s="209"/>
      <c r="Y69" s="209"/>
      <c r="Z69" s="209"/>
      <c r="AA69" s="209"/>
      <c r="AB69" s="209"/>
      <c r="AC69" s="209"/>
      <c r="AD69" s="209"/>
      <c r="AE69" s="209"/>
      <c r="AF69" s="209"/>
      <c r="AG69" s="209"/>
      <c r="AH69" s="209"/>
      <c r="AI69" s="209"/>
      <c r="AJ69" s="209"/>
      <c r="AK69" s="209"/>
      <c r="AL69" s="209"/>
      <c r="AM69" s="209"/>
      <c r="AN69" s="209"/>
    </row>
    <row r="70" spans="1:40" x14ac:dyDescent="0.3">
      <c r="A70" s="1" t="s">
        <v>7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40" x14ac:dyDescent="0.3">
      <c r="A71" s="1" t="s">
        <v>6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40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40" x14ac:dyDescent="0.3">
      <c r="A73" s="3" t="s">
        <v>129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40" x14ac:dyDescent="0.3">
      <c r="A74" s="3" t="s">
        <v>5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40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40" x14ac:dyDescent="0.3">
      <c r="A76" s="1" t="s">
        <v>130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40" x14ac:dyDescent="0.3">
      <c r="A77" s="1" t="s">
        <v>4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40" x14ac:dyDescent="0.3">
      <c r="A78" s="1" t="s">
        <v>3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40" x14ac:dyDescent="0.3">
      <c r="A79" s="1" t="s">
        <v>2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40" x14ac:dyDescent="0.3">
      <c r="A80" s="1" t="s">
        <v>1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x14ac:dyDescent="0.3">
      <c r="A82" s="2"/>
      <c r="B82" s="1" t="s">
        <v>0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</sheetData>
  <mergeCells count="23">
    <mergeCell ref="B65:D65"/>
    <mergeCell ref="AB21:AB22"/>
    <mergeCell ref="AC21:AC22"/>
    <mergeCell ref="AI21:AI22"/>
    <mergeCell ref="AI20:AJ20"/>
    <mergeCell ref="D21:D22"/>
    <mergeCell ref="N21:N22"/>
    <mergeCell ref="O21:O22"/>
    <mergeCell ref="U21:U22"/>
    <mergeCell ref="V21:V22"/>
    <mergeCell ref="Q20:S20"/>
    <mergeCell ref="U20:V20"/>
    <mergeCell ref="X20:Z20"/>
    <mergeCell ref="AB20:AC20"/>
    <mergeCell ref="AE20:AG20"/>
    <mergeCell ref="AJ21:AJ22"/>
    <mergeCell ref="A3:K3"/>
    <mergeCell ref="B10:O10"/>
    <mergeCell ref="B11:O11"/>
    <mergeCell ref="D14:O14"/>
    <mergeCell ref="F20:H20"/>
    <mergeCell ref="J20:L20"/>
    <mergeCell ref="N20:O20"/>
  </mergeCells>
  <dataValidations disablePrompts="1" count="8">
    <dataValidation type="list" allowBlank="1" showInputMessage="1" showErrorMessage="1" sqref="E66 E58:E59">
      <formula1>#REF!</formula1>
    </dataValidation>
    <dataValidation type="list" allowBlank="1" showInputMessage="1" showErrorMessage="1" prompt="Select Charge Unit - monthly, per kWh, per kW" sqref="D66 D62">
      <formula1>"Monthly, per kWh, per kW"</formula1>
    </dataValidation>
    <dataValidation type="list" allowBlank="1" showInputMessage="1" showErrorMessage="1" sqref="E47:E48 E28:E37 E62 E50:E57 E23:E26 E39 E45">
      <formula1>#REF!</formula1>
    </dataValidation>
    <dataValidation type="list" allowBlank="1" showInputMessage="1" showErrorMessage="1" prompt="Select Charge Unit - per 30 days, per kWh, per kW, per kVA." sqref="D47:D48 D26:D37 D39:D45 D50:D61">
      <formula1>"per 30 days, per kWh, per kW, per kVA"</formula1>
    </dataValidation>
    <dataValidation type="list" allowBlank="1" showInputMessage="1" showErrorMessage="1" sqref="D16">
      <formula1>"TOU, non-TOU"</formula1>
    </dataValidation>
    <dataValidation type="list" allowBlank="1" showInputMessage="1" showErrorMessage="1" sqref="D23:D25">
      <formula1>"per device per 30 days, per kWh, per kW, per kVA"</formula1>
    </dataValidation>
    <dataValidation type="list" allowBlank="1" showInputMessage="1" showErrorMessage="1" sqref="E27">
      <formula1>#REF!</formula1>
    </dataValidation>
    <dataValidation type="list" allowBlank="1" showInputMessage="1" showErrorMessage="1" sqref="E40:E44 E60:E61">
      <formula1>#REF!</formula1>
    </dataValidation>
  </dataValidations>
  <printOptions horizontalCentered="1"/>
  <pageMargins left="0.3" right="0.35" top="0.92" bottom="0.7" header="0.56999999999999995" footer="0.41"/>
  <pageSetup paperSize="3" scale="60" fitToHeight="0" orientation="landscape" r:id="rId1"/>
  <headerFooter>
    <oddHeader>&amp;RToronto Hydro-Electric System Limited
EB-2016-0254
Tab 5
Schedule 1
Updated:  2016 Dec 13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9</xdr:col>
                    <xdr:colOff>365760</xdr:colOff>
                    <xdr:row>16</xdr:row>
                    <xdr:rowOff>114300</xdr:rowOff>
                  </from>
                  <to>
                    <xdr:col>14</xdr:col>
                    <xdr:colOff>121920</xdr:colOff>
                    <xdr:row>18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6</xdr:col>
                    <xdr:colOff>381000</xdr:colOff>
                    <xdr:row>16</xdr:row>
                    <xdr:rowOff>190500</xdr:rowOff>
                  </from>
                  <to>
                    <xdr:col>8</xdr:col>
                    <xdr:colOff>0</xdr:colOff>
                    <xdr:row>18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85"/>
  <sheetViews>
    <sheetView showGridLines="0" tabSelected="1" zoomScale="80" zoomScaleNormal="80" workbookViewId="0">
      <selection activeCell="B24" sqref="B24"/>
    </sheetView>
  </sheetViews>
  <sheetFormatPr defaultColWidth="9.109375" defaultRowHeight="14.4" x14ac:dyDescent="0.3"/>
  <cols>
    <col min="1" max="1" width="1.88671875" style="170" customWidth="1"/>
    <col min="2" max="2" width="122.44140625" style="170" customWidth="1"/>
    <col min="3" max="3" width="1.5546875" style="170" customWidth="1"/>
    <col min="4" max="4" width="27" style="170" customWidth="1"/>
    <col min="5" max="5" width="1.109375" style="170" customWidth="1"/>
    <col min="6" max="6" width="14" style="170" customWidth="1"/>
    <col min="7" max="7" width="9" style="170" customWidth="1"/>
    <col min="8" max="8" width="14.88671875" style="170" customWidth="1"/>
    <col min="9" max="9" width="1.33203125" style="170" customWidth="1"/>
    <col min="10" max="10" width="13.6640625" style="170" customWidth="1"/>
    <col min="11" max="11" width="10.88671875" style="170" customWidth="1"/>
    <col min="12" max="12" width="14.88671875" style="170" customWidth="1"/>
    <col min="13" max="13" width="0.88671875" style="170" customWidth="1"/>
    <col min="14" max="14" width="13.6640625" style="170" customWidth="1"/>
    <col min="15" max="15" width="10.5546875" style="170" customWidth="1"/>
    <col min="16" max="16" width="1.44140625" style="170" customWidth="1"/>
    <col min="17" max="17" width="1.33203125" style="170" customWidth="1"/>
    <col min="18" max="18" width="11.33203125" style="170" customWidth="1"/>
    <col min="19" max="19" width="14.88671875" style="170" customWidth="1"/>
    <col min="20" max="20" width="1.33203125" style="170" customWidth="1"/>
    <col min="21" max="21" width="14.109375" style="170" customWidth="1"/>
    <col min="22" max="22" width="9.33203125" style="170" customWidth="1"/>
    <col min="23" max="23" width="1.33203125" style="170" customWidth="1"/>
    <col min="24" max="24" width="11" style="170" customWidth="1"/>
    <col min="25" max="25" width="10.88671875" style="170" customWidth="1"/>
    <col min="26" max="26" width="14.6640625" style="170" customWidth="1"/>
    <col min="27" max="27" width="1.33203125" style="170" customWidth="1"/>
    <col min="28" max="28" width="12.88671875" style="170" customWidth="1"/>
    <col min="29" max="29" width="8.6640625" style="170" customWidth="1"/>
    <col min="30" max="30" width="0.88671875" style="170" customWidth="1"/>
    <col min="31" max="31" width="11.109375" style="170" customWidth="1"/>
    <col min="32" max="32" width="10.88671875" style="170" customWidth="1"/>
    <col min="33" max="33" width="15.44140625" style="170" customWidth="1"/>
    <col min="34" max="34" width="1.109375" style="170" customWidth="1"/>
    <col min="35" max="35" width="13.44140625" style="170" customWidth="1"/>
    <col min="36" max="36" width="8.5546875" style="170" customWidth="1"/>
    <col min="37" max="37" width="0.88671875" style="170" customWidth="1"/>
    <col min="38" max="16384" width="9.109375" style="170"/>
  </cols>
  <sheetData>
    <row r="1" spans="1:21" ht="22.8" x14ac:dyDescent="0.3">
      <c r="A1" s="148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48"/>
      <c r="M1" s="148"/>
      <c r="N1" s="151" t="s">
        <v>54</v>
      </c>
      <c r="O1" s="152">
        <v>0</v>
      </c>
      <c r="T1" s="170">
        <v>1</v>
      </c>
      <c r="U1" s="170">
        <v>2</v>
      </c>
    </row>
    <row r="2" spans="1:21" ht="17.399999999999999" x14ac:dyDescent="0.3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48"/>
      <c r="M2" s="148"/>
      <c r="N2" s="151" t="s">
        <v>53</v>
      </c>
      <c r="O2" s="154"/>
    </row>
    <row r="3" spans="1:21" ht="17.399999999999999" x14ac:dyDescent="0.3">
      <c r="A3" s="386"/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148"/>
      <c r="M3" s="148"/>
      <c r="N3" s="151" t="s">
        <v>52</v>
      </c>
      <c r="O3" s="154"/>
    </row>
    <row r="4" spans="1:21" ht="17.399999999999999" x14ac:dyDescent="0.3">
      <c r="A4" s="156"/>
      <c r="B4" s="156"/>
      <c r="C4" s="156"/>
      <c r="D4" s="156"/>
      <c r="E4" s="156"/>
      <c r="F4" s="156"/>
      <c r="G4" s="156"/>
      <c r="H4" s="156"/>
      <c r="I4" s="155"/>
      <c r="J4" s="155"/>
      <c r="K4" s="155"/>
      <c r="L4" s="148"/>
      <c r="M4" s="148"/>
      <c r="N4" s="151" t="s">
        <v>51</v>
      </c>
      <c r="O4" s="154"/>
    </row>
    <row r="5" spans="1:21" ht="15.6" x14ac:dyDescent="0.3">
      <c r="A5" s="148"/>
      <c r="B5" s="148"/>
      <c r="C5" s="153"/>
      <c r="D5" s="153"/>
      <c r="E5" s="153"/>
      <c r="F5" s="148"/>
      <c r="G5" s="148"/>
      <c r="H5" s="148"/>
      <c r="I5" s="148"/>
      <c r="J5" s="148"/>
      <c r="K5" s="148"/>
      <c r="L5" s="148"/>
      <c r="M5" s="148"/>
      <c r="N5" s="151" t="s">
        <v>50</v>
      </c>
      <c r="O5" s="150"/>
    </row>
    <row r="6" spans="1:21" x14ac:dyDescent="0.3">
      <c r="A6" s="148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51"/>
      <c r="O6" s="152"/>
    </row>
    <row r="7" spans="1:21" x14ac:dyDescent="0.3">
      <c r="A7" s="148"/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51" t="s">
        <v>49</v>
      </c>
      <c r="O7" s="150"/>
    </row>
    <row r="8" spans="1:21" x14ac:dyDescent="0.3">
      <c r="A8" s="149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"/>
    </row>
    <row r="9" spans="1:2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21" ht="17.399999999999999" x14ac:dyDescent="0.3">
      <c r="A10" s="1"/>
      <c r="B10" s="381" t="s">
        <v>48</v>
      </c>
      <c r="C10" s="381"/>
      <c r="D10" s="381"/>
      <c r="E10" s="381"/>
      <c r="F10" s="381"/>
      <c r="G10" s="381"/>
      <c r="H10" s="381"/>
      <c r="I10" s="381"/>
      <c r="J10" s="381"/>
      <c r="K10" s="381"/>
      <c r="L10" s="381"/>
      <c r="M10" s="381"/>
      <c r="N10" s="381"/>
      <c r="O10" s="381"/>
    </row>
    <row r="11" spans="1:21" ht="17.399999999999999" x14ac:dyDescent="0.3">
      <c r="A11" s="1"/>
      <c r="B11" s="381" t="s">
        <v>47</v>
      </c>
      <c r="C11" s="381"/>
      <c r="D11" s="381"/>
      <c r="E11" s="381"/>
      <c r="F11" s="381"/>
      <c r="G11" s="381"/>
      <c r="H11" s="381"/>
      <c r="I11" s="381"/>
      <c r="J11" s="381"/>
      <c r="K11" s="381"/>
      <c r="L11" s="381"/>
      <c r="M11" s="381"/>
      <c r="N11" s="381"/>
      <c r="O11" s="381"/>
    </row>
    <row r="12" spans="1:2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21" ht="15.6" x14ac:dyDescent="0.3">
      <c r="A14" s="1"/>
      <c r="B14" s="147" t="s">
        <v>46</v>
      </c>
      <c r="C14" s="1"/>
      <c r="D14" s="382" t="s">
        <v>67</v>
      </c>
      <c r="E14" s="382"/>
      <c r="F14" s="382"/>
      <c r="G14" s="382"/>
      <c r="H14" s="382"/>
      <c r="I14" s="382"/>
      <c r="J14" s="382"/>
      <c r="K14" s="382"/>
      <c r="L14" s="382"/>
      <c r="M14" s="382"/>
      <c r="N14" s="382"/>
      <c r="O14" s="382"/>
    </row>
    <row r="15" spans="1:21" ht="15.6" x14ac:dyDescent="0.3">
      <c r="A15" s="1"/>
      <c r="B15" s="145"/>
      <c r="C15" s="1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</row>
    <row r="16" spans="1:21" ht="15.6" x14ac:dyDescent="0.3">
      <c r="A16" s="1"/>
      <c r="B16" s="147" t="s">
        <v>45</v>
      </c>
      <c r="C16" s="1"/>
      <c r="D16" s="146" t="s">
        <v>57</v>
      </c>
      <c r="E16" s="144"/>
      <c r="F16" s="338" t="s">
        <v>136</v>
      </c>
      <c r="G16" s="172"/>
      <c r="H16" s="144"/>
      <c r="I16" s="144"/>
      <c r="J16" s="183"/>
      <c r="K16" s="144"/>
      <c r="L16" s="184"/>
      <c r="M16" s="144"/>
      <c r="N16" s="144"/>
      <c r="O16" s="144"/>
    </row>
    <row r="17" spans="1:39" ht="15.6" x14ac:dyDescent="0.3">
      <c r="A17" s="1"/>
      <c r="B17" s="145"/>
      <c r="C17" s="1"/>
      <c r="D17" s="338"/>
      <c r="E17" s="144"/>
      <c r="F17" s="174">
        <v>1</v>
      </c>
      <c r="G17" s="172" t="s">
        <v>68</v>
      </c>
      <c r="H17" s="185"/>
      <c r="I17" s="144"/>
      <c r="J17" s="183"/>
      <c r="K17" s="144"/>
      <c r="L17" s="144"/>
      <c r="M17" s="144"/>
      <c r="N17" s="144"/>
      <c r="O17" s="144"/>
    </row>
    <row r="18" spans="1:39" x14ac:dyDescent="0.3">
      <c r="A18" s="1"/>
      <c r="B18" s="3"/>
      <c r="C18" s="1"/>
      <c r="D18" s="5" t="s">
        <v>43</v>
      </c>
      <c r="E18" s="5"/>
      <c r="F18" s="174">
        <v>365</v>
      </c>
      <c r="G18" s="5" t="s">
        <v>42</v>
      </c>
      <c r="H18" s="1"/>
      <c r="I18" s="1"/>
      <c r="J18" s="1"/>
      <c r="K18" s="1"/>
      <c r="L18" s="1"/>
      <c r="M18" s="1"/>
      <c r="N18" s="1"/>
      <c r="O18" s="1"/>
    </row>
    <row r="19" spans="1:39" x14ac:dyDescent="0.3">
      <c r="A19" s="1"/>
      <c r="B19" s="189">
        <f>+F19*(1+F69)</f>
        <v>0</v>
      </c>
      <c r="C19" s="1"/>
      <c r="E19" s="1"/>
      <c r="F19" s="191"/>
      <c r="G19" s="172"/>
      <c r="H19" s="6"/>
      <c r="I19" s="1"/>
      <c r="J19" s="1"/>
      <c r="K19" s="1"/>
      <c r="L19" s="1"/>
      <c r="M19" s="1"/>
      <c r="N19" s="1"/>
      <c r="O19" s="1"/>
      <c r="S19" s="182"/>
    </row>
    <row r="20" spans="1:39" x14ac:dyDescent="0.3">
      <c r="A20" s="1"/>
      <c r="B20" s="3"/>
      <c r="C20" s="1"/>
      <c r="D20" s="142"/>
      <c r="E20" s="142"/>
      <c r="F20" s="383" t="s">
        <v>41</v>
      </c>
      <c r="G20" s="384"/>
      <c r="H20" s="385"/>
      <c r="I20" s="1"/>
      <c r="J20" s="383" t="s">
        <v>96</v>
      </c>
      <c r="K20" s="384"/>
      <c r="L20" s="385"/>
      <c r="M20" s="1"/>
      <c r="N20" s="383" t="s">
        <v>40</v>
      </c>
      <c r="O20" s="385"/>
      <c r="Q20" s="373"/>
      <c r="R20" s="373"/>
      <c r="S20" s="373"/>
      <c r="T20" s="208"/>
      <c r="U20" s="373"/>
      <c r="V20" s="373"/>
      <c r="W20" s="209"/>
      <c r="X20" s="373"/>
      <c r="Y20" s="373"/>
      <c r="Z20" s="373"/>
      <c r="AA20" s="208"/>
      <c r="AB20" s="373"/>
      <c r="AC20" s="373"/>
      <c r="AD20" s="209"/>
      <c r="AE20" s="373"/>
      <c r="AF20" s="373"/>
      <c r="AG20" s="373"/>
      <c r="AH20" s="208"/>
      <c r="AI20" s="373"/>
      <c r="AJ20" s="373"/>
      <c r="AK20" s="209"/>
      <c r="AL20" s="209"/>
      <c r="AM20" s="209"/>
    </row>
    <row r="21" spans="1:39" ht="15" customHeight="1" x14ac:dyDescent="0.3">
      <c r="A21" s="1"/>
      <c r="B21" s="3"/>
      <c r="C21" s="1"/>
      <c r="D21" s="374" t="s">
        <v>39</v>
      </c>
      <c r="E21" s="138"/>
      <c r="F21" s="141" t="s">
        <v>38</v>
      </c>
      <c r="G21" s="141" t="s">
        <v>37</v>
      </c>
      <c r="H21" s="139" t="s">
        <v>36</v>
      </c>
      <c r="I21" s="1"/>
      <c r="J21" s="141" t="s">
        <v>38</v>
      </c>
      <c r="K21" s="140" t="s">
        <v>37</v>
      </c>
      <c r="L21" s="139" t="s">
        <v>36</v>
      </c>
      <c r="M21" s="1"/>
      <c r="N21" s="376" t="s">
        <v>35</v>
      </c>
      <c r="O21" s="378" t="s">
        <v>34</v>
      </c>
      <c r="Q21" s="250"/>
      <c r="R21" s="250"/>
      <c r="S21" s="250"/>
      <c r="T21" s="208"/>
      <c r="U21" s="380"/>
      <c r="V21" s="380"/>
      <c r="W21" s="209"/>
      <c r="X21" s="250"/>
      <c r="Y21" s="250"/>
      <c r="Z21" s="250"/>
      <c r="AA21" s="208"/>
      <c r="AB21" s="380"/>
      <c r="AC21" s="380"/>
      <c r="AD21" s="209"/>
      <c r="AE21" s="250"/>
      <c r="AF21" s="250"/>
      <c r="AG21" s="250"/>
      <c r="AH21" s="208"/>
      <c r="AI21" s="380"/>
      <c r="AJ21" s="380"/>
      <c r="AK21" s="209"/>
      <c r="AL21" s="209"/>
      <c r="AM21" s="209"/>
    </row>
    <row r="22" spans="1:39" x14ac:dyDescent="0.3">
      <c r="A22" s="1"/>
      <c r="B22" s="3"/>
      <c r="C22" s="1"/>
      <c r="D22" s="375"/>
      <c r="E22" s="138"/>
      <c r="F22" s="137" t="s">
        <v>33</v>
      </c>
      <c r="G22" s="137"/>
      <c r="H22" s="136" t="s">
        <v>33</v>
      </c>
      <c r="I22" s="1"/>
      <c r="J22" s="137" t="s">
        <v>33</v>
      </c>
      <c r="K22" s="136"/>
      <c r="L22" s="136" t="s">
        <v>33</v>
      </c>
      <c r="M22" s="1"/>
      <c r="N22" s="377"/>
      <c r="O22" s="379"/>
      <c r="Q22" s="211"/>
      <c r="R22" s="211"/>
      <c r="S22" s="211"/>
      <c r="T22" s="208"/>
      <c r="U22" s="388"/>
      <c r="V22" s="388"/>
      <c r="W22" s="209"/>
      <c r="X22" s="211"/>
      <c r="Y22" s="211"/>
      <c r="Z22" s="211"/>
      <c r="AA22" s="208"/>
      <c r="AB22" s="388"/>
      <c r="AC22" s="388"/>
      <c r="AD22" s="209"/>
      <c r="AE22" s="211"/>
      <c r="AF22" s="211"/>
      <c r="AG22" s="211"/>
      <c r="AH22" s="208"/>
      <c r="AI22" s="388"/>
      <c r="AJ22" s="388"/>
      <c r="AK22" s="209"/>
      <c r="AL22" s="209"/>
      <c r="AM22" s="209"/>
    </row>
    <row r="23" spans="1:39" x14ac:dyDescent="0.3">
      <c r="A23" s="1"/>
      <c r="B23" s="67" t="s">
        <v>72</v>
      </c>
      <c r="C23" s="67"/>
      <c r="D23" s="100" t="s">
        <v>55</v>
      </c>
      <c r="E23" s="99"/>
      <c r="F23" s="159">
        <v>6.08</v>
      </c>
      <c r="G23" s="104">
        <v>1</v>
      </c>
      <c r="H23" s="119">
        <f t="shared" ref="H23:H42" si="0">G23*F23</f>
        <v>6.08</v>
      </c>
      <c r="I23" s="97"/>
      <c r="J23" s="159">
        <f>+'2017 RR&amp;DistR-DONOTPRINT'!G30</f>
        <v>6.5214080000000001</v>
      </c>
      <c r="K23" s="103">
        <v>1</v>
      </c>
      <c r="L23" s="119">
        <f t="shared" ref="L23:L40" si="1">K23*J23</f>
        <v>6.5214080000000001</v>
      </c>
      <c r="M23" s="97"/>
      <c r="N23" s="96">
        <f t="shared" ref="N23:N62" si="2">L23-H23</f>
        <v>0.44140800000000002</v>
      </c>
      <c r="O23" s="118">
        <f>IF(OR(H23=0,L23=0),"",(N23/H23))</f>
        <v>7.2599999999999998E-2</v>
      </c>
      <c r="Q23" s="212"/>
      <c r="R23" s="223"/>
      <c r="S23" s="213"/>
      <c r="T23" s="66"/>
      <c r="U23" s="214"/>
      <c r="V23" s="215"/>
      <c r="W23" s="209"/>
      <c r="X23" s="212"/>
      <c r="Y23" s="223"/>
      <c r="Z23" s="213"/>
      <c r="AA23" s="66"/>
      <c r="AB23" s="214"/>
      <c r="AC23" s="215"/>
      <c r="AD23" s="209"/>
      <c r="AE23" s="212"/>
      <c r="AF23" s="223"/>
      <c r="AG23" s="213"/>
      <c r="AH23" s="66"/>
      <c r="AI23" s="214"/>
      <c r="AJ23" s="215"/>
      <c r="AK23" s="209"/>
      <c r="AL23" s="209"/>
      <c r="AM23" s="209"/>
    </row>
    <row r="24" spans="1:39" x14ac:dyDescent="0.3">
      <c r="A24" s="1"/>
      <c r="B24" s="67" t="s">
        <v>73</v>
      </c>
      <c r="C24" s="67"/>
      <c r="D24" s="100" t="s">
        <v>74</v>
      </c>
      <c r="E24" s="99"/>
      <c r="F24" s="159">
        <v>0.62</v>
      </c>
      <c r="G24" s="103">
        <v>1</v>
      </c>
      <c r="H24" s="119">
        <f t="shared" si="0"/>
        <v>0.62</v>
      </c>
      <c r="I24" s="97"/>
      <c r="J24" s="159">
        <f>+'2017 RR&amp;DistR-DONOTPRINT'!G32</f>
        <v>0.66501200000000005</v>
      </c>
      <c r="K24" s="103">
        <v>1</v>
      </c>
      <c r="L24" s="119">
        <f t="shared" ref="L24" si="3">K24*J24</f>
        <v>0.66501200000000005</v>
      </c>
      <c r="M24" s="97"/>
      <c r="N24" s="96">
        <f t="shared" ref="N24" si="4">L24-H24</f>
        <v>4.5012000000000052E-2</v>
      </c>
      <c r="O24" s="118">
        <f t="shared" ref="O24" si="5">IF(OR(H24=0,L24=0),"",(N24/H24))</f>
        <v>7.2600000000000081E-2</v>
      </c>
      <c r="Q24" s="212"/>
      <c r="R24" s="66"/>
      <c r="S24" s="213"/>
      <c r="T24" s="66"/>
      <c r="U24" s="214"/>
      <c r="V24" s="215"/>
      <c r="W24" s="209"/>
      <c r="X24" s="212"/>
      <c r="Y24" s="66"/>
      <c r="Z24" s="213"/>
      <c r="AA24" s="66"/>
      <c r="AB24" s="214"/>
      <c r="AC24" s="215"/>
      <c r="AD24" s="209"/>
      <c r="AE24" s="212"/>
      <c r="AF24" s="66"/>
      <c r="AG24" s="213"/>
      <c r="AH24" s="66"/>
      <c r="AI24" s="214"/>
      <c r="AJ24" s="215"/>
      <c r="AK24" s="209"/>
      <c r="AL24" s="209"/>
      <c r="AM24" s="209"/>
    </row>
    <row r="25" spans="1:39" s="207" customFormat="1" x14ac:dyDescent="0.3">
      <c r="A25" s="130"/>
      <c r="B25" s="99" t="s">
        <v>78</v>
      </c>
      <c r="C25" s="99"/>
      <c r="D25" s="100" t="s">
        <v>74</v>
      </c>
      <c r="E25" s="99"/>
      <c r="F25" s="159">
        <v>0.02</v>
      </c>
      <c r="G25" s="103">
        <v>1</v>
      </c>
      <c r="H25" s="119">
        <f t="shared" si="0"/>
        <v>0.02</v>
      </c>
      <c r="I25" s="121"/>
      <c r="J25" s="159">
        <v>0.02</v>
      </c>
      <c r="K25" s="103">
        <v>1</v>
      </c>
      <c r="L25" s="204">
        <f t="shared" ref="L25:L28" si="6">K25*J25</f>
        <v>0.02</v>
      </c>
      <c r="M25" s="121"/>
      <c r="N25" s="205">
        <f t="shared" ref="N25:N28" si="7">L25-H25</f>
        <v>0</v>
      </c>
      <c r="O25" s="206">
        <f t="shared" ref="O25:O28" si="8">IF(OR(H25=0,L25=0),"",(N25/H25))</f>
        <v>0</v>
      </c>
      <c r="Q25" s="216"/>
      <c r="R25" s="66"/>
      <c r="S25" s="213"/>
      <c r="T25" s="66"/>
      <c r="U25" s="214"/>
      <c r="V25" s="215"/>
      <c r="W25" s="209"/>
      <c r="X25" s="216"/>
      <c r="Y25" s="66"/>
      <c r="Z25" s="213"/>
      <c r="AA25" s="66"/>
      <c r="AB25" s="214"/>
      <c r="AC25" s="215"/>
      <c r="AD25" s="209"/>
      <c r="AE25" s="216"/>
      <c r="AF25" s="66"/>
      <c r="AG25" s="213"/>
      <c r="AH25" s="66"/>
      <c r="AI25" s="214"/>
      <c r="AJ25" s="215"/>
      <c r="AK25" s="209"/>
      <c r="AL25" s="209"/>
      <c r="AM25" s="209"/>
    </row>
    <row r="26" spans="1:39" s="207" customFormat="1" x14ac:dyDescent="0.3">
      <c r="A26" s="130"/>
      <c r="B26" s="99" t="s">
        <v>79</v>
      </c>
      <c r="C26" s="99"/>
      <c r="D26" s="100" t="s">
        <v>74</v>
      </c>
      <c r="E26" s="99"/>
      <c r="F26" s="159">
        <v>0.01</v>
      </c>
      <c r="G26" s="103">
        <v>1</v>
      </c>
      <c r="H26" s="119">
        <f t="shared" si="0"/>
        <v>0.01</v>
      </c>
      <c r="I26" s="121"/>
      <c r="J26" s="159">
        <v>0.01</v>
      </c>
      <c r="K26" s="103">
        <v>1</v>
      </c>
      <c r="L26" s="204">
        <f t="shared" si="6"/>
        <v>0.01</v>
      </c>
      <c r="M26" s="121"/>
      <c r="N26" s="205">
        <f t="shared" si="7"/>
        <v>0</v>
      </c>
      <c r="O26" s="206">
        <f t="shared" si="8"/>
        <v>0</v>
      </c>
      <c r="Q26" s="216"/>
      <c r="R26" s="66"/>
      <c r="S26" s="213"/>
      <c r="T26" s="66"/>
      <c r="U26" s="214"/>
      <c r="V26" s="215"/>
      <c r="W26" s="209"/>
      <c r="X26" s="216"/>
      <c r="Y26" s="66"/>
      <c r="Z26" s="213"/>
      <c r="AA26" s="66"/>
      <c r="AB26" s="214"/>
      <c r="AC26" s="215"/>
      <c r="AD26" s="209"/>
      <c r="AE26" s="216"/>
      <c r="AF26" s="66"/>
      <c r="AG26" s="213"/>
      <c r="AH26" s="66"/>
      <c r="AI26" s="214"/>
      <c r="AJ26" s="215"/>
      <c r="AK26" s="209"/>
      <c r="AL26" s="209"/>
      <c r="AM26" s="209"/>
    </row>
    <row r="27" spans="1:39" s="207" customFormat="1" x14ac:dyDescent="0.3">
      <c r="A27" s="130"/>
      <c r="B27" s="99" t="s">
        <v>80</v>
      </c>
      <c r="C27" s="99"/>
      <c r="D27" s="100" t="s">
        <v>55</v>
      </c>
      <c r="E27" s="99"/>
      <c r="F27" s="159">
        <v>0.16</v>
      </c>
      <c r="G27" s="103">
        <v>1</v>
      </c>
      <c r="H27" s="119">
        <f t="shared" si="0"/>
        <v>0.16</v>
      </c>
      <c r="I27" s="121"/>
      <c r="J27" s="159">
        <v>0.16</v>
      </c>
      <c r="K27" s="103">
        <v>1</v>
      </c>
      <c r="L27" s="204">
        <f t="shared" si="6"/>
        <v>0.16</v>
      </c>
      <c r="M27" s="121"/>
      <c r="N27" s="205">
        <f t="shared" si="7"/>
        <v>0</v>
      </c>
      <c r="O27" s="206">
        <f t="shared" si="8"/>
        <v>0</v>
      </c>
      <c r="Q27" s="216"/>
      <c r="R27" s="66"/>
      <c r="S27" s="213"/>
      <c r="T27" s="66"/>
      <c r="U27" s="214"/>
      <c r="V27" s="215"/>
      <c r="W27" s="209"/>
      <c r="X27" s="216"/>
      <c r="Y27" s="66"/>
      <c r="Z27" s="213"/>
      <c r="AA27" s="66"/>
      <c r="AB27" s="214"/>
      <c r="AC27" s="215"/>
      <c r="AD27" s="209"/>
      <c r="AE27" s="216"/>
      <c r="AF27" s="66"/>
      <c r="AG27" s="213"/>
      <c r="AH27" s="66"/>
      <c r="AI27" s="214"/>
      <c r="AJ27" s="215"/>
      <c r="AK27" s="209"/>
      <c r="AL27" s="209"/>
      <c r="AM27" s="209"/>
    </row>
    <row r="28" spans="1:39" s="207" customFormat="1" x14ac:dyDescent="0.3">
      <c r="A28" s="130"/>
      <c r="B28" s="99" t="s">
        <v>81</v>
      </c>
      <c r="C28" s="99"/>
      <c r="D28" s="100" t="s">
        <v>55</v>
      </c>
      <c r="E28" s="99"/>
      <c r="F28" s="159">
        <v>0.05</v>
      </c>
      <c r="G28" s="103">
        <v>1</v>
      </c>
      <c r="H28" s="119">
        <f t="shared" si="0"/>
        <v>0.05</v>
      </c>
      <c r="I28" s="121"/>
      <c r="J28" s="159">
        <v>0.05</v>
      </c>
      <c r="K28" s="103">
        <v>1</v>
      </c>
      <c r="L28" s="204">
        <f t="shared" si="6"/>
        <v>0.05</v>
      </c>
      <c r="M28" s="121"/>
      <c r="N28" s="205">
        <f t="shared" si="7"/>
        <v>0</v>
      </c>
      <c r="O28" s="206">
        <f t="shared" si="8"/>
        <v>0</v>
      </c>
      <c r="Q28" s="216"/>
      <c r="R28" s="66"/>
      <c r="S28" s="213"/>
      <c r="T28" s="66"/>
      <c r="U28" s="214"/>
      <c r="V28" s="215"/>
      <c r="W28" s="209"/>
      <c r="X28" s="216"/>
      <c r="Y28" s="66"/>
      <c r="Z28" s="213"/>
      <c r="AA28" s="66"/>
      <c r="AB28" s="214"/>
      <c r="AC28" s="215"/>
      <c r="AD28" s="209"/>
      <c r="AE28" s="216"/>
      <c r="AF28" s="66"/>
      <c r="AG28" s="213"/>
      <c r="AH28" s="66"/>
      <c r="AI28" s="214"/>
      <c r="AJ28" s="215"/>
      <c r="AK28" s="209"/>
      <c r="AL28" s="209"/>
      <c r="AM28" s="209"/>
    </row>
    <row r="29" spans="1:39" x14ac:dyDescent="0.3">
      <c r="A29" s="1"/>
      <c r="B29" s="67" t="s">
        <v>32</v>
      </c>
      <c r="C29" s="67"/>
      <c r="D29" s="100" t="s">
        <v>19</v>
      </c>
      <c r="E29" s="99"/>
      <c r="F29" s="161">
        <v>7.6340000000000005E-2</v>
      </c>
      <c r="G29" s="176">
        <f>+$F18</f>
        <v>365</v>
      </c>
      <c r="H29" s="119">
        <f t="shared" si="0"/>
        <v>27.864100000000001</v>
      </c>
      <c r="I29" s="97"/>
      <c r="J29" s="161">
        <f>+'2017 RR&amp;DistR-DONOTPRINT'!H30</f>
        <v>8.1882284E-2</v>
      </c>
      <c r="K29" s="176">
        <f>+$G$29</f>
        <v>365</v>
      </c>
      <c r="L29" s="119">
        <f t="shared" si="1"/>
        <v>29.88703366</v>
      </c>
      <c r="M29" s="97"/>
      <c r="N29" s="96">
        <f t="shared" si="2"/>
        <v>2.0229336599999996</v>
      </c>
      <c r="O29" s="118">
        <f>IF(OR(H29=0,L29=0),"",(N29/H29))</f>
        <v>7.2599999999999984E-2</v>
      </c>
      <c r="Q29" s="217"/>
      <c r="R29" s="251"/>
      <c r="S29" s="213"/>
      <c r="T29" s="66"/>
      <c r="U29" s="214"/>
      <c r="V29" s="215"/>
      <c r="W29" s="209"/>
      <c r="X29" s="217"/>
      <c r="Y29" s="66"/>
      <c r="Z29" s="213"/>
      <c r="AA29" s="66"/>
      <c r="AB29" s="214"/>
      <c r="AC29" s="215"/>
      <c r="AD29" s="209"/>
      <c r="AE29" s="217"/>
      <c r="AF29" s="66"/>
      <c r="AG29" s="213"/>
      <c r="AH29" s="66"/>
      <c r="AI29" s="214"/>
      <c r="AJ29" s="215"/>
      <c r="AK29" s="209"/>
      <c r="AL29" s="209"/>
      <c r="AM29" s="209"/>
    </row>
    <row r="30" spans="1:39" s="194" customFormat="1" x14ac:dyDescent="0.3">
      <c r="A30" s="1"/>
      <c r="B30" s="271" t="s">
        <v>128</v>
      </c>
      <c r="C30" s="67"/>
      <c r="D30" s="100" t="s">
        <v>19</v>
      </c>
      <c r="E30" s="99"/>
      <c r="F30" s="120"/>
      <c r="G30" s="176"/>
      <c r="H30" s="119"/>
      <c r="I30" s="97"/>
      <c r="J30" s="120">
        <f>+'2017 RR&amp;DistR-DONOTPRINT'!D11</f>
        <v>0</v>
      </c>
      <c r="K30" s="176">
        <f t="shared" ref="K30:K40" si="9">+$G$29</f>
        <v>365</v>
      </c>
      <c r="L30" s="119">
        <f t="shared" si="1"/>
        <v>0</v>
      </c>
      <c r="M30" s="97"/>
      <c r="N30" s="96">
        <f t="shared" ref="N30" si="10">L30-H30</f>
        <v>0</v>
      </c>
      <c r="O30" s="118" t="str">
        <f>IF(OR(H30=0,L30=0),"",(N30/H30))</f>
        <v/>
      </c>
      <c r="Q30" s="217"/>
      <c r="R30" s="251"/>
      <c r="S30" s="213"/>
      <c r="T30" s="66"/>
      <c r="U30" s="214"/>
      <c r="V30" s="215"/>
      <c r="W30" s="209"/>
      <c r="X30" s="217"/>
      <c r="Y30" s="66"/>
      <c r="Z30" s="213"/>
      <c r="AA30" s="66"/>
      <c r="AB30" s="214"/>
      <c r="AC30" s="215"/>
      <c r="AD30" s="209"/>
      <c r="AE30" s="217"/>
      <c r="AF30" s="66"/>
      <c r="AG30" s="213"/>
      <c r="AH30" s="66"/>
      <c r="AI30" s="214"/>
      <c r="AJ30" s="215"/>
      <c r="AK30" s="209"/>
      <c r="AL30" s="209"/>
      <c r="AM30" s="209"/>
    </row>
    <row r="31" spans="1:39" s="207" customFormat="1" x14ac:dyDescent="0.3">
      <c r="A31" s="130"/>
      <c r="B31" s="99" t="s">
        <v>80</v>
      </c>
      <c r="C31" s="99"/>
      <c r="D31" s="100" t="s">
        <v>19</v>
      </c>
      <c r="E31" s="99"/>
      <c r="F31" s="161">
        <v>2.0300000000000001E-3</v>
      </c>
      <c r="G31" s="176">
        <f>+$G$29</f>
        <v>365</v>
      </c>
      <c r="H31" s="119">
        <f t="shared" si="0"/>
        <v>0.74095</v>
      </c>
      <c r="I31" s="121"/>
      <c r="J31" s="161">
        <v>2.0300000000000001E-3</v>
      </c>
      <c r="K31" s="176">
        <f t="shared" si="9"/>
        <v>365</v>
      </c>
      <c r="L31" s="204">
        <f t="shared" ref="L31:L32" si="11">K31*J31</f>
        <v>0.74095</v>
      </c>
      <c r="M31" s="121"/>
      <c r="N31" s="205">
        <f t="shared" ref="N31:N32" si="12">L31-H31</f>
        <v>0</v>
      </c>
      <c r="O31" s="206">
        <f t="shared" ref="O31:O32" si="13">IF(OR(H31=0,L31=0),"",(N31/H31))</f>
        <v>0</v>
      </c>
      <c r="Q31" s="217"/>
      <c r="R31" s="251"/>
      <c r="S31" s="213"/>
      <c r="T31" s="66"/>
      <c r="U31" s="214"/>
      <c r="V31" s="215"/>
      <c r="W31" s="209"/>
      <c r="X31" s="217"/>
      <c r="Y31" s="251"/>
      <c r="Z31" s="213"/>
      <c r="AA31" s="66"/>
      <c r="AB31" s="214"/>
      <c r="AC31" s="215"/>
      <c r="AD31" s="209"/>
      <c r="AE31" s="217"/>
      <c r="AF31" s="251"/>
      <c r="AG31" s="213"/>
      <c r="AH31" s="66"/>
      <c r="AI31" s="214"/>
      <c r="AJ31" s="215"/>
      <c r="AK31" s="209"/>
      <c r="AL31" s="209"/>
      <c r="AM31" s="209"/>
    </row>
    <row r="32" spans="1:39" s="207" customFormat="1" x14ac:dyDescent="0.3">
      <c r="A32" s="130"/>
      <c r="B32" s="99" t="s">
        <v>81</v>
      </c>
      <c r="C32" s="99"/>
      <c r="D32" s="100" t="s">
        <v>19</v>
      </c>
      <c r="E32" s="99"/>
      <c r="F32" s="161">
        <v>6.2E-4</v>
      </c>
      <c r="G32" s="176">
        <f t="shared" ref="G32:G42" si="14">+$G$29</f>
        <v>365</v>
      </c>
      <c r="H32" s="119">
        <f t="shared" si="0"/>
        <v>0.2263</v>
      </c>
      <c r="I32" s="121"/>
      <c r="J32" s="161">
        <v>6.2E-4</v>
      </c>
      <c r="K32" s="176">
        <f t="shared" si="9"/>
        <v>365</v>
      </c>
      <c r="L32" s="204">
        <f t="shared" si="11"/>
        <v>0.2263</v>
      </c>
      <c r="M32" s="121"/>
      <c r="N32" s="205">
        <f t="shared" si="12"/>
        <v>0</v>
      </c>
      <c r="O32" s="206">
        <f t="shared" si="13"/>
        <v>0</v>
      </c>
      <c r="Q32" s="217"/>
      <c r="R32" s="251"/>
      <c r="S32" s="213"/>
      <c r="T32" s="66"/>
      <c r="U32" s="214"/>
      <c r="V32" s="215"/>
      <c r="W32" s="209"/>
      <c r="X32" s="217"/>
      <c r="Y32" s="251"/>
      <c r="Z32" s="213"/>
      <c r="AA32" s="66"/>
      <c r="AB32" s="214"/>
      <c r="AC32" s="215"/>
      <c r="AD32" s="209"/>
      <c r="AE32" s="217"/>
      <c r="AF32" s="251"/>
      <c r="AG32" s="213"/>
      <c r="AH32" s="66"/>
      <c r="AI32" s="214"/>
      <c r="AJ32" s="215"/>
      <c r="AK32" s="209"/>
      <c r="AL32" s="209"/>
      <c r="AM32" s="209"/>
    </row>
    <row r="33" spans="1:39" x14ac:dyDescent="0.3">
      <c r="A33" s="1"/>
      <c r="B33" s="202" t="s">
        <v>86</v>
      </c>
      <c r="C33" s="67"/>
      <c r="D33" s="100" t="s">
        <v>19</v>
      </c>
      <c r="E33" s="99"/>
      <c r="F33" s="161">
        <v>-3.5E-4</v>
      </c>
      <c r="G33" s="176">
        <f t="shared" si="14"/>
        <v>365</v>
      </c>
      <c r="H33" s="119">
        <f t="shared" si="0"/>
        <v>-0.12775</v>
      </c>
      <c r="I33" s="97"/>
      <c r="J33" s="161"/>
      <c r="K33" s="176">
        <f t="shared" si="9"/>
        <v>365</v>
      </c>
      <c r="L33" s="119">
        <f t="shared" si="1"/>
        <v>0</v>
      </c>
      <c r="M33" s="97"/>
      <c r="N33" s="96">
        <f t="shared" si="2"/>
        <v>0.12775</v>
      </c>
      <c r="O33" s="118" t="str">
        <f t="shared" ref="O33:O40" si="15">IF(OR(H33=0,L33=0),"",(N33/H33))</f>
        <v/>
      </c>
      <c r="Q33" s="217"/>
      <c r="R33" s="251"/>
      <c r="S33" s="213"/>
      <c r="T33" s="66"/>
      <c r="U33" s="214"/>
      <c r="V33" s="215"/>
      <c r="W33" s="209"/>
      <c r="X33" s="217"/>
      <c r="Y33" s="66"/>
      <c r="Z33" s="213"/>
      <c r="AA33" s="66"/>
      <c r="AB33" s="214"/>
      <c r="AC33" s="215"/>
      <c r="AD33" s="209"/>
      <c r="AE33" s="217"/>
      <c r="AF33" s="66"/>
      <c r="AG33" s="213"/>
      <c r="AH33" s="66"/>
      <c r="AI33" s="214"/>
      <c r="AJ33" s="215"/>
      <c r="AK33" s="209"/>
      <c r="AL33" s="209"/>
      <c r="AM33" s="209"/>
    </row>
    <row r="34" spans="1:39" x14ac:dyDescent="0.3">
      <c r="A34" s="1"/>
      <c r="B34" s="202" t="s">
        <v>87</v>
      </c>
      <c r="C34" s="67"/>
      <c r="D34" s="100" t="s">
        <v>19</v>
      </c>
      <c r="E34" s="99"/>
      <c r="F34" s="161">
        <v>-1.6000000000000001E-4</v>
      </c>
      <c r="G34" s="176">
        <f t="shared" si="14"/>
        <v>365</v>
      </c>
      <c r="H34" s="119">
        <f t="shared" si="0"/>
        <v>-5.8400000000000007E-2</v>
      </c>
      <c r="I34" s="97"/>
      <c r="J34" s="161"/>
      <c r="K34" s="176">
        <f t="shared" si="9"/>
        <v>365</v>
      </c>
      <c r="L34" s="119">
        <f t="shared" si="1"/>
        <v>0</v>
      </c>
      <c r="M34" s="97"/>
      <c r="N34" s="96">
        <f t="shared" si="2"/>
        <v>5.8400000000000007E-2</v>
      </c>
      <c r="O34" s="118" t="str">
        <f t="shared" si="15"/>
        <v/>
      </c>
      <c r="Q34" s="217"/>
      <c r="R34" s="251"/>
      <c r="S34" s="213"/>
      <c r="T34" s="66"/>
      <c r="U34" s="214"/>
      <c r="V34" s="215"/>
      <c r="W34" s="209"/>
      <c r="X34" s="217"/>
      <c r="Y34" s="66"/>
      <c r="Z34" s="213"/>
      <c r="AA34" s="66"/>
      <c r="AB34" s="214"/>
      <c r="AC34" s="215"/>
      <c r="AD34" s="209"/>
      <c r="AE34" s="217"/>
      <c r="AF34" s="66"/>
      <c r="AG34" s="213"/>
      <c r="AH34" s="66"/>
      <c r="AI34" s="214"/>
      <c r="AJ34" s="215"/>
      <c r="AK34" s="209"/>
      <c r="AL34" s="209"/>
      <c r="AM34" s="209"/>
    </row>
    <row r="35" spans="1:39" x14ac:dyDescent="0.3">
      <c r="A35" s="1"/>
      <c r="B35" s="202" t="s">
        <v>91</v>
      </c>
      <c r="C35" s="67"/>
      <c r="D35" s="100" t="s">
        <v>19</v>
      </c>
      <c r="E35" s="99"/>
      <c r="F35" s="161">
        <v>2.9E-4</v>
      </c>
      <c r="G35" s="176">
        <f t="shared" si="14"/>
        <v>365</v>
      </c>
      <c r="H35" s="119">
        <f t="shared" si="0"/>
        <v>0.10585</v>
      </c>
      <c r="I35" s="97"/>
      <c r="J35" s="161">
        <v>2.9E-4</v>
      </c>
      <c r="K35" s="176">
        <f t="shared" si="9"/>
        <v>365</v>
      </c>
      <c r="L35" s="119">
        <f t="shared" si="1"/>
        <v>0.10585</v>
      </c>
      <c r="M35" s="97"/>
      <c r="N35" s="96">
        <f t="shared" si="2"/>
        <v>0</v>
      </c>
      <c r="O35" s="118">
        <f t="shared" si="15"/>
        <v>0</v>
      </c>
      <c r="Q35" s="217"/>
      <c r="R35" s="251"/>
      <c r="S35" s="213"/>
      <c r="T35" s="66"/>
      <c r="U35" s="214"/>
      <c r="V35" s="215"/>
      <c r="W35" s="209"/>
      <c r="X35" s="217"/>
      <c r="Y35" s="251"/>
      <c r="Z35" s="213"/>
      <c r="AA35" s="66"/>
      <c r="AB35" s="214"/>
      <c r="AC35" s="215"/>
      <c r="AD35" s="209"/>
      <c r="AE35" s="217"/>
      <c r="AF35" s="251"/>
      <c r="AG35" s="213"/>
      <c r="AH35" s="66"/>
      <c r="AI35" s="214"/>
      <c r="AJ35" s="215"/>
      <c r="AK35" s="209"/>
      <c r="AL35" s="209"/>
      <c r="AM35" s="209"/>
    </row>
    <row r="36" spans="1:39" x14ac:dyDescent="0.3">
      <c r="A36" s="1"/>
      <c r="B36" s="202" t="s">
        <v>92</v>
      </c>
      <c r="C36" s="67"/>
      <c r="D36" s="100" t="s">
        <v>19</v>
      </c>
      <c r="E36" s="99"/>
      <c r="F36" s="161">
        <v>6.0000000000000002E-5</v>
      </c>
      <c r="G36" s="176">
        <f t="shared" si="14"/>
        <v>365</v>
      </c>
      <c r="H36" s="119">
        <f t="shared" si="0"/>
        <v>2.1899999999999999E-2</v>
      </c>
      <c r="I36" s="97"/>
      <c r="J36" s="161">
        <v>6.0000000000000002E-5</v>
      </c>
      <c r="K36" s="176">
        <f t="shared" si="9"/>
        <v>365</v>
      </c>
      <c r="L36" s="119">
        <f t="shared" si="1"/>
        <v>2.1899999999999999E-2</v>
      </c>
      <c r="M36" s="97"/>
      <c r="N36" s="96">
        <f t="shared" si="2"/>
        <v>0</v>
      </c>
      <c r="O36" s="118">
        <f t="shared" si="15"/>
        <v>0</v>
      </c>
      <c r="Q36" s="217"/>
      <c r="R36" s="251"/>
      <c r="S36" s="213"/>
      <c r="T36" s="66"/>
      <c r="U36" s="214"/>
      <c r="V36" s="215"/>
      <c r="W36" s="209"/>
      <c r="X36" s="217"/>
      <c r="Y36" s="251"/>
      <c r="Z36" s="213"/>
      <c r="AA36" s="66"/>
      <c r="AB36" s="214"/>
      <c r="AC36" s="215"/>
      <c r="AD36" s="209"/>
      <c r="AE36" s="217"/>
      <c r="AF36" s="251"/>
      <c r="AG36" s="213"/>
      <c r="AH36" s="66"/>
      <c r="AI36" s="214"/>
      <c r="AJ36" s="215"/>
      <c r="AK36" s="209"/>
      <c r="AL36" s="209"/>
      <c r="AM36" s="209"/>
    </row>
    <row r="37" spans="1:39" x14ac:dyDescent="0.3">
      <c r="A37" s="1"/>
      <c r="B37" s="202" t="s">
        <v>95</v>
      </c>
      <c r="C37" s="67"/>
      <c r="D37" s="100" t="s">
        <v>19</v>
      </c>
      <c r="E37" s="99"/>
      <c r="F37" s="161">
        <v>-1.1E-4</v>
      </c>
      <c r="G37" s="176">
        <f t="shared" si="14"/>
        <v>365</v>
      </c>
      <c r="H37" s="119">
        <f t="shared" si="0"/>
        <v>-4.0149999999999998E-2</v>
      </c>
      <c r="I37" s="97"/>
      <c r="J37" s="161"/>
      <c r="K37" s="176">
        <f t="shared" si="9"/>
        <v>365</v>
      </c>
      <c r="L37" s="119">
        <f t="shared" si="1"/>
        <v>0</v>
      </c>
      <c r="M37" s="97"/>
      <c r="N37" s="96">
        <f t="shared" si="2"/>
        <v>4.0149999999999998E-2</v>
      </c>
      <c r="O37" s="118" t="str">
        <f t="shared" si="15"/>
        <v/>
      </c>
      <c r="Q37" s="217"/>
      <c r="R37" s="251"/>
      <c r="S37" s="213"/>
      <c r="T37" s="66"/>
      <c r="U37" s="214"/>
      <c r="V37" s="215"/>
      <c r="W37" s="209"/>
      <c r="X37" s="217"/>
      <c r="Y37" s="66"/>
      <c r="Z37" s="213"/>
      <c r="AA37" s="66"/>
      <c r="AB37" s="214"/>
      <c r="AC37" s="215"/>
      <c r="AD37" s="209"/>
      <c r="AE37" s="217"/>
      <c r="AF37" s="66"/>
      <c r="AG37" s="213"/>
      <c r="AH37" s="66"/>
      <c r="AI37" s="214"/>
      <c r="AJ37" s="215"/>
      <c r="AK37" s="209"/>
      <c r="AL37" s="209"/>
      <c r="AM37" s="209"/>
    </row>
    <row r="38" spans="1:39" x14ac:dyDescent="0.3">
      <c r="A38" s="1"/>
      <c r="B38" s="202" t="s">
        <v>93</v>
      </c>
      <c r="C38" s="67"/>
      <c r="D38" s="100" t="s">
        <v>19</v>
      </c>
      <c r="E38" s="99"/>
      <c r="F38" s="161">
        <v>9.2000000000000003E-4</v>
      </c>
      <c r="G38" s="176">
        <f t="shared" si="14"/>
        <v>365</v>
      </c>
      <c r="H38" s="119">
        <f t="shared" si="0"/>
        <v>0.33579999999999999</v>
      </c>
      <c r="I38" s="97"/>
      <c r="J38" s="161">
        <v>9.2000000000000003E-4</v>
      </c>
      <c r="K38" s="176">
        <f t="shared" si="9"/>
        <v>365</v>
      </c>
      <c r="L38" s="119">
        <f t="shared" si="1"/>
        <v>0.33579999999999999</v>
      </c>
      <c r="M38" s="97"/>
      <c r="N38" s="96">
        <f t="shared" si="2"/>
        <v>0</v>
      </c>
      <c r="O38" s="118">
        <f t="shared" si="15"/>
        <v>0</v>
      </c>
      <c r="Q38" s="217"/>
      <c r="R38" s="251"/>
      <c r="S38" s="213"/>
      <c r="T38" s="66"/>
      <c r="U38" s="214"/>
      <c r="V38" s="215"/>
      <c r="W38" s="209"/>
      <c r="X38" s="218"/>
      <c r="Y38" s="66"/>
      <c r="Z38" s="213"/>
      <c r="AA38" s="66"/>
      <c r="AB38" s="214"/>
      <c r="AC38" s="215"/>
      <c r="AD38" s="209"/>
      <c r="AE38" s="218"/>
      <c r="AF38" s="66"/>
      <c r="AG38" s="213"/>
      <c r="AH38" s="66"/>
      <c r="AI38" s="214"/>
      <c r="AJ38" s="215"/>
      <c r="AK38" s="209"/>
      <c r="AL38" s="209"/>
      <c r="AM38" s="209"/>
    </row>
    <row r="39" spans="1:39" x14ac:dyDescent="0.3">
      <c r="A39" s="1"/>
      <c r="B39" s="202" t="s">
        <v>89</v>
      </c>
      <c r="C39" s="67"/>
      <c r="D39" s="100" t="s">
        <v>19</v>
      </c>
      <c r="E39" s="99"/>
      <c r="F39" s="161">
        <v>-9.6000000000000002E-4</v>
      </c>
      <c r="G39" s="176">
        <f t="shared" si="14"/>
        <v>365</v>
      </c>
      <c r="H39" s="119">
        <f t="shared" si="0"/>
        <v>-0.35039999999999999</v>
      </c>
      <c r="I39" s="97"/>
      <c r="J39" s="161">
        <v>-9.6000000000000002E-4</v>
      </c>
      <c r="K39" s="176">
        <f t="shared" si="9"/>
        <v>365</v>
      </c>
      <c r="L39" s="119">
        <f t="shared" si="1"/>
        <v>-0.35039999999999999</v>
      </c>
      <c r="M39" s="97"/>
      <c r="N39" s="96">
        <f t="shared" si="2"/>
        <v>0</v>
      </c>
      <c r="O39" s="118">
        <f t="shared" si="15"/>
        <v>0</v>
      </c>
      <c r="Q39" s="217"/>
      <c r="R39" s="251"/>
      <c r="S39" s="213"/>
      <c r="T39" s="66"/>
      <c r="U39" s="214"/>
      <c r="V39" s="215"/>
      <c r="W39" s="209"/>
      <c r="X39" s="218"/>
      <c r="Y39" s="66"/>
      <c r="Z39" s="213"/>
      <c r="AA39" s="66"/>
      <c r="AB39" s="214"/>
      <c r="AC39" s="215"/>
      <c r="AD39" s="209"/>
      <c r="AE39" s="218"/>
      <c r="AF39" s="66"/>
      <c r="AG39" s="213"/>
      <c r="AH39" s="66"/>
      <c r="AI39" s="214"/>
      <c r="AJ39" s="215"/>
      <c r="AK39" s="209"/>
      <c r="AL39" s="209"/>
      <c r="AM39" s="209"/>
    </row>
    <row r="40" spans="1:39" x14ac:dyDescent="0.3">
      <c r="A40" s="1"/>
      <c r="B40" s="202" t="s">
        <v>90</v>
      </c>
      <c r="C40" s="67"/>
      <c r="D40" s="100" t="s">
        <v>19</v>
      </c>
      <c r="E40" s="99"/>
      <c r="F40" s="161">
        <v>-2.96E-3</v>
      </c>
      <c r="G40" s="176">
        <f t="shared" si="14"/>
        <v>365</v>
      </c>
      <c r="H40" s="119">
        <f t="shared" si="0"/>
        <v>-1.0804</v>
      </c>
      <c r="I40" s="97"/>
      <c r="J40" s="161">
        <v>-2.96E-3</v>
      </c>
      <c r="K40" s="176">
        <f t="shared" si="9"/>
        <v>365</v>
      </c>
      <c r="L40" s="119">
        <f t="shared" si="1"/>
        <v>-1.0804</v>
      </c>
      <c r="M40" s="97"/>
      <c r="N40" s="96">
        <f t="shared" si="2"/>
        <v>0</v>
      </c>
      <c r="O40" s="118">
        <f t="shared" si="15"/>
        <v>0</v>
      </c>
      <c r="Q40" s="217"/>
      <c r="R40" s="251"/>
      <c r="S40" s="213"/>
      <c r="T40" s="66"/>
      <c r="U40" s="214"/>
      <c r="V40" s="215"/>
      <c r="W40" s="209"/>
      <c r="X40" s="218"/>
      <c r="Y40" s="66"/>
      <c r="Z40" s="213"/>
      <c r="AA40" s="66"/>
      <c r="AB40" s="214"/>
      <c r="AC40" s="215"/>
      <c r="AD40" s="209"/>
      <c r="AE40" s="218"/>
      <c r="AF40" s="66"/>
      <c r="AG40" s="213"/>
      <c r="AH40" s="66"/>
      <c r="AI40" s="214"/>
      <c r="AJ40" s="215"/>
      <c r="AK40" s="209"/>
      <c r="AL40" s="209"/>
      <c r="AM40" s="209"/>
    </row>
    <row r="41" spans="1:39" x14ac:dyDescent="0.3">
      <c r="A41" s="130"/>
      <c r="B41" s="135" t="s">
        <v>31</v>
      </c>
      <c r="C41" s="116"/>
      <c r="D41" s="134"/>
      <c r="E41" s="116"/>
      <c r="F41" s="133"/>
      <c r="G41" s="132"/>
      <c r="H41" s="322">
        <f>SUM(H23:H40)</f>
        <v>34.577800000000003</v>
      </c>
      <c r="I41" s="123"/>
      <c r="J41" s="131"/>
      <c r="K41" s="171"/>
      <c r="L41" s="322">
        <f>SUM(L23:L40)</f>
        <v>37.31345366</v>
      </c>
      <c r="M41" s="123"/>
      <c r="N41" s="109">
        <f t="shared" si="2"/>
        <v>2.735653659999997</v>
      </c>
      <c r="O41" s="169">
        <f>IF(OR(H41=0, L41=0),"",(N41/H41))</f>
        <v>7.9115896904950481E-2</v>
      </c>
      <c r="Q41" s="218"/>
      <c r="R41" s="219"/>
      <c r="S41" s="213"/>
      <c r="T41" s="66"/>
      <c r="U41" s="220"/>
      <c r="V41" s="221"/>
      <c r="W41" s="209"/>
      <c r="X41" s="218"/>
      <c r="Y41" s="219"/>
      <c r="Z41" s="213"/>
      <c r="AA41" s="66"/>
      <c r="AB41" s="220"/>
      <c r="AC41" s="221"/>
      <c r="AD41" s="209"/>
      <c r="AE41" s="218"/>
      <c r="AF41" s="219"/>
      <c r="AG41" s="213"/>
      <c r="AH41" s="66"/>
      <c r="AI41" s="220"/>
      <c r="AJ41" s="221"/>
      <c r="AK41" s="209"/>
      <c r="AL41" s="209"/>
      <c r="AM41" s="209"/>
    </row>
    <row r="42" spans="1:39" x14ac:dyDescent="0.3">
      <c r="A42" s="1"/>
      <c r="B42" s="202" t="s">
        <v>94</v>
      </c>
      <c r="C42" s="67"/>
      <c r="D42" s="100" t="s">
        <v>19</v>
      </c>
      <c r="E42" s="99"/>
      <c r="F42" s="161">
        <v>6.0000000000000002E-5</v>
      </c>
      <c r="G42" s="176">
        <f t="shared" si="14"/>
        <v>365</v>
      </c>
      <c r="H42" s="119">
        <f t="shared" si="0"/>
        <v>2.1899999999999999E-2</v>
      </c>
      <c r="I42" s="129"/>
      <c r="J42" s="161"/>
      <c r="K42" s="176">
        <f>+$G$29</f>
        <v>365</v>
      </c>
      <c r="L42" s="119">
        <f t="shared" ref="L42:L47" si="16">K42*J42</f>
        <v>0</v>
      </c>
      <c r="M42" s="128"/>
      <c r="N42" s="96">
        <f t="shared" si="2"/>
        <v>-2.1899999999999999E-2</v>
      </c>
      <c r="O42" s="118" t="str">
        <f t="shared" ref="O42:O48" si="17">IF(OR(H42=0,L42=0),"",(N42/H42))</f>
        <v/>
      </c>
      <c r="Q42" s="218"/>
      <c r="R42" s="251"/>
      <c r="S42" s="213"/>
      <c r="T42" s="66"/>
      <c r="U42" s="214"/>
      <c r="V42" s="215"/>
      <c r="W42" s="209"/>
      <c r="X42" s="218"/>
      <c r="Y42" s="66"/>
      <c r="Z42" s="213"/>
      <c r="AA42" s="66"/>
      <c r="AB42" s="214"/>
      <c r="AC42" s="215"/>
      <c r="AD42" s="209"/>
      <c r="AE42" s="218"/>
      <c r="AF42" s="66"/>
      <c r="AG42" s="213"/>
      <c r="AH42" s="66"/>
      <c r="AI42" s="214"/>
      <c r="AJ42" s="215"/>
      <c r="AK42" s="209"/>
      <c r="AL42" s="209"/>
      <c r="AM42" s="209"/>
    </row>
    <row r="43" spans="1:39" s="194" customFormat="1" x14ac:dyDescent="0.3">
      <c r="A43" s="1"/>
      <c r="B43" s="271" t="s">
        <v>143</v>
      </c>
      <c r="C43" s="67"/>
      <c r="D43" s="100" t="s">
        <v>19</v>
      </c>
      <c r="E43" s="99"/>
      <c r="F43" s="329"/>
      <c r="G43" s="164"/>
      <c r="H43" s="162"/>
      <c r="I43" s="97"/>
      <c r="J43" s="329">
        <f>+'2017 RR&amp;DistR-DONOTPRINT'!B11</f>
        <v>-3.3500000000000001E-3</v>
      </c>
      <c r="K43" s="176">
        <f t="shared" ref="K43:K45" si="18">+$G$29</f>
        <v>365</v>
      </c>
      <c r="L43" s="162">
        <f t="shared" si="16"/>
        <v>-1.22275</v>
      </c>
      <c r="M43" s="97"/>
      <c r="N43" s="96">
        <f t="shared" ref="N43:N47" si="19">L43-H43</f>
        <v>-1.22275</v>
      </c>
      <c r="O43" s="118" t="str">
        <f t="shared" ref="O43:O47" si="20">IF(OR(H43=0,L43=0),"",(N43/H43))</f>
        <v/>
      </c>
      <c r="Q43" s="218"/>
      <c r="R43" s="251"/>
      <c r="S43" s="213"/>
      <c r="T43" s="66"/>
      <c r="U43" s="214"/>
      <c r="V43" s="215"/>
      <c r="W43" s="209"/>
      <c r="X43" s="218"/>
      <c r="Y43" s="66"/>
      <c r="Z43" s="213"/>
      <c r="AA43" s="66"/>
      <c r="AB43" s="214"/>
      <c r="AC43" s="215"/>
      <c r="AD43" s="209"/>
      <c r="AE43" s="218"/>
      <c r="AF43" s="66"/>
      <c r="AG43" s="213"/>
      <c r="AH43" s="66"/>
      <c r="AI43" s="214"/>
      <c r="AJ43" s="215"/>
      <c r="AK43" s="209"/>
      <c r="AL43" s="209"/>
      <c r="AM43" s="209"/>
    </row>
    <row r="44" spans="1:39" s="194" customFormat="1" x14ac:dyDescent="0.3">
      <c r="A44" s="1"/>
      <c r="B44" s="271" t="s">
        <v>144</v>
      </c>
      <c r="C44" s="67"/>
      <c r="D44" s="100" t="s">
        <v>19</v>
      </c>
      <c r="E44" s="99"/>
      <c r="F44" s="316"/>
      <c r="G44" s="164"/>
      <c r="H44" s="162"/>
      <c r="I44" s="97"/>
      <c r="J44" s="316">
        <f>+'2017 RR&amp;DistR-DONOTPRINT'!C11</f>
        <v>0</v>
      </c>
      <c r="K44" s="176">
        <f t="shared" si="18"/>
        <v>365</v>
      </c>
      <c r="L44" s="162">
        <f t="shared" si="16"/>
        <v>0</v>
      </c>
      <c r="M44" s="97"/>
      <c r="N44" s="96">
        <f t="shared" si="19"/>
        <v>0</v>
      </c>
      <c r="O44" s="118" t="str">
        <f t="shared" si="20"/>
        <v/>
      </c>
      <c r="Q44" s="218"/>
      <c r="R44" s="251"/>
      <c r="S44" s="213"/>
      <c r="T44" s="66"/>
      <c r="U44" s="214"/>
      <c r="V44" s="215"/>
      <c r="W44" s="209"/>
      <c r="X44" s="218"/>
      <c r="Y44" s="66"/>
      <c r="Z44" s="213"/>
      <c r="AA44" s="66"/>
      <c r="AB44" s="214"/>
      <c r="AC44" s="215"/>
      <c r="AD44" s="209"/>
      <c r="AE44" s="218"/>
      <c r="AF44" s="66"/>
      <c r="AG44" s="213"/>
      <c r="AH44" s="66"/>
      <c r="AI44" s="214"/>
      <c r="AJ44" s="215"/>
      <c r="AK44" s="209"/>
      <c r="AL44" s="209"/>
      <c r="AM44" s="209"/>
    </row>
    <row r="45" spans="1:39" s="194" customFormat="1" x14ac:dyDescent="0.3">
      <c r="A45" s="1"/>
      <c r="B45" s="271" t="s">
        <v>145</v>
      </c>
      <c r="C45" s="67"/>
      <c r="D45" s="100" t="s">
        <v>19</v>
      </c>
      <c r="E45" s="99"/>
      <c r="F45" s="316"/>
      <c r="G45" s="164"/>
      <c r="H45" s="162"/>
      <c r="I45" s="97"/>
      <c r="J45" s="329">
        <f>+'2017 RR&amp;DistR-DONOTPRINT'!E11</f>
        <v>2.9E-4</v>
      </c>
      <c r="K45" s="176">
        <f t="shared" si="18"/>
        <v>365</v>
      </c>
      <c r="L45" s="162">
        <f t="shared" si="16"/>
        <v>0.10585</v>
      </c>
      <c r="M45" s="97"/>
      <c r="N45" s="96">
        <f t="shared" si="19"/>
        <v>0.10585</v>
      </c>
      <c r="O45" s="118" t="str">
        <f t="shared" si="20"/>
        <v/>
      </c>
      <c r="Q45" s="218"/>
      <c r="R45" s="251"/>
      <c r="S45" s="213"/>
      <c r="T45" s="66"/>
      <c r="U45" s="214"/>
      <c r="V45" s="215"/>
      <c r="W45" s="209"/>
      <c r="X45" s="218"/>
      <c r="Y45" s="66"/>
      <c r="Z45" s="213"/>
      <c r="AA45" s="66"/>
      <c r="AB45" s="214"/>
      <c r="AC45" s="215"/>
      <c r="AD45" s="209"/>
      <c r="AE45" s="218"/>
      <c r="AF45" s="66"/>
      <c r="AG45" s="213"/>
      <c r="AH45" s="66"/>
      <c r="AI45" s="214"/>
      <c r="AJ45" s="215"/>
      <c r="AK45" s="209"/>
      <c r="AL45" s="209"/>
      <c r="AM45" s="209"/>
    </row>
    <row r="46" spans="1:39" s="194" customFormat="1" x14ac:dyDescent="0.3">
      <c r="A46" s="1"/>
      <c r="B46" s="271" t="s">
        <v>147</v>
      </c>
      <c r="C46" s="67"/>
      <c r="D46" s="100" t="s">
        <v>19</v>
      </c>
      <c r="E46" s="99"/>
      <c r="F46" s="316"/>
      <c r="G46" s="164"/>
      <c r="H46" s="162"/>
      <c r="I46" s="97"/>
      <c r="J46" s="329">
        <f>+'2017 RR&amp;DistR-DONOTPRINT'!G11</f>
        <v>1.2899999999999999E-3</v>
      </c>
      <c r="K46" s="176"/>
      <c r="L46" s="162">
        <f t="shared" si="16"/>
        <v>0</v>
      </c>
      <c r="M46" s="97"/>
      <c r="N46" s="96">
        <f t="shared" si="19"/>
        <v>0</v>
      </c>
      <c r="O46" s="118" t="str">
        <f t="shared" si="20"/>
        <v/>
      </c>
      <c r="Q46" s="218"/>
      <c r="R46" s="251"/>
      <c r="S46" s="213"/>
      <c r="T46" s="66"/>
      <c r="U46" s="214"/>
      <c r="V46" s="215"/>
      <c r="W46" s="209"/>
      <c r="X46" s="218"/>
      <c r="Y46" s="66"/>
      <c r="Z46" s="213"/>
      <c r="AA46" s="66"/>
      <c r="AB46" s="214"/>
      <c r="AC46" s="215"/>
      <c r="AD46" s="209"/>
      <c r="AE46" s="218"/>
      <c r="AF46" s="66"/>
      <c r="AG46" s="213"/>
      <c r="AH46" s="66"/>
      <c r="AI46" s="214"/>
      <c r="AJ46" s="215"/>
      <c r="AK46" s="209"/>
      <c r="AL46" s="209"/>
      <c r="AM46" s="209"/>
    </row>
    <row r="47" spans="1:39" s="194" customFormat="1" x14ac:dyDescent="0.3">
      <c r="A47" s="1"/>
      <c r="B47" s="271" t="s">
        <v>146</v>
      </c>
      <c r="C47" s="67"/>
      <c r="D47" s="100" t="s">
        <v>19</v>
      </c>
      <c r="E47" s="99"/>
      <c r="F47" s="316"/>
      <c r="G47" s="164"/>
      <c r="H47" s="162"/>
      <c r="I47" s="97"/>
      <c r="J47" s="329">
        <f>+'2017 RR&amp;DistR-DONOTPRINT'!H11</f>
        <v>6.6299999999999996E-3</v>
      </c>
      <c r="K47" s="176"/>
      <c r="L47" s="162">
        <f t="shared" si="16"/>
        <v>0</v>
      </c>
      <c r="M47" s="97"/>
      <c r="N47" s="96">
        <f t="shared" si="19"/>
        <v>0</v>
      </c>
      <c r="O47" s="118" t="str">
        <f t="shared" si="20"/>
        <v/>
      </c>
      <c r="Q47" s="218"/>
      <c r="R47" s="251"/>
      <c r="S47" s="213"/>
      <c r="T47" s="66"/>
      <c r="U47" s="214"/>
      <c r="V47" s="215"/>
      <c r="W47" s="209"/>
      <c r="X47" s="218"/>
      <c r="Y47" s="66"/>
      <c r="Z47" s="213"/>
      <c r="AA47" s="66"/>
      <c r="AB47" s="214"/>
      <c r="AC47" s="215"/>
      <c r="AD47" s="209"/>
      <c r="AE47" s="218"/>
      <c r="AF47" s="66"/>
      <c r="AG47" s="213"/>
      <c r="AH47" s="66"/>
      <c r="AI47" s="214"/>
      <c r="AJ47" s="215"/>
      <c r="AK47" s="209"/>
      <c r="AL47" s="209"/>
      <c r="AM47" s="209"/>
    </row>
    <row r="48" spans="1:39" x14ac:dyDescent="0.3">
      <c r="A48" s="1"/>
      <c r="B48" s="101" t="s">
        <v>30</v>
      </c>
      <c r="C48" s="67"/>
      <c r="D48" s="100" t="s">
        <v>19</v>
      </c>
      <c r="E48" s="99"/>
      <c r="F48" s="323">
        <f>IF(ISBLANK($D16)=TRUE, 0, IF($D16="TOU", 0.65*$F58+0.17*$F59+0.18*$F60, IF(AND($D16="non-TOU", G62&gt;0), $F62,$F61)))</f>
        <v>0.10299999999999999</v>
      </c>
      <c r="G48" s="163">
        <f>$F18*(1+$F69)-$F18</f>
        <v>13.724000000000046</v>
      </c>
      <c r="H48" s="162">
        <f>G48*F48</f>
        <v>1.4135720000000047</v>
      </c>
      <c r="I48" s="97"/>
      <c r="J48" s="316">
        <f>+F48</f>
        <v>0.10299999999999999</v>
      </c>
      <c r="K48" s="163">
        <f>$F18*(1+$J69)-$F18</f>
        <v>13.724000000000046</v>
      </c>
      <c r="L48" s="162">
        <f>K48*J48</f>
        <v>1.4135720000000047</v>
      </c>
      <c r="M48" s="97"/>
      <c r="N48" s="96">
        <f t="shared" si="2"/>
        <v>0</v>
      </c>
      <c r="O48" s="118">
        <f t="shared" si="17"/>
        <v>0</v>
      </c>
      <c r="Q48" s="222"/>
      <c r="R48" s="223"/>
      <c r="S48" s="213"/>
      <c r="T48" s="66"/>
      <c r="U48" s="214"/>
      <c r="V48" s="215"/>
      <c r="W48" s="209"/>
      <c r="X48" s="222"/>
      <c r="Y48" s="223"/>
      <c r="Z48" s="213"/>
      <c r="AA48" s="66"/>
      <c r="AB48" s="214"/>
      <c r="AC48" s="215"/>
      <c r="AD48" s="209"/>
      <c r="AE48" s="222"/>
      <c r="AF48" s="223"/>
      <c r="AG48" s="213"/>
      <c r="AH48" s="66"/>
      <c r="AI48" s="214"/>
      <c r="AJ48" s="215"/>
      <c r="AK48" s="209"/>
      <c r="AL48" s="209"/>
      <c r="AM48" s="209"/>
    </row>
    <row r="49" spans="1:39" x14ac:dyDescent="0.3">
      <c r="A49" s="1"/>
      <c r="B49" s="117" t="s">
        <v>29</v>
      </c>
      <c r="C49" s="126"/>
      <c r="D49" s="126"/>
      <c r="E49" s="126"/>
      <c r="F49" s="125"/>
      <c r="G49" s="114"/>
      <c r="H49" s="111">
        <f>SUM(H42:H48)+H41</f>
        <v>36.013272000000008</v>
      </c>
      <c r="I49" s="123"/>
      <c r="J49" s="114"/>
      <c r="K49" s="124"/>
      <c r="L49" s="111">
        <f>SUM(L42:L48)+L41</f>
        <v>37.610125660000008</v>
      </c>
      <c r="M49" s="123"/>
      <c r="N49" s="109">
        <f t="shared" si="2"/>
        <v>1.5968536600000007</v>
      </c>
      <c r="O49" s="108">
        <f>IF(OR(H49=0,L49=0),"",(N49/H49))</f>
        <v>4.4340699173349214E-2</v>
      </c>
      <c r="Q49" s="66"/>
      <c r="R49" s="66"/>
      <c r="S49" s="220"/>
      <c r="T49" s="66"/>
      <c r="U49" s="220"/>
      <c r="V49" s="225"/>
      <c r="W49" s="209"/>
      <c r="X49" s="66"/>
      <c r="Y49" s="66"/>
      <c r="Z49" s="220"/>
      <c r="AA49" s="66"/>
      <c r="AB49" s="220"/>
      <c r="AC49" s="225"/>
      <c r="AD49" s="209"/>
      <c r="AE49" s="66"/>
      <c r="AF49" s="66"/>
      <c r="AG49" s="220"/>
      <c r="AH49" s="66"/>
      <c r="AI49" s="220"/>
      <c r="AJ49" s="225"/>
      <c r="AK49" s="209"/>
      <c r="AL49" s="209"/>
      <c r="AM49" s="209"/>
    </row>
    <row r="50" spans="1:39" x14ac:dyDescent="0.3">
      <c r="A50" s="1"/>
      <c r="B50" s="97" t="s">
        <v>28</v>
      </c>
      <c r="C50" s="97"/>
      <c r="D50" s="100" t="s">
        <v>19</v>
      </c>
      <c r="E50" s="121"/>
      <c r="F50" s="161">
        <v>5.5500000000000002E-3</v>
      </c>
      <c r="G50" s="106">
        <f>$F18*(1+$F69)</f>
        <v>378.72400000000005</v>
      </c>
      <c r="H50" s="119">
        <f>G50*F50</f>
        <v>2.1019182000000005</v>
      </c>
      <c r="I50" s="97"/>
      <c r="J50" s="161">
        <f>+'2017 RR&amp;DistR-DONOTPRINT'!J11</f>
        <v>4.6299999999999996E-3</v>
      </c>
      <c r="K50" s="181">
        <f>+$G50</f>
        <v>378.72400000000005</v>
      </c>
      <c r="L50" s="119">
        <f>K50*J50</f>
        <v>1.75349212</v>
      </c>
      <c r="M50" s="97"/>
      <c r="N50" s="96">
        <f t="shared" si="2"/>
        <v>-0.34842608000000053</v>
      </c>
      <c r="O50" s="118">
        <f>IF(OR(H50=0,L50=0),"",(N50/H50))</f>
        <v>-0.16576576576576599</v>
      </c>
      <c r="Q50" s="218"/>
      <c r="R50" s="251"/>
      <c r="S50" s="213"/>
      <c r="T50" s="66"/>
      <c r="U50" s="214"/>
      <c r="V50" s="215"/>
      <c r="W50" s="209"/>
      <c r="X50" s="218"/>
      <c r="Y50" s="226"/>
      <c r="Z50" s="213"/>
      <c r="AA50" s="66"/>
      <c r="AB50" s="214"/>
      <c r="AC50" s="215"/>
      <c r="AD50" s="209"/>
      <c r="AE50" s="218"/>
      <c r="AF50" s="226"/>
      <c r="AG50" s="213"/>
      <c r="AH50" s="66"/>
      <c r="AI50" s="214"/>
      <c r="AJ50" s="215"/>
      <c r="AK50" s="209"/>
      <c r="AL50" s="209"/>
      <c r="AM50" s="209"/>
    </row>
    <row r="51" spans="1:39" x14ac:dyDescent="0.3">
      <c r="A51" s="1"/>
      <c r="B51" s="122" t="s">
        <v>27</v>
      </c>
      <c r="C51" s="97"/>
      <c r="D51" s="100" t="s">
        <v>19</v>
      </c>
      <c r="E51" s="121"/>
      <c r="F51" s="161">
        <v>4.9699999999999996E-3</v>
      </c>
      <c r="G51" s="175">
        <f>$G50</f>
        <v>378.72400000000005</v>
      </c>
      <c r="H51" s="119">
        <f>G51*F51</f>
        <v>1.8822582800000001</v>
      </c>
      <c r="I51" s="97"/>
      <c r="J51" s="161">
        <f>+'2017 RR&amp;DistR-DONOTPRINT'!K11</f>
        <v>3.5799999999999998E-3</v>
      </c>
      <c r="K51" s="181">
        <f>+$G51</f>
        <v>378.72400000000005</v>
      </c>
      <c r="L51" s="119">
        <f>K51*J51</f>
        <v>1.3558319200000002</v>
      </c>
      <c r="M51" s="97"/>
      <c r="N51" s="96">
        <f t="shared" si="2"/>
        <v>-0.52642635999999987</v>
      </c>
      <c r="O51" s="118">
        <f>IF(OR(H51=0,L51=0),"",(N51/H51))</f>
        <v>-0.27967806841046272</v>
      </c>
      <c r="Q51" s="218"/>
      <c r="R51" s="251"/>
      <c r="S51" s="213"/>
      <c r="T51" s="66"/>
      <c r="U51" s="214"/>
      <c r="V51" s="215"/>
      <c r="W51" s="209"/>
      <c r="X51" s="218"/>
      <c r="Y51" s="226"/>
      <c r="Z51" s="213"/>
      <c r="AA51" s="66"/>
      <c r="AB51" s="214"/>
      <c r="AC51" s="215"/>
      <c r="AD51" s="209"/>
      <c r="AE51" s="218"/>
      <c r="AF51" s="226"/>
      <c r="AG51" s="213"/>
      <c r="AH51" s="66"/>
      <c r="AI51" s="214"/>
      <c r="AJ51" s="215"/>
      <c r="AK51" s="209"/>
      <c r="AL51" s="209"/>
      <c r="AM51" s="209"/>
    </row>
    <row r="52" spans="1:39" x14ac:dyDescent="0.3">
      <c r="A52" s="1"/>
      <c r="B52" s="117" t="s">
        <v>26</v>
      </c>
      <c r="C52" s="116"/>
      <c r="D52" s="116"/>
      <c r="E52" s="116"/>
      <c r="F52" s="115"/>
      <c r="G52" s="114"/>
      <c r="H52" s="111">
        <f>SUM(H49:H51)</f>
        <v>39.99744848000001</v>
      </c>
      <c r="I52" s="110"/>
      <c r="J52" s="113"/>
      <c r="K52" s="112"/>
      <c r="L52" s="111">
        <f>SUM(L49:L51)</f>
        <v>40.719449700000006</v>
      </c>
      <c r="M52" s="110"/>
      <c r="N52" s="109">
        <f t="shared" si="2"/>
        <v>0.72200121999999567</v>
      </c>
      <c r="O52" s="108">
        <f>IF(OR(H52=0,L52=0),"",(N52/H52))</f>
        <v>1.8051181948794036E-2</v>
      </c>
      <c r="Q52" s="75"/>
      <c r="R52" s="75"/>
      <c r="S52" s="220"/>
      <c r="T52" s="75"/>
      <c r="U52" s="220"/>
      <c r="V52" s="225"/>
      <c r="W52" s="209"/>
      <c r="X52" s="75"/>
      <c r="Y52" s="75"/>
      <c r="Z52" s="220"/>
      <c r="AA52" s="75"/>
      <c r="AB52" s="220"/>
      <c r="AC52" s="225"/>
      <c r="AD52" s="209"/>
      <c r="AE52" s="75"/>
      <c r="AF52" s="75"/>
      <c r="AG52" s="220"/>
      <c r="AH52" s="75"/>
      <c r="AI52" s="220"/>
      <c r="AJ52" s="225"/>
      <c r="AK52" s="209"/>
      <c r="AL52" s="209"/>
      <c r="AM52" s="209"/>
    </row>
    <row r="53" spans="1:39" x14ac:dyDescent="0.3">
      <c r="A53" s="1"/>
      <c r="B53" s="107" t="s">
        <v>25</v>
      </c>
      <c r="C53" s="67"/>
      <c r="D53" s="100" t="s">
        <v>19</v>
      </c>
      <c r="E53" s="99"/>
      <c r="F53" s="93">
        <f>+RESIDENTIAL!F53</f>
        <v>3.5999999999999999E-3</v>
      </c>
      <c r="G53" s="175">
        <f>+G51</f>
        <v>378.72400000000005</v>
      </c>
      <c r="H53" s="91">
        <f t="shared" ref="H53:H62" si="21">G53*F53</f>
        <v>1.3634064000000001</v>
      </c>
      <c r="I53" s="97"/>
      <c r="J53" s="93">
        <f>+F53</f>
        <v>3.5999999999999999E-3</v>
      </c>
      <c r="K53" s="175">
        <f>+K51</f>
        <v>378.72400000000005</v>
      </c>
      <c r="L53" s="91">
        <f t="shared" ref="L53:L62" si="22">K53*J53</f>
        <v>1.3634064000000001</v>
      </c>
      <c r="M53" s="97"/>
      <c r="N53" s="96">
        <f t="shared" si="2"/>
        <v>0</v>
      </c>
      <c r="O53" s="118">
        <f>IF(OR(H53=0,L53=0),"",(N53/H53))</f>
        <v>0</v>
      </c>
      <c r="Q53" s="227"/>
      <c r="R53" s="251"/>
      <c r="S53" s="228"/>
      <c r="T53" s="66"/>
      <c r="U53" s="214"/>
      <c r="V53" s="215"/>
      <c r="W53" s="209"/>
      <c r="X53" s="227"/>
      <c r="Y53" s="251"/>
      <c r="Z53" s="228"/>
      <c r="AA53" s="66"/>
      <c r="AB53" s="214"/>
      <c r="AC53" s="215"/>
      <c r="AD53" s="209"/>
      <c r="AE53" s="227"/>
      <c r="AF53" s="251"/>
      <c r="AG53" s="228"/>
      <c r="AH53" s="66"/>
      <c r="AI53" s="214"/>
      <c r="AJ53" s="215"/>
      <c r="AK53" s="209"/>
      <c r="AL53" s="209"/>
      <c r="AM53" s="209"/>
    </row>
    <row r="54" spans="1:39" x14ac:dyDescent="0.3">
      <c r="A54" s="1"/>
      <c r="B54" s="107" t="s">
        <v>24</v>
      </c>
      <c r="C54" s="67"/>
      <c r="D54" s="100" t="s">
        <v>19</v>
      </c>
      <c r="E54" s="99"/>
      <c r="F54" s="93">
        <v>1.2999999999999999E-3</v>
      </c>
      <c r="G54" s="175">
        <f>+$G$51</f>
        <v>378.72400000000005</v>
      </c>
      <c r="H54" s="91">
        <f t="shared" si="21"/>
        <v>0.49234120000000003</v>
      </c>
      <c r="I54" s="97"/>
      <c r="J54" s="102">
        <v>1.2999999999999999E-3</v>
      </c>
      <c r="K54" s="181">
        <f>+$K$51</f>
        <v>378.72400000000005</v>
      </c>
      <c r="L54" s="91">
        <f t="shared" si="22"/>
        <v>0.49234120000000003</v>
      </c>
      <c r="M54" s="97"/>
      <c r="N54" s="96">
        <f t="shared" si="2"/>
        <v>0</v>
      </c>
      <c r="O54" s="118">
        <f t="shared" ref="O54:O66" si="23">IF(OR(H54=0,L54=0),"",(N54/H54))</f>
        <v>0</v>
      </c>
      <c r="Q54" s="227"/>
      <c r="R54" s="251"/>
      <c r="S54" s="228"/>
      <c r="T54" s="66"/>
      <c r="U54" s="214"/>
      <c r="V54" s="215"/>
      <c r="W54" s="209"/>
      <c r="X54" s="227"/>
      <c r="Y54" s="251"/>
      <c r="Z54" s="228"/>
      <c r="AA54" s="66"/>
      <c r="AB54" s="214"/>
      <c r="AC54" s="215"/>
      <c r="AD54" s="209"/>
      <c r="AE54" s="227"/>
      <c r="AF54" s="251"/>
      <c r="AG54" s="228"/>
      <c r="AH54" s="66"/>
      <c r="AI54" s="214"/>
      <c r="AJ54" s="215"/>
      <c r="AK54" s="209"/>
      <c r="AL54" s="209"/>
      <c r="AM54" s="209"/>
    </row>
    <row r="55" spans="1:39" s="194" customFormat="1" x14ac:dyDescent="0.3">
      <c r="A55" s="1"/>
      <c r="B55" s="107" t="s">
        <v>83</v>
      </c>
      <c r="C55" s="67"/>
      <c r="D55" s="100" t="s">
        <v>19</v>
      </c>
      <c r="E55" s="99"/>
      <c r="F55" s="93">
        <f>+RESIDENTIAL!F55</f>
        <v>1.1000000000000001E-3</v>
      </c>
      <c r="G55" s="175">
        <f>+$G$51</f>
        <v>378.72400000000005</v>
      </c>
      <c r="H55" s="91">
        <f t="shared" si="21"/>
        <v>0.41659640000000009</v>
      </c>
      <c r="I55" s="97"/>
      <c r="J55" s="102">
        <f>+F55</f>
        <v>1.1000000000000001E-3</v>
      </c>
      <c r="K55" s="181">
        <f>+$K$51</f>
        <v>378.72400000000005</v>
      </c>
      <c r="L55" s="91">
        <f t="shared" ref="L55" si="24">K55*J55</f>
        <v>0.41659640000000009</v>
      </c>
      <c r="M55" s="97"/>
      <c r="N55" s="96">
        <f t="shared" ref="N55" si="25">L55-H55</f>
        <v>0</v>
      </c>
      <c r="O55" s="118">
        <f t="shared" ref="O55" si="26">IF(OR(H55=0,L55=0),"",(N55/H55))</f>
        <v>0</v>
      </c>
      <c r="Q55" s="227"/>
      <c r="R55" s="251"/>
      <c r="S55" s="228"/>
      <c r="T55" s="66"/>
      <c r="U55" s="214"/>
      <c r="V55" s="215"/>
      <c r="W55" s="209"/>
      <c r="X55" s="227"/>
      <c r="Y55" s="251"/>
      <c r="Z55" s="228"/>
      <c r="AA55" s="66"/>
      <c r="AB55" s="214"/>
      <c r="AC55" s="215"/>
      <c r="AD55" s="209"/>
      <c r="AE55" s="227"/>
      <c r="AF55" s="251"/>
      <c r="AG55" s="228"/>
      <c r="AH55" s="66"/>
      <c r="AI55" s="214"/>
      <c r="AJ55" s="215"/>
      <c r="AK55" s="209"/>
      <c r="AL55" s="209"/>
      <c r="AM55" s="209"/>
    </row>
    <row r="56" spans="1:39" x14ac:dyDescent="0.3">
      <c r="A56" s="1"/>
      <c r="B56" s="67" t="s">
        <v>23</v>
      </c>
      <c r="C56" s="67"/>
      <c r="D56" s="100" t="s">
        <v>55</v>
      </c>
      <c r="E56" s="99"/>
      <c r="F56" s="200">
        <v>0.25</v>
      </c>
      <c r="G56" s="104">
        <v>1</v>
      </c>
      <c r="H56" s="91">
        <f t="shared" si="21"/>
        <v>0.25</v>
      </c>
      <c r="I56" s="97"/>
      <c r="J56" s="201">
        <v>0.25</v>
      </c>
      <c r="K56" s="103">
        <v>1</v>
      </c>
      <c r="L56" s="91">
        <f t="shared" si="22"/>
        <v>0.25</v>
      </c>
      <c r="M56" s="97"/>
      <c r="N56" s="96">
        <f t="shared" si="2"/>
        <v>0</v>
      </c>
      <c r="O56" s="118">
        <f t="shared" si="23"/>
        <v>0</v>
      </c>
      <c r="Q56" s="229"/>
      <c r="R56" s="66"/>
      <c r="S56" s="228"/>
      <c r="T56" s="66"/>
      <c r="U56" s="214"/>
      <c r="V56" s="215"/>
      <c r="W56" s="209"/>
      <c r="X56" s="229"/>
      <c r="Y56" s="66"/>
      <c r="Z56" s="228"/>
      <c r="AA56" s="66"/>
      <c r="AB56" s="214"/>
      <c r="AC56" s="215"/>
      <c r="AD56" s="209"/>
      <c r="AE56" s="229"/>
      <c r="AF56" s="66"/>
      <c r="AG56" s="228"/>
      <c r="AH56" s="66"/>
      <c r="AI56" s="214"/>
      <c r="AJ56" s="215"/>
      <c r="AK56" s="209"/>
      <c r="AL56" s="209"/>
      <c r="AM56" s="209"/>
    </row>
    <row r="57" spans="1:39" x14ac:dyDescent="0.3">
      <c r="A57" s="1"/>
      <c r="B57" s="67" t="s">
        <v>22</v>
      </c>
      <c r="C57" s="67"/>
      <c r="D57" s="100" t="s">
        <v>19</v>
      </c>
      <c r="E57" s="99"/>
      <c r="F57" s="93">
        <v>7.0000000000000001E-3</v>
      </c>
      <c r="G57" s="176">
        <f>+$F18</f>
        <v>365</v>
      </c>
      <c r="H57" s="91">
        <f t="shared" si="21"/>
        <v>2.5550000000000002</v>
      </c>
      <c r="I57" s="97"/>
      <c r="J57" s="102">
        <v>7.0000000000000001E-3</v>
      </c>
      <c r="K57" s="180">
        <f>+$G57</f>
        <v>365</v>
      </c>
      <c r="L57" s="91">
        <f t="shared" si="22"/>
        <v>2.5550000000000002</v>
      </c>
      <c r="M57" s="97"/>
      <c r="N57" s="96">
        <f t="shared" si="2"/>
        <v>0</v>
      </c>
      <c r="O57" s="118">
        <f t="shared" si="23"/>
        <v>0</v>
      </c>
      <c r="Q57" s="227"/>
      <c r="R57" s="251"/>
      <c r="S57" s="228"/>
      <c r="T57" s="66"/>
      <c r="U57" s="214"/>
      <c r="V57" s="215"/>
      <c r="W57" s="209"/>
      <c r="X57" s="227"/>
      <c r="Y57" s="251"/>
      <c r="Z57" s="228"/>
      <c r="AA57" s="66"/>
      <c r="AB57" s="214"/>
      <c r="AC57" s="215"/>
      <c r="AD57" s="209"/>
      <c r="AE57" s="227"/>
      <c r="AF57" s="251"/>
      <c r="AG57" s="228"/>
      <c r="AH57" s="66"/>
      <c r="AI57" s="214"/>
      <c r="AJ57" s="215"/>
      <c r="AK57" s="209"/>
      <c r="AL57" s="209"/>
      <c r="AM57" s="209"/>
    </row>
    <row r="58" spans="1:39" x14ac:dyDescent="0.3">
      <c r="A58" s="1"/>
      <c r="B58" s="101" t="s">
        <v>21</v>
      </c>
      <c r="C58" s="67"/>
      <c r="D58" s="100" t="s">
        <v>19</v>
      </c>
      <c r="E58" s="99"/>
      <c r="F58" s="93">
        <f>+RESIDENTIAL!F57</f>
        <v>8.6999999999999994E-2</v>
      </c>
      <c r="G58" s="177">
        <f>0.65*$F18</f>
        <v>237.25</v>
      </c>
      <c r="H58" s="91">
        <f t="shared" si="21"/>
        <v>20.640749999999997</v>
      </c>
      <c r="I58" s="97"/>
      <c r="J58" s="93">
        <f>+F58</f>
        <v>8.6999999999999994E-2</v>
      </c>
      <c r="K58" s="177">
        <f>$G58</f>
        <v>237.25</v>
      </c>
      <c r="L58" s="91">
        <f t="shared" si="22"/>
        <v>20.640749999999997</v>
      </c>
      <c r="M58" s="97"/>
      <c r="N58" s="96">
        <f t="shared" si="2"/>
        <v>0</v>
      </c>
      <c r="O58" s="118">
        <f t="shared" si="23"/>
        <v>0</v>
      </c>
      <c r="Q58" s="230"/>
      <c r="R58" s="253"/>
      <c r="S58" s="228"/>
      <c r="T58" s="66"/>
      <c r="U58" s="214"/>
      <c r="V58" s="215"/>
      <c r="W58" s="209"/>
      <c r="X58" s="230"/>
      <c r="Y58" s="253"/>
      <c r="Z58" s="228"/>
      <c r="AA58" s="66"/>
      <c r="AB58" s="214"/>
      <c r="AC58" s="215"/>
      <c r="AD58" s="209"/>
      <c r="AE58" s="230"/>
      <c r="AF58" s="253"/>
      <c r="AG58" s="228"/>
      <c r="AH58" s="66"/>
      <c r="AI58" s="214"/>
      <c r="AJ58" s="215"/>
      <c r="AK58" s="209"/>
      <c r="AL58" s="209"/>
      <c r="AM58" s="209"/>
    </row>
    <row r="59" spans="1:39" x14ac:dyDescent="0.3">
      <c r="A59" s="1"/>
      <c r="B59" s="101" t="s">
        <v>20</v>
      </c>
      <c r="C59" s="67"/>
      <c r="D59" s="100" t="s">
        <v>19</v>
      </c>
      <c r="E59" s="99"/>
      <c r="F59" s="93">
        <f>+RESIDENTIAL!F58</f>
        <v>0.13200000000000001</v>
      </c>
      <c r="G59" s="177">
        <f>0.17*$F18</f>
        <v>62.050000000000004</v>
      </c>
      <c r="H59" s="91">
        <f t="shared" si="21"/>
        <v>8.1906000000000017</v>
      </c>
      <c r="I59" s="97"/>
      <c r="J59" s="93">
        <f t="shared" ref="J59:J62" si="27">+F59</f>
        <v>0.13200000000000001</v>
      </c>
      <c r="K59" s="177">
        <f>$G59</f>
        <v>62.050000000000004</v>
      </c>
      <c r="L59" s="91">
        <f t="shared" si="22"/>
        <v>8.1906000000000017</v>
      </c>
      <c r="M59" s="97"/>
      <c r="N59" s="96">
        <f t="shared" si="2"/>
        <v>0</v>
      </c>
      <c r="O59" s="118">
        <f t="shared" si="23"/>
        <v>0</v>
      </c>
      <c r="Q59" s="230"/>
      <c r="R59" s="253"/>
      <c r="S59" s="228"/>
      <c r="T59" s="66"/>
      <c r="U59" s="214"/>
      <c r="V59" s="215"/>
      <c r="W59" s="209"/>
      <c r="X59" s="230"/>
      <c r="Y59" s="253"/>
      <c r="Z59" s="228"/>
      <c r="AA59" s="66"/>
      <c r="AB59" s="214"/>
      <c r="AC59" s="215"/>
      <c r="AD59" s="209"/>
      <c r="AE59" s="230"/>
      <c r="AF59" s="253"/>
      <c r="AG59" s="228"/>
      <c r="AH59" s="66"/>
      <c r="AI59" s="214"/>
      <c r="AJ59" s="215"/>
      <c r="AK59" s="209"/>
      <c r="AL59" s="209"/>
      <c r="AM59" s="209"/>
    </row>
    <row r="60" spans="1:39" x14ac:dyDescent="0.3">
      <c r="A60" s="1"/>
      <c r="B60" s="3" t="s">
        <v>18</v>
      </c>
      <c r="C60" s="67"/>
      <c r="D60" s="100" t="s">
        <v>19</v>
      </c>
      <c r="E60" s="99"/>
      <c r="F60" s="93">
        <f>+RESIDENTIAL!F59</f>
        <v>0.18</v>
      </c>
      <c r="G60" s="177">
        <f>0.18*$F18</f>
        <v>65.7</v>
      </c>
      <c r="H60" s="91">
        <f t="shared" si="21"/>
        <v>11.826000000000001</v>
      </c>
      <c r="I60" s="97"/>
      <c r="J60" s="93">
        <f t="shared" si="27"/>
        <v>0.18</v>
      </c>
      <c r="K60" s="177">
        <f>$G60</f>
        <v>65.7</v>
      </c>
      <c r="L60" s="91">
        <f t="shared" si="22"/>
        <v>11.826000000000001</v>
      </c>
      <c r="M60" s="97"/>
      <c r="N60" s="96">
        <f t="shared" si="2"/>
        <v>0</v>
      </c>
      <c r="O60" s="118">
        <f t="shared" si="23"/>
        <v>0</v>
      </c>
      <c r="Q60" s="230"/>
      <c r="R60" s="253"/>
      <c r="S60" s="228"/>
      <c r="T60" s="66"/>
      <c r="U60" s="214"/>
      <c r="V60" s="215"/>
      <c r="W60" s="209"/>
      <c r="X60" s="230"/>
      <c r="Y60" s="253"/>
      <c r="Z60" s="228"/>
      <c r="AA60" s="66"/>
      <c r="AB60" s="214"/>
      <c r="AC60" s="215"/>
      <c r="AD60" s="209"/>
      <c r="AE60" s="230"/>
      <c r="AF60" s="253"/>
      <c r="AG60" s="228"/>
      <c r="AH60" s="66"/>
      <c r="AI60" s="214"/>
      <c r="AJ60" s="215"/>
      <c r="AK60" s="209"/>
      <c r="AL60" s="209"/>
      <c r="AM60" s="209"/>
    </row>
    <row r="61" spans="1:39" x14ac:dyDescent="0.3">
      <c r="A61" s="7"/>
      <c r="B61" s="95" t="s">
        <v>17</v>
      </c>
      <c r="C61" s="36"/>
      <c r="D61" s="100" t="s">
        <v>19</v>
      </c>
      <c r="E61" s="94"/>
      <c r="F61" s="93">
        <f>+RESIDENTIAL!F60</f>
        <v>0.10299999999999999</v>
      </c>
      <c r="G61" s="177">
        <f>IF(AND($T$1=1, $F18&gt;=750), 750, IF(AND($T$1=1, AND($F18&lt;750, $F18&gt;=0)), $F18, IF(AND($T$1=2, $F18&gt;=750), 750, IF(AND($T$1=2, AND($F18&lt;750, $F18&gt;=0)), $F18))))</f>
        <v>365</v>
      </c>
      <c r="H61" s="91">
        <f t="shared" si="21"/>
        <v>37.594999999999999</v>
      </c>
      <c r="I61" s="90"/>
      <c r="J61" s="93">
        <f t="shared" si="27"/>
        <v>0.10299999999999999</v>
      </c>
      <c r="K61" s="177">
        <f>$G61</f>
        <v>365</v>
      </c>
      <c r="L61" s="91">
        <f t="shared" si="22"/>
        <v>37.594999999999999</v>
      </c>
      <c r="M61" s="90"/>
      <c r="N61" s="89">
        <f t="shared" si="2"/>
        <v>0</v>
      </c>
      <c r="O61" s="118">
        <f t="shared" si="23"/>
        <v>0</v>
      </c>
      <c r="Q61" s="230"/>
      <c r="R61" s="253"/>
      <c r="S61" s="228"/>
      <c r="T61" s="34"/>
      <c r="U61" s="214"/>
      <c r="V61" s="215"/>
      <c r="W61" s="209"/>
      <c r="X61" s="230"/>
      <c r="Y61" s="253"/>
      <c r="Z61" s="228"/>
      <c r="AA61" s="34"/>
      <c r="AB61" s="214"/>
      <c r="AC61" s="215"/>
      <c r="AD61" s="209"/>
      <c r="AE61" s="230"/>
      <c r="AF61" s="253"/>
      <c r="AG61" s="228"/>
      <c r="AH61" s="34"/>
      <c r="AI61" s="214"/>
      <c r="AJ61" s="215"/>
      <c r="AK61" s="209"/>
      <c r="AL61" s="209"/>
      <c r="AM61" s="209"/>
    </row>
    <row r="62" spans="1:39" ht="15" thickBot="1" x14ac:dyDescent="0.35">
      <c r="A62" s="7"/>
      <c r="B62" s="95" t="s">
        <v>16</v>
      </c>
      <c r="C62" s="36"/>
      <c r="D62" s="100" t="s">
        <v>19</v>
      </c>
      <c r="E62" s="94"/>
      <c r="F62" s="93">
        <f>+RESIDENTIAL!F61</f>
        <v>0.121</v>
      </c>
      <c r="G62" s="177">
        <f>IF(AND($T$1=1, F18&gt;=750), F18-750, IF(AND($T$1=1, AND(F18&lt;750, F18&gt;=0)), 0, IF(AND($T$1=2, F18&gt;=750), F18-750, IF(AND($T$1=2, AND(F18&lt;750, F18&gt;=0)), 0))))</f>
        <v>0</v>
      </c>
      <c r="H62" s="91">
        <f t="shared" si="21"/>
        <v>0</v>
      </c>
      <c r="I62" s="90"/>
      <c r="J62" s="93">
        <f t="shared" si="27"/>
        <v>0.121</v>
      </c>
      <c r="K62" s="177">
        <f>$G62</f>
        <v>0</v>
      </c>
      <c r="L62" s="91">
        <f t="shared" si="22"/>
        <v>0</v>
      </c>
      <c r="M62" s="90"/>
      <c r="N62" s="89">
        <f t="shared" si="2"/>
        <v>0</v>
      </c>
      <c r="O62" s="118" t="str">
        <f t="shared" si="23"/>
        <v/>
      </c>
      <c r="Q62" s="230"/>
      <c r="R62" s="253"/>
      <c r="S62" s="228"/>
      <c r="T62" s="34"/>
      <c r="U62" s="214"/>
      <c r="V62" s="215"/>
      <c r="W62" s="209"/>
      <c r="X62" s="230"/>
      <c r="Y62" s="253"/>
      <c r="Z62" s="228"/>
      <c r="AA62" s="34"/>
      <c r="AB62" s="214"/>
      <c r="AC62" s="215"/>
      <c r="AD62" s="209"/>
      <c r="AE62" s="230"/>
      <c r="AF62" s="253"/>
      <c r="AG62" s="228"/>
      <c r="AH62" s="34"/>
      <c r="AI62" s="214"/>
      <c r="AJ62" s="215"/>
      <c r="AK62" s="209"/>
      <c r="AL62" s="209"/>
      <c r="AM62" s="209"/>
    </row>
    <row r="63" spans="1:39" ht="15" thickBot="1" x14ac:dyDescent="0.35">
      <c r="A63" s="1"/>
      <c r="B63" s="88"/>
      <c r="C63" s="86"/>
      <c r="D63" s="87"/>
      <c r="E63" s="86"/>
      <c r="F63" s="56"/>
      <c r="G63" s="85"/>
      <c r="H63" s="54"/>
      <c r="I63" s="83"/>
      <c r="J63" s="56"/>
      <c r="K63" s="84"/>
      <c r="L63" s="54"/>
      <c r="M63" s="83"/>
      <c r="N63" s="82"/>
      <c r="O63" s="8"/>
      <c r="Q63" s="230"/>
      <c r="R63" s="219"/>
      <c r="S63" s="228"/>
      <c r="T63" s="66"/>
      <c r="U63" s="214"/>
      <c r="V63" s="233"/>
      <c r="W63" s="209"/>
      <c r="X63" s="230"/>
      <c r="Y63" s="219"/>
      <c r="Z63" s="228"/>
      <c r="AA63" s="66"/>
      <c r="AB63" s="214"/>
      <c r="AC63" s="233"/>
      <c r="AD63" s="209"/>
      <c r="AE63" s="230"/>
      <c r="AF63" s="219"/>
      <c r="AG63" s="228"/>
      <c r="AH63" s="66"/>
      <c r="AI63" s="214"/>
      <c r="AJ63" s="233"/>
      <c r="AK63" s="209"/>
      <c r="AL63" s="209"/>
      <c r="AM63" s="209"/>
    </row>
    <row r="64" spans="1:39" x14ac:dyDescent="0.3">
      <c r="A64" s="7"/>
      <c r="B64" s="52" t="s">
        <v>13</v>
      </c>
      <c r="C64" s="36"/>
      <c r="D64" s="36"/>
      <c r="E64" s="36"/>
      <c r="F64" s="51"/>
      <c r="G64" s="43"/>
      <c r="H64" s="48">
        <f>SUM(H61:H62,H52,H53:H57)</f>
        <v>82.669792480000012</v>
      </c>
      <c r="I64" s="50"/>
      <c r="J64" s="49"/>
      <c r="K64" s="49"/>
      <c r="L64" s="166">
        <f>SUM(L61:L62,L52,L53:L57)</f>
        <v>83.391793700000022</v>
      </c>
      <c r="M64" s="47"/>
      <c r="N64" s="46">
        <f>L64-H64</f>
        <v>0.72200122000000988</v>
      </c>
      <c r="O64" s="167">
        <f t="shared" si="23"/>
        <v>8.7335554903525472E-3</v>
      </c>
      <c r="Q64" s="241"/>
      <c r="R64" s="241"/>
      <c r="S64" s="242"/>
      <c r="T64" s="47"/>
      <c r="U64" s="214"/>
      <c r="V64" s="215"/>
      <c r="W64" s="209"/>
      <c r="X64" s="241"/>
      <c r="Y64" s="241"/>
      <c r="Z64" s="242"/>
      <c r="AA64" s="47"/>
      <c r="AB64" s="214"/>
      <c r="AC64" s="215"/>
      <c r="AD64" s="209"/>
      <c r="AE64" s="241"/>
      <c r="AF64" s="241"/>
      <c r="AG64" s="242"/>
      <c r="AH64" s="47"/>
      <c r="AI64" s="214"/>
      <c r="AJ64" s="215"/>
      <c r="AK64" s="209"/>
      <c r="AL64" s="209"/>
      <c r="AM64" s="209"/>
    </row>
    <row r="65" spans="1:39" x14ac:dyDescent="0.3">
      <c r="A65" s="7"/>
      <c r="B65" s="45" t="s">
        <v>12</v>
      </c>
      <c r="C65" s="36"/>
      <c r="D65" s="36"/>
      <c r="E65" s="36"/>
      <c r="F65" s="44">
        <v>0.13</v>
      </c>
      <c r="G65" s="43"/>
      <c r="H65" s="39">
        <f>H64*F65</f>
        <v>10.747073022400002</v>
      </c>
      <c r="I65" s="32"/>
      <c r="J65" s="42">
        <v>0.13</v>
      </c>
      <c r="K65" s="41"/>
      <c r="L65" s="38">
        <f>L64*J65</f>
        <v>10.840933181000004</v>
      </c>
      <c r="M65" s="30"/>
      <c r="N65" s="37">
        <f>L65-H65</f>
        <v>9.3860158600001853E-2</v>
      </c>
      <c r="O65" s="118">
        <f t="shared" si="23"/>
        <v>8.733555490352601E-3</v>
      </c>
      <c r="Q65" s="243"/>
      <c r="R65" s="244"/>
      <c r="S65" s="245"/>
      <c r="T65" s="30"/>
      <c r="U65" s="214"/>
      <c r="V65" s="215"/>
      <c r="W65" s="209"/>
      <c r="X65" s="243"/>
      <c r="Y65" s="244"/>
      <c r="Z65" s="245"/>
      <c r="AA65" s="30"/>
      <c r="AB65" s="214"/>
      <c r="AC65" s="215"/>
      <c r="AD65" s="209"/>
      <c r="AE65" s="243"/>
      <c r="AF65" s="244"/>
      <c r="AG65" s="245"/>
      <c r="AH65" s="30"/>
      <c r="AI65" s="214"/>
      <c r="AJ65" s="215"/>
      <c r="AK65" s="209"/>
      <c r="AL65" s="209"/>
      <c r="AM65" s="209"/>
    </row>
    <row r="66" spans="1:39" ht="15" thickBot="1" x14ac:dyDescent="0.35">
      <c r="A66" s="7"/>
      <c r="B66" s="391" t="s">
        <v>137</v>
      </c>
      <c r="C66" s="391"/>
      <c r="D66" s="391"/>
      <c r="E66" s="27"/>
      <c r="F66" s="26"/>
      <c r="G66" s="25"/>
      <c r="H66" s="24">
        <f>SUM(H64:H65)</f>
        <v>93.416865502400015</v>
      </c>
      <c r="I66" s="23"/>
      <c r="J66" s="23"/>
      <c r="K66" s="23"/>
      <c r="L66" s="24">
        <f>SUM(L64:L65)</f>
        <v>94.232726881000019</v>
      </c>
      <c r="M66" s="21"/>
      <c r="N66" s="20">
        <f>L66-H66</f>
        <v>0.81586137860000463</v>
      </c>
      <c r="O66" s="168">
        <f t="shared" si="23"/>
        <v>8.7335554903524779E-3</v>
      </c>
      <c r="Q66" s="47"/>
      <c r="R66" s="47"/>
      <c r="S66" s="242"/>
      <c r="T66" s="47"/>
      <c r="U66" s="220"/>
      <c r="V66" s="238"/>
      <c r="W66" s="209"/>
      <c r="X66" s="47"/>
      <c r="Y66" s="47"/>
      <c r="Z66" s="242"/>
      <c r="AA66" s="47"/>
      <c r="AB66" s="220"/>
      <c r="AC66" s="238"/>
      <c r="AD66" s="209"/>
      <c r="AE66" s="47"/>
      <c r="AF66" s="47"/>
      <c r="AG66" s="242"/>
      <c r="AH66" s="47"/>
      <c r="AI66" s="220"/>
      <c r="AJ66" s="238"/>
      <c r="AK66" s="209"/>
      <c r="AL66" s="209"/>
      <c r="AM66" s="209"/>
    </row>
    <row r="67" spans="1:39" ht="15" thickBot="1" x14ac:dyDescent="0.35">
      <c r="A67" s="7"/>
      <c r="B67" s="19"/>
      <c r="C67" s="17"/>
      <c r="D67" s="18"/>
      <c r="E67" s="17"/>
      <c r="F67" s="13"/>
      <c r="G67" s="16"/>
      <c r="H67" s="15"/>
      <c r="I67" s="14"/>
      <c r="J67" s="13"/>
      <c r="K67" s="12"/>
      <c r="L67" s="11"/>
      <c r="M67" s="10"/>
      <c r="N67" s="9"/>
      <c r="O67" s="8"/>
      <c r="Q67" s="230"/>
      <c r="R67" s="239"/>
      <c r="S67" s="228"/>
      <c r="T67" s="34"/>
      <c r="U67" s="240"/>
      <c r="V67" s="233"/>
      <c r="W67" s="209"/>
      <c r="X67" s="230"/>
      <c r="Y67" s="239"/>
      <c r="Z67" s="228"/>
      <c r="AA67" s="34"/>
      <c r="AB67" s="240"/>
      <c r="AC67" s="233"/>
      <c r="AD67" s="209"/>
      <c r="AE67" s="230"/>
      <c r="AF67" s="239"/>
      <c r="AG67" s="228"/>
      <c r="AH67" s="34"/>
      <c r="AI67" s="240"/>
      <c r="AJ67" s="233"/>
      <c r="AK67" s="209"/>
      <c r="AL67" s="209"/>
      <c r="AM67" s="209"/>
    </row>
    <row r="68" spans="1:39" x14ac:dyDescent="0.3">
      <c r="A68" s="1"/>
      <c r="B68" s="1"/>
      <c r="C68" s="1"/>
      <c r="D68" s="1"/>
      <c r="E68" s="1"/>
      <c r="F68" s="187"/>
      <c r="G68" s="187"/>
      <c r="H68" s="6"/>
      <c r="I68" s="1"/>
      <c r="J68" s="1"/>
      <c r="K68" s="1"/>
      <c r="L68" s="6"/>
      <c r="M68" s="1"/>
      <c r="N68" s="1"/>
      <c r="O68" s="1"/>
      <c r="Q68" s="208"/>
      <c r="R68" s="208"/>
      <c r="S68" s="247"/>
      <c r="T68" s="208"/>
      <c r="U68" s="208"/>
      <c r="V68" s="208"/>
      <c r="W68" s="209"/>
      <c r="X68" s="208"/>
      <c r="Y68" s="208"/>
      <c r="Z68" s="247"/>
      <c r="AA68" s="208"/>
      <c r="AB68" s="208"/>
      <c r="AC68" s="208"/>
      <c r="AD68" s="209"/>
      <c r="AE68" s="208"/>
      <c r="AF68" s="208"/>
      <c r="AG68" s="247"/>
      <c r="AH68" s="208"/>
      <c r="AI68" s="208"/>
      <c r="AJ68" s="208"/>
      <c r="AK68" s="209"/>
      <c r="AL68" s="209"/>
      <c r="AM68" s="209"/>
    </row>
    <row r="69" spans="1:39" x14ac:dyDescent="0.3">
      <c r="A69" s="1"/>
      <c r="B69" s="5" t="s">
        <v>8</v>
      </c>
      <c r="C69" s="1"/>
      <c r="D69" s="1"/>
      <c r="E69" s="1"/>
      <c r="F69" s="4">
        <v>3.7600000000000001E-2</v>
      </c>
      <c r="G69" s="188"/>
      <c r="H69" s="1"/>
      <c r="I69" s="1"/>
      <c r="J69" s="4">
        <v>3.7600000000000001E-2</v>
      </c>
      <c r="K69" s="1"/>
      <c r="L69" s="1"/>
      <c r="M69" s="1"/>
      <c r="N69" s="1"/>
      <c r="O69" s="1"/>
      <c r="Q69" s="248"/>
      <c r="R69" s="208"/>
      <c r="S69" s="208"/>
      <c r="T69" s="208"/>
      <c r="U69" s="208"/>
      <c r="V69" s="208"/>
      <c r="W69" s="209"/>
      <c r="X69" s="248"/>
      <c r="Y69" s="208"/>
      <c r="Z69" s="208"/>
      <c r="AA69" s="208"/>
      <c r="AB69" s="208"/>
      <c r="AC69" s="208"/>
      <c r="AD69" s="209"/>
      <c r="AE69" s="248"/>
      <c r="AF69" s="208"/>
      <c r="AG69" s="208"/>
      <c r="AH69" s="208"/>
      <c r="AI69" s="208"/>
      <c r="AJ69" s="208"/>
      <c r="AK69" s="209"/>
      <c r="AL69" s="209"/>
      <c r="AM69" s="209"/>
    </row>
    <row r="70" spans="1:39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Q70" s="209"/>
      <c r="R70" s="209"/>
      <c r="S70" s="209"/>
      <c r="T70" s="209"/>
      <c r="U70" s="209"/>
      <c r="V70" s="209"/>
      <c r="W70" s="209"/>
      <c r="X70" s="209"/>
      <c r="Y70" s="209"/>
      <c r="Z70" s="209"/>
      <c r="AA70" s="209"/>
      <c r="AB70" s="209"/>
      <c r="AC70" s="209"/>
      <c r="AD70" s="209"/>
      <c r="AE70" s="209"/>
      <c r="AF70" s="209"/>
      <c r="AG70" s="209"/>
      <c r="AH70" s="209"/>
      <c r="AI70" s="209"/>
      <c r="AJ70" s="209"/>
      <c r="AK70" s="209"/>
      <c r="AL70" s="209"/>
      <c r="AM70" s="209"/>
    </row>
    <row r="71" spans="1:39" x14ac:dyDescent="0.3">
      <c r="A71" s="1" t="s">
        <v>7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39" x14ac:dyDescent="0.3">
      <c r="A72" s="1" t="s">
        <v>6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39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39" x14ac:dyDescent="0.3">
      <c r="A74" s="3" t="s">
        <v>129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39" x14ac:dyDescent="0.3">
      <c r="A75" s="3" t="s">
        <v>5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39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39" x14ac:dyDescent="0.3">
      <c r="A77" s="1" t="s">
        <v>130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39" x14ac:dyDescent="0.3">
      <c r="A78" s="1" t="s">
        <v>4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39" x14ac:dyDescent="0.3">
      <c r="A79" s="1" t="s">
        <v>3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39" x14ac:dyDescent="0.3">
      <c r="A80" s="1" t="s">
        <v>2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x14ac:dyDescent="0.3">
      <c r="A81" s="1" t="s">
        <v>1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x14ac:dyDescent="0.3">
      <c r="A83" s="2"/>
      <c r="B83" s="1" t="s">
        <v>0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</sheetData>
  <mergeCells count="23">
    <mergeCell ref="B66:D66"/>
    <mergeCell ref="AJ21:AJ22"/>
    <mergeCell ref="AB21:AB22"/>
    <mergeCell ref="AC21:AC22"/>
    <mergeCell ref="AI21:AI22"/>
    <mergeCell ref="AI20:AJ20"/>
    <mergeCell ref="D21:D22"/>
    <mergeCell ref="N21:N22"/>
    <mergeCell ref="O21:O22"/>
    <mergeCell ref="U21:U22"/>
    <mergeCell ref="V21:V22"/>
    <mergeCell ref="Q20:S20"/>
    <mergeCell ref="U20:V20"/>
    <mergeCell ref="X20:Z20"/>
    <mergeCell ref="AB20:AC20"/>
    <mergeCell ref="AE20:AG20"/>
    <mergeCell ref="A3:K3"/>
    <mergeCell ref="B10:O10"/>
    <mergeCell ref="B11:O11"/>
    <mergeCell ref="D14:O14"/>
    <mergeCell ref="F20:H20"/>
    <mergeCell ref="J20:L20"/>
    <mergeCell ref="N20:O20"/>
  </mergeCells>
  <dataValidations count="8">
    <dataValidation type="list" allowBlank="1" showInputMessage="1" showErrorMessage="1" prompt="Select Charge Unit - per 30 days, per kWh, per kW, per kVA." sqref="D50:D51 D42:D48 D53:D62 D28:D40">
      <formula1>"per 30 days, per kWh, per kW, per kVA"</formula1>
    </dataValidation>
    <dataValidation type="list" allowBlank="1" showInputMessage="1" showErrorMessage="1" sqref="E50:E51 E67 E31:E40 E53:E63 E23:E29 E42 E48">
      <formula1>#REF!</formula1>
    </dataValidation>
    <dataValidation type="list" allowBlank="1" showInputMessage="1" showErrorMessage="1" prompt="Select Charge Unit - monthly, per kWh, per kW" sqref="D67 D63">
      <formula1>"Monthly, per kWh, per kW"</formula1>
    </dataValidation>
    <dataValidation type="list" allowBlank="1" showInputMessage="1" showErrorMessage="1" sqref="D23">
      <formula1>"per 30 days, per kWh, per kW, per kVA"</formula1>
    </dataValidation>
    <dataValidation type="list" allowBlank="1" showInputMessage="1" showErrorMessage="1" sqref="D16">
      <formula1>"TOU, non-TOU"</formula1>
    </dataValidation>
    <dataValidation type="list" allowBlank="1" showInputMessage="1" showErrorMessage="1" sqref="D24:D27">
      <formula1>"per 30 days, per connection per 30 days, per kWh, per kW, per kVA"</formula1>
    </dataValidation>
    <dataValidation type="list" allowBlank="1" showInputMessage="1" showErrorMessage="1" sqref="E30">
      <formula1>#REF!</formula1>
    </dataValidation>
    <dataValidation type="list" allowBlank="1" showInputMessage="1" showErrorMessage="1" sqref="E43:E47">
      <formula1>#REF!</formula1>
    </dataValidation>
  </dataValidations>
  <printOptions horizontalCentered="1"/>
  <pageMargins left="0.3" right="0.35" top="0.92" bottom="0.7" header="0.56999999999999995" footer="0.41"/>
  <pageSetup paperSize="3" scale="60" fitToHeight="0" orientation="landscape" r:id="rId1"/>
  <headerFooter>
    <oddHeader>&amp;RToronto Hydro-Electric System Limited
EB-2016-0254
Tab 5
Schedule 1
Updated:  2016 Dec 13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Option Button 1">
              <controlPr defaultSize="0" autoFill="0" autoLine="0" autoPict="0">
                <anchor moveWithCells="1">
                  <from>
                    <xdr:col>9</xdr:col>
                    <xdr:colOff>365760</xdr:colOff>
                    <xdr:row>16</xdr:row>
                    <xdr:rowOff>114300</xdr:rowOff>
                  </from>
                  <to>
                    <xdr:col>14</xdr:col>
                    <xdr:colOff>693420</xdr:colOff>
                    <xdr:row>18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Option Button 2">
              <controlPr defaultSize="0" autoFill="0" autoLine="0" autoPict="0">
                <anchor moveWithCells="1">
                  <from>
                    <xdr:col>6</xdr:col>
                    <xdr:colOff>381000</xdr:colOff>
                    <xdr:row>16</xdr:row>
                    <xdr:rowOff>190500</xdr:rowOff>
                  </from>
                  <to>
                    <xdr:col>9</xdr:col>
                    <xdr:colOff>381000</xdr:colOff>
                    <xdr:row>18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2017 RR&amp;DistR-DONOTPRINT</vt:lpstr>
      <vt:lpstr>RESIDENTIAL</vt:lpstr>
      <vt:lpstr>CSMUR</vt:lpstr>
      <vt:lpstr>GS&lt;50 kW</vt:lpstr>
      <vt:lpstr>GS 50-999 kW</vt:lpstr>
      <vt:lpstr>GS 1,000-4,999 kW</vt:lpstr>
      <vt:lpstr>LARGE USE SERVICE</vt:lpstr>
      <vt:lpstr>STREET LIGHTING SERVICE</vt:lpstr>
      <vt:lpstr>USL</vt:lpstr>
      <vt:lpstr>'2017 RR&amp;DistR-DONOTPRINT'!Print_Area</vt:lpstr>
      <vt:lpstr>CSMUR!Print_Area</vt:lpstr>
      <vt:lpstr>'GS 1,000-4,999 kW'!Print_Area</vt:lpstr>
      <vt:lpstr>'GS 50-999 kW'!Print_Area</vt:lpstr>
      <vt:lpstr>'GS&lt;50 kW'!Print_Area</vt:lpstr>
      <vt:lpstr>'LARGE USE SERVICE'!Print_Area</vt:lpstr>
      <vt:lpstr>RESIDENTIAL!Print_Area</vt:lpstr>
      <vt:lpstr>'STREET LIGHTING SERVICE'!Print_Area</vt:lpstr>
      <vt:lpstr>USL!Print_Area</vt:lpstr>
    </vt:vector>
  </TitlesOfParts>
  <Company>Toronto Hydro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syang</dc:creator>
  <cp:lastModifiedBy>Darryl Seal</cp:lastModifiedBy>
  <cp:lastPrinted>2016-12-13T22:25:12Z</cp:lastPrinted>
  <dcterms:created xsi:type="dcterms:W3CDTF">2014-07-09T16:55:36Z</dcterms:created>
  <dcterms:modified xsi:type="dcterms:W3CDTF">2016-12-13T22:25:23Z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