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V:\Finance\Regulatory Filings\2016 COS\Exhibit 9\"/>
    </mc:Choice>
  </mc:AlternateContent>
  <workbookProtection workbookPassword="F8BD" lockStructure="1"/>
  <bookViews>
    <workbookView xWindow="0" yWindow="0" windowWidth="28770" windowHeight="11760" tabRatio="790" activeTab="5"/>
  </bookViews>
  <sheets>
    <sheet name="1. Information Sheet" sheetId="15" r:id="rId1"/>
    <sheet name="2. 2015 Continuity Schedule" sheetId="2" r:id="rId2"/>
    <sheet name="3. Appendix A" sheetId="11" r:id="rId3"/>
    <sheet name="4. Billing Determinants" sheetId="12" r:id="rId4"/>
    <sheet name="5. Allocation of Balances" sheetId="13" r:id="rId5"/>
    <sheet name="6. Rate Rider Calculations" sheetId="14" r:id="rId6"/>
    <sheet name="Summary Sheet" sheetId="16" state="hidden" r:id="rId7"/>
  </sheets>
  <externalReferences>
    <externalReference r:id="rId8"/>
    <externalReference r:id="rId9"/>
    <externalReference r:id="rId10"/>
    <externalReference r:id="rId11"/>
  </externalReferences>
  <definedNames>
    <definedName name="contactf" localSheetId="0">#REF!</definedName>
    <definedName name="histdate">[1]Financials!$E$76</definedName>
    <definedName name="Incr2000" localSheetId="0">#REF!</definedName>
    <definedName name="LIMIT" localSheetId="0">#REF!</definedName>
    <definedName name="man_beg_bud" localSheetId="0">#REF!</definedName>
    <definedName name="man_end_bud" localSheetId="0">#REF!</definedName>
    <definedName name="man12ACT" localSheetId="0">#REF!</definedName>
    <definedName name="MANBUD" localSheetId="0">#REF!</definedName>
    <definedName name="manCYACT" localSheetId="0">#REF!</definedName>
    <definedName name="manCYBUD" localSheetId="0">#REF!</definedName>
    <definedName name="manCYF" localSheetId="0">#REF!</definedName>
    <definedName name="MANEND" localSheetId="0">#REF!</definedName>
    <definedName name="manNYbud" localSheetId="0">#REF!</definedName>
    <definedName name="manpower_costs" localSheetId="0">#REF!</definedName>
    <definedName name="manPYACT" localSheetId="0">#REF!</definedName>
    <definedName name="MANSTART" localSheetId="0">#REF!</definedName>
    <definedName name="mat_beg_bud" localSheetId="0">#REF!</definedName>
    <definedName name="mat_end_bud" localSheetId="0">#REF!</definedName>
    <definedName name="mat12ACT" localSheetId="0">#REF!</definedName>
    <definedName name="MATBUD" localSheetId="0">#REF!</definedName>
    <definedName name="matCYACT" localSheetId="0">#REF!</definedName>
    <definedName name="matCYBUD" localSheetId="0">#REF!</definedName>
    <definedName name="matCYF" localSheetId="0">#REF!</definedName>
    <definedName name="MATEND" localSheetId="0">#REF!</definedName>
    <definedName name="material_costs" localSheetId="0">#REF!</definedName>
    <definedName name="matNYbud" localSheetId="0">#REF!</definedName>
    <definedName name="matPYACT" localSheetId="0">#REF!</definedName>
    <definedName name="MATSTART" localSheetId="0">#REF!</definedName>
    <definedName name="oth_beg_bud" localSheetId="0">#REF!</definedName>
    <definedName name="oth_end_bud" localSheetId="0">#REF!</definedName>
    <definedName name="oth12ACT" localSheetId="0">#REF!</definedName>
    <definedName name="othCYACT" localSheetId="0">#REF!</definedName>
    <definedName name="othCYBUD" localSheetId="0">#REF!</definedName>
    <definedName name="othCYF" localSheetId="0">#REF!</definedName>
    <definedName name="OTHEND" localSheetId="0">#REF!</definedName>
    <definedName name="other_costs" localSheetId="0">#REF!</definedName>
    <definedName name="OTHERBUD" localSheetId="0">#REF!</definedName>
    <definedName name="othNYbud" localSheetId="0">#REF!</definedName>
    <definedName name="othPYACT" localSheetId="0">#REF!</definedName>
    <definedName name="OTHSTART" localSheetId="0">#REF!</definedName>
    <definedName name="_xlnm.Print_Area" localSheetId="0">'1. Information Sheet'!$A$1:$O$40</definedName>
    <definedName name="_xlnm.Print_Area" localSheetId="2">'3. Appendix A'!$B$1:$F$66</definedName>
    <definedName name="print_end" localSheetId="0">#REF!</definedName>
    <definedName name="_xlnm.Print_Titles" localSheetId="1">'2. 2015 Continuity Schedule'!$C:$D,'2. 2015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reg" localSheetId="0">#REF!</definedName>
    <definedName name="SALREGF" localSheetId="0">#REF!</definedName>
    <definedName name="TEMPA" localSheetId="0">#REF!</definedName>
    <definedName name="total_dept" localSheetId="0">#REF!</definedName>
    <definedName name="total_manpower" localSheetId="0">#REF!</definedName>
    <definedName name="total_material" localSheetId="0">#REF!</definedName>
    <definedName name="total_other" localSheetId="0">#REF!</definedName>
    <definedName name="total_transportation" localSheetId="0">#REF!</definedName>
    <definedName name="TRANBUD" localSheetId="0">#REF!</definedName>
    <definedName name="TRANEND" localSheetId="0">#REF!</definedName>
    <definedName name="transportation_costs" localSheetId="0">#REF!</definedName>
    <definedName name="TRANSTART" localSheetId="0">#REF!</definedName>
    <definedName name="trn_beg_bud" localSheetId="0">#REF!</definedName>
    <definedName name="trn_end_bud" localSheetId="0">#REF!</definedName>
    <definedName name="trn12ACT" localSheetId="0">#REF!</definedName>
    <definedName name="trnCYACT" localSheetId="0">#REF!</definedName>
    <definedName name="trnCYBUD" localSheetId="0">#REF!</definedName>
    <definedName name="trnCYF" localSheetId="0">#REF!</definedName>
    <definedName name="trnNYbud" localSheetId="0">#REF!</definedName>
    <definedName name="trnPYACT" localSheetId="0">#REF!</definedName>
    <definedName name="units">[2]hidden1!$J$3:$J$8</definedName>
    <definedName name="Utility">[1]Financials!$A$1</definedName>
    <definedName name="utitliy1">[3]Financials!$A$1</definedName>
    <definedName name="WAGBENF" localSheetId="0">#REF!</definedName>
    <definedName name="wagdob" localSheetId="0">#REF!</definedName>
    <definedName name="wagdobf" localSheetId="0">#REF!</definedName>
    <definedName name="wagreg" localSheetId="0">#REF!</definedName>
    <definedName name="wagregf" localSheetId="0">#REF!</definedName>
  </definedNames>
  <calcPr calcId="152511"/>
</workbook>
</file>

<file path=xl/calcChain.xml><?xml version="1.0" encoding="utf-8"?>
<calcChain xmlns="http://schemas.openxmlformats.org/spreadsheetml/2006/main">
  <c r="G6" i="13" l="1"/>
  <c r="F6" i="13"/>
  <c r="Z22" i="12" l="1"/>
  <c r="Z23" i="12"/>
  <c r="Z21" i="12"/>
  <c r="CE66" i="2"/>
  <c r="BG66" i="2"/>
  <c r="CA37" i="2" l="1"/>
  <c r="CC37" i="2" l="1"/>
  <c r="E27" i="12" l="1"/>
  <c r="G27" i="12" s="1"/>
  <c r="D27" i="12"/>
  <c r="F26" i="12"/>
  <c r="E26" i="12"/>
  <c r="G26" i="12" s="1"/>
  <c r="D26" i="12"/>
  <c r="F25" i="12"/>
  <c r="E25" i="12"/>
  <c r="G25" i="12" s="1"/>
  <c r="D25" i="12"/>
  <c r="F24" i="12"/>
  <c r="E24" i="12"/>
  <c r="G24" i="12" s="1"/>
  <c r="D24" i="12"/>
  <c r="F23" i="12"/>
  <c r="E23" i="12"/>
  <c r="G23" i="12" s="1"/>
  <c r="D23" i="12"/>
  <c r="E22" i="12"/>
  <c r="G22" i="12" s="1"/>
  <c r="D22" i="12"/>
  <c r="E21" i="12"/>
  <c r="D21" i="12"/>
  <c r="G21" i="12" l="1"/>
  <c r="D181" i="14"/>
  <c r="BZ77" i="2"/>
  <c r="BY77" i="2"/>
  <c r="CC77" i="2"/>
  <c r="CC58" i="2"/>
  <c r="BY58" i="2"/>
  <c r="D32" i="13" l="1"/>
  <c r="X41" i="12" l="1"/>
  <c r="CD63" i="2" l="1"/>
  <c r="CE58" i="2"/>
  <c r="BZ46" i="2"/>
  <c r="BZ47" i="2"/>
  <c r="BZ48" i="2"/>
  <c r="BZ49" i="2"/>
  <c r="BZ50" i="2"/>
  <c r="BZ51" i="2"/>
  <c r="BZ52" i="2"/>
  <c r="BZ53" i="2"/>
  <c r="BZ54" i="2"/>
  <c r="BZ55" i="2"/>
  <c r="BZ56" i="2"/>
  <c r="BZ45" i="2"/>
  <c r="BY46" i="2"/>
  <c r="BY47" i="2"/>
  <c r="BY48" i="2"/>
  <c r="BY49" i="2"/>
  <c r="BY50" i="2"/>
  <c r="BY51" i="2"/>
  <c r="BY52" i="2"/>
  <c r="BY53" i="2"/>
  <c r="BY54" i="2"/>
  <c r="BY55" i="2"/>
  <c r="BY56" i="2"/>
  <c r="BY45" i="2"/>
  <c r="CE77" i="2"/>
  <c r="CA77" i="2"/>
  <c r="CA50" i="2"/>
  <c r="CA55" i="2"/>
  <c r="CA49" i="2"/>
  <c r="CE46" i="2"/>
  <c r="CE47" i="2"/>
  <c r="CE48" i="2"/>
  <c r="CE49" i="2"/>
  <c r="CE50" i="2"/>
  <c r="CE51" i="2"/>
  <c r="CE52" i="2"/>
  <c r="CE53" i="2"/>
  <c r="CE54" i="2"/>
  <c r="CE55" i="2"/>
  <c r="CE56" i="2"/>
  <c r="CE45" i="2"/>
  <c r="CE42" i="2"/>
  <c r="CB40" i="2"/>
  <c r="CA26" i="2"/>
  <c r="CA27" i="2"/>
  <c r="CA28" i="2"/>
  <c r="CA29" i="2"/>
  <c r="CA30" i="2"/>
  <c r="CA34" i="2"/>
  <c r="CA36" i="2"/>
  <c r="CA24" i="2"/>
  <c r="BZ26" i="2"/>
  <c r="BZ27" i="2"/>
  <c r="BZ28" i="2"/>
  <c r="BZ29" i="2"/>
  <c r="BZ30" i="2"/>
  <c r="BZ31" i="2"/>
  <c r="BZ32" i="2"/>
  <c r="BZ33" i="2"/>
  <c r="BZ34" i="2"/>
  <c r="BZ35" i="2"/>
  <c r="BZ36" i="2"/>
  <c r="BZ37" i="2"/>
  <c r="BZ38" i="2"/>
  <c r="BZ24" i="2"/>
  <c r="BY24" i="2"/>
  <c r="BY26" i="2"/>
  <c r="BY27" i="2"/>
  <c r="BY28" i="2"/>
  <c r="BY29" i="2"/>
  <c r="BY30" i="2"/>
  <c r="BY31" i="2"/>
  <c r="BY32" i="2"/>
  <c r="BY33" i="2"/>
  <c r="BY34" i="2"/>
  <c r="BY35" i="2"/>
  <c r="BY36" i="2"/>
  <c r="BY37" i="2"/>
  <c r="BY38" i="2"/>
  <c r="BX40" i="2"/>
  <c r="BW40" i="2"/>
  <c r="BV38" i="2"/>
  <c r="BN40" i="2"/>
  <c r="BO40" i="2"/>
  <c r="BP40" i="2"/>
  <c r="BR40" i="2"/>
  <c r="BS40" i="2"/>
  <c r="BT40" i="2"/>
  <c r="BU40" i="2"/>
  <c r="BM40" i="2"/>
  <c r="BR38" i="2"/>
  <c r="BQ38" i="2"/>
  <c r="CE26" i="2"/>
  <c r="CE28" i="2"/>
  <c r="CE29" i="2"/>
  <c r="CE30" i="2"/>
  <c r="CE31" i="2"/>
  <c r="CE33" i="2"/>
  <c r="CE34" i="2"/>
  <c r="CE35" i="2"/>
  <c r="CE36" i="2"/>
  <c r="CE37" i="2"/>
  <c r="CE38" i="2"/>
  <c r="CE24" i="2"/>
  <c r="CC24" i="2"/>
  <c r="CD40" i="2"/>
  <c r="BU58" i="2" l="1"/>
  <c r="BT58" i="2"/>
  <c r="BS58" i="2"/>
  <c r="BP58" i="2"/>
  <c r="BP63" i="2" s="1"/>
  <c r="BP69" i="2" s="1"/>
  <c r="BO58" i="2"/>
  <c r="BN58" i="2"/>
  <c r="BU42" i="2"/>
  <c r="BT42" i="2"/>
  <c r="BS42" i="2"/>
  <c r="BP42" i="2"/>
  <c r="BO42" i="2"/>
  <c r="BN42" i="2"/>
  <c r="BU41" i="2"/>
  <c r="BS63" i="2"/>
  <c r="BS69" i="2" s="1"/>
  <c r="BO63" i="2"/>
  <c r="BO69" i="2" s="1"/>
  <c r="BT63" i="2" l="1"/>
  <c r="BT69" i="2" s="1"/>
  <c r="BN63" i="2"/>
  <c r="BN69" i="2" s="1"/>
  <c r="BP41" i="2"/>
  <c r="BU63" i="2"/>
  <c r="BU69" i="2" s="1"/>
  <c r="BN41" i="2"/>
  <c r="BT41" i="2"/>
  <c r="BO41" i="2"/>
  <c r="BS41" i="2"/>
  <c r="I71" i="2"/>
  <c r="I72" i="2"/>
  <c r="I73" i="2"/>
  <c r="I74" i="2"/>
  <c r="I75" i="2"/>
  <c r="I76" i="2"/>
  <c r="I77" i="2"/>
  <c r="I78" i="2"/>
  <c r="I79" i="2"/>
  <c r="I80" i="2"/>
  <c r="I81" i="2"/>
  <c r="D153" i="14" l="1"/>
  <c r="Q25" i="12" l="1"/>
  <c r="Q26" i="12"/>
  <c r="Q27" i="12"/>
  <c r="Q28" i="12"/>
  <c r="Q29" i="12"/>
  <c r="Q30" i="12"/>
  <c r="Q31" i="12"/>
  <c r="Q32" i="12"/>
  <c r="Q33" i="12"/>
  <c r="Q34" i="12"/>
  <c r="Q35" i="12"/>
  <c r="Q36" i="12"/>
  <c r="Q37" i="12"/>
  <c r="Q38" i="12"/>
  <c r="Q39" i="12"/>
  <c r="Q40" i="12"/>
  <c r="Q22" i="12"/>
  <c r="Q23" i="12"/>
  <c r="Q24" i="12"/>
  <c r="D132" i="14"/>
  <c r="D51" i="11"/>
  <c r="D52" i="11"/>
  <c r="D53" i="11"/>
  <c r="D54" i="11"/>
  <c r="D55" i="11"/>
  <c r="D56" i="11"/>
  <c r="D57" i="11"/>
  <c r="D58" i="11"/>
  <c r="D59" i="11"/>
  <c r="D60" i="11"/>
  <c r="D61" i="11"/>
  <c r="D62" i="11"/>
  <c r="D63" i="11"/>
  <c r="D64" i="11"/>
  <c r="D65" i="11"/>
  <c r="D66" i="11"/>
  <c r="D41" i="11"/>
  <c r="D42" i="11"/>
  <c r="D43" i="11"/>
  <c r="D44" i="11"/>
  <c r="D45" i="11"/>
  <c r="D46" i="11"/>
  <c r="D47" i="11"/>
  <c r="D48" i="11"/>
  <c r="D49" i="11"/>
  <c r="D50" i="11"/>
  <c r="D40" i="11"/>
  <c r="D25" i="11"/>
  <c r="D26" i="11"/>
  <c r="D27" i="11"/>
  <c r="D28" i="11"/>
  <c r="D29" i="11"/>
  <c r="D30" i="11"/>
  <c r="D31" i="11"/>
  <c r="D32" i="11"/>
  <c r="D33" i="11"/>
  <c r="D34" i="11"/>
  <c r="D35" i="11"/>
  <c r="D36" i="11"/>
  <c r="D37" i="11"/>
  <c r="D24" i="11"/>
  <c r="C24" i="11"/>
  <c r="C25" i="11"/>
  <c r="C26" i="11"/>
  <c r="C27" i="11"/>
  <c r="C28" i="11"/>
  <c r="C29" i="11"/>
  <c r="C30" i="11"/>
  <c r="C31" i="11"/>
  <c r="C32" i="11"/>
  <c r="C33" i="11"/>
  <c r="C34" i="11"/>
  <c r="C35" i="11"/>
  <c r="C36" i="11"/>
  <c r="C37"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AM84" i="2" l="1"/>
  <c r="AS84" i="2" s="1"/>
  <c r="AW84" i="2" s="1"/>
  <c r="BC84" i="2" s="1"/>
  <c r="BG84" i="2" s="1"/>
  <c r="AM83" i="2"/>
  <c r="AS83" i="2" s="1"/>
  <c r="AW83" i="2" s="1"/>
  <c r="BC83" i="2" s="1"/>
  <c r="BG83" i="2" s="1"/>
  <c r="CE83" i="2" l="1"/>
  <c r="BM83" i="2"/>
  <c r="BQ83" i="2" s="1"/>
  <c r="CE84" i="2"/>
  <c r="BM84" i="2"/>
  <c r="BQ84" i="2" s="1"/>
  <c r="BY83" i="2"/>
  <c r="CC83" i="2" s="1"/>
  <c r="BY84" i="2"/>
  <c r="CC84" i="2" s="1"/>
  <c r="Y4" i="13" l="1"/>
  <c r="X4" i="13"/>
  <c r="W4" i="13"/>
  <c r="V4" i="13"/>
  <c r="U4" i="13"/>
  <c r="T4" i="13"/>
  <c r="S4" i="13"/>
  <c r="R4" i="13"/>
  <c r="Q4" i="13"/>
  <c r="P4" i="13"/>
  <c r="O4" i="13"/>
  <c r="N4" i="13"/>
  <c r="M4" i="13"/>
  <c r="L4" i="13"/>
  <c r="K4" i="13"/>
  <c r="J4" i="13"/>
  <c r="I4" i="13"/>
  <c r="H4" i="13"/>
  <c r="G4" i="13"/>
  <c r="F4" i="13"/>
  <c r="Y11" i="13" l="1"/>
  <c r="Y28" i="13"/>
  <c r="X11" i="13"/>
  <c r="X28" i="13"/>
  <c r="W11" i="13"/>
  <c r="W28" i="13"/>
  <c r="V11" i="13"/>
  <c r="V28" i="13"/>
  <c r="U11" i="13"/>
  <c r="U28" i="13"/>
  <c r="T11" i="13"/>
  <c r="T28" i="13"/>
  <c r="S11" i="13"/>
  <c r="S28" i="13"/>
  <c r="R11" i="13"/>
  <c r="R28" i="13"/>
  <c r="C144" i="14"/>
  <c r="D144" i="14" s="1"/>
  <c r="C143" i="14"/>
  <c r="D143" i="14" s="1"/>
  <c r="C142" i="14"/>
  <c r="D142" i="14" s="1"/>
  <c r="C141" i="14"/>
  <c r="D141" i="14" s="1"/>
  <c r="C140" i="14"/>
  <c r="D140" i="14" s="1"/>
  <c r="C139" i="14"/>
  <c r="D139" i="14" s="1"/>
  <c r="C138" i="14"/>
  <c r="D138" i="14" s="1"/>
  <c r="C137" i="14"/>
  <c r="D137" i="14" s="1"/>
  <c r="C136" i="14"/>
  <c r="D136" i="14" s="1"/>
  <c r="C135" i="14"/>
  <c r="D135" i="14" s="1"/>
  <c r="C134" i="14"/>
  <c r="D134" i="14" s="1"/>
  <c r="C133" i="14"/>
  <c r="D133" i="14" s="1"/>
  <c r="C73" i="14" l="1"/>
  <c r="C78" i="14"/>
  <c r="C79" i="14"/>
  <c r="C80" i="14"/>
  <c r="C81" i="14"/>
  <c r="C82" i="14"/>
  <c r="C83" i="14"/>
  <c r="C84" i="14"/>
  <c r="C85" i="14"/>
  <c r="C86" i="14"/>
  <c r="C87" i="14"/>
  <c r="C88" i="14"/>
  <c r="C89" i="14"/>
  <c r="C90" i="14"/>
  <c r="C91" i="14"/>
  <c r="H27" i="12"/>
  <c r="R27" i="12" s="1"/>
  <c r="L27" i="12"/>
  <c r="M27" i="12"/>
  <c r="M22" i="12"/>
  <c r="M23" i="12"/>
  <c r="M24" i="12"/>
  <c r="M25" i="12"/>
  <c r="M26" i="12"/>
  <c r="M28" i="12"/>
  <c r="M29" i="12"/>
  <c r="M30" i="12"/>
  <c r="M31" i="12"/>
  <c r="M32" i="12"/>
  <c r="M33" i="12"/>
  <c r="M34" i="12"/>
  <c r="M35" i="12"/>
  <c r="M36" i="12"/>
  <c r="M37" i="12"/>
  <c r="M38" i="12"/>
  <c r="M39" i="12"/>
  <c r="M40" i="12"/>
  <c r="L22" i="12"/>
  <c r="L23" i="12"/>
  <c r="L24" i="12"/>
  <c r="L25" i="12"/>
  <c r="L26" i="12"/>
  <c r="L28" i="12"/>
  <c r="L29" i="12"/>
  <c r="L30" i="12"/>
  <c r="L31" i="12"/>
  <c r="L32" i="12"/>
  <c r="L33" i="12"/>
  <c r="L34" i="12"/>
  <c r="L35" i="12"/>
  <c r="L36" i="12"/>
  <c r="L37" i="12"/>
  <c r="L38" i="12"/>
  <c r="L39" i="12"/>
  <c r="L40" i="12"/>
  <c r="H22" i="12" l="1"/>
  <c r="R22" i="12" s="1"/>
  <c r="H23" i="12"/>
  <c r="R23" i="12" s="1"/>
  <c r="H24" i="12"/>
  <c r="R24" i="12" s="1"/>
  <c r="H25" i="12"/>
  <c r="R25" i="12" s="1"/>
  <c r="H26" i="12"/>
  <c r="R26" i="12" s="1"/>
  <c r="H28" i="12"/>
  <c r="R28" i="12" s="1"/>
  <c r="H29" i="12"/>
  <c r="R29" i="12" s="1"/>
  <c r="H30" i="12"/>
  <c r="R30" i="12" s="1"/>
  <c r="H31" i="12"/>
  <c r="R31" i="12" s="1"/>
  <c r="H32" i="12"/>
  <c r="R32" i="12" s="1"/>
  <c r="H33" i="12"/>
  <c r="R33" i="12" s="1"/>
  <c r="H34" i="12"/>
  <c r="R34" i="12" s="1"/>
  <c r="H35" i="12"/>
  <c r="R35" i="12" s="1"/>
  <c r="H36" i="12"/>
  <c r="R36" i="12" s="1"/>
  <c r="H37" i="12"/>
  <c r="R37" i="12" s="1"/>
  <c r="H38" i="12"/>
  <c r="R38" i="12" s="1"/>
  <c r="H39" i="12"/>
  <c r="R39" i="12" s="1"/>
  <c r="H40" i="12"/>
  <c r="R40" i="12" s="1"/>
  <c r="H21" i="12"/>
  <c r="C182" i="14" l="1"/>
  <c r="C183" i="14"/>
  <c r="C184" i="14"/>
  <c r="C185" i="14"/>
  <c r="C186" i="14"/>
  <c r="C187" i="14"/>
  <c r="C188" i="14"/>
  <c r="C189" i="14"/>
  <c r="C190" i="14"/>
  <c r="C191" i="14"/>
  <c r="C192" i="14"/>
  <c r="C193" i="14"/>
  <c r="C194" i="14"/>
  <c r="C195" i="14"/>
  <c r="C196" i="14"/>
  <c r="C197" i="14"/>
  <c r="C198" i="14"/>
  <c r="C199" i="14"/>
  <c r="C200" i="14"/>
  <c r="C154" i="14"/>
  <c r="C155" i="14"/>
  <c r="C156" i="14"/>
  <c r="C157" i="14"/>
  <c r="C158" i="14"/>
  <c r="C159" i="14"/>
  <c r="C160" i="14"/>
  <c r="C161" i="14"/>
  <c r="C162" i="14"/>
  <c r="C163" i="14"/>
  <c r="C164" i="14"/>
  <c r="C165" i="14"/>
  <c r="C166" i="14"/>
  <c r="C167" i="14"/>
  <c r="C168" i="14"/>
  <c r="C169" i="14"/>
  <c r="C170" i="14"/>
  <c r="C171" i="14"/>
  <c r="C172" i="14"/>
  <c r="C99" i="14"/>
  <c r="D99" i="14" s="1"/>
  <c r="C100" i="14"/>
  <c r="D100" i="14" s="1"/>
  <c r="C101" i="14"/>
  <c r="D101" i="14" s="1"/>
  <c r="C102" i="14"/>
  <c r="D102" i="14" s="1"/>
  <c r="C103" i="14"/>
  <c r="D103" i="14" s="1"/>
  <c r="C104" i="14"/>
  <c r="D104" i="14" s="1"/>
  <c r="C105" i="14"/>
  <c r="D105" i="14" s="1"/>
  <c r="C106" i="14"/>
  <c r="D106" i="14" s="1"/>
  <c r="C107" i="14"/>
  <c r="D107" i="14" s="1"/>
  <c r="C108" i="14"/>
  <c r="D108" i="14" s="1"/>
  <c r="C109" i="14"/>
  <c r="D109" i="14" s="1"/>
  <c r="C110" i="14"/>
  <c r="D110" i="14" s="1"/>
  <c r="C111" i="14"/>
  <c r="D111" i="14" s="1"/>
  <c r="C112" i="14"/>
  <c r="D112" i="14" s="1"/>
  <c r="C113" i="14"/>
  <c r="D113" i="14" s="1"/>
  <c r="C114" i="14"/>
  <c r="D114" i="14" s="1"/>
  <c r="C115" i="14"/>
  <c r="D115" i="14" s="1"/>
  <c r="C116" i="14"/>
  <c r="D116" i="14" s="1"/>
  <c r="C117" i="14"/>
  <c r="D117" i="14" s="1"/>
  <c r="C98" i="14"/>
  <c r="D98" i="14" s="1"/>
  <c r="C72" i="14"/>
  <c r="C47" i="14"/>
  <c r="C48" i="14"/>
  <c r="C49" i="14"/>
  <c r="C50" i="14"/>
  <c r="C51" i="14"/>
  <c r="C52" i="14"/>
  <c r="C53" i="14"/>
  <c r="C54" i="14"/>
  <c r="C55" i="14"/>
  <c r="C56" i="14"/>
  <c r="C57" i="14"/>
  <c r="C58" i="14"/>
  <c r="C59" i="14"/>
  <c r="C60" i="14"/>
  <c r="C61" i="14"/>
  <c r="C62" i="14"/>
  <c r="C63" i="14"/>
  <c r="C64" i="14"/>
  <c r="C65" i="14"/>
  <c r="C46" i="14"/>
  <c r="C21" i="14"/>
  <c r="C22" i="14"/>
  <c r="C23" i="14"/>
  <c r="C24" i="14"/>
  <c r="C25" i="14"/>
  <c r="C26" i="14"/>
  <c r="C27" i="14"/>
  <c r="C28" i="14"/>
  <c r="C29" i="14"/>
  <c r="C30" i="14"/>
  <c r="C31" i="14"/>
  <c r="C32" i="14"/>
  <c r="C33" i="14"/>
  <c r="C34" i="14"/>
  <c r="C35" i="14"/>
  <c r="C36" i="14"/>
  <c r="C37" i="14"/>
  <c r="C38" i="14"/>
  <c r="C39" i="14"/>
  <c r="C20" i="14"/>
  <c r="D198" i="14" l="1"/>
  <c r="D170" i="14"/>
  <c r="D194" i="14"/>
  <c r="D166" i="14"/>
  <c r="D197" i="14"/>
  <c r="D169" i="14"/>
  <c r="D193" i="14"/>
  <c r="D165" i="14"/>
  <c r="D200" i="14"/>
  <c r="D172" i="14"/>
  <c r="D196" i="14"/>
  <c r="D168" i="14"/>
  <c r="D199" i="14"/>
  <c r="D171" i="14"/>
  <c r="D195" i="14"/>
  <c r="D167" i="14"/>
  <c r="D192" i="14"/>
  <c r="D164" i="14"/>
  <c r="G200" i="14"/>
  <c r="G199" i="14"/>
  <c r="G198" i="14"/>
  <c r="G197" i="14"/>
  <c r="G196" i="14"/>
  <c r="G195" i="14"/>
  <c r="G194" i="14"/>
  <c r="G193" i="14"/>
  <c r="G192" i="14"/>
  <c r="G191" i="14"/>
  <c r="G190" i="14"/>
  <c r="G189" i="14"/>
  <c r="G188" i="14"/>
  <c r="G187" i="14"/>
  <c r="G186" i="14"/>
  <c r="G185" i="14"/>
  <c r="G184" i="14"/>
  <c r="G183" i="14"/>
  <c r="G182" i="14"/>
  <c r="G181" i="14"/>
  <c r="G91" i="14"/>
  <c r="G90" i="14"/>
  <c r="G89" i="14"/>
  <c r="G88" i="14"/>
  <c r="G87" i="14"/>
  <c r="G86" i="14"/>
  <c r="G85" i="14"/>
  <c r="G84" i="14"/>
  <c r="G83" i="14"/>
  <c r="G82" i="14"/>
  <c r="G81" i="14"/>
  <c r="G80" i="14"/>
  <c r="G79" i="14"/>
  <c r="G78" i="14"/>
  <c r="G77" i="14"/>
  <c r="G76" i="14"/>
  <c r="G75" i="14"/>
  <c r="G74" i="14"/>
  <c r="G73" i="14"/>
  <c r="G72" i="14"/>
  <c r="G65" i="14"/>
  <c r="G64" i="14"/>
  <c r="G63" i="14"/>
  <c r="G62" i="14"/>
  <c r="G61" i="14"/>
  <c r="G60" i="14"/>
  <c r="G59" i="14"/>
  <c r="G58" i="14"/>
  <c r="G57" i="14"/>
  <c r="G56" i="14"/>
  <c r="G55" i="14"/>
  <c r="G54" i="14"/>
  <c r="G53" i="14"/>
  <c r="G52" i="14"/>
  <c r="G51" i="14"/>
  <c r="G50" i="14"/>
  <c r="G49" i="14"/>
  <c r="G48" i="14"/>
  <c r="G47" i="14"/>
  <c r="G46" i="14"/>
  <c r="B21" i="14"/>
  <c r="B99" i="14" s="1"/>
  <c r="B22" i="14"/>
  <c r="B100" i="14" s="1"/>
  <c r="B23" i="14"/>
  <c r="B101" i="14" s="1"/>
  <c r="B24" i="14"/>
  <c r="B102" i="14" s="1"/>
  <c r="B25" i="14"/>
  <c r="B130" i="14" s="1"/>
  <c r="D130" i="14" s="1"/>
  <c r="B26" i="14"/>
  <c r="B131" i="14" s="1"/>
  <c r="D131" i="14" s="1"/>
  <c r="B27" i="14"/>
  <c r="B132" i="14" s="1"/>
  <c r="B28" i="14"/>
  <c r="B133" i="14" s="1"/>
  <c r="B29" i="14"/>
  <c r="B134" i="14" s="1"/>
  <c r="B30" i="14"/>
  <c r="B135" i="14" s="1"/>
  <c r="B31" i="14"/>
  <c r="B136" i="14" s="1"/>
  <c r="B32" i="14"/>
  <c r="B137" i="14" s="1"/>
  <c r="B33" i="14"/>
  <c r="B138" i="14" s="1"/>
  <c r="B34" i="14"/>
  <c r="B139" i="14" s="1"/>
  <c r="B35" i="14"/>
  <c r="B140" i="14" s="1"/>
  <c r="B36" i="14"/>
  <c r="B141" i="14" s="1"/>
  <c r="B37" i="14"/>
  <c r="B142" i="14" s="1"/>
  <c r="B38" i="14"/>
  <c r="B143" i="14" s="1"/>
  <c r="B39" i="14"/>
  <c r="B144" i="14" s="1"/>
  <c r="B20" i="14"/>
  <c r="G143" i="14"/>
  <c r="G142" i="14"/>
  <c r="G140" i="14"/>
  <c r="G139" i="14"/>
  <c r="G138" i="14"/>
  <c r="G136" i="14"/>
  <c r="G135" i="14"/>
  <c r="G134" i="14"/>
  <c r="G132" i="14"/>
  <c r="G131" i="14"/>
  <c r="G130" i="14"/>
  <c r="G129" i="14"/>
  <c r="G128" i="14"/>
  <c r="G127" i="14"/>
  <c r="G126" i="14"/>
  <c r="G125" i="14"/>
  <c r="G117" i="14"/>
  <c r="G116" i="14"/>
  <c r="G113" i="14"/>
  <c r="G110" i="14"/>
  <c r="G109" i="14"/>
  <c r="G108" i="14"/>
  <c r="G107" i="14"/>
  <c r="G105" i="14"/>
  <c r="G104" i="14"/>
  <c r="G103" i="14"/>
  <c r="G102" i="14"/>
  <c r="G101" i="14"/>
  <c r="G100" i="14"/>
  <c r="G99" i="14"/>
  <c r="G98" i="14"/>
  <c r="D77" i="14"/>
  <c r="D81" i="14"/>
  <c r="D83" i="14"/>
  <c r="D87" i="14"/>
  <c r="D59" i="14"/>
  <c r="B98" i="14" l="1"/>
  <c r="B127" i="14"/>
  <c r="D127" i="14" s="1"/>
  <c r="B126" i="14"/>
  <c r="D126" i="14" s="1"/>
  <c r="B125" i="14"/>
  <c r="B117" i="14"/>
  <c r="B116" i="14"/>
  <c r="B115" i="14"/>
  <c r="B112" i="14"/>
  <c r="B111" i="14"/>
  <c r="B110" i="14"/>
  <c r="B109" i="14"/>
  <c r="B108" i="14"/>
  <c r="B107" i="14"/>
  <c r="B106" i="14"/>
  <c r="B105" i="14"/>
  <c r="B104" i="14"/>
  <c r="B103" i="14"/>
  <c r="B129" i="14"/>
  <c r="D129" i="14" s="1"/>
  <c r="B128" i="14"/>
  <c r="D128" i="14" s="1"/>
  <c r="B114" i="14"/>
  <c r="B113" i="14"/>
  <c r="G141" i="14"/>
  <c r="G137" i="14"/>
  <c r="G133" i="14"/>
  <c r="G144" i="14"/>
  <c r="G114" i="14"/>
  <c r="G115" i="14"/>
  <c r="G106" i="14"/>
  <c r="G112" i="14"/>
  <c r="G111" i="14"/>
  <c r="B47" i="14"/>
  <c r="B48" i="14"/>
  <c r="B49" i="14"/>
  <c r="B50" i="14"/>
  <c r="B51" i="14"/>
  <c r="B52" i="14"/>
  <c r="B53" i="14"/>
  <c r="B54" i="14"/>
  <c r="B55" i="14"/>
  <c r="B56" i="14"/>
  <c r="B57" i="14"/>
  <c r="B58" i="14"/>
  <c r="B59" i="14"/>
  <c r="B60" i="14"/>
  <c r="B61" i="14"/>
  <c r="B62" i="14"/>
  <c r="B63" i="14"/>
  <c r="B64" i="14"/>
  <c r="B65" i="14"/>
  <c r="B46" i="14"/>
  <c r="Y40" i="13"/>
  <c r="X40" i="13"/>
  <c r="W40" i="13"/>
  <c r="V40" i="13"/>
  <c r="U40" i="13"/>
  <c r="T40" i="13"/>
  <c r="S40" i="13"/>
  <c r="R40" i="13"/>
  <c r="Q40" i="13"/>
  <c r="P40" i="13"/>
  <c r="O40" i="13"/>
  <c r="N40" i="13"/>
  <c r="M40" i="13"/>
  <c r="L40" i="13"/>
  <c r="K40" i="13"/>
  <c r="J40" i="13"/>
  <c r="I40" i="13"/>
  <c r="H40" i="13"/>
  <c r="F40" i="13"/>
  <c r="G40" i="13"/>
  <c r="D125" i="14" l="1"/>
  <c r="D74" i="14"/>
  <c r="D76" i="14"/>
  <c r="R21" i="12"/>
  <c r="D78" i="14"/>
  <c r="Q21" i="12"/>
  <c r="D72" i="14" l="1"/>
  <c r="D73" i="14"/>
  <c r="D75" i="14"/>
  <c r="D65" i="14"/>
  <c r="D63" i="14"/>
  <c r="D61" i="14"/>
  <c r="K41" i="12"/>
  <c r="N41" i="12"/>
  <c r="O41" i="12"/>
  <c r="P41" i="12"/>
  <c r="J41" i="12"/>
  <c r="Q41" i="12"/>
  <c r="D47" i="14"/>
  <c r="D48" i="14"/>
  <c r="D50" i="14"/>
  <c r="M21" i="12"/>
  <c r="L21" i="12"/>
  <c r="D46" i="14" s="1"/>
  <c r="D49" i="14" l="1"/>
  <c r="D51" i="14"/>
  <c r="D53" i="14"/>
  <c r="D55" i="14"/>
  <c r="D57" i="14"/>
  <c r="D60" i="14"/>
  <c r="D62" i="14"/>
  <c r="D64" i="14"/>
  <c r="D52" i="14"/>
  <c r="D54" i="14"/>
  <c r="D56" i="14"/>
  <c r="D58" i="14"/>
  <c r="M41" i="12"/>
  <c r="L41" i="12"/>
  <c r="Y41" i="12" l="1"/>
  <c r="BK40" i="2" l="1"/>
  <c r="BJ40" i="2"/>
  <c r="BI40" i="2"/>
  <c r="BF40" i="2"/>
  <c r="BE40" i="2"/>
  <c r="BD40" i="2"/>
  <c r="BA40" i="2"/>
  <c r="AZ40" i="2"/>
  <c r="AY40" i="2"/>
  <c r="AV40" i="2"/>
  <c r="AU40" i="2"/>
  <c r="AT40" i="2"/>
  <c r="AQ40" i="2"/>
  <c r="AP40" i="2"/>
  <c r="AO40" i="2"/>
  <c r="AL40" i="2"/>
  <c r="AK40" i="2"/>
  <c r="AJ40" i="2"/>
  <c r="AG40" i="2"/>
  <c r="AF40" i="2"/>
  <c r="AE40" i="2"/>
  <c r="AB40" i="2"/>
  <c r="AA40" i="2"/>
  <c r="Z40" i="2"/>
  <c r="W40" i="2"/>
  <c r="V40" i="2"/>
  <c r="U40" i="2"/>
  <c r="R40" i="2"/>
  <c r="Q40" i="2"/>
  <c r="P40" i="2"/>
  <c r="M40" i="2"/>
  <c r="L40" i="2"/>
  <c r="K40" i="2"/>
  <c r="J40" i="2"/>
  <c r="H40" i="2"/>
  <c r="G40" i="2"/>
  <c r="F40" i="2"/>
  <c r="E40" i="2"/>
  <c r="BK58" i="2"/>
  <c r="BJ58" i="2"/>
  <c r="BI58" i="2"/>
  <c r="BF58" i="2"/>
  <c r="BE58" i="2"/>
  <c r="BD58" i="2"/>
  <c r="BK42" i="2"/>
  <c r="BJ42" i="2"/>
  <c r="BI42" i="2"/>
  <c r="BF42" i="2"/>
  <c r="BE42" i="2"/>
  <c r="BD42" i="2"/>
  <c r="N37" i="2"/>
  <c r="T37" i="2" s="1"/>
  <c r="X37" i="2" s="1"/>
  <c r="AD37" i="2" s="1"/>
  <c r="AH37" i="2" s="1"/>
  <c r="AN37" i="2" s="1"/>
  <c r="AR37" i="2" s="1"/>
  <c r="AX37" i="2" s="1"/>
  <c r="BB37" i="2" s="1"/>
  <c r="I37" i="2"/>
  <c r="O37" i="2" s="1"/>
  <c r="S37" i="2" s="1"/>
  <c r="Y37" i="2" s="1"/>
  <c r="AC37" i="2" s="1"/>
  <c r="AI37" i="2" s="1"/>
  <c r="AM37" i="2" s="1"/>
  <c r="AS37" i="2" s="1"/>
  <c r="AW37" i="2" s="1"/>
  <c r="BC37" i="2" s="1"/>
  <c r="BG37" i="2" s="1"/>
  <c r="BM37" i="2" s="1"/>
  <c r="BQ37" i="2" s="1"/>
  <c r="N36" i="2"/>
  <c r="T36" i="2" s="1"/>
  <c r="X36" i="2" s="1"/>
  <c r="AD36" i="2" s="1"/>
  <c r="AH36" i="2" s="1"/>
  <c r="AN36" i="2" s="1"/>
  <c r="AR36" i="2" s="1"/>
  <c r="AX36" i="2" s="1"/>
  <c r="BB36" i="2" s="1"/>
  <c r="I36" i="2"/>
  <c r="O36" i="2" s="1"/>
  <c r="S36" i="2" s="1"/>
  <c r="Y36" i="2" s="1"/>
  <c r="AC36" i="2" s="1"/>
  <c r="AI36" i="2" s="1"/>
  <c r="AM36" i="2" s="1"/>
  <c r="AS36" i="2" s="1"/>
  <c r="AW36" i="2" s="1"/>
  <c r="BJ41" i="2" l="1"/>
  <c r="BI41" i="2"/>
  <c r="BF41" i="2"/>
  <c r="BE41" i="2"/>
  <c r="BC36" i="2"/>
  <c r="BG36" i="2" s="1"/>
  <c r="BM36" i="2" s="1"/>
  <c r="BQ36" i="2" s="1"/>
  <c r="BD63" i="2"/>
  <c r="BD69" i="2" s="1"/>
  <c r="BJ63" i="2"/>
  <c r="BJ69" i="2" s="1"/>
  <c r="BH36" i="2"/>
  <c r="BL36" i="2" s="1"/>
  <c r="BH37" i="2"/>
  <c r="BL37" i="2" s="1"/>
  <c r="BE63" i="2"/>
  <c r="BE69" i="2" s="1"/>
  <c r="BK63" i="2"/>
  <c r="BK69" i="2" s="1"/>
  <c r="BI63" i="2"/>
  <c r="BI69" i="2" s="1"/>
  <c r="BF63" i="2"/>
  <c r="BF69" i="2" s="1"/>
  <c r="BK41" i="2"/>
  <c r="BD41" i="2"/>
  <c r="N34" i="2"/>
  <c r="T34" i="2" s="1"/>
  <c r="X34" i="2" s="1"/>
  <c r="AD34" i="2" s="1"/>
  <c r="AH34" i="2" s="1"/>
  <c r="AN34" i="2" s="1"/>
  <c r="AR34" i="2" s="1"/>
  <c r="AX34" i="2" s="1"/>
  <c r="BB34" i="2" s="1"/>
  <c r="BH34" i="2" s="1"/>
  <c r="BL34" i="2" s="1"/>
  <c r="I34" i="2"/>
  <c r="O34" i="2" s="1"/>
  <c r="S34" i="2" s="1"/>
  <c r="Y34" i="2" s="1"/>
  <c r="AC34" i="2" s="1"/>
  <c r="AI34" i="2" s="1"/>
  <c r="AM34" i="2" s="1"/>
  <c r="AS34" i="2" s="1"/>
  <c r="AW34" i="2" s="1"/>
  <c r="D18" i="13" l="1"/>
  <c r="F18" i="13" s="1"/>
  <c r="BR37" i="2"/>
  <c r="BV37" i="2" s="1"/>
  <c r="BR34" i="2"/>
  <c r="BV34" i="2" s="1"/>
  <c r="BR36" i="2"/>
  <c r="BV36" i="2" s="1"/>
  <c r="E36" i="11"/>
  <c r="E37" i="11"/>
  <c r="BC34" i="2"/>
  <c r="BG34" i="2" s="1"/>
  <c r="BM34" i="2" s="1"/>
  <c r="BQ34" i="2" s="1"/>
  <c r="G18" i="13"/>
  <c r="D41" i="12"/>
  <c r="I24" i="2"/>
  <c r="W41" i="12"/>
  <c r="O81" i="2"/>
  <c r="S81" i="2" s="1"/>
  <c r="Y81" i="2" s="1"/>
  <c r="AC81" i="2" s="1"/>
  <c r="AI81" i="2" s="1"/>
  <c r="AM81" i="2" s="1"/>
  <c r="AS81" i="2" s="1"/>
  <c r="AW81" i="2" s="1"/>
  <c r="N81" i="2"/>
  <c r="T81" i="2" s="1"/>
  <c r="X81" i="2" s="1"/>
  <c r="AD81" i="2" s="1"/>
  <c r="AH81" i="2" s="1"/>
  <c r="AN81" i="2" s="1"/>
  <c r="AR81" i="2" s="1"/>
  <c r="AX81" i="2" s="1"/>
  <c r="BB81" i="2" s="1"/>
  <c r="O80" i="2"/>
  <c r="S80" i="2" s="1"/>
  <c r="Y80" i="2" s="1"/>
  <c r="AC80" i="2" s="1"/>
  <c r="AI80" i="2" s="1"/>
  <c r="AM80" i="2" s="1"/>
  <c r="AS80" i="2" s="1"/>
  <c r="AW80" i="2" s="1"/>
  <c r="N80" i="2"/>
  <c r="T80" i="2" s="1"/>
  <c r="X80" i="2" s="1"/>
  <c r="AD80" i="2" s="1"/>
  <c r="AH80" i="2" s="1"/>
  <c r="AN80" i="2" s="1"/>
  <c r="AR80" i="2" s="1"/>
  <c r="AX80" i="2" s="1"/>
  <c r="BB80" i="2" s="1"/>
  <c r="O79" i="2"/>
  <c r="S79" i="2" s="1"/>
  <c r="Y79" i="2" s="1"/>
  <c r="AC79" i="2" s="1"/>
  <c r="AI79" i="2" s="1"/>
  <c r="AM79" i="2" s="1"/>
  <c r="AS79" i="2" s="1"/>
  <c r="AW79" i="2" s="1"/>
  <c r="N79" i="2"/>
  <c r="T79" i="2" s="1"/>
  <c r="X79" i="2" s="1"/>
  <c r="AD79" i="2" s="1"/>
  <c r="AH79" i="2" s="1"/>
  <c r="AN79" i="2" s="1"/>
  <c r="AR79" i="2" s="1"/>
  <c r="AX79" i="2" s="1"/>
  <c r="BB79" i="2" s="1"/>
  <c r="BH79" i="2" s="1"/>
  <c r="BL79" i="2" s="1"/>
  <c r="O78" i="2"/>
  <c r="S78" i="2" s="1"/>
  <c r="Y78" i="2" s="1"/>
  <c r="AC78" i="2" s="1"/>
  <c r="AI78" i="2" s="1"/>
  <c r="AM78" i="2" s="1"/>
  <c r="AS78" i="2" s="1"/>
  <c r="AW78" i="2" s="1"/>
  <c r="N78" i="2"/>
  <c r="T78" i="2" s="1"/>
  <c r="X78" i="2" s="1"/>
  <c r="AD78" i="2" s="1"/>
  <c r="AH78" i="2" s="1"/>
  <c r="AN78" i="2" s="1"/>
  <c r="AR78" i="2" s="1"/>
  <c r="AX78" i="2" s="1"/>
  <c r="BB78" i="2" s="1"/>
  <c r="CD58" i="2"/>
  <c r="I45" i="2"/>
  <c r="O45" i="2" s="1"/>
  <c r="I46" i="2"/>
  <c r="O46" i="2" s="1"/>
  <c r="S46" i="2" s="1"/>
  <c r="Y46" i="2" s="1"/>
  <c r="AC46" i="2" s="1"/>
  <c r="AI46" i="2" s="1"/>
  <c r="AM46" i="2" s="1"/>
  <c r="AS46" i="2" s="1"/>
  <c r="AW46" i="2" s="1"/>
  <c r="BC46" i="2" s="1"/>
  <c r="BG46" i="2" s="1"/>
  <c r="BM46" i="2" s="1"/>
  <c r="BQ46" i="2" s="1"/>
  <c r="Y47" i="2"/>
  <c r="AC47" i="2" s="1"/>
  <c r="AI47" i="2" s="1"/>
  <c r="AM47" i="2" s="1"/>
  <c r="AS47" i="2" s="1"/>
  <c r="AW47" i="2" s="1"/>
  <c r="BC47" i="2" s="1"/>
  <c r="BG47" i="2" s="1"/>
  <c r="BM47" i="2" s="1"/>
  <c r="BQ47" i="2" s="1"/>
  <c r="Y48" i="2"/>
  <c r="AC48" i="2" s="1"/>
  <c r="AI48" i="2" s="1"/>
  <c r="AM48" i="2" s="1"/>
  <c r="AS48" i="2" s="1"/>
  <c r="AW48" i="2" s="1"/>
  <c r="BC48" i="2" s="1"/>
  <c r="BG48" i="2" s="1"/>
  <c r="BM48" i="2" s="1"/>
  <c r="BQ48" i="2" s="1"/>
  <c r="I49" i="2"/>
  <c r="O49" i="2" s="1"/>
  <c r="S49" i="2" s="1"/>
  <c r="Y49" i="2" s="1"/>
  <c r="AC49" i="2" s="1"/>
  <c r="AI49" i="2" s="1"/>
  <c r="AM49" i="2" s="1"/>
  <c r="AS49" i="2" s="1"/>
  <c r="AW49" i="2" s="1"/>
  <c r="I50" i="2"/>
  <c r="O50" i="2" s="1"/>
  <c r="S50" i="2" s="1"/>
  <c r="Y50" i="2" s="1"/>
  <c r="AC50" i="2" s="1"/>
  <c r="AI50" i="2" s="1"/>
  <c r="AM50" i="2" s="1"/>
  <c r="AS50" i="2" s="1"/>
  <c r="AW50" i="2" s="1"/>
  <c r="BC50" i="2" s="1"/>
  <c r="BG50" i="2" s="1"/>
  <c r="BM50" i="2" s="1"/>
  <c r="BQ50" i="2" s="1"/>
  <c r="I51" i="2"/>
  <c r="O51" i="2" s="1"/>
  <c r="S51" i="2" s="1"/>
  <c r="Y51" i="2" s="1"/>
  <c r="AC51" i="2" s="1"/>
  <c r="AI51" i="2" s="1"/>
  <c r="AM51" i="2" s="1"/>
  <c r="AS51" i="2" s="1"/>
  <c r="AW51" i="2" s="1"/>
  <c r="BC51" i="2" s="1"/>
  <c r="BG51" i="2" s="1"/>
  <c r="BM51" i="2" s="1"/>
  <c r="BQ51" i="2" s="1"/>
  <c r="O71" i="2"/>
  <c r="S71" i="2" s="1"/>
  <c r="Y71" i="2" s="1"/>
  <c r="AC71" i="2" s="1"/>
  <c r="AI71" i="2" s="1"/>
  <c r="AM71" i="2" s="1"/>
  <c r="AS71" i="2" s="1"/>
  <c r="AW71" i="2" s="1"/>
  <c r="BC71" i="2" s="1"/>
  <c r="BG71" i="2" s="1"/>
  <c r="BM71" i="2" s="1"/>
  <c r="BQ71" i="2" s="1"/>
  <c r="O72" i="2"/>
  <c r="S72" i="2" s="1"/>
  <c r="Y72" i="2" s="1"/>
  <c r="AC72" i="2" s="1"/>
  <c r="AI72" i="2" s="1"/>
  <c r="AM72" i="2" s="1"/>
  <c r="AS72" i="2" s="1"/>
  <c r="AW72" i="2" s="1"/>
  <c r="BC72" i="2" s="1"/>
  <c r="BG72" i="2" s="1"/>
  <c r="BM72" i="2" s="1"/>
  <c r="BQ72" i="2" s="1"/>
  <c r="O73" i="2"/>
  <c r="S73" i="2" s="1"/>
  <c r="Y73" i="2" s="1"/>
  <c r="AC73" i="2" s="1"/>
  <c r="AI73" i="2" s="1"/>
  <c r="AM73" i="2" s="1"/>
  <c r="AS73" i="2" s="1"/>
  <c r="AW73" i="2" s="1"/>
  <c r="BC73" i="2" s="1"/>
  <c r="BG73" i="2" s="1"/>
  <c r="BM73" i="2" s="1"/>
  <c r="BQ73" i="2" s="1"/>
  <c r="O74" i="2"/>
  <c r="S74" i="2" s="1"/>
  <c r="Y74" i="2" s="1"/>
  <c r="AC74" i="2" s="1"/>
  <c r="AI74" i="2" s="1"/>
  <c r="AM74" i="2" s="1"/>
  <c r="AS74" i="2" s="1"/>
  <c r="AW74" i="2" s="1"/>
  <c r="BC74" i="2" s="1"/>
  <c r="BG74" i="2" s="1"/>
  <c r="BM74" i="2" s="1"/>
  <c r="BQ74" i="2" s="1"/>
  <c r="O75" i="2"/>
  <c r="S75" i="2" s="1"/>
  <c r="Y75" i="2" s="1"/>
  <c r="AC75" i="2" s="1"/>
  <c r="AI75" i="2" s="1"/>
  <c r="AM75" i="2" s="1"/>
  <c r="AS75" i="2" s="1"/>
  <c r="AW75" i="2" s="1"/>
  <c r="O76" i="2"/>
  <c r="S76" i="2" s="1"/>
  <c r="Y76" i="2" s="1"/>
  <c r="AC76" i="2" s="1"/>
  <c r="AI76" i="2" s="1"/>
  <c r="AM76" i="2" s="1"/>
  <c r="AS76" i="2" s="1"/>
  <c r="AW76" i="2" s="1"/>
  <c r="O77" i="2"/>
  <c r="S77" i="2" s="1"/>
  <c r="Y77" i="2" s="1"/>
  <c r="AC77" i="2" s="1"/>
  <c r="AI77" i="2" s="1"/>
  <c r="AM77" i="2" s="1"/>
  <c r="AS77" i="2" s="1"/>
  <c r="AW77" i="2" s="1"/>
  <c r="BC77" i="2" s="1"/>
  <c r="BG77" i="2" s="1"/>
  <c r="BM77" i="2" s="1"/>
  <c r="BQ77" i="2" s="1"/>
  <c r="S52" i="2"/>
  <c r="Y52" i="2" s="1"/>
  <c r="AC52" i="2" s="1"/>
  <c r="AI52" i="2" s="1"/>
  <c r="AM52" i="2" s="1"/>
  <c r="AS52" i="2" s="1"/>
  <c r="AW52" i="2" s="1"/>
  <c r="BC52" i="2" s="1"/>
  <c r="BG52" i="2" s="1"/>
  <c r="BM52" i="2" s="1"/>
  <c r="BQ52" i="2" s="1"/>
  <c r="I53" i="2"/>
  <c r="O53" i="2" s="1"/>
  <c r="S53" i="2" s="1"/>
  <c r="Y53" i="2" s="1"/>
  <c r="AC53" i="2" s="1"/>
  <c r="AI53" i="2" s="1"/>
  <c r="AM53" i="2" s="1"/>
  <c r="AS53" i="2" s="1"/>
  <c r="AW53" i="2" s="1"/>
  <c r="BC53" i="2" s="1"/>
  <c r="BG53" i="2" s="1"/>
  <c r="BM53" i="2" s="1"/>
  <c r="BQ53" i="2" s="1"/>
  <c r="I54" i="2"/>
  <c r="O54" i="2" s="1"/>
  <c r="S54" i="2" s="1"/>
  <c r="Y54" i="2" s="1"/>
  <c r="AC54" i="2" s="1"/>
  <c r="AI54" i="2" s="1"/>
  <c r="AM54" i="2" s="1"/>
  <c r="AS54" i="2" s="1"/>
  <c r="AW54" i="2" s="1"/>
  <c r="I55" i="2"/>
  <c r="O55" i="2" s="1"/>
  <c r="S55" i="2" s="1"/>
  <c r="Y55" i="2" s="1"/>
  <c r="AC55" i="2" s="1"/>
  <c r="AI55" i="2" s="1"/>
  <c r="AM55" i="2" s="1"/>
  <c r="AS55" i="2" s="1"/>
  <c r="AW55" i="2" s="1"/>
  <c r="BC55" i="2" s="1"/>
  <c r="BG55" i="2" s="1"/>
  <c r="BM55" i="2" s="1"/>
  <c r="BQ55" i="2" s="1"/>
  <c r="I56" i="2"/>
  <c r="O56" i="2" s="1"/>
  <c r="S56" i="2" s="1"/>
  <c r="Y56" i="2" s="1"/>
  <c r="AC56" i="2" s="1"/>
  <c r="AI56" i="2" s="1"/>
  <c r="AM56" i="2" s="1"/>
  <c r="AS56" i="2" s="1"/>
  <c r="AW56" i="2" s="1"/>
  <c r="I25" i="2"/>
  <c r="O25" i="2" s="1"/>
  <c r="S25" i="2" s="1"/>
  <c r="Y25" i="2" s="1"/>
  <c r="AC25" i="2" s="1"/>
  <c r="AI25" i="2" s="1"/>
  <c r="AM25" i="2" s="1"/>
  <c r="AS25" i="2" s="1"/>
  <c r="AW25" i="2" s="1"/>
  <c r="I26" i="2"/>
  <c r="I27" i="2"/>
  <c r="O27" i="2" s="1"/>
  <c r="S27" i="2" s="1"/>
  <c r="Y27" i="2" s="1"/>
  <c r="AC27" i="2" s="1"/>
  <c r="AI27" i="2" s="1"/>
  <c r="AM27" i="2" s="1"/>
  <c r="AS27" i="2" s="1"/>
  <c r="AW27" i="2" s="1"/>
  <c r="I28" i="2"/>
  <c r="O28" i="2" s="1"/>
  <c r="S28" i="2" s="1"/>
  <c r="Y28" i="2" s="1"/>
  <c r="AC28" i="2" s="1"/>
  <c r="AI28" i="2" s="1"/>
  <c r="AM28" i="2" s="1"/>
  <c r="AS28" i="2" s="1"/>
  <c r="AW28" i="2" s="1"/>
  <c r="I29" i="2"/>
  <c r="O29" i="2" s="1"/>
  <c r="S29" i="2" s="1"/>
  <c r="Y29" i="2" s="1"/>
  <c r="AC29" i="2" s="1"/>
  <c r="AI29" i="2" s="1"/>
  <c r="AM29" i="2" s="1"/>
  <c r="AS29" i="2" s="1"/>
  <c r="AW29" i="2" s="1"/>
  <c r="I30" i="2"/>
  <c r="O30" i="2" s="1"/>
  <c r="S30" i="2" s="1"/>
  <c r="Y30" i="2" s="1"/>
  <c r="AC30" i="2" s="1"/>
  <c r="AI30" i="2" s="1"/>
  <c r="AM30" i="2" s="1"/>
  <c r="AS30" i="2" s="1"/>
  <c r="AW30" i="2" s="1"/>
  <c r="I31" i="2"/>
  <c r="O31" i="2" s="1"/>
  <c r="S31" i="2" s="1"/>
  <c r="Y31" i="2" s="1"/>
  <c r="AC31" i="2" s="1"/>
  <c r="AI31" i="2" s="1"/>
  <c r="AM31" i="2" s="1"/>
  <c r="AS31" i="2" s="1"/>
  <c r="AW31" i="2" s="1"/>
  <c r="I32" i="2"/>
  <c r="O32" i="2" s="1"/>
  <c r="S32" i="2" s="1"/>
  <c r="Y32" i="2" s="1"/>
  <c r="AC32" i="2" s="1"/>
  <c r="AI32" i="2" s="1"/>
  <c r="AM32" i="2" s="1"/>
  <c r="AS32" i="2" s="1"/>
  <c r="AW32" i="2" s="1"/>
  <c r="I33" i="2"/>
  <c r="O33" i="2" s="1"/>
  <c r="S33" i="2" s="1"/>
  <c r="Y33" i="2" s="1"/>
  <c r="AC33" i="2" s="1"/>
  <c r="AI33" i="2" s="1"/>
  <c r="AM33" i="2" s="1"/>
  <c r="AS33" i="2" s="1"/>
  <c r="AW33" i="2" s="1"/>
  <c r="I35" i="2"/>
  <c r="O35" i="2" s="1"/>
  <c r="S35" i="2" s="1"/>
  <c r="Y35" i="2" s="1"/>
  <c r="AC35" i="2" s="1"/>
  <c r="AI35" i="2" s="1"/>
  <c r="AM35" i="2" s="1"/>
  <c r="AS35" i="2" s="1"/>
  <c r="AW35" i="2" s="1"/>
  <c r="I60" i="2"/>
  <c r="I61" i="2"/>
  <c r="O61" i="2" s="1"/>
  <c r="S61" i="2" s="1"/>
  <c r="Y61" i="2" s="1"/>
  <c r="AC61" i="2" s="1"/>
  <c r="AI61" i="2" s="1"/>
  <c r="AM61" i="2" s="1"/>
  <c r="AS61" i="2" s="1"/>
  <c r="AW61" i="2" s="1"/>
  <c r="S66" i="2"/>
  <c r="Y66" i="2" s="1"/>
  <c r="AC66" i="2" s="1"/>
  <c r="AI66" i="2" s="1"/>
  <c r="AM66" i="2" s="1"/>
  <c r="AS66" i="2" s="1"/>
  <c r="AW66" i="2" s="1"/>
  <c r="N45" i="2"/>
  <c r="T45" i="2" s="1"/>
  <c r="X45" i="2" s="1"/>
  <c r="AD45" i="2" s="1"/>
  <c r="AH45" i="2" s="1"/>
  <c r="AN45" i="2" s="1"/>
  <c r="AR45" i="2" s="1"/>
  <c r="AX45" i="2" s="1"/>
  <c r="BB45" i="2" s="1"/>
  <c r="N46" i="2"/>
  <c r="T46" i="2" s="1"/>
  <c r="X46" i="2" s="1"/>
  <c r="AD46" i="2" s="1"/>
  <c r="AH46" i="2" s="1"/>
  <c r="AN46" i="2" s="1"/>
  <c r="AR46" i="2" s="1"/>
  <c r="AX46" i="2" s="1"/>
  <c r="BB46" i="2" s="1"/>
  <c r="BH46" i="2" s="1"/>
  <c r="BL46" i="2" s="1"/>
  <c r="AD47" i="2"/>
  <c r="AH47" i="2" s="1"/>
  <c r="AN47" i="2" s="1"/>
  <c r="AR47" i="2" s="1"/>
  <c r="AX47" i="2" s="1"/>
  <c r="BB47" i="2" s="1"/>
  <c r="AD48" i="2"/>
  <c r="AH48" i="2" s="1"/>
  <c r="AN48" i="2" s="1"/>
  <c r="AR48" i="2" s="1"/>
  <c r="AX48" i="2" s="1"/>
  <c r="BB48" i="2" s="1"/>
  <c r="BH48" i="2" s="1"/>
  <c r="BL48" i="2" s="1"/>
  <c r="N49" i="2"/>
  <c r="T49" i="2" s="1"/>
  <c r="X49" i="2" s="1"/>
  <c r="AD49" i="2" s="1"/>
  <c r="AH49" i="2" s="1"/>
  <c r="AN49" i="2" s="1"/>
  <c r="AR49" i="2" s="1"/>
  <c r="AX49" i="2" s="1"/>
  <c r="BB49" i="2" s="1"/>
  <c r="BH49" i="2" s="1"/>
  <c r="BL49" i="2" s="1"/>
  <c r="N50" i="2"/>
  <c r="T50" i="2" s="1"/>
  <c r="X50" i="2" s="1"/>
  <c r="AD50" i="2" s="1"/>
  <c r="AH50" i="2" s="1"/>
  <c r="AN50" i="2" s="1"/>
  <c r="AR50" i="2" s="1"/>
  <c r="AX50" i="2" s="1"/>
  <c r="BB50" i="2" s="1"/>
  <c r="N51" i="2"/>
  <c r="T51" i="2" s="1"/>
  <c r="X51" i="2" s="1"/>
  <c r="AD51" i="2" s="1"/>
  <c r="AH51" i="2" s="1"/>
  <c r="AN51" i="2" s="1"/>
  <c r="AR51" i="2" s="1"/>
  <c r="AX51" i="2" s="1"/>
  <c r="BB51" i="2" s="1"/>
  <c r="N71" i="2"/>
  <c r="T71" i="2" s="1"/>
  <c r="X71" i="2" s="1"/>
  <c r="AD71" i="2" s="1"/>
  <c r="AH71" i="2" s="1"/>
  <c r="AN71" i="2" s="1"/>
  <c r="AR71" i="2" s="1"/>
  <c r="AX71" i="2" s="1"/>
  <c r="BB71" i="2" s="1"/>
  <c r="N72" i="2"/>
  <c r="T72" i="2" s="1"/>
  <c r="X72" i="2" s="1"/>
  <c r="AD72" i="2" s="1"/>
  <c r="AH72" i="2" s="1"/>
  <c r="AN72" i="2" s="1"/>
  <c r="AR72" i="2" s="1"/>
  <c r="AX72" i="2" s="1"/>
  <c r="BB72" i="2" s="1"/>
  <c r="N73" i="2"/>
  <c r="T73" i="2" s="1"/>
  <c r="X73" i="2" s="1"/>
  <c r="AD73" i="2" s="1"/>
  <c r="AH73" i="2" s="1"/>
  <c r="AN73" i="2" s="1"/>
  <c r="AR73" i="2" s="1"/>
  <c r="AX73" i="2" s="1"/>
  <c r="BB73" i="2" s="1"/>
  <c r="BH73" i="2" s="1"/>
  <c r="BL73" i="2" s="1"/>
  <c r="N74" i="2"/>
  <c r="T74" i="2" s="1"/>
  <c r="X74" i="2" s="1"/>
  <c r="AD74" i="2" s="1"/>
  <c r="AH74" i="2" s="1"/>
  <c r="AN74" i="2" s="1"/>
  <c r="AR74" i="2" s="1"/>
  <c r="AX74" i="2" s="1"/>
  <c r="BB74" i="2" s="1"/>
  <c r="BH74" i="2" s="1"/>
  <c r="BL74" i="2" s="1"/>
  <c r="N75" i="2"/>
  <c r="T75" i="2" s="1"/>
  <c r="X75" i="2" s="1"/>
  <c r="N76" i="2"/>
  <c r="T76" i="2" s="1"/>
  <c r="X76" i="2" s="1"/>
  <c r="AD76" i="2" s="1"/>
  <c r="AH76" i="2" s="1"/>
  <c r="AN76" i="2" s="1"/>
  <c r="AR76" i="2" s="1"/>
  <c r="AX76" i="2" s="1"/>
  <c r="BB76" i="2" s="1"/>
  <c r="BH76" i="2" s="1"/>
  <c r="BL76" i="2" s="1"/>
  <c r="N77" i="2"/>
  <c r="T77" i="2" s="1"/>
  <c r="X77" i="2" s="1"/>
  <c r="AD77" i="2" s="1"/>
  <c r="AH77" i="2" s="1"/>
  <c r="AN77" i="2" s="1"/>
  <c r="AR77" i="2" s="1"/>
  <c r="AX77" i="2" s="1"/>
  <c r="BB77" i="2" s="1"/>
  <c r="BH77" i="2" s="1"/>
  <c r="BL77" i="2" s="1"/>
  <c r="N52" i="2"/>
  <c r="T52" i="2" s="1"/>
  <c r="X52" i="2" s="1"/>
  <c r="AD52" i="2" s="1"/>
  <c r="AH52" i="2" s="1"/>
  <c r="AN52" i="2" s="1"/>
  <c r="AR52" i="2" s="1"/>
  <c r="AX52" i="2" s="1"/>
  <c r="BB52" i="2" s="1"/>
  <c r="BH52" i="2" s="1"/>
  <c r="BL52" i="2" s="1"/>
  <c r="N53" i="2"/>
  <c r="T53" i="2" s="1"/>
  <c r="X53" i="2" s="1"/>
  <c r="AD53" i="2" s="1"/>
  <c r="AH53" i="2" s="1"/>
  <c r="AN53" i="2" s="1"/>
  <c r="AR53" i="2" s="1"/>
  <c r="AX53" i="2" s="1"/>
  <c r="BB53" i="2" s="1"/>
  <c r="BH53" i="2" s="1"/>
  <c r="BL53" i="2" s="1"/>
  <c r="N54" i="2"/>
  <c r="T54" i="2" s="1"/>
  <c r="X54" i="2" s="1"/>
  <c r="AD54" i="2" s="1"/>
  <c r="AH54" i="2" s="1"/>
  <c r="AN54" i="2" s="1"/>
  <c r="AR54" i="2" s="1"/>
  <c r="AX54" i="2" s="1"/>
  <c r="BB54" i="2" s="1"/>
  <c r="BH54" i="2" s="1"/>
  <c r="BL54" i="2" s="1"/>
  <c r="N55" i="2"/>
  <c r="T55" i="2" s="1"/>
  <c r="N56" i="2"/>
  <c r="T56" i="2" s="1"/>
  <c r="X56" i="2" s="1"/>
  <c r="AD56" i="2" s="1"/>
  <c r="AH56" i="2" s="1"/>
  <c r="AN56" i="2" s="1"/>
  <c r="AR56" i="2" s="1"/>
  <c r="AX56" i="2" s="1"/>
  <c r="BB56" i="2" s="1"/>
  <c r="BH56" i="2" s="1"/>
  <c r="BL56" i="2" s="1"/>
  <c r="N24" i="2"/>
  <c r="N25" i="2"/>
  <c r="T25" i="2" s="1"/>
  <c r="X25" i="2" s="1"/>
  <c r="AD25" i="2" s="1"/>
  <c r="AH25" i="2" s="1"/>
  <c r="N26" i="2"/>
  <c r="N27" i="2"/>
  <c r="T27" i="2" s="1"/>
  <c r="X27" i="2" s="1"/>
  <c r="N28" i="2"/>
  <c r="T28" i="2" s="1"/>
  <c r="X28" i="2" s="1"/>
  <c r="AD28" i="2" s="1"/>
  <c r="AH28" i="2" s="1"/>
  <c r="AN28" i="2" s="1"/>
  <c r="AR28" i="2" s="1"/>
  <c r="AX28" i="2" s="1"/>
  <c r="BB28" i="2" s="1"/>
  <c r="BH28" i="2" s="1"/>
  <c r="BL28" i="2" s="1"/>
  <c r="N29" i="2"/>
  <c r="T29" i="2" s="1"/>
  <c r="X29" i="2" s="1"/>
  <c r="AD29" i="2" s="1"/>
  <c r="AH29" i="2" s="1"/>
  <c r="AN29" i="2" s="1"/>
  <c r="AR29" i="2" s="1"/>
  <c r="AX29" i="2" s="1"/>
  <c r="BB29" i="2" s="1"/>
  <c r="BH29" i="2" s="1"/>
  <c r="BL29" i="2" s="1"/>
  <c r="N30" i="2"/>
  <c r="T30" i="2" s="1"/>
  <c r="N31" i="2"/>
  <c r="T31" i="2" s="1"/>
  <c r="X31" i="2" s="1"/>
  <c r="AD31" i="2" s="1"/>
  <c r="AH31" i="2" s="1"/>
  <c r="AN31" i="2" s="1"/>
  <c r="AR31" i="2" s="1"/>
  <c r="AX31" i="2" s="1"/>
  <c r="BB31" i="2" s="1"/>
  <c r="BH31" i="2" s="1"/>
  <c r="BL31" i="2" s="1"/>
  <c r="N32" i="2"/>
  <c r="T32" i="2" s="1"/>
  <c r="N33" i="2"/>
  <c r="T33" i="2" s="1"/>
  <c r="X33" i="2" s="1"/>
  <c r="AD33" i="2" s="1"/>
  <c r="AH33" i="2" s="1"/>
  <c r="AN33" i="2" s="1"/>
  <c r="AR33" i="2" s="1"/>
  <c r="AX33" i="2" s="1"/>
  <c r="BB33" i="2" s="1"/>
  <c r="BH33" i="2" s="1"/>
  <c r="BL33" i="2" s="1"/>
  <c r="N35" i="2"/>
  <c r="T35" i="2" s="1"/>
  <c r="X35" i="2" s="1"/>
  <c r="AD35" i="2" s="1"/>
  <c r="AH35" i="2" s="1"/>
  <c r="AN35" i="2" s="1"/>
  <c r="AR35" i="2" s="1"/>
  <c r="N60" i="2"/>
  <c r="T60" i="2" s="1"/>
  <c r="X60" i="2" s="1"/>
  <c r="AD60" i="2" s="1"/>
  <c r="AH60" i="2" s="1"/>
  <c r="AN60" i="2" s="1"/>
  <c r="AR60" i="2" s="1"/>
  <c r="AX60" i="2" s="1"/>
  <c r="BB60" i="2" s="1"/>
  <c r="BH60" i="2" s="1"/>
  <c r="BL60" i="2" s="1"/>
  <c r="N61" i="2"/>
  <c r="X66" i="2"/>
  <c r="AD66" i="2" s="1"/>
  <c r="AH66" i="2" s="1"/>
  <c r="AN66" i="2" s="1"/>
  <c r="AR66" i="2" s="1"/>
  <c r="AX66" i="2" s="1"/>
  <c r="BB66" i="2" s="1"/>
  <c r="BH66" i="2" s="1"/>
  <c r="BL66" i="2" s="1"/>
  <c r="CD42" i="2"/>
  <c r="C42" i="2"/>
  <c r="I5" i="16" s="1"/>
  <c r="I18" i="16"/>
  <c r="I19" i="16"/>
  <c r="I31" i="16"/>
  <c r="I33" i="16"/>
  <c r="I34" i="16"/>
  <c r="I35" i="16"/>
  <c r="I36" i="16"/>
  <c r="J42" i="16"/>
  <c r="BA58" i="2"/>
  <c r="BA63" i="2" s="1"/>
  <c r="AZ58" i="2"/>
  <c r="AZ63" i="2" s="1"/>
  <c r="AY58" i="2"/>
  <c r="AY63" i="2" s="1"/>
  <c r="AV58" i="2"/>
  <c r="AV63" i="2" s="1"/>
  <c r="AU58" i="2"/>
  <c r="AT58" i="2"/>
  <c r="AT63" i="2" s="1"/>
  <c r="BA42" i="2"/>
  <c r="AZ42" i="2"/>
  <c r="AY42" i="2"/>
  <c r="AV42" i="2"/>
  <c r="AU42" i="2"/>
  <c r="AU41" i="2" s="1"/>
  <c r="AT42" i="2"/>
  <c r="G154" i="14"/>
  <c r="G155" i="14"/>
  <c r="G156" i="14"/>
  <c r="G157" i="14"/>
  <c r="G158" i="14"/>
  <c r="G159" i="14"/>
  <c r="G160" i="14"/>
  <c r="G161" i="14"/>
  <c r="G162" i="14"/>
  <c r="G163" i="14"/>
  <c r="G164" i="14"/>
  <c r="G165" i="14"/>
  <c r="G166" i="14"/>
  <c r="G167" i="14"/>
  <c r="G168" i="14"/>
  <c r="G169" i="14"/>
  <c r="G170" i="14"/>
  <c r="G171" i="14"/>
  <c r="G172" i="14"/>
  <c r="G153" i="14"/>
  <c r="V41" i="12"/>
  <c r="AJ42" i="2"/>
  <c r="AQ58" i="2"/>
  <c r="AQ63" i="2" s="1"/>
  <c r="AP58" i="2"/>
  <c r="AO58" i="2"/>
  <c r="AO63" i="2" s="1"/>
  <c r="AL58" i="2"/>
  <c r="AL63" i="2" s="1"/>
  <c r="AK58" i="2"/>
  <c r="AJ58" i="2"/>
  <c r="AJ63" i="2" s="1"/>
  <c r="AQ42" i="2"/>
  <c r="AP42" i="2"/>
  <c r="AO42" i="2"/>
  <c r="AL42" i="2"/>
  <c r="AL41" i="2" s="1"/>
  <c r="AK42" i="2"/>
  <c r="G20" i="14"/>
  <c r="D20" i="14"/>
  <c r="D90" i="14"/>
  <c r="D88" i="14"/>
  <c r="D86" i="14"/>
  <c r="D85" i="14"/>
  <c r="D84" i="14"/>
  <c r="D82" i="14"/>
  <c r="D80" i="14"/>
  <c r="D79" i="14"/>
  <c r="G23" i="14"/>
  <c r="G25" i="14"/>
  <c r="G26" i="14"/>
  <c r="D27" i="14"/>
  <c r="G28" i="14"/>
  <c r="D29" i="14"/>
  <c r="D30" i="14"/>
  <c r="D31" i="14"/>
  <c r="G32" i="14"/>
  <c r="D34" i="14"/>
  <c r="D35" i="14"/>
  <c r="G36" i="14"/>
  <c r="G38" i="14"/>
  <c r="D39" i="14"/>
  <c r="B185" i="14"/>
  <c r="E185" i="14" s="1"/>
  <c r="B186" i="14"/>
  <c r="E186" i="14" s="1"/>
  <c r="B78" i="14"/>
  <c r="B188" i="14"/>
  <c r="E188" i="14" s="1"/>
  <c r="B189" i="14"/>
  <c r="E189" i="14" s="1"/>
  <c r="B162" i="14"/>
  <c r="B163" i="14"/>
  <c r="B192" i="14"/>
  <c r="E192" i="14" s="1"/>
  <c r="B193" i="14"/>
  <c r="E193" i="14" s="1"/>
  <c r="B194" i="14"/>
  <c r="E194" i="14" s="1"/>
  <c r="B195" i="14"/>
  <c r="E195" i="14" s="1"/>
  <c r="B196" i="14"/>
  <c r="E196" i="14" s="1"/>
  <c r="B197" i="14"/>
  <c r="E197" i="14" s="1"/>
  <c r="B171" i="14"/>
  <c r="B200" i="14"/>
  <c r="E200" i="14" s="1"/>
  <c r="D41" i="13"/>
  <c r="G24" i="14"/>
  <c r="D24" i="14"/>
  <c r="G22" i="14"/>
  <c r="D22" i="14"/>
  <c r="G39" i="14"/>
  <c r="D37" i="14"/>
  <c r="G37" i="14"/>
  <c r="D33" i="14"/>
  <c r="G33" i="14"/>
  <c r="D21" i="14"/>
  <c r="G21" i="14"/>
  <c r="F41" i="12"/>
  <c r="G41" i="12"/>
  <c r="I41" i="12"/>
  <c r="S41" i="12"/>
  <c r="T41" i="12"/>
  <c r="U41" i="12"/>
  <c r="Z41" i="12"/>
  <c r="E41" i="12"/>
  <c r="BX58" i="2"/>
  <c r="BX63" i="2" s="1"/>
  <c r="BW58" i="2"/>
  <c r="AG58" i="2"/>
  <c r="AF58" i="2"/>
  <c r="AA58" i="2"/>
  <c r="AA63" i="2" s="1"/>
  <c r="AA69" i="2" s="1"/>
  <c r="Z58" i="2"/>
  <c r="W58" i="2"/>
  <c r="W63" i="2" s="1"/>
  <c r="W69" i="2" s="1"/>
  <c r="V58" i="2"/>
  <c r="V63" i="2" s="1"/>
  <c r="P58" i="2"/>
  <c r="P63" i="2" s="1"/>
  <c r="F58" i="2"/>
  <c r="AE58" i="2"/>
  <c r="AE63" i="2" s="1"/>
  <c r="AE69" i="2" s="1"/>
  <c r="AB58" i="2"/>
  <c r="AB63" i="2" s="1"/>
  <c r="AG42" i="2"/>
  <c r="AF42" i="2"/>
  <c r="AF41" i="2" s="1"/>
  <c r="AE42" i="2"/>
  <c r="AE41" i="2" s="1"/>
  <c r="AB42" i="2"/>
  <c r="AB41" i="2" s="1"/>
  <c r="AA42" i="2"/>
  <c r="AA41" i="2" s="1"/>
  <c r="Z42" i="2"/>
  <c r="Z41" i="2" s="1"/>
  <c r="BW42" i="2"/>
  <c r="BW41" i="2" s="1"/>
  <c r="BX42" i="2"/>
  <c r="BX41" i="2" s="1"/>
  <c r="G58" i="2"/>
  <c r="H58" i="2"/>
  <c r="H63" i="2" s="1"/>
  <c r="K58" i="2"/>
  <c r="L58" i="2"/>
  <c r="M58" i="2"/>
  <c r="Q58" i="2"/>
  <c r="R58" i="2"/>
  <c r="U58" i="2"/>
  <c r="U63" i="2" s="1"/>
  <c r="F42" i="2"/>
  <c r="F41" i="2" s="1"/>
  <c r="G42" i="2"/>
  <c r="G41" i="2" s="1"/>
  <c r="H42" i="2"/>
  <c r="K42" i="2"/>
  <c r="K41" i="2" s="1"/>
  <c r="L42" i="2"/>
  <c r="L41" i="2" s="1"/>
  <c r="M42" i="2"/>
  <c r="M41" i="2" s="1"/>
  <c r="P42" i="2"/>
  <c r="P41" i="2" s="1"/>
  <c r="Q42" i="2"/>
  <c r="Q41" i="2" s="1"/>
  <c r="R42" i="2"/>
  <c r="R41" i="2" s="1"/>
  <c r="U42" i="2"/>
  <c r="V42" i="2"/>
  <c r="W42" i="2"/>
  <c r="J58" i="2"/>
  <c r="J63" i="2" s="1"/>
  <c r="E42" i="2"/>
  <c r="E41" i="2" s="1"/>
  <c r="J42" i="2"/>
  <c r="E58" i="2"/>
  <c r="E63" i="2" s="1"/>
  <c r="N42" i="2"/>
  <c r="H18" i="13" l="1"/>
  <c r="BZ60" i="2"/>
  <c r="BR60" i="2"/>
  <c r="BR31" i="2"/>
  <c r="BV31" i="2" s="1"/>
  <c r="BR56" i="2"/>
  <c r="BV56" i="2" s="1"/>
  <c r="BR52" i="2"/>
  <c r="BV52" i="2" s="1"/>
  <c r="BZ74" i="2"/>
  <c r="BR74" i="2"/>
  <c r="BV74" i="2" s="1"/>
  <c r="BR77" i="2"/>
  <c r="BV77" i="2" s="1"/>
  <c r="BZ73" i="2"/>
  <c r="BR73" i="2"/>
  <c r="BV73" i="2" s="1"/>
  <c r="BR46" i="2"/>
  <c r="BV46" i="2" s="1"/>
  <c r="CC36" i="2"/>
  <c r="D17" i="13" s="1"/>
  <c r="H17" i="13" s="1"/>
  <c r="BZ66" i="2"/>
  <c r="BR66" i="2"/>
  <c r="BV66" i="2" s="1"/>
  <c r="BR33" i="2"/>
  <c r="BV33" i="2" s="1"/>
  <c r="BR29" i="2"/>
  <c r="BV29" i="2" s="1"/>
  <c r="BR54" i="2"/>
  <c r="BV54" i="2" s="1"/>
  <c r="BZ76" i="2"/>
  <c r="BR76" i="2"/>
  <c r="BV76" i="2" s="1"/>
  <c r="BR49" i="2"/>
  <c r="BV49" i="2" s="1"/>
  <c r="BZ79" i="2"/>
  <c r="BR79" i="2"/>
  <c r="BV79" i="2" s="1"/>
  <c r="BR28" i="2"/>
  <c r="BV28" i="2" s="1"/>
  <c r="BR53" i="2"/>
  <c r="BV53" i="2" s="1"/>
  <c r="BR48" i="2"/>
  <c r="BV48" i="2" s="1"/>
  <c r="F32" i="16"/>
  <c r="G41" i="16"/>
  <c r="G23" i="16"/>
  <c r="D40" i="16"/>
  <c r="D163" i="14"/>
  <c r="D191" i="14"/>
  <c r="D190" i="14"/>
  <c r="D162" i="14"/>
  <c r="G28" i="16"/>
  <c r="G13" i="16"/>
  <c r="D42" i="16"/>
  <c r="G39" i="16"/>
  <c r="F27" i="16"/>
  <c r="F22" i="16"/>
  <c r="F17" i="16"/>
  <c r="F12" i="16"/>
  <c r="I38" i="16"/>
  <c r="I30" i="16"/>
  <c r="D21" i="16"/>
  <c r="I15" i="16"/>
  <c r="G10" i="16"/>
  <c r="F44" i="16"/>
  <c r="J40" i="16"/>
  <c r="G37" i="16"/>
  <c r="G29" i="16"/>
  <c r="I24" i="16"/>
  <c r="G14" i="16"/>
  <c r="G8" i="16"/>
  <c r="BY72" i="2"/>
  <c r="I43" i="16"/>
  <c r="I42" i="16"/>
  <c r="C42" i="16"/>
  <c r="E42" i="16" s="1"/>
  <c r="H42" i="16" s="1"/>
  <c r="F41" i="16"/>
  <c r="I40" i="16"/>
  <c r="C40" i="16"/>
  <c r="E40" i="16" s="1"/>
  <c r="H40" i="16" s="1"/>
  <c r="F39" i="16"/>
  <c r="G38" i="16"/>
  <c r="F37" i="16"/>
  <c r="G30" i="16"/>
  <c r="F29" i="16"/>
  <c r="F28" i="16"/>
  <c r="I25" i="16"/>
  <c r="G24" i="16"/>
  <c r="F23" i="16"/>
  <c r="I21" i="16"/>
  <c r="I20" i="16"/>
  <c r="I16" i="16"/>
  <c r="G15" i="16"/>
  <c r="F14" i="16"/>
  <c r="F13" i="16"/>
  <c r="I11" i="16"/>
  <c r="F10" i="16"/>
  <c r="G7" i="16"/>
  <c r="C27" i="16"/>
  <c r="I44" i="16"/>
  <c r="G43" i="16"/>
  <c r="G42" i="16"/>
  <c r="J41" i="16"/>
  <c r="D41" i="16"/>
  <c r="G40" i="16"/>
  <c r="J39" i="16"/>
  <c r="D39" i="16"/>
  <c r="F38" i="16"/>
  <c r="I32" i="16"/>
  <c r="F30" i="16"/>
  <c r="D29" i="16"/>
  <c r="I27" i="16"/>
  <c r="I26" i="16"/>
  <c r="G25" i="16"/>
  <c r="F24" i="16"/>
  <c r="I22" i="16"/>
  <c r="G21" i="16"/>
  <c r="G20" i="16"/>
  <c r="I17" i="16"/>
  <c r="G16" i="16"/>
  <c r="F15" i="16"/>
  <c r="G11" i="16"/>
  <c r="G9" i="16"/>
  <c r="F7" i="16"/>
  <c r="C25" i="16"/>
  <c r="BY74" i="2"/>
  <c r="C14" i="16" s="1"/>
  <c r="CE74" i="2"/>
  <c r="BY71" i="2"/>
  <c r="G17" i="13"/>
  <c r="CC46" i="2"/>
  <c r="D22" i="13" s="1"/>
  <c r="AC42" i="2"/>
  <c r="I4" i="16"/>
  <c r="G44" i="16"/>
  <c r="F43" i="16"/>
  <c r="F42" i="16"/>
  <c r="I41" i="16"/>
  <c r="C41" i="16"/>
  <c r="E41" i="16" s="1"/>
  <c r="H41" i="16" s="1"/>
  <c r="F40" i="16"/>
  <c r="I39" i="16"/>
  <c r="C39" i="16"/>
  <c r="E39" i="16" s="1"/>
  <c r="H39" i="16" s="1"/>
  <c r="I37" i="16"/>
  <c r="G32" i="16"/>
  <c r="I29" i="16"/>
  <c r="I28" i="16"/>
  <c r="G27" i="16"/>
  <c r="G26" i="16"/>
  <c r="F25" i="16"/>
  <c r="I23" i="16"/>
  <c r="G22" i="16"/>
  <c r="F21" i="16"/>
  <c r="F20" i="16"/>
  <c r="G17" i="16"/>
  <c r="F16" i="16"/>
  <c r="I14" i="16"/>
  <c r="I13" i="16"/>
  <c r="I12" i="16"/>
  <c r="I10" i="16"/>
  <c r="F9" i="16"/>
  <c r="F6" i="16"/>
  <c r="CD41" i="2"/>
  <c r="C32" i="16"/>
  <c r="C17" i="16"/>
  <c r="BY73" i="2"/>
  <c r="C13" i="16" s="1"/>
  <c r="CE73" i="2"/>
  <c r="F17" i="13"/>
  <c r="CC34" i="2"/>
  <c r="D15" i="13" s="1"/>
  <c r="M15" i="13" s="1"/>
  <c r="E34" i="11"/>
  <c r="I58" i="2"/>
  <c r="D7" i="16"/>
  <c r="C30" i="16"/>
  <c r="C29" i="16"/>
  <c r="E29" i="16" s="1"/>
  <c r="H29" i="16" s="1"/>
  <c r="L63" i="2"/>
  <c r="L69" i="2" s="1"/>
  <c r="T24" i="2"/>
  <c r="N40" i="2"/>
  <c r="BH45" i="2"/>
  <c r="BC54" i="2"/>
  <c r="BG54" i="2" s="1"/>
  <c r="BM54" i="2" s="1"/>
  <c r="BQ54" i="2" s="1"/>
  <c r="BC78" i="2"/>
  <c r="BG78" i="2" s="1"/>
  <c r="BM78" i="2" s="1"/>
  <c r="BQ78" i="2" s="1"/>
  <c r="AI42" i="2"/>
  <c r="I42" i="2"/>
  <c r="K63" i="2"/>
  <c r="K69" i="2" s="1"/>
  <c r="AG63" i="2"/>
  <c r="AG69" i="2" s="1"/>
  <c r="BH71" i="2"/>
  <c r="BL71" i="2" s="1"/>
  <c r="BC66" i="2"/>
  <c r="BM66" i="2" s="1"/>
  <c r="BQ66" i="2" s="1"/>
  <c r="BC33" i="2"/>
  <c r="BG33" i="2" s="1"/>
  <c r="BM33" i="2" s="1"/>
  <c r="BQ33" i="2" s="1"/>
  <c r="BC29" i="2"/>
  <c r="BG29" i="2" s="1"/>
  <c r="BM29" i="2" s="1"/>
  <c r="BQ29" i="2" s="1"/>
  <c r="BC25" i="2"/>
  <c r="BG25" i="2" s="1"/>
  <c r="BM25" i="2" s="1"/>
  <c r="BQ25" i="2" s="1"/>
  <c r="BC75" i="2"/>
  <c r="BG75" i="2" s="1"/>
  <c r="BM75" i="2" s="1"/>
  <c r="BQ75" i="2" s="1"/>
  <c r="BC49" i="2"/>
  <c r="BG49" i="2" s="1"/>
  <c r="BM49" i="2" s="1"/>
  <c r="BQ49" i="2" s="1"/>
  <c r="BH81" i="2"/>
  <c r="BL81" i="2" s="1"/>
  <c r="O24" i="2"/>
  <c r="I40" i="2"/>
  <c r="I41" i="2" s="1"/>
  <c r="BH72" i="2"/>
  <c r="BL72" i="2" s="1"/>
  <c r="BC35" i="2"/>
  <c r="BG35" i="2" s="1"/>
  <c r="BM35" i="2" s="1"/>
  <c r="BQ35" i="2" s="1"/>
  <c r="BC76" i="2"/>
  <c r="BG76" i="2" s="1"/>
  <c r="BM76" i="2" s="1"/>
  <c r="BQ76" i="2" s="1"/>
  <c r="F63" i="2"/>
  <c r="F69" i="2" s="1"/>
  <c r="Z63" i="2"/>
  <c r="Z69" i="2" s="1"/>
  <c r="AP63" i="2"/>
  <c r="AP69" i="2" s="1"/>
  <c r="AS42" i="2"/>
  <c r="AU63" i="2"/>
  <c r="AU69" i="2" s="1"/>
  <c r="BH51" i="2"/>
  <c r="BL51" i="2" s="1"/>
  <c r="BH47" i="2"/>
  <c r="BL47" i="2" s="1"/>
  <c r="BC61" i="2"/>
  <c r="BG61" i="2" s="1"/>
  <c r="BM61" i="2" s="1"/>
  <c r="BQ61" i="2" s="1"/>
  <c r="BC32" i="2"/>
  <c r="BG32" i="2" s="1"/>
  <c r="BM32" i="2" s="1"/>
  <c r="BQ32" i="2" s="1"/>
  <c r="CE32" i="2" s="1"/>
  <c r="BC28" i="2"/>
  <c r="BG28" i="2" s="1"/>
  <c r="BM28" i="2" s="1"/>
  <c r="BQ28" i="2" s="1"/>
  <c r="BC56" i="2"/>
  <c r="BG56" i="2" s="1"/>
  <c r="BM56" i="2" s="1"/>
  <c r="BQ56" i="2" s="1"/>
  <c r="BC79" i="2"/>
  <c r="BG79" i="2" s="1"/>
  <c r="BM79" i="2" s="1"/>
  <c r="BQ79" i="2" s="1"/>
  <c r="C23" i="16"/>
  <c r="BC81" i="2"/>
  <c r="BG81" i="2" s="1"/>
  <c r="BM81" i="2" s="1"/>
  <c r="BQ81" i="2" s="1"/>
  <c r="AF63" i="2"/>
  <c r="AF69" i="2" s="1"/>
  <c r="BC30" i="2"/>
  <c r="BC80" i="2"/>
  <c r="BG80" i="2" s="1"/>
  <c r="BM80" i="2" s="1"/>
  <c r="BQ80" i="2" s="1"/>
  <c r="R63" i="2"/>
  <c r="R69" i="2" s="1"/>
  <c r="Y42" i="2"/>
  <c r="O42" i="2"/>
  <c r="Q63" i="2"/>
  <c r="Q69" i="2" s="1"/>
  <c r="AM42" i="2"/>
  <c r="S42" i="2"/>
  <c r="N58" i="2"/>
  <c r="N63" i="2" s="1"/>
  <c r="N69" i="2" s="1"/>
  <c r="M63" i="2"/>
  <c r="M69" i="2" s="1"/>
  <c r="G63" i="2"/>
  <c r="G69" i="2" s="1"/>
  <c r="AK63" i="2"/>
  <c r="AK69" i="2" s="1"/>
  <c r="BH50" i="2"/>
  <c r="BL50" i="2" s="1"/>
  <c r="O60" i="2"/>
  <c r="BC31" i="2"/>
  <c r="BG31" i="2" s="1"/>
  <c r="BM31" i="2" s="1"/>
  <c r="BQ31" i="2" s="1"/>
  <c r="BC27" i="2"/>
  <c r="BG27" i="2" s="1"/>
  <c r="BM27" i="2" s="1"/>
  <c r="BQ27" i="2" s="1"/>
  <c r="D20" i="16"/>
  <c r="BH78" i="2"/>
  <c r="BL78" i="2" s="1"/>
  <c r="BH80" i="2"/>
  <c r="BL80" i="2" s="1"/>
  <c r="J29" i="16"/>
  <c r="D52" i="13"/>
  <c r="F192" i="14"/>
  <c r="F194" i="14"/>
  <c r="F197" i="14"/>
  <c r="F193" i="14"/>
  <c r="F196" i="14"/>
  <c r="F195" i="14"/>
  <c r="F200" i="14"/>
  <c r="Y13" i="13"/>
  <c r="Y12" i="13"/>
  <c r="Y14" i="13"/>
  <c r="Y16" i="13"/>
  <c r="Y17" i="13"/>
  <c r="Y15" i="13"/>
  <c r="Y18" i="13"/>
  <c r="X15" i="13"/>
  <c r="X12" i="13"/>
  <c r="X13" i="13"/>
  <c r="X16" i="13"/>
  <c r="X18" i="13"/>
  <c r="X14" i="13"/>
  <c r="X17" i="13"/>
  <c r="W16" i="13"/>
  <c r="W12" i="13"/>
  <c r="W15" i="13"/>
  <c r="W13" i="13"/>
  <c r="W14" i="13"/>
  <c r="W17" i="13"/>
  <c r="W18" i="13"/>
  <c r="V17" i="13"/>
  <c r="V12" i="13"/>
  <c r="V18" i="13"/>
  <c r="V13" i="13"/>
  <c r="V14" i="13"/>
  <c r="V15" i="13"/>
  <c r="V16" i="13"/>
  <c r="U16" i="13"/>
  <c r="U18" i="13"/>
  <c r="U12" i="13"/>
  <c r="U17" i="13"/>
  <c r="U14" i="13"/>
  <c r="U13" i="13"/>
  <c r="U15" i="13"/>
  <c r="T16" i="13"/>
  <c r="T13" i="13"/>
  <c r="T14" i="13"/>
  <c r="T15" i="13"/>
  <c r="T12" i="13"/>
  <c r="T17" i="13"/>
  <c r="T18" i="13"/>
  <c r="S13" i="13"/>
  <c r="S14" i="13"/>
  <c r="S15" i="13"/>
  <c r="S16" i="13"/>
  <c r="S17" i="13"/>
  <c r="S12" i="13"/>
  <c r="S18" i="13"/>
  <c r="R18" i="13"/>
  <c r="R16" i="13"/>
  <c r="R17" i="13"/>
  <c r="R12" i="13"/>
  <c r="R13" i="13"/>
  <c r="R14" i="13"/>
  <c r="R15" i="13"/>
  <c r="Q17" i="13"/>
  <c r="Q15" i="13"/>
  <c r="Q18" i="13"/>
  <c r="P17" i="13"/>
  <c r="P15" i="13"/>
  <c r="P18" i="13"/>
  <c r="O17" i="13"/>
  <c r="O18" i="13"/>
  <c r="N17" i="13"/>
  <c r="N18" i="13"/>
  <c r="M18" i="13"/>
  <c r="M17" i="13"/>
  <c r="L17" i="13"/>
  <c r="L18" i="13"/>
  <c r="K17" i="13"/>
  <c r="K18" i="13"/>
  <c r="J18" i="13"/>
  <c r="J17" i="13"/>
  <c r="I18" i="13"/>
  <c r="I17" i="13"/>
  <c r="D23" i="14"/>
  <c r="D25" i="14"/>
  <c r="G35" i="14"/>
  <c r="D28" i="14"/>
  <c r="G30" i="14"/>
  <c r="D32" i="14"/>
  <c r="D26" i="14"/>
  <c r="D89" i="14"/>
  <c r="D91" i="14"/>
  <c r="G34" i="14"/>
  <c r="Y7" i="13"/>
  <c r="Y10" i="13"/>
  <c r="X10" i="13"/>
  <c r="X7" i="13"/>
  <c r="W7" i="13"/>
  <c r="W10" i="13"/>
  <c r="V7" i="13"/>
  <c r="V10" i="13"/>
  <c r="U10" i="13"/>
  <c r="U7" i="13"/>
  <c r="T10" i="13"/>
  <c r="T7" i="13"/>
  <c r="S10" i="13"/>
  <c r="S7" i="13"/>
  <c r="R10" i="13"/>
  <c r="R7" i="13"/>
  <c r="B184" i="14"/>
  <c r="E184" i="14" s="1"/>
  <c r="B183" i="14"/>
  <c r="E183" i="14" s="1"/>
  <c r="B182" i="14"/>
  <c r="E182" i="14" s="1"/>
  <c r="B181" i="14"/>
  <c r="E181" i="14" s="1"/>
  <c r="Y53" i="13"/>
  <c r="Y21" i="13"/>
  <c r="Y25" i="13"/>
  <c r="Y30" i="13"/>
  <c r="Y46" i="13"/>
  <c r="Y5" i="13"/>
  <c r="Y22" i="13"/>
  <c r="Y26" i="13"/>
  <c r="Y31" i="13"/>
  <c r="Y8" i="13"/>
  <c r="Y29" i="13"/>
  <c r="Y23" i="13"/>
  <c r="Y27" i="13"/>
  <c r="Y32" i="13"/>
  <c r="Y9" i="13"/>
  <c r="Y33" i="13"/>
  <c r="Y24" i="13"/>
  <c r="X53" i="13"/>
  <c r="X21" i="13"/>
  <c r="X23" i="13"/>
  <c r="X25" i="13"/>
  <c r="X27" i="13"/>
  <c r="X30" i="13"/>
  <c r="X32" i="13"/>
  <c r="X9" i="13"/>
  <c r="X46" i="13"/>
  <c r="X5" i="13"/>
  <c r="X22" i="13"/>
  <c r="X24" i="13"/>
  <c r="X26" i="13"/>
  <c r="X29" i="13"/>
  <c r="X31" i="13"/>
  <c r="X33" i="13"/>
  <c r="X8" i="13"/>
  <c r="W52" i="13"/>
  <c r="W21" i="13"/>
  <c r="W25" i="13"/>
  <c r="W30" i="13"/>
  <c r="W46" i="13"/>
  <c r="W5" i="13"/>
  <c r="W24" i="13"/>
  <c r="W29" i="13"/>
  <c r="W33" i="13"/>
  <c r="W23" i="13"/>
  <c r="W27" i="13"/>
  <c r="W32" i="13"/>
  <c r="W9" i="13"/>
  <c r="W22" i="13"/>
  <c r="W26" i="13"/>
  <c r="W31" i="13"/>
  <c r="W8" i="13"/>
  <c r="V52" i="13"/>
  <c r="V21" i="13"/>
  <c r="V22" i="13"/>
  <c r="V23" i="13"/>
  <c r="V24" i="13"/>
  <c r="V25" i="13"/>
  <c r="V26" i="13"/>
  <c r="V27" i="13"/>
  <c r="V29" i="13"/>
  <c r="V30" i="13"/>
  <c r="V31" i="13"/>
  <c r="V32" i="13"/>
  <c r="V33" i="13"/>
  <c r="V8" i="13"/>
  <c r="V9" i="13"/>
  <c r="V46" i="13"/>
  <c r="V5" i="13"/>
  <c r="U53" i="13"/>
  <c r="U21" i="13"/>
  <c r="U25" i="13"/>
  <c r="U30" i="13"/>
  <c r="U46" i="13"/>
  <c r="U5" i="13"/>
  <c r="U22" i="13"/>
  <c r="U26" i="13"/>
  <c r="U31" i="13"/>
  <c r="U8" i="13"/>
  <c r="U23" i="13"/>
  <c r="U27" i="13"/>
  <c r="U32" i="13"/>
  <c r="U9" i="13"/>
  <c r="U24" i="13"/>
  <c r="U29" i="13"/>
  <c r="U33" i="13"/>
  <c r="T53" i="13"/>
  <c r="T21" i="13"/>
  <c r="T23" i="13"/>
  <c r="T25" i="13"/>
  <c r="T27" i="13"/>
  <c r="T30" i="13"/>
  <c r="T32" i="13"/>
  <c r="T9" i="13"/>
  <c r="T46" i="13"/>
  <c r="T5" i="13"/>
  <c r="T22" i="13"/>
  <c r="T24" i="13"/>
  <c r="T26" i="13"/>
  <c r="T29" i="13"/>
  <c r="T31" i="13"/>
  <c r="T33" i="13"/>
  <c r="T8" i="13"/>
  <c r="S52" i="13"/>
  <c r="S21" i="13"/>
  <c r="S25" i="13"/>
  <c r="S30" i="13"/>
  <c r="S46" i="13"/>
  <c r="S5" i="13"/>
  <c r="S24" i="13"/>
  <c r="S29" i="13"/>
  <c r="S33" i="13"/>
  <c r="S23" i="13"/>
  <c r="S27" i="13"/>
  <c r="S32" i="13"/>
  <c r="S9" i="13"/>
  <c r="S22" i="13"/>
  <c r="S26" i="13"/>
  <c r="S31" i="13"/>
  <c r="S8" i="13"/>
  <c r="R53" i="13"/>
  <c r="R21" i="13"/>
  <c r="R22" i="13"/>
  <c r="R23" i="13"/>
  <c r="R24" i="13"/>
  <c r="R25" i="13"/>
  <c r="R26" i="13"/>
  <c r="R27" i="13"/>
  <c r="R29" i="13"/>
  <c r="R30" i="13"/>
  <c r="R31" i="13"/>
  <c r="R32" i="13"/>
  <c r="R33" i="13"/>
  <c r="R8" i="13"/>
  <c r="R9" i="13"/>
  <c r="R46" i="13"/>
  <c r="R5" i="13"/>
  <c r="Q53" i="13"/>
  <c r="Q22" i="13"/>
  <c r="P53" i="13"/>
  <c r="P22" i="13"/>
  <c r="N52" i="13"/>
  <c r="M52" i="13"/>
  <c r="L52" i="13"/>
  <c r="R52" i="13"/>
  <c r="B72" i="14"/>
  <c r="V53" i="13"/>
  <c r="Q52" i="13"/>
  <c r="P52" i="13"/>
  <c r="Y52" i="13"/>
  <c r="T52" i="13"/>
  <c r="B90" i="14"/>
  <c r="X52" i="13"/>
  <c r="U52" i="13"/>
  <c r="B87" i="14"/>
  <c r="B167" i="14"/>
  <c r="B86" i="14"/>
  <c r="B85" i="14"/>
  <c r="B82" i="14"/>
  <c r="B80" i="14"/>
  <c r="B79" i="14"/>
  <c r="B77" i="14"/>
  <c r="B157" i="14"/>
  <c r="BW63" i="2"/>
  <c r="BW69" i="2" s="1"/>
  <c r="H41" i="12"/>
  <c r="R41" i="12"/>
  <c r="B74" i="14"/>
  <c r="B155" i="14"/>
  <c r="B73" i="14"/>
  <c r="B159" i="14"/>
  <c r="Y36" i="13"/>
  <c r="W36" i="13"/>
  <c r="S53" i="13"/>
  <c r="O52" i="13"/>
  <c r="B153" i="14"/>
  <c r="G29" i="14"/>
  <c r="D38" i="14"/>
  <c r="B156" i="14"/>
  <c r="B164" i="14"/>
  <c r="B172" i="14"/>
  <c r="B165" i="14"/>
  <c r="B75" i="14"/>
  <c r="B83" i="14"/>
  <c r="B91" i="14"/>
  <c r="B88" i="14"/>
  <c r="W53" i="13"/>
  <c r="B160" i="14"/>
  <c r="B168" i="14"/>
  <c r="G27" i="14"/>
  <c r="G31" i="14"/>
  <c r="D36" i="14"/>
  <c r="B81" i="14"/>
  <c r="B89" i="14"/>
  <c r="B76" i="14"/>
  <c r="B84" i="14"/>
  <c r="T36" i="13"/>
  <c r="T37" i="13"/>
  <c r="B199" i="14"/>
  <c r="B191" i="14"/>
  <c r="B187" i="14"/>
  <c r="E187" i="14" s="1"/>
  <c r="X37" i="13"/>
  <c r="V37" i="13"/>
  <c r="B154" i="14"/>
  <c r="D182" i="14" s="1"/>
  <c r="B158" i="14"/>
  <c r="B166" i="14"/>
  <c r="B161" i="14"/>
  <c r="B169" i="14"/>
  <c r="S36" i="13"/>
  <c r="S37" i="13"/>
  <c r="B198" i="14"/>
  <c r="B190" i="14"/>
  <c r="X36" i="13"/>
  <c r="V36" i="13"/>
  <c r="R36" i="13"/>
  <c r="R37" i="13"/>
  <c r="Y37" i="13"/>
  <c r="W37" i="13"/>
  <c r="B170" i="14"/>
  <c r="U36" i="13"/>
  <c r="U37" i="13"/>
  <c r="T61" i="2"/>
  <c r="G12" i="16"/>
  <c r="F11" i="16"/>
  <c r="I9" i="16"/>
  <c r="F8" i="16"/>
  <c r="G6" i="16"/>
  <c r="AW42" i="2"/>
  <c r="O26" i="2"/>
  <c r="T26" i="2"/>
  <c r="X30" i="2"/>
  <c r="AD30" i="2" s="1"/>
  <c r="T42" i="2"/>
  <c r="AO41" i="2"/>
  <c r="AQ41" i="2"/>
  <c r="G5" i="16"/>
  <c r="C24" i="16"/>
  <c r="D23" i="16"/>
  <c r="J69" i="2"/>
  <c r="AL69" i="2"/>
  <c r="AO69" i="2"/>
  <c r="V41" i="2"/>
  <c r="P69" i="2"/>
  <c r="AY69" i="2"/>
  <c r="BA69" i="2"/>
  <c r="AB69" i="2"/>
  <c r="I8" i="16"/>
  <c r="I7" i="16"/>
  <c r="I6" i="16"/>
  <c r="C20" i="16"/>
  <c r="O58" i="2"/>
  <c r="S45" i="2"/>
  <c r="C21" i="16"/>
  <c r="E21" i="16" s="1"/>
  <c r="H21" i="16" s="1"/>
  <c r="C22" i="16"/>
  <c r="V69" i="2"/>
  <c r="H41" i="2"/>
  <c r="BX69" i="2"/>
  <c r="AJ69" i="2"/>
  <c r="AQ69" i="2"/>
  <c r="AK41" i="2"/>
  <c r="F5" i="16"/>
  <c r="AP41" i="2"/>
  <c r="J41" i="2"/>
  <c r="H69" i="2"/>
  <c r="AJ41" i="2"/>
  <c r="BA41" i="2"/>
  <c r="AV41" i="2"/>
  <c r="D5" i="16"/>
  <c r="E69" i="2"/>
  <c r="AT41" i="2"/>
  <c r="AT69" i="2"/>
  <c r="AV69" i="2"/>
  <c r="AD27" i="2"/>
  <c r="AH27" i="2" s="1"/>
  <c r="AN27" i="2" s="1"/>
  <c r="AR27" i="2" s="1"/>
  <c r="AX27" i="2" s="1"/>
  <c r="BB27" i="2" s="1"/>
  <c r="BH27" i="2" s="1"/>
  <c r="BL27" i="2" s="1"/>
  <c r="X55" i="2"/>
  <c r="AD55" i="2" s="1"/>
  <c r="AH55" i="2" s="1"/>
  <c r="AN55" i="2" s="1"/>
  <c r="AR55" i="2" s="1"/>
  <c r="AX55" i="2" s="1"/>
  <c r="BB55" i="2" s="1"/>
  <c r="BH55" i="2" s="1"/>
  <c r="BL55" i="2" s="1"/>
  <c r="T58" i="2"/>
  <c r="X32" i="2"/>
  <c r="AD32" i="2" s="1"/>
  <c r="AH32" i="2" s="1"/>
  <c r="AN32" i="2" s="1"/>
  <c r="AR32" i="2" s="1"/>
  <c r="AX32" i="2" s="1"/>
  <c r="BB32" i="2" s="1"/>
  <c r="BH32" i="2" s="1"/>
  <c r="BL32" i="2" s="1"/>
  <c r="AD75" i="2"/>
  <c r="AN25" i="2"/>
  <c r="AG41" i="2"/>
  <c r="U69" i="2"/>
  <c r="AZ41" i="2"/>
  <c r="AY41" i="2"/>
  <c r="W41" i="2"/>
  <c r="AZ69" i="2"/>
  <c r="AX35" i="2"/>
  <c r="U41" i="2"/>
  <c r="CA40" i="2" l="1"/>
  <c r="BY25" i="2"/>
  <c r="BQ40" i="2"/>
  <c r="BR27" i="2"/>
  <c r="BV27" i="2" s="1"/>
  <c r="CE27" i="2" s="1"/>
  <c r="D9" i="16"/>
  <c r="BR50" i="2"/>
  <c r="BV50" i="2" s="1"/>
  <c r="BZ71" i="2"/>
  <c r="D11" i="16" s="1"/>
  <c r="BR71" i="2"/>
  <c r="BV71" i="2" s="1"/>
  <c r="BR32" i="2"/>
  <c r="BV32" i="2" s="1"/>
  <c r="BZ80" i="2"/>
  <c r="BR80" i="2"/>
  <c r="BV80" i="2" s="1"/>
  <c r="D6" i="16"/>
  <c r="BR47" i="2"/>
  <c r="BV47" i="2" s="1"/>
  <c r="BZ81" i="2"/>
  <c r="BR81" i="2"/>
  <c r="BV81" i="2" s="1"/>
  <c r="BV60" i="2"/>
  <c r="BR55" i="2"/>
  <c r="BV55" i="2" s="1"/>
  <c r="BZ78" i="2"/>
  <c r="BR78" i="2"/>
  <c r="BV78" i="2" s="1"/>
  <c r="D10" i="16"/>
  <c r="BR51" i="2"/>
  <c r="BV51" i="2" s="1"/>
  <c r="BZ72" i="2"/>
  <c r="D12" i="16" s="1"/>
  <c r="BR72" i="2"/>
  <c r="BV72" i="2" s="1"/>
  <c r="I63" i="2"/>
  <c r="I69" i="2" s="1"/>
  <c r="D189" i="14"/>
  <c r="F189" i="14" s="1"/>
  <c r="D161" i="14"/>
  <c r="D188" i="14"/>
  <c r="F188" i="14" s="1"/>
  <c r="D160" i="14"/>
  <c r="G34" i="16"/>
  <c r="F34" i="16"/>
  <c r="G33" i="16"/>
  <c r="F33" i="16"/>
  <c r="G19" i="16"/>
  <c r="G35" i="16"/>
  <c r="F35" i="16"/>
  <c r="E199" i="14"/>
  <c r="F199" i="14" s="1"/>
  <c r="E198" i="14"/>
  <c r="F198" i="14" s="1"/>
  <c r="E191" i="14"/>
  <c r="F191" i="14" s="1"/>
  <c r="E190" i="14"/>
  <c r="F190" i="14" s="1"/>
  <c r="D187" i="14"/>
  <c r="F187" i="14" s="1"/>
  <c r="D159" i="14"/>
  <c r="J10" i="16"/>
  <c r="D186" i="14"/>
  <c r="F186" i="14" s="1"/>
  <c r="D158" i="14"/>
  <c r="D185" i="14"/>
  <c r="F185" i="14" s="1"/>
  <c r="D157" i="14"/>
  <c r="D184" i="14"/>
  <c r="F184" i="14" s="1"/>
  <c r="D156" i="14"/>
  <c r="D183" i="14"/>
  <c r="F183" i="14" s="1"/>
  <c r="D155" i="14"/>
  <c r="F182" i="14"/>
  <c r="D154" i="14"/>
  <c r="O22" i="13"/>
  <c r="I22" i="13"/>
  <c r="BY81" i="2"/>
  <c r="CC81" i="2" s="1"/>
  <c r="CE81" i="2"/>
  <c r="E65" i="11" s="1"/>
  <c r="C35" i="16"/>
  <c r="E29" i="11"/>
  <c r="BY78" i="2"/>
  <c r="CC78" i="2" s="1"/>
  <c r="CE78" i="2"/>
  <c r="C33" i="16"/>
  <c r="BY80" i="2"/>
  <c r="CC80" i="2" s="1"/>
  <c r="CE80" i="2"/>
  <c r="C34" i="16"/>
  <c r="J34" i="16"/>
  <c r="C8" i="16"/>
  <c r="E44" i="11"/>
  <c r="CC33" i="2"/>
  <c r="D14" i="13" s="1"/>
  <c r="E33" i="11"/>
  <c r="C28" i="16"/>
  <c r="E49" i="11"/>
  <c r="CE71" i="2"/>
  <c r="J11" i="16" s="1"/>
  <c r="CC31" i="2"/>
  <c r="D12" i="13" s="1"/>
  <c r="E31" i="11"/>
  <c r="BY79" i="2"/>
  <c r="CC79" i="2" s="1"/>
  <c r="CE79" i="2"/>
  <c r="E63" i="11" s="1"/>
  <c r="E32" i="11"/>
  <c r="BY75" i="2"/>
  <c r="C15" i="16" s="1"/>
  <c r="BY66" i="2"/>
  <c r="E54" i="11"/>
  <c r="J6" i="16"/>
  <c r="E50" i="11"/>
  <c r="CE72" i="2"/>
  <c r="E56" i="11" s="1"/>
  <c r="C44" i="16"/>
  <c r="J44" i="16"/>
  <c r="CC47" i="2"/>
  <c r="D23" i="13" s="1"/>
  <c r="CD69" i="2"/>
  <c r="BY61" i="2"/>
  <c r="C38" i="16" s="1"/>
  <c r="BY76" i="2"/>
  <c r="C16" i="16" s="1"/>
  <c r="CE76" i="2"/>
  <c r="J16" i="16" s="1"/>
  <c r="J9" i="16"/>
  <c r="G52" i="13"/>
  <c r="J52" i="13"/>
  <c r="K52" i="13"/>
  <c r="H52" i="13"/>
  <c r="F52" i="13"/>
  <c r="I52" i="13"/>
  <c r="O40" i="2"/>
  <c r="O63" i="2" s="1"/>
  <c r="E20" i="16"/>
  <c r="H20" i="16" s="1"/>
  <c r="N15" i="13"/>
  <c r="K14" i="13"/>
  <c r="BH58" i="2"/>
  <c r="BL45" i="2"/>
  <c r="BR45" i="2" s="1"/>
  <c r="I23" i="13"/>
  <c r="N22" i="13"/>
  <c r="K12" i="13"/>
  <c r="O12" i="13"/>
  <c r="O14" i="13"/>
  <c r="S60" i="2"/>
  <c r="D22" i="16"/>
  <c r="E22" i="16" s="1"/>
  <c r="H22" i="16" s="1"/>
  <c r="J23" i="13"/>
  <c r="K22" i="13"/>
  <c r="L22" i="13"/>
  <c r="M22" i="13"/>
  <c r="I15" i="13"/>
  <c r="K15" i="13"/>
  <c r="S24" i="2"/>
  <c r="Y24" i="2" s="1"/>
  <c r="J22" i="13"/>
  <c r="K23" i="13"/>
  <c r="L23" i="13"/>
  <c r="M23" i="13"/>
  <c r="I12" i="13"/>
  <c r="J15" i="13"/>
  <c r="N12" i="13"/>
  <c r="O15" i="13"/>
  <c r="BC42" i="2"/>
  <c r="BG30" i="2"/>
  <c r="BM30" i="2" s="1"/>
  <c r="X24" i="2"/>
  <c r="T40" i="2"/>
  <c r="T41" i="2" s="1"/>
  <c r="L15" i="13"/>
  <c r="H14" i="13"/>
  <c r="F14" i="13"/>
  <c r="G14" i="13"/>
  <c r="F12" i="13"/>
  <c r="H12" i="13"/>
  <c r="G12" i="13"/>
  <c r="L14" i="13"/>
  <c r="L12" i="13"/>
  <c r="M12" i="13"/>
  <c r="J14" i="13"/>
  <c r="M14" i="13"/>
  <c r="H15" i="13"/>
  <c r="G15" i="13"/>
  <c r="F15" i="13"/>
  <c r="P54" i="13"/>
  <c r="W54" i="13"/>
  <c r="Y54" i="13"/>
  <c r="U54" i="13"/>
  <c r="S54" i="13"/>
  <c r="X54" i="13"/>
  <c r="V54" i="13"/>
  <c r="R45" i="13"/>
  <c r="V45" i="13"/>
  <c r="R19" i="13"/>
  <c r="V19" i="13"/>
  <c r="S19" i="13"/>
  <c r="T19" i="13"/>
  <c r="U19" i="13"/>
  <c r="W19" i="13"/>
  <c r="X19" i="13"/>
  <c r="Y19" i="13"/>
  <c r="Q54" i="13"/>
  <c r="R44" i="13"/>
  <c r="V44" i="13"/>
  <c r="R50" i="13"/>
  <c r="T50" i="13"/>
  <c r="V50" i="13"/>
  <c r="X50" i="13"/>
  <c r="S50" i="13"/>
  <c r="U50" i="13"/>
  <c r="W50" i="13"/>
  <c r="Y50" i="13"/>
  <c r="S44" i="13"/>
  <c r="T44" i="13"/>
  <c r="U44" i="13"/>
  <c r="W44" i="13"/>
  <c r="X44" i="13"/>
  <c r="Y44" i="13"/>
  <c r="T45" i="13"/>
  <c r="X45" i="13"/>
  <c r="S45" i="13"/>
  <c r="U45" i="13"/>
  <c r="W45" i="13"/>
  <c r="Y45" i="13"/>
  <c r="F22" i="13"/>
  <c r="H22" i="13"/>
  <c r="G22" i="13"/>
  <c r="F23" i="13"/>
  <c r="H23" i="13"/>
  <c r="G23" i="13"/>
  <c r="R54" i="13"/>
  <c r="T54" i="13"/>
  <c r="W38" i="13"/>
  <c r="T38" i="13"/>
  <c r="Y38" i="13"/>
  <c r="X38" i="13"/>
  <c r="V38" i="13"/>
  <c r="S34" i="13"/>
  <c r="S38" i="13"/>
  <c r="T34" i="13"/>
  <c r="U38" i="13"/>
  <c r="R38" i="13"/>
  <c r="X34" i="13"/>
  <c r="V34" i="13"/>
  <c r="Y34" i="13"/>
  <c r="U34" i="13"/>
  <c r="W34" i="13"/>
  <c r="R34" i="13"/>
  <c r="X61" i="2"/>
  <c r="E23" i="16"/>
  <c r="H23" i="16" s="1"/>
  <c r="C6" i="16"/>
  <c r="X42" i="2"/>
  <c r="N41" i="2"/>
  <c r="X26" i="2"/>
  <c r="S26" i="2"/>
  <c r="AH30" i="2"/>
  <c r="AN30" i="2" s="1"/>
  <c r="AD42" i="2"/>
  <c r="C9" i="16"/>
  <c r="CC50" i="2"/>
  <c r="D26" i="13" s="1"/>
  <c r="C5" i="16"/>
  <c r="E5" i="16" s="1"/>
  <c r="H5" i="16" s="1"/>
  <c r="X58" i="2"/>
  <c r="C7" i="16"/>
  <c r="E7" i="16" s="1"/>
  <c r="H7" i="16" s="1"/>
  <c r="CC48" i="2"/>
  <c r="D24" i="13" s="1"/>
  <c r="C12" i="16"/>
  <c r="CC72" i="2"/>
  <c r="D30" i="13" s="1"/>
  <c r="E46" i="11"/>
  <c r="J7" i="16"/>
  <c r="E43" i="11"/>
  <c r="J14" i="16"/>
  <c r="D30" i="16"/>
  <c r="E30" i="16" s="1"/>
  <c r="H30" i="16" s="1"/>
  <c r="D53" i="13"/>
  <c r="CC71" i="2"/>
  <c r="D29" i="13" s="1"/>
  <c r="C11" i="16"/>
  <c r="J20" i="16"/>
  <c r="Y45" i="2"/>
  <c r="S58" i="2"/>
  <c r="E41" i="11"/>
  <c r="J5" i="16"/>
  <c r="D14" i="16"/>
  <c r="E14" i="16" s="1"/>
  <c r="H14" i="16" s="1"/>
  <c r="CC74" i="2"/>
  <c r="J30" i="16"/>
  <c r="E47" i="11"/>
  <c r="D8" i="16"/>
  <c r="E48" i="11"/>
  <c r="CC51" i="2"/>
  <c r="D27" i="13" s="1"/>
  <c r="C10" i="16"/>
  <c r="J22" i="16"/>
  <c r="D16" i="16"/>
  <c r="CC76" i="2"/>
  <c r="E58" i="11"/>
  <c r="D27" i="16"/>
  <c r="E27" i="16" s="1"/>
  <c r="H27" i="16" s="1"/>
  <c r="CC53" i="2"/>
  <c r="D24" i="16"/>
  <c r="E24" i="16" s="1"/>
  <c r="H24" i="16" s="1"/>
  <c r="CC73" i="2"/>
  <c r="D31" i="13" s="1"/>
  <c r="D13" i="16"/>
  <c r="E13" i="16" s="1"/>
  <c r="H13" i="16" s="1"/>
  <c r="D28" i="13"/>
  <c r="D17" i="16"/>
  <c r="E17" i="16" s="1"/>
  <c r="H17" i="16" s="1"/>
  <c r="J27" i="16"/>
  <c r="D35" i="16"/>
  <c r="AR25" i="2"/>
  <c r="J24" i="16"/>
  <c r="J13" i="16"/>
  <c r="J17" i="16"/>
  <c r="J25" i="16"/>
  <c r="E62" i="11"/>
  <c r="D28" i="16"/>
  <c r="D34" i="16"/>
  <c r="D37" i="16"/>
  <c r="E66" i="11"/>
  <c r="J23" i="16"/>
  <c r="E64" i="11"/>
  <c r="J21" i="16"/>
  <c r="D44" i="16"/>
  <c r="E61" i="11"/>
  <c r="CC52" i="2"/>
  <c r="D25" i="16"/>
  <c r="E25" i="16" s="1"/>
  <c r="H25" i="16" s="1"/>
  <c r="D26" i="16"/>
  <c r="AH75" i="2"/>
  <c r="AD58" i="2"/>
  <c r="E28" i="11"/>
  <c r="E60" i="11"/>
  <c r="C43" i="16"/>
  <c r="BB35" i="2"/>
  <c r="BH35" i="2" s="1"/>
  <c r="BL35" i="2" s="1"/>
  <c r="F19" i="16" l="1"/>
  <c r="BY40" i="2"/>
  <c r="C19" i="16"/>
  <c r="J26" i="16"/>
  <c r="CC49" i="2"/>
  <c r="D25" i="13" s="1"/>
  <c r="E9" i="16"/>
  <c r="H9" i="16" s="1"/>
  <c r="CC32" i="2"/>
  <c r="D13" i="13" s="1"/>
  <c r="E10" i="16"/>
  <c r="H10" i="16" s="1"/>
  <c r="E6" i="16"/>
  <c r="H6" i="16" s="1"/>
  <c r="E12" i="16"/>
  <c r="H12" i="16" s="1"/>
  <c r="E11" i="16"/>
  <c r="H11" i="16" s="1"/>
  <c r="BR35" i="2"/>
  <c r="BV35" i="2" s="1"/>
  <c r="BQ30" i="2"/>
  <c r="BQ42" i="2" s="1"/>
  <c r="BM42" i="2"/>
  <c r="BR58" i="2"/>
  <c r="BV45" i="2"/>
  <c r="BV58" i="2" s="1"/>
  <c r="O41" i="2"/>
  <c r="T63" i="2"/>
  <c r="C26" i="16"/>
  <c r="E26" i="16" s="1"/>
  <c r="F26" i="16"/>
  <c r="Q13" i="13"/>
  <c r="P13" i="13"/>
  <c r="J12" i="13"/>
  <c r="Q12" i="13"/>
  <c r="P12" i="13"/>
  <c r="N14" i="13"/>
  <c r="Q14" i="13"/>
  <c r="P14" i="13"/>
  <c r="Q28" i="13"/>
  <c r="N28" i="13"/>
  <c r="O28" i="13"/>
  <c r="M28" i="13"/>
  <c r="P28" i="13"/>
  <c r="Q32" i="13"/>
  <c r="P32" i="13"/>
  <c r="Q29" i="13"/>
  <c r="P29" i="13"/>
  <c r="P30" i="13"/>
  <c r="Q30" i="13"/>
  <c r="P31" i="13"/>
  <c r="Q31" i="13"/>
  <c r="Q27" i="13"/>
  <c r="P27" i="13"/>
  <c r="P24" i="13"/>
  <c r="Q24" i="13"/>
  <c r="Q26" i="13"/>
  <c r="P26" i="13"/>
  <c r="O23" i="13"/>
  <c r="P23" i="13"/>
  <c r="N23" i="13"/>
  <c r="Q23" i="13"/>
  <c r="P25" i="13"/>
  <c r="Q25" i="13"/>
  <c r="L28" i="13"/>
  <c r="G28" i="13"/>
  <c r="I28" i="13"/>
  <c r="K28" i="13"/>
  <c r="J28" i="13"/>
  <c r="H28" i="13"/>
  <c r="F28" i="13"/>
  <c r="I14" i="13"/>
  <c r="CC28" i="2"/>
  <c r="D9" i="13" s="1"/>
  <c r="CC29" i="2"/>
  <c r="D10" i="13" s="1"/>
  <c r="J28" i="16"/>
  <c r="CC56" i="2"/>
  <c r="J12" i="16"/>
  <c r="J8" i="16"/>
  <c r="CC54" i="2"/>
  <c r="E45" i="11"/>
  <c r="E44" i="16"/>
  <c r="H44" i="16" s="1"/>
  <c r="E34" i="16"/>
  <c r="H34" i="16" s="1"/>
  <c r="E35" i="16"/>
  <c r="H35" i="16" s="1"/>
  <c r="E16" i="16"/>
  <c r="H16" i="16" s="1"/>
  <c r="F181" i="14"/>
  <c r="E8" i="16"/>
  <c r="H8" i="16" s="1"/>
  <c r="E28" i="16"/>
  <c r="H28" i="16" s="1"/>
  <c r="E42" i="11"/>
  <c r="J35" i="16"/>
  <c r="BL58" i="2"/>
  <c r="D4" i="16"/>
  <c r="BG42" i="2"/>
  <c r="K9" i="13"/>
  <c r="O9" i="13"/>
  <c r="O13" i="13"/>
  <c r="K13" i="13"/>
  <c r="L32" i="13"/>
  <c r="I32" i="13"/>
  <c r="J32" i="13"/>
  <c r="N32" i="13"/>
  <c r="O32" i="13"/>
  <c r="M32" i="13"/>
  <c r="K32" i="13"/>
  <c r="L53" i="13"/>
  <c r="L54" i="13" s="1"/>
  <c r="M53" i="13"/>
  <c r="M54" i="13" s="1"/>
  <c r="N53" i="13"/>
  <c r="N54" i="13" s="1"/>
  <c r="O53" i="13"/>
  <c r="O54" i="13" s="1"/>
  <c r="J53" i="13"/>
  <c r="J54" i="13" s="1"/>
  <c r="K53" i="13"/>
  <c r="K54" i="13" s="1"/>
  <c r="I53" i="13"/>
  <c r="I54" i="13" s="1"/>
  <c r="M30" i="13"/>
  <c r="N30" i="13"/>
  <c r="K30" i="13"/>
  <c r="O30" i="13"/>
  <c r="J30" i="13"/>
  <c r="I30" i="13"/>
  <c r="L30" i="13"/>
  <c r="S40" i="2"/>
  <c r="S63" i="2" s="1"/>
  <c r="N29" i="13"/>
  <c r="M29" i="13"/>
  <c r="L29" i="13"/>
  <c r="O29" i="13"/>
  <c r="J29" i="13"/>
  <c r="I29" i="13"/>
  <c r="K29" i="13"/>
  <c r="N24" i="13"/>
  <c r="M24" i="13"/>
  <c r="O24" i="13"/>
  <c r="K24" i="13"/>
  <c r="I24" i="13"/>
  <c r="L24" i="13"/>
  <c r="J24" i="13"/>
  <c r="O10" i="13"/>
  <c r="K10" i="13"/>
  <c r="J31" i="13"/>
  <c r="K31" i="13"/>
  <c r="L31" i="13"/>
  <c r="I31" i="13"/>
  <c r="O31" i="13"/>
  <c r="N31" i="13"/>
  <c r="M31" i="13"/>
  <c r="K25" i="13"/>
  <c r="M25" i="13"/>
  <c r="J25" i="13"/>
  <c r="N25" i="13"/>
  <c r="L25" i="13"/>
  <c r="I25" i="13"/>
  <c r="O25" i="13"/>
  <c r="J26" i="13"/>
  <c r="I26" i="13"/>
  <c r="O26" i="13"/>
  <c r="L26" i="13"/>
  <c r="N26" i="13"/>
  <c r="M26" i="13"/>
  <c r="K26" i="13"/>
  <c r="AD24" i="2"/>
  <c r="X40" i="2"/>
  <c r="X63" i="2" s="1"/>
  <c r="X69" i="2" s="1"/>
  <c r="Y60" i="2"/>
  <c r="O27" i="13"/>
  <c r="M27" i="13"/>
  <c r="K27" i="13"/>
  <c r="J27" i="13"/>
  <c r="I27" i="13"/>
  <c r="L27" i="13"/>
  <c r="N27" i="13"/>
  <c r="G13" i="13"/>
  <c r="F13" i="13"/>
  <c r="H13" i="13"/>
  <c r="L13" i="13"/>
  <c r="M13" i="13"/>
  <c r="J13" i="13"/>
  <c r="N13" i="13"/>
  <c r="I13" i="13"/>
  <c r="N9" i="13"/>
  <c r="M9" i="13"/>
  <c r="I9" i="13"/>
  <c r="L9" i="13"/>
  <c r="J9" i="13"/>
  <c r="N10" i="13"/>
  <c r="M10" i="13"/>
  <c r="L10" i="13"/>
  <c r="I10" i="13"/>
  <c r="H10" i="13"/>
  <c r="F10" i="13"/>
  <c r="G10" i="13"/>
  <c r="H31" i="13"/>
  <c r="G31" i="13"/>
  <c r="H25" i="13"/>
  <c r="G25" i="13"/>
  <c r="G26" i="13"/>
  <c r="H26" i="13"/>
  <c r="G27" i="13"/>
  <c r="H27" i="13"/>
  <c r="G29" i="13"/>
  <c r="H29" i="13"/>
  <c r="H24" i="13"/>
  <c r="G24" i="13"/>
  <c r="H9" i="13"/>
  <c r="H32" i="13"/>
  <c r="G32" i="13"/>
  <c r="G30" i="13"/>
  <c r="H30" i="13"/>
  <c r="F31" i="13"/>
  <c r="F29" i="13"/>
  <c r="F32" i="13"/>
  <c r="D54" i="13"/>
  <c r="H53" i="13"/>
  <c r="H54" i="13" s="1"/>
  <c r="F53" i="13"/>
  <c r="F54" i="13" s="1"/>
  <c r="E153" i="14" s="1"/>
  <c r="G53" i="13"/>
  <c r="G54" i="13" s="1"/>
  <c r="F30" i="13"/>
  <c r="F24" i="13"/>
  <c r="F25" i="13"/>
  <c r="F26" i="13"/>
  <c r="F27" i="13"/>
  <c r="F9" i="13"/>
  <c r="AD61" i="2"/>
  <c r="AH42" i="2"/>
  <c r="T69" i="2"/>
  <c r="O69" i="2"/>
  <c r="Y26" i="2"/>
  <c r="Y40" i="2" s="1"/>
  <c r="AD26" i="2"/>
  <c r="AC45" i="2"/>
  <c r="Y58" i="2"/>
  <c r="AC24" i="2"/>
  <c r="D32" i="16"/>
  <c r="E32" i="16" s="1"/>
  <c r="H32" i="16" s="1"/>
  <c r="CC55" i="2"/>
  <c r="D33" i="16"/>
  <c r="E33" i="16" s="1"/>
  <c r="H33" i="16" s="1"/>
  <c r="CC27" i="2"/>
  <c r="D8" i="13" s="1"/>
  <c r="J32" i="16"/>
  <c r="E57" i="11"/>
  <c r="AN42" i="2"/>
  <c r="AR30" i="2"/>
  <c r="AX25" i="2"/>
  <c r="AN75" i="2"/>
  <c r="AH58" i="2"/>
  <c r="E27" i="11"/>
  <c r="J33" i="16"/>
  <c r="CC66" i="2" l="1"/>
  <c r="Z42" i="12" s="1"/>
  <c r="Z43" i="12" s="1"/>
  <c r="X41" i="2"/>
  <c r="H26" i="16"/>
  <c r="J10" i="13"/>
  <c r="Q10" i="13"/>
  <c r="P10" i="13"/>
  <c r="Q8" i="13"/>
  <c r="P8" i="13"/>
  <c r="G9" i="13"/>
  <c r="Q9" i="13"/>
  <c r="P9" i="13"/>
  <c r="E157" i="14"/>
  <c r="E159" i="14"/>
  <c r="F159" i="14" s="1"/>
  <c r="E155" i="14"/>
  <c r="E156" i="14"/>
  <c r="E154" i="14"/>
  <c r="E158" i="14"/>
  <c r="F36" i="16"/>
  <c r="CA42" i="2"/>
  <c r="G36" i="16"/>
  <c r="CB42" i="2"/>
  <c r="E169" i="14"/>
  <c r="F169" i="14" s="1"/>
  <c r="E172" i="14"/>
  <c r="F172" i="14" s="1"/>
  <c r="E162" i="14"/>
  <c r="F162" i="14" s="1"/>
  <c r="E165" i="14"/>
  <c r="F165" i="14" s="1"/>
  <c r="E161" i="14"/>
  <c r="F161" i="14" s="1"/>
  <c r="E164" i="14"/>
  <c r="F164" i="14" s="1"/>
  <c r="E167" i="14"/>
  <c r="F167" i="14" s="1"/>
  <c r="E170" i="14"/>
  <c r="F170" i="14" s="1"/>
  <c r="E168" i="14"/>
  <c r="F168" i="14" s="1"/>
  <c r="E160" i="14"/>
  <c r="F160" i="14" s="1"/>
  <c r="E163" i="14"/>
  <c r="F163" i="14" s="1"/>
  <c r="E166" i="14"/>
  <c r="F166" i="14" s="1"/>
  <c r="E171" i="14"/>
  <c r="F171" i="14" s="1"/>
  <c r="S41" i="2"/>
  <c r="C36" i="16"/>
  <c r="BY42" i="2"/>
  <c r="K8" i="13"/>
  <c r="O8" i="13"/>
  <c r="AD40" i="2"/>
  <c r="AD63" i="2" s="1"/>
  <c r="AH24" i="2"/>
  <c r="AC60" i="2"/>
  <c r="Y63" i="2"/>
  <c r="M8" i="13"/>
  <c r="L8" i="13"/>
  <c r="I8" i="13"/>
  <c r="J8" i="13"/>
  <c r="N8" i="13"/>
  <c r="G8" i="13"/>
  <c r="H8" i="13"/>
  <c r="F8" i="13"/>
  <c r="AH61" i="2"/>
  <c r="S69" i="2"/>
  <c r="AC26" i="2"/>
  <c r="AI26" i="2" s="1"/>
  <c r="AM26" i="2" s="1"/>
  <c r="AS26" i="2" s="1"/>
  <c r="AW26" i="2" s="1"/>
  <c r="Y41" i="2"/>
  <c r="AH26" i="2"/>
  <c r="AI24" i="2"/>
  <c r="AI45" i="2"/>
  <c r="AC58" i="2"/>
  <c r="BB25" i="2"/>
  <c r="BH25" i="2" s="1"/>
  <c r="BL25" i="2" s="1"/>
  <c r="BR25" i="2" s="1"/>
  <c r="BV25" i="2" s="1"/>
  <c r="AR75" i="2"/>
  <c r="AN58" i="2"/>
  <c r="AX30" i="2"/>
  <c r="AR42" i="2"/>
  <c r="D43" i="16"/>
  <c r="E43" i="16" s="1"/>
  <c r="H43" i="16" s="1"/>
  <c r="J43" i="16"/>
  <c r="E35" i="11"/>
  <c r="D40" i="13" l="1"/>
  <c r="D42" i="13" s="1"/>
  <c r="BZ25" i="2"/>
  <c r="BV40" i="2"/>
  <c r="CE40" i="2" s="1"/>
  <c r="CE25" i="2"/>
  <c r="F156" i="14"/>
  <c r="F155" i="14"/>
  <c r="F157" i="14"/>
  <c r="F158" i="14"/>
  <c r="F153" i="14"/>
  <c r="F154" i="14"/>
  <c r="AI40" i="2"/>
  <c r="AI41" i="2" s="1"/>
  <c r="AC40" i="2"/>
  <c r="AC63" i="2" s="1"/>
  <c r="BC26" i="2"/>
  <c r="BG26" i="2" s="1"/>
  <c r="BM26" i="2" s="1"/>
  <c r="BQ26" i="2" s="1"/>
  <c r="AI60" i="2"/>
  <c r="AH40" i="2"/>
  <c r="AH63" i="2" s="1"/>
  <c r="AN24" i="2"/>
  <c r="E173" i="14"/>
  <c r="AN61" i="2"/>
  <c r="Y69" i="2"/>
  <c r="AD41" i="2"/>
  <c r="AD69" i="2"/>
  <c r="AN26" i="2"/>
  <c r="AM24" i="2"/>
  <c r="AM40" i="2" s="1"/>
  <c r="AM45" i="2"/>
  <c r="AI58" i="2"/>
  <c r="AX75" i="2"/>
  <c r="AR58" i="2"/>
  <c r="BB30" i="2"/>
  <c r="BH30" i="2" s="1"/>
  <c r="AX42" i="2"/>
  <c r="D16" i="13"/>
  <c r="BZ40" i="2" l="1"/>
  <c r="CC25" i="2"/>
  <c r="P16" i="13"/>
  <c r="Q16" i="13"/>
  <c r="G31" i="16"/>
  <c r="F31" i="16"/>
  <c r="C31" i="16"/>
  <c r="AC41" i="2"/>
  <c r="BL30" i="2"/>
  <c r="BH42" i="2"/>
  <c r="AM60" i="2"/>
  <c r="AI63" i="2"/>
  <c r="AI69" i="2" s="1"/>
  <c r="K16" i="13"/>
  <c r="O16" i="13"/>
  <c r="AN40" i="2"/>
  <c r="AN63" i="2" s="1"/>
  <c r="AR24" i="2"/>
  <c r="H16" i="13"/>
  <c r="G16" i="13"/>
  <c r="F16" i="13"/>
  <c r="I16" i="13"/>
  <c r="J16" i="13"/>
  <c r="L16" i="13"/>
  <c r="M16" i="13"/>
  <c r="N16" i="13"/>
  <c r="AR61" i="2"/>
  <c r="AC69" i="2"/>
  <c r="AH41" i="2"/>
  <c r="AH69" i="2"/>
  <c r="AR26" i="2"/>
  <c r="AM58" i="2"/>
  <c r="AS45" i="2"/>
  <c r="AS24" i="2"/>
  <c r="AS40" i="2" s="1"/>
  <c r="AM41" i="2"/>
  <c r="BB75" i="2"/>
  <c r="BH75" i="2" s="1"/>
  <c r="BL75" i="2" s="1"/>
  <c r="BR75" i="2" s="1"/>
  <c r="BV75" i="2" s="1"/>
  <c r="AX58" i="2"/>
  <c r="BB42" i="2"/>
  <c r="D19" i="16"/>
  <c r="E19" i="16" s="1"/>
  <c r="H19" i="16" s="1"/>
  <c r="E25" i="11"/>
  <c r="J19" i="16"/>
  <c r="D6" i="13" l="1"/>
  <c r="CC40" i="2"/>
  <c r="J36" i="16"/>
  <c r="BR30" i="2"/>
  <c r="BZ75" i="2"/>
  <c r="CE75" i="2"/>
  <c r="E59" i="11" s="1"/>
  <c r="BL42" i="2"/>
  <c r="BZ42" i="2"/>
  <c r="CC42" i="2" s="1"/>
  <c r="AR40" i="2"/>
  <c r="AR63" i="2" s="1"/>
  <c r="AX24" i="2"/>
  <c r="AS60" i="2"/>
  <c r="AM63" i="2"/>
  <c r="AM69" i="2" s="1"/>
  <c r="AX61" i="2"/>
  <c r="AN41" i="2"/>
  <c r="AN69" i="2"/>
  <c r="AX26" i="2"/>
  <c r="AW24" i="2"/>
  <c r="AS41" i="2"/>
  <c r="AW45" i="2"/>
  <c r="BC45" i="2" s="1"/>
  <c r="AS58" i="2"/>
  <c r="BB58" i="2"/>
  <c r="D19" i="13" l="1"/>
  <c r="E30" i="11"/>
  <c r="BV30" i="2"/>
  <c r="BV42" i="2" s="1"/>
  <c r="BR42" i="2"/>
  <c r="D36" i="16"/>
  <c r="E36" i="16" s="1"/>
  <c r="H36" i="16" s="1"/>
  <c r="CC30" i="2"/>
  <c r="C57" i="13"/>
  <c r="C58" i="13"/>
  <c r="AW40" i="2"/>
  <c r="BC24" i="2"/>
  <c r="AW60" i="2"/>
  <c r="AS63" i="2"/>
  <c r="AS69" i="2" s="1"/>
  <c r="BC58" i="2"/>
  <c r="BG45" i="2"/>
  <c r="BM45" i="2" s="1"/>
  <c r="AX40" i="2"/>
  <c r="AX63" i="2" s="1"/>
  <c r="BB24" i="2"/>
  <c r="U48" i="13"/>
  <c r="T48" i="13"/>
  <c r="S48" i="13"/>
  <c r="R48" i="13"/>
  <c r="Q48" i="13"/>
  <c r="P48" i="13"/>
  <c r="O48" i="13"/>
  <c r="N48" i="13"/>
  <c r="L48" i="13"/>
  <c r="J48" i="13"/>
  <c r="H48" i="13"/>
  <c r="F48" i="13"/>
  <c r="E98" i="14" s="1"/>
  <c r="V48" i="13"/>
  <c r="M48" i="13"/>
  <c r="K48" i="13"/>
  <c r="I48" i="13"/>
  <c r="E101" i="14" s="1"/>
  <c r="Y48" i="13"/>
  <c r="G48" i="13"/>
  <c r="X48" i="13"/>
  <c r="W48" i="13"/>
  <c r="BB61" i="2"/>
  <c r="AR41" i="2"/>
  <c r="AR69" i="2"/>
  <c r="BB26" i="2"/>
  <c r="AW58" i="2"/>
  <c r="J15" i="16"/>
  <c r="E51" i="11"/>
  <c r="D15" i="16"/>
  <c r="E15" i="16" s="1"/>
  <c r="H15" i="16" s="1"/>
  <c r="CC75" i="2"/>
  <c r="D33" i="13" s="1"/>
  <c r="BZ58" i="2"/>
  <c r="BQ45" i="2" l="1"/>
  <c r="BQ58" i="2" s="1"/>
  <c r="BM58" i="2"/>
  <c r="P33" i="13"/>
  <c r="Q33" i="13"/>
  <c r="E103" i="14"/>
  <c r="F103" i="14" s="1"/>
  <c r="E99" i="14"/>
  <c r="F99" i="14" s="1"/>
  <c r="E100" i="14"/>
  <c r="F100" i="14" s="1"/>
  <c r="E104" i="14"/>
  <c r="F104" i="14" s="1"/>
  <c r="E102" i="14"/>
  <c r="F102" i="14" s="1"/>
  <c r="E114" i="14"/>
  <c r="F114" i="14" s="1"/>
  <c r="E105" i="14"/>
  <c r="F105" i="14" s="1"/>
  <c r="E110" i="14"/>
  <c r="F110" i="14" s="1"/>
  <c r="E107" i="14"/>
  <c r="F107" i="14" s="1"/>
  <c r="E116" i="14"/>
  <c r="F116" i="14" s="1"/>
  <c r="E109" i="14"/>
  <c r="F109" i="14" s="1"/>
  <c r="E111" i="14"/>
  <c r="F111" i="14" s="1"/>
  <c r="E108" i="14"/>
  <c r="F108" i="14" s="1"/>
  <c r="E115" i="14"/>
  <c r="F115" i="14" s="1"/>
  <c r="E113" i="14"/>
  <c r="F113" i="14" s="1"/>
  <c r="E117" i="14"/>
  <c r="E112" i="14"/>
  <c r="F112" i="14" s="1"/>
  <c r="E106" i="14"/>
  <c r="F106" i="14" s="1"/>
  <c r="J4" i="16"/>
  <c r="D11" i="13"/>
  <c r="BG58" i="2"/>
  <c r="N33" i="13"/>
  <c r="K33" i="13"/>
  <c r="O33" i="13"/>
  <c r="M33" i="13"/>
  <c r="L33" i="13"/>
  <c r="J33" i="13"/>
  <c r="I33" i="13"/>
  <c r="BH24" i="2"/>
  <c r="BL24" i="2" s="1"/>
  <c r="AW63" i="2"/>
  <c r="AW69" i="2" s="1"/>
  <c r="BC60" i="2"/>
  <c r="BG24" i="2"/>
  <c r="BM24" i="2" s="1"/>
  <c r="BC40" i="2"/>
  <c r="BC41" i="2" s="1"/>
  <c r="D48" i="13"/>
  <c r="F101" i="14"/>
  <c r="H33" i="13"/>
  <c r="G33" i="13"/>
  <c r="F33" i="13"/>
  <c r="BH26" i="2"/>
  <c r="BB40" i="2"/>
  <c r="BB63" i="2" s="1"/>
  <c r="BB69" i="2" s="1"/>
  <c r="BH61" i="2"/>
  <c r="AX41" i="2"/>
  <c r="AX69" i="2"/>
  <c r="AW41" i="2"/>
  <c r="BQ24" i="2" l="1"/>
  <c r="BQ41" i="2" s="1"/>
  <c r="BM41" i="2"/>
  <c r="D18" i="16"/>
  <c r="BR24" i="2"/>
  <c r="E40" i="11"/>
  <c r="L11" i="13"/>
  <c r="L46" i="13" s="1"/>
  <c r="M11" i="13"/>
  <c r="M46" i="13" s="1"/>
  <c r="N11" i="13"/>
  <c r="N46" i="13" s="1"/>
  <c r="Q11" i="13"/>
  <c r="O11" i="13"/>
  <c r="O46" i="13" s="1"/>
  <c r="P11" i="13"/>
  <c r="CA58" i="2"/>
  <c r="F4" i="16"/>
  <c r="CB58" i="2"/>
  <c r="G4" i="16"/>
  <c r="CC45" i="2"/>
  <c r="D21" i="13" s="1"/>
  <c r="C4" i="16"/>
  <c r="E4" i="16" s="1"/>
  <c r="G11" i="13"/>
  <c r="G46" i="13" s="1"/>
  <c r="F11" i="13"/>
  <c r="F46" i="13" s="1"/>
  <c r="E72" i="14" s="1"/>
  <c r="K11" i="13"/>
  <c r="K46" i="13" s="1"/>
  <c r="I11" i="13"/>
  <c r="I46" i="13" s="1"/>
  <c r="J11" i="13"/>
  <c r="J46" i="13" s="1"/>
  <c r="H11" i="13"/>
  <c r="H46" i="13" s="1"/>
  <c r="BY41" i="2"/>
  <c r="O21" i="13"/>
  <c r="N21" i="13"/>
  <c r="M21" i="13"/>
  <c r="BC63" i="2"/>
  <c r="BC69" i="2" s="1"/>
  <c r="BG60" i="2"/>
  <c r="BM60" i="2" s="1"/>
  <c r="BG40" i="2"/>
  <c r="F98" i="14"/>
  <c r="BH40" i="2"/>
  <c r="BH41" i="2" s="1"/>
  <c r="BL26" i="2"/>
  <c r="E55" i="11"/>
  <c r="BL61" i="2"/>
  <c r="BR61" i="2" s="1"/>
  <c r="BB41" i="2"/>
  <c r="E74" i="14" l="1"/>
  <c r="BV61" i="2"/>
  <c r="BV24" i="2"/>
  <c r="J31" i="16"/>
  <c r="BR26" i="2"/>
  <c r="BV26" i="2" s="1"/>
  <c r="BQ60" i="2"/>
  <c r="BQ63" i="2" s="1"/>
  <c r="BM63" i="2"/>
  <c r="BM69" i="2" s="1"/>
  <c r="Q46" i="13"/>
  <c r="P46" i="13"/>
  <c r="D34" i="13"/>
  <c r="Q21" i="13"/>
  <c r="P21" i="13"/>
  <c r="E76" i="14"/>
  <c r="E75" i="14"/>
  <c r="E82" i="14"/>
  <c r="E84" i="14"/>
  <c r="E83" i="14"/>
  <c r="E77" i="14"/>
  <c r="E85" i="14"/>
  <c r="E87" i="14"/>
  <c r="E86" i="14"/>
  <c r="E81" i="14"/>
  <c r="E88" i="14"/>
  <c r="E90" i="14"/>
  <c r="E89" i="14"/>
  <c r="E73" i="14"/>
  <c r="E79" i="14"/>
  <c r="E91" i="14"/>
  <c r="E80" i="14"/>
  <c r="E78" i="14"/>
  <c r="H4" i="16"/>
  <c r="CA41" i="2"/>
  <c r="F18" i="16"/>
  <c r="CB41" i="2"/>
  <c r="G18" i="16"/>
  <c r="F21" i="13"/>
  <c r="F34" i="13" s="1"/>
  <c r="G21" i="13"/>
  <c r="G34" i="13" s="1"/>
  <c r="K21" i="13"/>
  <c r="K50" i="13" s="1"/>
  <c r="H21" i="13"/>
  <c r="H34" i="13" s="1"/>
  <c r="L21" i="13"/>
  <c r="L50" i="13" s="1"/>
  <c r="J21" i="13"/>
  <c r="J50" i="13" s="1"/>
  <c r="I21" i="13"/>
  <c r="I34" i="13" s="1"/>
  <c r="E26" i="11"/>
  <c r="BH63" i="2"/>
  <c r="BH69" i="2" s="1"/>
  <c r="BZ61" i="2"/>
  <c r="CC61" i="2" s="1"/>
  <c r="D37" i="13" s="1"/>
  <c r="CE61" i="2"/>
  <c r="BG41" i="2"/>
  <c r="D5" i="13"/>
  <c r="BY60" i="2"/>
  <c r="CE60" i="2"/>
  <c r="C18" i="16"/>
  <c r="E18" i="16" s="1"/>
  <c r="E24" i="11"/>
  <c r="J18" i="16"/>
  <c r="D38" i="16"/>
  <c r="E38" i="16" s="1"/>
  <c r="H38" i="16" s="1"/>
  <c r="BL40" i="2"/>
  <c r="BL41" i="2" s="1"/>
  <c r="BG63" i="2"/>
  <c r="N34" i="13"/>
  <c r="N50" i="13"/>
  <c r="O50" i="13"/>
  <c r="O34" i="13"/>
  <c r="M50" i="13"/>
  <c r="M34" i="13"/>
  <c r="G5" i="13"/>
  <c r="BQ69" i="2" l="1"/>
  <c r="BV41" i="2"/>
  <c r="CE41" i="2" s="1"/>
  <c r="D46" i="13"/>
  <c r="L5" i="13"/>
  <c r="L44" i="13" s="1"/>
  <c r="P5" i="13"/>
  <c r="Q5" i="13"/>
  <c r="N5" i="13"/>
  <c r="N44" i="13" s="1"/>
  <c r="O5" i="13"/>
  <c r="O44" i="13" s="1"/>
  <c r="M5" i="13"/>
  <c r="M44" i="13" s="1"/>
  <c r="Q37" i="13"/>
  <c r="P37" i="13"/>
  <c r="P34" i="13"/>
  <c r="P50" i="13"/>
  <c r="Q50" i="13"/>
  <c r="Q34" i="13"/>
  <c r="H18" i="16"/>
  <c r="F5" i="13"/>
  <c r="F44" i="13" s="1"/>
  <c r="CB63" i="2"/>
  <c r="CB69" i="2" s="1"/>
  <c r="CA63" i="2"/>
  <c r="CA69" i="2" s="1"/>
  <c r="J34" i="13"/>
  <c r="G50" i="13"/>
  <c r="H5" i="13"/>
  <c r="H44" i="13" s="1"/>
  <c r="F50" i="13"/>
  <c r="E130" i="14" s="1"/>
  <c r="F130" i="14" s="1"/>
  <c r="K34" i="13"/>
  <c r="L34" i="13"/>
  <c r="H50" i="13"/>
  <c r="I50" i="13"/>
  <c r="BL63" i="2"/>
  <c r="BL69" i="2" s="1"/>
  <c r="J37" i="16"/>
  <c r="E52" i="11"/>
  <c r="BY63" i="2"/>
  <c r="BY69" i="2" s="1"/>
  <c r="C37" i="16"/>
  <c r="E37" i="16" s="1"/>
  <c r="H37" i="16" s="1"/>
  <c r="CC60" i="2"/>
  <c r="D36" i="13" s="1"/>
  <c r="E53" i="11"/>
  <c r="J38" i="16"/>
  <c r="BG69" i="2"/>
  <c r="I5" i="13"/>
  <c r="I44" i="13" s="1"/>
  <c r="J5" i="13"/>
  <c r="J44" i="13" s="1"/>
  <c r="K5" i="13"/>
  <c r="K44" i="13" s="1"/>
  <c r="E25" i="14" s="1"/>
  <c r="CC26" i="2"/>
  <c r="D31" i="16"/>
  <c r="E31" i="16" s="1"/>
  <c r="H31" i="16" s="1"/>
  <c r="K37" i="13"/>
  <c r="M37" i="13"/>
  <c r="J37" i="13"/>
  <c r="I37" i="13"/>
  <c r="L37" i="13"/>
  <c r="O37" i="13"/>
  <c r="N37" i="13"/>
  <c r="G44" i="13"/>
  <c r="F37" i="13"/>
  <c r="G37" i="13"/>
  <c r="H37" i="13"/>
  <c r="E21" i="14" l="1"/>
  <c r="F21" i="14" s="1"/>
  <c r="E23" i="14"/>
  <c r="BV63" i="2"/>
  <c r="BR41" i="2"/>
  <c r="BR63" i="2"/>
  <c r="BR69" i="2" s="1"/>
  <c r="E24" i="14"/>
  <c r="E22" i="14"/>
  <c r="Q44" i="13"/>
  <c r="P44" i="13"/>
  <c r="L36" i="13"/>
  <c r="L38" i="13" s="1"/>
  <c r="P36" i="13"/>
  <c r="P38" i="13" s="1"/>
  <c r="Q36" i="13"/>
  <c r="Q38" i="13" s="1"/>
  <c r="N36" i="13"/>
  <c r="N38" i="13" s="1"/>
  <c r="O36" i="13"/>
  <c r="O38" i="13" s="1"/>
  <c r="M36" i="13"/>
  <c r="M38" i="13" s="1"/>
  <c r="E126" i="14"/>
  <c r="F126" i="14" s="1"/>
  <c r="E144" i="14"/>
  <c r="F144" i="14" s="1"/>
  <c r="E132" i="14"/>
  <c r="F132" i="14" s="1"/>
  <c r="E143" i="14"/>
  <c r="F143" i="14" s="1"/>
  <c r="E134" i="14"/>
  <c r="F134" i="14" s="1"/>
  <c r="E141" i="14"/>
  <c r="F141" i="14" s="1"/>
  <c r="E131" i="14"/>
  <c r="F131" i="14" s="1"/>
  <c r="E140" i="14"/>
  <c r="F140" i="14" s="1"/>
  <c r="E135" i="14"/>
  <c r="F135" i="14" s="1"/>
  <c r="E138" i="14"/>
  <c r="F138" i="14" s="1"/>
  <c r="E129" i="14"/>
  <c r="F129" i="14" s="1"/>
  <c r="E139" i="14"/>
  <c r="F139" i="14" s="1"/>
  <c r="E20" i="14"/>
  <c r="F20" i="14" s="1"/>
  <c r="E31" i="14"/>
  <c r="F31" i="14" s="1"/>
  <c r="E39" i="14"/>
  <c r="F39" i="14" s="1"/>
  <c r="E29" i="14"/>
  <c r="F29" i="14" s="1"/>
  <c r="E28" i="14"/>
  <c r="F28" i="14" s="1"/>
  <c r="E38" i="14"/>
  <c r="F38" i="14" s="1"/>
  <c r="E27" i="14"/>
  <c r="F27" i="14" s="1"/>
  <c r="E33" i="14"/>
  <c r="F33" i="14" s="1"/>
  <c r="E37" i="14"/>
  <c r="F37" i="14" s="1"/>
  <c r="E36" i="14"/>
  <c r="F36" i="14" s="1"/>
  <c r="E32" i="14"/>
  <c r="F32" i="14" s="1"/>
  <c r="E34" i="14"/>
  <c r="F34" i="14" s="1"/>
  <c r="E35" i="14"/>
  <c r="F35" i="14" s="1"/>
  <c r="E30" i="14"/>
  <c r="F30" i="14" s="1"/>
  <c r="E26" i="14"/>
  <c r="F26" i="14" s="1"/>
  <c r="E142" i="14"/>
  <c r="F142" i="14" s="1"/>
  <c r="E137" i="14"/>
  <c r="F137" i="14" s="1"/>
  <c r="E133" i="14"/>
  <c r="F133" i="14" s="1"/>
  <c r="E136" i="14"/>
  <c r="F136" i="14" s="1"/>
  <c r="E128" i="14"/>
  <c r="F128" i="14" s="1"/>
  <c r="E125" i="14"/>
  <c r="F125" i="14" s="1"/>
  <c r="E127" i="14"/>
  <c r="D50" i="13"/>
  <c r="K36" i="13"/>
  <c r="K38" i="13" s="1"/>
  <c r="F36" i="13"/>
  <c r="F38" i="13" s="1"/>
  <c r="G36" i="13"/>
  <c r="G38" i="13" s="1"/>
  <c r="J36" i="13"/>
  <c r="J38" i="13" s="1"/>
  <c r="H36" i="13"/>
  <c r="H38" i="13" s="1"/>
  <c r="I36" i="13"/>
  <c r="I38" i="13" s="1"/>
  <c r="D38" i="13"/>
  <c r="D7" i="13"/>
  <c r="CC63" i="2"/>
  <c r="CC69" i="2" s="1"/>
  <c r="BZ63" i="2"/>
  <c r="BZ69" i="2" s="1"/>
  <c r="BZ41" i="2"/>
  <c r="CC41" i="2" s="1"/>
  <c r="BV69" i="2" l="1"/>
  <c r="CE69" i="2" s="1"/>
  <c r="CE63" i="2"/>
  <c r="D44" i="13"/>
  <c r="L7" i="13"/>
  <c r="L19" i="13" s="1"/>
  <c r="Q7" i="13"/>
  <c r="P7" i="13"/>
  <c r="M7" i="13"/>
  <c r="N7" i="13"/>
  <c r="O7" i="13"/>
  <c r="E145" i="14"/>
  <c r="F127" i="14"/>
  <c r="F80" i="14"/>
  <c r="F89" i="14"/>
  <c r="F83" i="14"/>
  <c r="F88" i="14"/>
  <c r="F84" i="14"/>
  <c r="F85" i="14"/>
  <c r="F81" i="14"/>
  <c r="F82" i="14"/>
  <c r="F90" i="14"/>
  <c r="F91" i="14"/>
  <c r="F86" i="14"/>
  <c r="F87" i="14"/>
  <c r="F79" i="14"/>
  <c r="F22" i="14"/>
  <c r="F25" i="14"/>
  <c r="F23" i="14"/>
  <c r="F24" i="14"/>
  <c r="F7" i="13"/>
  <c r="I7" i="13"/>
  <c r="J7" i="13"/>
  <c r="G7" i="13"/>
  <c r="K7" i="13"/>
  <c r="H7" i="13"/>
  <c r="E40" i="14"/>
  <c r="E201" i="14"/>
  <c r="L45" i="13" l="1"/>
  <c r="M45" i="13"/>
  <c r="M19" i="13"/>
  <c r="P45" i="13"/>
  <c r="P19" i="13"/>
  <c r="O45" i="13"/>
  <c r="O19" i="13"/>
  <c r="Q45" i="13"/>
  <c r="Q19" i="13"/>
  <c r="N45" i="13"/>
  <c r="N19" i="13"/>
  <c r="F78" i="14"/>
  <c r="F117" i="14"/>
  <c r="E118" i="14"/>
  <c r="J19" i="13"/>
  <c r="J45" i="13"/>
  <c r="H45" i="13"/>
  <c r="H19" i="13"/>
  <c r="I45" i="13"/>
  <c r="I19" i="13"/>
  <c r="K45" i="13"/>
  <c r="K19" i="13"/>
  <c r="F45" i="13"/>
  <c r="F19" i="13"/>
  <c r="G45" i="13"/>
  <c r="G19" i="13"/>
  <c r="E52" i="14" l="1"/>
  <c r="F52" i="14" s="1"/>
  <c r="E47" i="14"/>
  <c r="F47" i="14" s="1"/>
  <c r="E63" i="14"/>
  <c r="F63" i="14" s="1"/>
  <c r="E60" i="14"/>
  <c r="F60" i="14" s="1"/>
  <c r="E53" i="14"/>
  <c r="F53" i="14" s="1"/>
  <c r="E56" i="14"/>
  <c r="F56" i="14" s="1"/>
  <c r="E61" i="14"/>
  <c r="F61" i="14" s="1"/>
  <c r="E65" i="14"/>
  <c r="F65" i="14" s="1"/>
  <c r="E62" i="14"/>
  <c r="F62" i="14" s="1"/>
  <c r="E64" i="14"/>
  <c r="F64" i="14" s="1"/>
  <c r="E58" i="14"/>
  <c r="F58" i="14" s="1"/>
  <c r="E59" i="14"/>
  <c r="F59" i="14" s="1"/>
  <c r="E54" i="14"/>
  <c r="F54" i="14" s="1"/>
  <c r="E55" i="14"/>
  <c r="F55" i="14" s="1"/>
  <c r="E57" i="14"/>
  <c r="F57" i="14" s="1"/>
  <c r="F77" i="14"/>
  <c r="E51" i="14"/>
  <c r="F51" i="14" s="1"/>
  <c r="F74" i="14"/>
  <c r="E48" i="14"/>
  <c r="F76" i="14"/>
  <c r="E50" i="14"/>
  <c r="F50" i="14" s="1"/>
  <c r="F72" i="14"/>
  <c r="E46" i="14"/>
  <c r="F75" i="14"/>
  <c r="E49" i="14"/>
  <c r="F49" i="14" s="1"/>
  <c r="F73" i="14"/>
  <c r="D45" i="13"/>
  <c r="E92" i="14" l="1"/>
  <c r="F48" i="14"/>
  <c r="F46" i="14"/>
  <c r="E66" i="14"/>
</calcChain>
</file>

<file path=xl/comments1.xml><?xml version="1.0" encoding="utf-8"?>
<comments xmlns="http://schemas.openxmlformats.org/spreadsheetml/2006/main">
  <authors>
    <author>abramoma</author>
  </authors>
  <commentList>
    <comment ref="C6" authorId="0" shapeId="0">
      <text>
        <r>
          <rPr>
            <b/>
            <sz val="9"/>
            <color indexed="81"/>
            <rFont val="Tahoma"/>
            <family val="2"/>
          </rPr>
          <t>OEB Staff:</t>
        </r>
        <r>
          <rPr>
            <sz val="9"/>
            <color indexed="81"/>
            <rFont val="Tahoma"/>
            <family val="2"/>
          </rPr>
          <t xml:space="preserve">
1551 balance is allocated to the residential and Gs&lt;50 class only.  A macro that runs in the background generates the formula based on inputs on sheet 4.</t>
        </r>
      </text>
    </comment>
  </commentList>
</comments>
</file>

<file path=xl/sharedStrings.xml><?xml version="1.0" encoding="utf-8"?>
<sst xmlns="http://schemas.openxmlformats.org/spreadsheetml/2006/main" count="491" uniqueCount="336">
  <si>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</si>
  <si>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</si>
  <si>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</si>
  <si>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</si>
  <si>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</si>
  <si>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</si>
  <si>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</si>
  <si>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</si>
  <si>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Deferred Payments in Lieu of Taxes</t>
  </si>
  <si>
    <t>Misc. Deferred Debits</t>
  </si>
  <si>
    <t>Extra-Ordinary Event Costs</t>
  </si>
  <si>
    <t>Please describe "other" components of 1508 and add more component lines if necessary.</t>
  </si>
  <si>
    <t>Claim before Forecasted Transactions</t>
  </si>
  <si>
    <t>Closing Principal Balance as of Dec-31-09</t>
  </si>
  <si>
    <t>Opening Interest Amounts as of Jan-1-09</t>
  </si>
  <si>
    <t>Closing Interest Amounts as of Dec-31-09</t>
  </si>
  <si>
    <t>Smart Grid Capital Deferral Account</t>
  </si>
  <si>
    <t>Smart Grid OM&amp;A Deferral Account</t>
  </si>
  <si>
    <t>Group 2 Sub-Total</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</si>
  <si>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</si>
  <si>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</si>
  <si>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</si>
  <si>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</si>
  <si>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</si>
  <si>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</si>
  <si>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Dec-31-09</t>
  </si>
  <si>
    <t>Interest Jan-1 to Dec-31-10</t>
  </si>
  <si>
    <t>Total Claim</t>
  </si>
  <si>
    <t>2.1.7 RRR</t>
  </si>
  <si>
    <t>Explanation</t>
  </si>
  <si>
    <t>Board-Approved Disposition during 2009</t>
  </si>
  <si>
    <t>Board-Approved Disposition during 2010</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</si>
  <si>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</si>
  <si>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</si>
  <si>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</si>
  <si>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</si>
  <si>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</si>
  <si>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</si>
  <si>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</si>
  <si>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</si>
  <si>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</si>
  <si>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</si>
  <si>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PILs and Tax Variance for 2006 and Subsequent Years - Sub-Account HST/OVAT                          Input Tax Credits (ITCs)</t>
  </si>
  <si>
    <t>PILs and Tax Variance for 2006 and Subsequent Years                                                                          (excludes sub-account and contra account below)</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</si>
  <si>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</si>
  <si>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</si>
  <si>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</si>
  <si>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</si>
  <si>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</si>
  <si>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</si>
  <si>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</si>
  <si>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</si>
  <si>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</si>
  <si>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</si>
  <si>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</si>
  <si>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</si>
  <si>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Other Regulatory Assets - Sub-Account - Other </t>
    </r>
    <r>
      <rPr>
        <vertAlign val="superscript"/>
        <sz val="11"/>
        <rFont val="Arial"/>
        <family val="2"/>
      </rPr>
      <t>4</t>
    </r>
  </si>
  <si>
    <r>
      <t>Other Regulatory Assets - Sub-Account - Financial Assistance Payment and Recovery Variance - Ontario Clean Energy Benefit Act</t>
    </r>
    <r>
      <rPr>
        <vertAlign val="superscript"/>
        <sz val="11"/>
        <rFont val="Arial"/>
        <family val="2"/>
      </rPr>
      <t>8</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</si>
  <si>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</si>
  <si>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</si>
  <si>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</si>
  <si>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</si>
  <si>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</si>
  <si>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</si>
  <si>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</si>
  <si>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</si>
  <si>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</si>
  <si>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</si>
  <si>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</si>
  <si>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</si>
  <si>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</si>
  <si>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</si>
  <si>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</si>
  <si>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</si>
  <si>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</si>
  <si>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</si>
  <si>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</si>
  <si>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</si>
  <si>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</si>
  <si>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</si>
  <si>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</si>
  <si>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</si>
  <si>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</si>
  <si>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</si>
  <si>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</si>
  <si>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</si>
  <si>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</si>
  <si>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Balance as per Sheet 2</t>
  </si>
  <si>
    <t>Variance</t>
  </si>
  <si>
    <t>Disposition and Recovery/Refund of Regulatory Balances (2008)</t>
  </si>
  <si>
    <t>Disposition and Recovery/Refund of Regulatory Balances (2009)</t>
  </si>
  <si>
    <t>Disposition and Recovery/Refund of Regulatory Balances (2010)</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</si>
  <si>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</si>
  <si>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</si>
  <si>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</si>
  <si>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</si>
  <si>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</si>
  <si>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</si>
  <si>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</si>
  <si>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</si>
  <si>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</si>
  <si>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</si>
  <si>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</si>
  <si>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</si>
  <si>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</si>
  <si>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</si>
  <si>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</si>
  <si>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</si>
  <si>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</si>
  <si>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</si>
  <si>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</si>
  <si>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Opening Principal Amounts as of Jan-1-12</t>
  </si>
  <si>
    <t>Board-Approved Disposition during 2012</t>
  </si>
  <si>
    <t>Closing Principal Balance as of Dec-31-12</t>
  </si>
  <si>
    <t>Opening Interest Amounts as of Jan-1-12</t>
  </si>
  <si>
    <t>Interest Jan-1 to Dec-31-12</t>
  </si>
  <si>
    <t>Closing Interest Amounts as of Dec-31-12</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</si>
  <si>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</si>
  <si>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</si>
  <si>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</si>
  <si>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</si>
  <si>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</si>
  <si>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</si>
  <si>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Allocated Balance (excluding 1589)</t>
  </si>
  <si>
    <t>Total Balance Allocated to each class for Accounts 1575 and 1576</t>
  </si>
  <si>
    <t>Rate Rider Calculation for Accounts 1575 and 1576</t>
  </si>
  <si>
    <t>Balance of Accounts 1575 and 1576</t>
  </si>
  <si>
    <t>Rate Rider for Accounts 1575 and 1576</t>
  </si>
  <si>
    <t>Algoma Power Inc.</t>
  </si>
  <si>
    <t>Atikokan Hydro Inc.</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</si>
  <si>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</si>
  <si>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</si>
  <si>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</si>
  <si>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</si>
  <si>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</si>
  <si>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</si>
  <si>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</si>
  <si>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</si>
  <si>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</si>
  <si>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</si>
  <si>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</si>
  <si>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Entegrus Powerlines Inc.</t>
  </si>
  <si>
    <t>Erie Thames Powerlines Corporation</t>
  </si>
  <si>
    <t>Espanola Regional Hydro Distribution Corporation</t>
  </si>
  <si>
    <t>Essex Powerlines Corporation</t>
  </si>
  <si>
    <t>Festival Hydro Inc.</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</si>
  <si>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</si>
  <si>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</si>
  <si>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</si>
  <si>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</si>
  <si>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</si>
  <si>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</si>
  <si>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</si>
  <si>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</si>
  <si>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</si>
  <si>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</si>
  <si>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</si>
  <si>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</si>
  <si>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</si>
  <si>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Kenora Hydro Electric Corporation Ltd.</t>
  </si>
  <si>
    <t>Kingston Hydro Corporation</t>
  </si>
  <si>
    <t>Kitchener-Wilmot Hydro Inc.</t>
  </si>
  <si>
    <t>Lakefront Utilities Inc.</t>
  </si>
  <si>
    <t>Lakeland Power Distribution Ltd.</t>
  </si>
  <si>
    <t>London Hydro Inc.</t>
  </si>
  <si>
    <t>Midland Power Utility Corporation</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</si>
  <si>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</si>
  <si>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</si>
  <si>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</si>
  <si>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</si>
  <si>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</si>
  <si>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</si>
  <si>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</si>
  <si>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</si>
  <si>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</si>
  <si>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</si>
  <si>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</si>
  <si>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</si>
  <si>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</si>
  <si>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</si>
  <si>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</si>
  <si>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</si>
  <si>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</si>
  <si>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</si>
  <si>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</si>
  <si>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</si>
  <si>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</si>
  <si>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</si>
  <si>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</si>
  <si>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</si>
  <si>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</si>
  <si>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</si>
  <si>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</si>
  <si>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</si>
  <si>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</si>
  <si>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</si>
  <si>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</si>
  <si>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</si>
  <si>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</si>
  <si>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</si>
  <si>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</si>
  <si>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</si>
  <si>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</si>
  <si>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</si>
  <si>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</si>
  <si>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Milton Hydro Distribution Inc.</t>
  </si>
  <si>
    <r>
      <t>Disposition and Recovery/Refund of Regulatory Balances (2012)</t>
    </r>
    <r>
      <rPr>
        <vertAlign val="superscript"/>
        <sz val="11"/>
        <rFont val="Arial"/>
        <family val="2"/>
      </rPr>
      <t>7</t>
    </r>
  </si>
  <si>
    <t>Smart Metering Entity Charge Variance Account</t>
  </si>
  <si>
    <t>Opening Principal Amounts as of Jan-1-13</t>
  </si>
  <si>
    <t>Board-Approved Disposition during 2013</t>
  </si>
  <si>
    <t>Closing Principal Balance as of Dec-31-13</t>
  </si>
  <si>
    <t>Opening Interest Amounts as of Jan-1-13</t>
  </si>
  <si>
    <t>Interest Jan-1 to Dec-31-13</t>
  </si>
  <si>
    <t>Closing Interest Amounts as of Dec-31-13</t>
  </si>
  <si>
    <t>Closing Principal Balances as of Dec 31-13 Adjusted for Dispositions during 2014</t>
  </si>
  <si>
    <t>Closing Interest Balances as of Dec 31-13 Adjusted for Dispositions during 2014</t>
  </si>
  <si>
    <r>
      <t xml:space="preserve">Projected Interest from Jan 1, 2014 to December 31, 2014 on                        Dec 31 -13 balance adjusted for disposition during 2014 </t>
    </r>
    <r>
      <rPr>
        <b/>
        <vertAlign val="superscript"/>
        <sz val="10"/>
        <rFont val="Book Antiqua"/>
        <family val="1"/>
      </rPr>
      <t>6</t>
    </r>
  </si>
  <si>
    <r>
      <t xml:space="preserve">Variance                           RRR vs. 2013 Balance                        </t>
    </r>
    <r>
      <rPr>
        <b/>
        <i/>
        <sz val="10"/>
        <rFont val="Book Antiqua"/>
        <family val="1"/>
      </rPr>
      <t>(Principal + Interest)</t>
    </r>
  </si>
  <si>
    <r>
      <t xml:space="preserve">Projected Interest from January 1, 2015 to April 30, 2015 on Dec 31 -13 balance adjusted for disposition during 2014  </t>
    </r>
    <r>
      <rPr>
        <b/>
        <vertAlign val="superscript"/>
        <sz val="10"/>
        <rFont val="Book Antiqua"/>
        <family val="1"/>
      </rPr>
      <t>6</t>
    </r>
  </si>
  <si>
    <t>December 31, 2013 Audited Balances</t>
  </si>
  <si>
    <t>2.1.7
As of Dec 31-13</t>
  </si>
  <si>
    <t>Disposition and Recovery/Refund of Regulatory Balances (2012)</t>
  </si>
  <si>
    <r>
      <t xml:space="preserve">1595 Recovery Share Proportion (2012) </t>
    </r>
    <r>
      <rPr>
        <b/>
        <vertAlign val="superscript"/>
        <sz val="10"/>
        <rFont val="Arial"/>
        <family val="2"/>
      </rPr>
      <t>2</t>
    </r>
  </si>
  <si>
    <t>kWh</t>
  </si>
  <si>
    <t>Rate Rider Calculation for Accounts 1568</t>
  </si>
  <si>
    <t>Balance of 
Account 1568</t>
  </si>
  <si>
    <t>Rate Rider for Account 1568</t>
  </si>
  <si>
    <t>Attawapiskat Power Corporation</t>
  </si>
  <si>
    <t>COLLUS PowerStream Corp.</t>
  </si>
  <si>
    <t>EnWin Utilities Ltd.</t>
  </si>
  <si>
    <t>Fort Albany Power Corporation</t>
  </si>
  <si>
    <t>Hydro One Remote Communities Inc.</t>
  </si>
  <si>
    <t>Innpower Corporation</t>
  </si>
  <si>
    <t>Kashechewan Power Corporation</t>
  </si>
  <si>
    <t>Newmarket-Tay Power Distribution Ltd.</t>
  </si>
  <si>
    <t>Disposition and Recovery/Refund of Regulatory Balances (2013)</t>
  </si>
  <si>
    <t>Disposition and Recovery/Refund of Regulatory Balances (2014)</t>
  </si>
  <si>
    <t>Opening Principal Amounts as of Jan-1-14</t>
  </si>
  <si>
    <t>Board-Approved Disposition during 2014</t>
  </si>
  <si>
    <t>Closing Principal Balance as of Dec-31-14</t>
  </si>
  <si>
    <t>Opening Interest Amounts as of Jan-1-14</t>
  </si>
  <si>
    <t>Interest Jan-1 to Dec-31-14</t>
  </si>
  <si>
    <t>Closing Interest Amounts as of Dec-31-14</t>
  </si>
  <si>
    <t>Other Regulatory Assets - Sub-Account - Financial Assistance Payment and Recovery Variance - Ontario Clean Energy Benefit Act8</t>
  </si>
  <si>
    <t>Other Regulatory Assets - Sub-Account - Other 4</t>
  </si>
  <si>
    <r>
      <t xml:space="preserve">1595 Recovery Share Proportion (2013) </t>
    </r>
    <r>
      <rPr>
        <b/>
        <vertAlign val="superscript"/>
        <sz val="10"/>
        <rFont val="Arial"/>
        <family val="2"/>
      </rPr>
      <t>2</t>
    </r>
  </si>
  <si>
    <r>
      <t xml:space="preserve">1595 Recovery Share Proportion (2014) </t>
    </r>
    <r>
      <rPr>
        <b/>
        <vertAlign val="superscript"/>
        <sz val="10"/>
        <rFont val="Arial"/>
        <family val="2"/>
      </rPr>
      <t>2</t>
    </r>
  </si>
  <si>
    <r>
      <t xml:space="preserve">Billed </t>
    </r>
    <r>
      <rPr>
        <b/>
        <sz val="11"/>
        <color rgb="FFFF0000"/>
        <rFont val="Arial"/>
        <family val="2"/>
      </rPr>
      <t>kWh</t>
    </r>
    <r>
      <rPr>
        <b/>
        <sz val="10"/>
        <rFont val="Arial"/>
        <family val="2"/>
      </rPr>
      <t xml:space="preserve"> for Wholesale Market Participants (WMP)</t>
    </r>
  </si>
  <si>
    <r>
      <t xml:space="preserve">Billed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</si>
  <si>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kWh</t>
    </r>
  </si>
  <si>
    <r>
      <t xml:space="preserve">Total 
Metered </t>
    </r>
    <r>
      <rPr>
        <b/>
        <sz val="10"/>
        <color rgb="FFFF0000"/>
        <rFont val="Arial"/>
        <family val="2"/>
      </rPr>
      <t>kW</t>
    </r>
  </si>
  <si>
    <r>
      <t xml:space="preserve">Billed </t>
    </r>
    <r>
      <rPr>
        <b/>
        <sz val="10"/>
        <color rgb="FFFF0000"/>
        <rFont val="Arial"/>
        <family val="2"/>
      </rPr>
      <t>kWh</t>
    </r>
    <r>
      <rPr>
        <b/>
        <sz val="10"/>
        <rFont val="Arial"/>
        <family val="2"/>
      </rPr>
      <t xml:space="preserve"> for 
</t>
    </r>
    <r>
      <rPr>
        <b/>
        <sz val="10"/>
        <color rgb="FF0070C0"/>
        <rFont val="Arial"/>
        <family val="2"/>
      </rPr>
      <t>Non-RPP</t>
    </r>
    <r>
      <rPr>
        <b/>
        <sz val="10"/>
        <rFont val="Arial"/>
        <family val="2"/>
      </rPr>
      <t xml:space="preserve"> Customers</t>
    </r>
  </si>
  <si>
    <r>
      <t xml:space="preserve">Billed </t>
    </r>
    <r>
      <rPr>
        <b/>
        <sz val="10"/>
        <color rgb="FFFF0000"/>
        <rFont val="Arial"/>
        <family val="2"/>
      </rPr>
      <t>kW</t>
    </r>
    <r>
      <rPr>
        <b/>
        <sz val="10"/>
        <rFont val="Arial"/>
        <family val="2"/>
      </rPr>
      <t xml:space="preserve"> for 
</t>
    </r>
    <r>
      <rPr>
        <b/>
        <sz val="10"/>
        <color rgb="FF0070C0"/>
        <rFont val="Arial"/>
        <family val="2"/>
      </rPr>
      <t>Non-RPP</t>
    </r>
    <r>
      <rPr>
        <b/>
        <sz val="10"/>
        <rFont val="Arial"/>
        <family val="2"/>
      </rPr>
      <t xml:space="preserve"> Customers</t>
    </r>
  </si>
  <si>
    <r>
      <t xml:space="preserve">Rate Class 
</t>
    </r>
    <r>
      <rPr>
        <b/>
        <sz val="8"/>
        <color rgb="FFFF0000"/>
        <rFont val="Arial"/>
        <family val="2"/>
      </rPr>
      <t>(Enter Rate Classes in cells below as they appear on your current tariff of rates and charges)</t>
    </r>
  </si>
  <si>
    <r>
      <t xml:space="preserve">Total Metered </t>
    </r>
    <r>
      <rPr>
        <b/>
        <sz val="10"/>
        <color rgb="FFFF0000"/>
        <rFont val="Arial"/>
        <family val="2"/>
      </rPr>
      <t xml:space="preserve">kWh </t>
    </r>
    <r>
      <rPr>
        <b/>
        <u/>
        <sz val="10"/>
        <rFont val="Arial"/>
        <family val="2"/>
      </rPr>
      <t>less</t>
    </r>
    <r>
      <rPr>
        <b/>
        <sz val="10"/>
        <rFont val="Arial"/>
        <family val="2"/>
      </rPr>
      <t xml:space="preserve"> WMP consumption 
</t>
    </r>
    <r>
      <rPr>
        <b/>
        <i/>
        <sz val="10"/>
        <rFont val="Arial"/>
        <family val="2"/>
      </rPr>
      <t>(if applicable)</t>
    </r>
    <r>
      <rPr>
        <b/>
        <sz val="10"/>
        <rFont val="Arial"/>
        <family val="2"/>
      </rPr>
      <t xml:space="preserve"> </t>
    </r>
  </si>
  <si>
    <r>
      <t xml:space="preserve">Total Metered </t>
    </r>
    <r>
      <rPr>
        <b/>
        <sz val="10"/>
        <color rgb="FFFF0000"/>
        <rFont val="Arial"/>
        <family val="2"/>
      </rPr>
      <t xml:space="preserve">kW </t>
    </r>
    <r>
      <rPr>
        <b/>
        <u/>
        <sz val="10"/>
        <rFont val="Arial"/>
        <family val="2"/>
      </rPr>
      <t>less</t>
    </r>
    <r>
      <rPr>
        <b/>
        <sz val="10"/>
        <rFont val="Arial"/>
        <family val="2"/>
      </rPr>
      <t xml:space="preserve"> WMP Demand  
</t>
    </r>
    <r>
      <rPr>
        <b/>
        <i/>
        <sz val="10"/>
        <rFont val="Arial"/>
        <family val="2"/>
      </rPr>
      <t>(if applicable)</t>
    </r>
  </si>
  <si>
    <t>%</t>
  </si>
  <si>
    <t>Total of Group 1 Accounts (1550, 1551, 1584, 1586 and 1595)</t>
  </si>
  <si>
    <t>Group 2 Accounts - Total balance allocated to each class</t>
  </si>
  <si>
    <t>1580 and 1588</t>
  </si>
  <si>
    <r>
      <t xml:space="preserve">Billed </t>
    </r>
    <r>
      <rPr>
        <b/>
        <sz val="10"/>
        <color rgb="FFFF0000"/>
        <rFont val="Arial"/>
        <family val="2"/>
      </rPr>
      <t>kWh</t>
    </r>
    <r>
      <rPr>
        <b/>
        <sz val="10"/>
        <rFont val="Arial"/>
        <family val="2"/>
      </rPr>
      <t xml:space="preserve"> for
Non-RPP Customers LESS 
Class A Consumption</t>
    </r>
  </si>
  <si>
    <r>
      <t xml:space="preserve">Billed </t>
    </r>
    <r>
      <rPr>
        <b/>
        <sz val="10"/>
        <color rgb="FFFF0000"/>
        <rFont val="Arial"/>
        <family val="2"/>
      </rPr>
      <t>kW</t>
    </r>
    <r>
      <rPr>
        <b/>
        <sz val="10"/>
        <rFont val="Arial"/>
        <family val="2"/>
      </rPr>
      <t xml:space="preserve"> for
Non-RPP Customers </t>
    </r>
    <r>
      <rPr>
        <b/>
        <sz val="10"/>
        <rFont val="Arial"/>
        <family val="2"/>
      </rPr>
      <t>LESS 
Class A Demand</t>
    </r>
  </si>
  <si>
    <t>Total of Account 1580 and 1588 (not allocated to WMPs)</t>
  </si>
  <si>
    <r>
      <t xml:space="preserve">Billed </t>
    </r>
    <r>
      <rPr>
        <b/>
        <sz val="10"/>
        <color rgb="FFFF0000"/>
        <rFont val="Arial"/>
        <family val="2"/>
      </rPr>
      <t>kW</t>
    </r>
    <r>
      <rPr>
        <b/>
        <sz val="10"/>
        <rFont val="Arial"/>
        <family val="2"/>
      </rPr>
      <t xml:space="preserve"> for 
Class A Non-WMP Customers
 (if applicable)</t>
    </r>
  </si>
  <si>
    <r>
      <t xml:space="preserve">Billed </t>
    </r>
    <r>
      <rPr>
        <b/>
        <sz val="10"/>
        <color rgb="FFFF0000"/>
        <rFont val="Arial"/>
        <family val="2"/>
      </rPr>
      <t>kWh</t>
    </r>
    <r>
      <rPr>
        <b/>
        <sz val="10"/>
        <rFont val="Arial"/>
        <family val="2"/>
      </rPr>
      <t xml:space="preserve"> for Class A, Non-WMPs Customers 
(if applicable)</t>
    </r>
  </si>
  <si>
    <t>1589/total kwh</t>
  </si>
  <si>
    <t>Account 1589 reference calculation by customer and consumption</t>
  </si>
  <si>
    <t>Balance of Account 1589 allocated to Class A Non-WMP Customers</t>
  </si>
  <si>
    <t>Account 1589 / Number of Customers</t>
  </si>
  <si>
    <t>Balance of Account 1589 Allocated to Non-WMPs</t>
  </si>
  <si>
    <t>Rate Rider Calculation for RSVA - Power - Global Adjustment - Class A Non-WMP Customers</t>
  </si>
  <si>
    <t>Rate Rider Calculation for Group 2 Accounts</t>
  </si>
  <si>
    <r>
      <t>GA Allocator for Class A, 
Non-WMP Customers 
(if applicable)</t>
    </r>
    <r>
      <rPr>
        <b/>
        <vertAlign val="superscript"/>
        <sz val="10"/>
        <rFont val="Arial"/>
        <family val="2"/>
      </rPr>
      <t>3</t>
    </r>
  </si>
  <si>
    <r>
      <t>3</t>
    </r>
    <r>
      <rPr>
        <b/>
        <sz val="10"/>
        <rFont val="Arial"/>
        <family val="2"/>
      </rPr>
      <t xml:space="preserve">  Enter the percentage of the balance in account 1589 allocated to Class A customers. Distributors typically settle GA costs with Class A customers on the basis of actual (i.e. non-estimated) costs. If this is the case, no amount of the balance in 1589 should be allocated to a distributor’s Class A customers. </t>
    </r>
  </si>
  <si>
    <t>Rate Rider Calculation for Deferral / Variance Accounts Balances (excluding Global Adj.) - NON-WMP</t>
  </si>
  <si>
    <t>1550, 1551, 1584, 1586, 1595</t>
  </si>
  <si>
    <t>Balance of Group 2 Accounts</t>
  </si>
  <si>
    <t>Do not include interest, adjustments, or OEB approved dispositions in this column</t>
  </si>
  <si>
    <t>Please provide explanations for the nature of the adjustments.  If the adjustment relates to previously OEB Approved disposed balances, please provide amounts for adjustments and include supporting documentations.</t>
  </si>
  <si>
    <t>The Board requires that disposition of Account 1575 and Account 1576 shall require the use of separate rate riders. In the "Adjustments during 2015"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</si>
  <si>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r>
      <t>Smart Meter Capital and Recovery Offset Variance - Sub-Account - Capital</t>
    </r>
    <r>
      <rPr>
        <vertAlign val="superscript"/>
        <sz val="11"/>
        <rFont val="Arial"/>
        <family val="2"/>
      </rPr>
      <t>5</t>
    </r>
  </si>
  <si>
    <r>
      <t>Smart Meter Capital and Recovery Offset Variance - Sub-Account - Stranded Meter Costs</t>
    </r>
    <r>
      <rPr>
        <vertAlign val="superscript"/>
        <sz val="11"/>
        <rFont val="Arial"/>
        <family val="2"/>
      </rPr>
      <t>5</t>
    </r>
  </si>
  <si>
    <r>
      <t>Smart Meter Capital and Recovery Offset Variance - Sub-Account - Recoveries</t>
    </r>
    <r>
      <rPr>
        <vertAlign val="superscript"/>
        <sz val="11"/>
        <rFont val="Arial"/>
        <family val="2"/>
      </rPr>
      <t>5</t>
    </r>
  </si>
  <si>
    <r>
      <t>Smart Meter OM&amp;A Variance</t>
    </r>
    <r>
      <rPr>
        <vertAlign val="superscript"/>
        <sz val="11"/>
        <rFont val="Arial"/>
        <family val="2"/>
      </rPr>
      <t>5</t>
    </r>
  </si>
  <si>
    <r>
      <t>IFRS-CGAAP Transition PP&amp;E Amounts Balance + Return Component</t>
    </r>
    <r>
      <rPr>
        <vertAlign val="superscript"/>
        <sz val="11"/>
        <rFont val="Arial"/>
        <family val="2"/>
      </rPr>
      <t>6</t>
    </r>
  </si>
  <si>
    <r>
      <t>Accounting Changes Under CGAAP Balance + Return Component</t>
    </r>
    <r>
      <rPr>
        <vertAlign val="superscript"/>
        <sz val="11"/>
        <rFont val="Arial"/>
        <family val="2"/>
      </rPr>
      <t>6</t>
    </r>
  </si>
  <si>
    <r>
      <t>Transactions</t>
    </r>
    <r>
      <rPr>
        <b/>
        <vertAlign val="superscript"/>
        <sz val="8"/>
        <rFont val="Book Antiqua"/>
        <family val="1"/>
      </rPr>
      <t xml:space="preserve">1 </t>
    </r>
    <r>
      <rPr>
        <b/>
        <sz val="10"/>
        <rFont val="Book Antiqua"/>
        <family val="1"/>
      </rPr>
      <t xml:space="preserve">Debit / (Credit) during 2009 </t>
    </r>
  </si>
  <si>
    <r>
      <t>Principal Adjustments</t>
    </r>
    <r>
      <rPr>
        <b/>
        <vertAlign val="superscript"/>
        <sz val="8"/>
        <rFont val="Book Antiqua"/>
        <family val="1"/>
      </rPr>
      <t>2</t>
    </r>
    <r>
      <rPr>
        <b/>
        <sz val="10"/>
        <rFont val="Book Antiqua"/>
        <family val="1"/>
      </rPr>
      <t xml:space="preserve"> during 2009</t>
    </r>
  </si>
  <si>
    <r>
      <t>Interest Adjustments</t>
    </r>
    <r>
      <rPr>
        <b/>
        <vertAlign val="superscript"/>
        <sz val="8"/>
        <rFont val="Book Antiqua"/>
        <family val="1"/>
      </rPr>
      <t>1</t>
    </r>
    <r>
      <rPr>
        <b/>
        <sz val="10"/>
        <rFont val="Book Antiqua"/>
        <family val="1"/>
      </rPr>
      <t xml:space="preserve"> during 2009</t>
    </r>
  </si>
  <si>
    <r>
      <t>Transactions</t>
    </r>
    <r>
      <rPr>
        <b/>
        <vertAlign val="superscript"/>
        <sz val="8"/>
        <rFont val="Book Antiqua"/>
        <family val="1"/>
      </rPr>
      <t>2</t>
    </r>
    <r>
      <rPr>
        <b/>
        <sz val="10"/>
        <rFont val="Book Antiqua"/>
        <family val="1"/>
      </rPr>
      <t xml:space="preserve"> Debit / (Credit) during 2010 </t>
    </r>
  </si>
  <si>
    <r>
      <t>Principal Adjustments</t>
    </r>
    <r>
      <rPr>
        <b/>
        <vertAlign val="superscript"/>
        <sz val="10"/>
        <rFont val="Book Antiqua"/>
        <family val="1"/>
      </rPr>
      <t>2</t>
    </r>
    <r>
      <rPr>
        <b/>
        <sz val="10"/>
        <rFont val="Book Antiqua"/>
        <family val="1"/>
      </rPr>
      <t xml:space="preserve"> during 2010 </t>
    </r>
  </si>
  <si>
    <r>
      <t xml:space="preserve">Variance                           RRR vs. 2014 Balance                        </t>
    </r>
    <r>
      <rPr>
        <b/>
        <i/>
        <sz val="10"/>
        <rFont val="Book Antiqua"/>
        <family val="1"/>
      </rPr>
      <t>(Principal + Interest)</t>
    </r>
  </si>
  <si>
    <r>
      <t>Interest Adjustments</t>
    </r>
    <r>
      <rPr>
        <b/>
        <vertAlign val="superscript"/>
        <sz val="8"/>
        <rFont val="Book Antiqua"/>
        <family val="1"/>
      </rPr>
      <t>1</t>
    </r>
    <r>
      <rPr>
        <b/>
        <sz val="10"/>
        <rFont val="Book Antiqua"/>
        <family val="1"/>
      </rPr>
      <t xml:space="preserve"> during 2014</t>
    </r>
  </si>
  <si>
    <r>
      <t>Principal Adjustments</t>
    </r>
    <r>
      <rPr>
        <b/>
        <vertAlign val="superscript"/>
        <sz val="10"/>
        <rFont val="Book Antiqua"/>
        <family val="1"/>
      </rPr>
      <t>2</t>
    </r>
    <r>
      <rPr>
        <b/>
        <sz val="10"/>
        <rFont val="Book Antiqua"/>
        <family val="1"/>
      </rPr>
      <t xml:space="preserve"> during 2014 </t>
    </r>
  </si>
  <si>
    <r>
      <t>Transactions</t>
    </r>
    <r>
      <rPr>
        <b/>
        <vertAlign val="superscript"/>
        <sz val="8"/>
        <rFont val="Book Antiqua"/>
        <family val="1"/>
      </rPr>
      <t>2</t>
    </r>
    <r>
      <rPr>
        <b/>
        <sz val="10"/>
        <rFont val="Book Antiqua"/>
        <family val="1"/>
      </rPr>
      <t xml:space="preserve"> Debit / (Credit) during 2014</t>
    </r>
  </si>
  <si>
    <r>
      <t>Interest Adjustments</t>
    </r>
    <r>
      <rPr>
        <b/>
        <vertAlign val="superscript"/>
        <sz val="8"/>
        <rFont val="Book Antiqua"/>
        <family val="1"/>
      </rPr>
      <t>1</t>
    </r>
    <r>
      <rPr>
        <b/>
        <sz val="10"/>
        <rFont val="Book Antiqua"/>
        <family val="1"/>
      </rPr>
      <t xml:space="preserve"> during 2013</t>
    </r>
  </si>
  <si>
    <r>
      <t>Principal Adjustments</t>
    </r>
    <r>
      <rPr>
        <b/>
        <vertAlign val="superscript"/>
        <sz val="10"/>
        <rFont val="Book Antiqua"/>
        <family val="1"/>
      </rPr>
      <t>2</t>
    </r>
    <r>
      <rPr>
        <b/>
        <sz val="10"/>
        <rFont val="Book Antiqua"/>
        <family val="1"/>
      </rPr>
      <t xml:space="preserve"> during 2013</t>
    </r>
  </si>
  <si>
    <r>
      <t>Transactions</t>
    </r>
    <r>
      <rPr>
        <b/>
        <vertAlign val="superscript"/>
        <sz val="8"/>
        <rFont val="Book Antiqua"/>
        <family val="1"/>
      </rPr>
      <t>2</t>
    </r>
    <r>
      <rPr>
        <b/>
        <sz val="10"/>
        <rFont val="Book Antiqua"/>
        <family val="1"/>
      </rPr>
      <t xml:space="preserve"> Debit / (Credit) during 2013</t>
    </r>
  </si>
  <si>
    <r>
      <t>Interest Adjustments</t>
    </r>
    <r>
      <rPr>
        <b/>
        <vertAlign val="superscript"/>
        <sz val="8"/>
        <rFont val="Book Antiqua"/>
        <family val="1"/>
      </rPr>
      <t>1</t>
    </r>
    <r>
      <rPr>
        <b/>
        <sz val="10"/>
        <rFont val="Book Antiqua"/>
        <family val="1"/>
      </rPr>
      <t xml:space="preserve"> during 2012</t>
    </r>
  </si>
  <si>
    <r>
      <t>Principal Adjustments</t>
    </r>
    <r>
      <rPr>
        <b/>
        <vertAlign val="superscript"/>
        <sz val="10"/>
        <rFont val="Book Antiqua"/>
        <family val="1"/>
      </rPr>
      <t>2</t>
    </r>
    <r>
      <rPr>
        <b/>
        <sz val="10"/>
        <rFont val="Book Antiqua"/>
        <family val="1"/>
      </rPr>
      <t xml:space="preserve"> during 2012</t>
    </r>
  </si>
  <si>
    <r>
      <t>Transactions</t>
    </r>
    <r>
      <rPr>
        <b/>
        <vertAlign val="superscript"/>
        <sz val="8"/>
        <rFont val="Book Antiqua"/>
        <family val="1"/>
      </rPr>
      <t>2</t>
    </r>
    <r>
      <rPr>
        <b/>
        <sz val="10"/>
        <rFont val="Book Antiqua"/>
        <family val="1"/>
      </rPr>
      <t xml:space="preserve"> Debit / (Credit) during 2012</t>
    </r>
  </si>
  <si>
    <r>
      <t>Interest Adjustments</t>
    </r>
    <r>
      <rPr>
        <b/>
        <vertAlign val="superscript"/>
        <sz val="8"/>
        <rFont val="Book Antiqua"/>
        <family val="1"/>
      </rPr>
      <t>1</t>
    </r>
    <r>
      <rPr>
        <b/>
        <sz val="10"/>
        <rFont val="Book Antiqua"/>
        <family val="1"/>
      </rPr>
      <t xml:space="preserve"> during 2011</t>
    </r>
  </si>
  <si>
    <r>
      <t>Principal Adjustments</t>
    </r>
    <r>
      <rPr>
        <b/>
        <vertAlign val="superscript"/>
        <sz val="10"/>
        <rFont val="Book Antiqua"/>
        <family val="1"/>
      </rPr>
      <t>2</t>
    </r>
    <r>
      <rPr>
        <b/>
        <sz val="10"/>
        <rFont val="Book Antiqua"/>
        <family val="1"/>
      </rPr>
      <t xml:space="preserve"> during 2011</t>
    </r>
  </si>
  <si>
    <r>
      <t>Transactions</t>
    </r>
    <r>
      <rPr>
        <b/>
        <vertAlign val="superscript"/>
        <sz val="8"/>
        <rFont val="Book Antiqua"/>
        <family val="1"/>
      </rPr>
      <t>2</t>
    </r>
    <r>
      <rPr>
        <b/>
        <sz val="10"/>
        <rFont val="Book Antiqua"/>
        <family val="1"/>
      </rPr>
      <t xml:space="preserve"> Debit / (Credit) during 2011</t>
    </r>
  </si>
  <si>
    <r>
      <t>Interest Adjustments</t>
    </r>
    <r>
      <rPr>
        <b/>
        <vertAlign val="superscript"/>
        <sz val="8"/>
        <rFont val="Book Antiqua"/>
        <family val="1"/>
      </rPr>
      <t>1</t>
    </r>
    <r>
      <rPr>
        <b/>
        <sz val="10"/>
        <rFont val="Book Antiqua"/>
        <family val="1"/>
      </rPr>
      <t xml:space="preserve"> during 2010</t>
    </r>
  </si>
  <si>
    <r>
      <t xml:space="preserve">In the green shaded cells, enter the data related to the </t>
    </r>
    <r>
      <rPr>
        <b/>
        <sz val="10"/>
        <rFont val="Arial"/>
        <family val="2"/>
      </rPr>
      <t>proposed</t>
    </r>
    <r>
      <rPr>
        <sz val="10"/>
        <rFont val="Arial"/>
        <family val="2"/>
      </rPr>
      <t xml:space="preserve"> load forecast.  Do not enter data for the MicroFit class.</t>
    </r>
  </si>
  <si>
    <t>2.6 unlock</t>
  </si>
  <si>
    <t>Opening Principal Amounts as of Jan-1-15</t>
  </si>
  <si>
    <t>Transactions2 Debit / (Credit) during 2015</t>
  </si>
  <si>
    <t>Board-Approved Disposition during 2015</t>
  </si>
  <si>
    <t xml:space="preserve">Principal Adjustments2 during 2015 </t>
  </si>
  <si>
    <t>Closing Principal Balance as of Dec-31-15</t>
  </si>
  <si>
    <t>Opening Interest Amounts as of Jan-1-15</t>
  </si>
  <si>
    <t>Interest Jan-1 to Dec-31-15</t>
  </si>
  <si>
    <t>Interest Adjustments1 during 2015</t>
  </si>
  <si>
    <t>Closing Interest Amounts as of Dec-31-15</t>
  </si>
  <si>
    <t>Principal Disposition during 2016 - instructed by Board</t>
  </si>
  <si>
    <t>Interest Disposition during 2016 - instructed by Board</t>
  </si>
  <si>
    <t>Closing Principal Balances as of Dec 31-15 Adjusted for Dispositions during 2015</t>
  </si>
  <si>
    <t>Closing Interest Balances as of Dec 31-15 Adjusted for Dispositions during 2015</t>
  </si>
  <si>
    <t>Projected Interest on Dec-31-16 Balances</t>
  </si>
  <si>
    <t>Projected Interest from Jan 1, 2016 to December 31, 2016 on Dec 31 -15 balance adjusted for disposition during 2015</t>
  </si>
  <si>
    <t>Projected Interest from January 1, 2016 to April 30, 2016 on Dec 31 -15 balance adjusted for disposition during 2016</t>
  </si>
  <si>
    <t>Disposition and Recovery/Refund of Regulatory Balances (2015)</t>
  </si>
  <si>
    <t>As of Dec 31-15</t>
  </si>
  <si>
    <t>Rounding</t>
  </si>
  <si>
    <t>RESIDENTIAL</t>
  </si>
  <si>
    <t>GENERAL SERVICE LESS THAN 50 KW</t>
  </si>
  <si>
    <t>GENERAL SERVICE 50-2999 KW</t>
  </si>
  <si>
    <t>GENERAL SERVICE 3000-4999 KW</t>
  </si>
  <si>
    <t>STREET LIGHTING</t>
  </si>
  <si>
    <t>SENTINEL LIGHTS</t>
  </si>
  <si>
    <t>UNMETERED SCATTERED LOAD</t>
  </si>
  <si>
    <t>kW</t>
  </si>
  <si>
    <t>LRAMA calculation</t>
  </si>
  <si>
    <t>Non-RPP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</si>
</sst>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8" formatCode="&quot;$&quot;#,##0.00_);[Red]\(&quot;$&quot;#,##0.00\)"/>
    <numFmt numFmtId="44" formatCode="_(&quot;$&quot;* #,##0.00_);_(&quot;$&quot;* \(#,##0.00\);_(&quot;$&quot;*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_(* #,##0.0_);_(* \(#,##0.0\);_(* &quot;-&quot;??_);_(@_)"/>
    <numFmt numFmtId="169" formatCode="_(* #,##0_);_(* \(#,##0\);_(* &quot;-&quot;??_);_(@_)"/>
    <numFmt numFmtId="170" formatCode="&quot;£ &quot;#,##0.00;[Red]\-&quot;£ &quot;#,##0.00"/>
    <numFmt numFmtId="171" formatCode="#,##0.0"/>
    <numFmt numFmtId="172" formatCode="##\-#"/>
    <numFmt numFmtId="173" formatCode="mm/dd/yyyy"/>
    <numFmt numFmtId="174" formatCode="0\-0"/>
    <numFmt numFmtId="175" formatCode="_-&quot;$&quot;* #,##0_-;\-&quot;$&quot;* #,##0_-;_-&quot;$&quot;* &quot;-&quot;??_-;_-@_-"/>
    <numFmt numFmtId="176" formatCode="0.0"/>
    <numFmt numFmtId="177" formatCode="#,##0;[Red]\(#,##0\)"/>
    <numFmt numFmtId="178" formatCode="_-* #,##0_-;\-* #,##0_-;_-* &quot;-&quot;??_-;_-@_-"/>
    <numFmt numFmtId="179" formatCode="_-* #,##0.0000_-;\-* #,##0.0000_-;_-* &quot;-&quot;??_-;_-@_-"/>
    <numFmt numFmtId="180" formatCode="0.0%"/>
    <numFmt numFmtId="181" formatCode="&quot;$&quot;#,##0.0000_);[Red]\(&quot;$&quot;#,##0.0000\)"/>
    <numFmt numFmtId="182" formatCode="_-&quot;$&quot;* #,##0.0000_-;\-&quot;$&quot;* #,##0.0000_-;_-&quot;$&quot;* &quot;-&quot;??_-;_-@_-"/>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2"/>
      <color theme="1"/>
      <name val="Arial"/>
      <family val="2"/>
    </font>
    <font>
      <b/>
      <sz val="11"/>
      <color rgb="FFFF0000"/>
      <name val="Arial"/>
      <family val="2"/>
    </font>
    <font>
      <b/>
      <sz val="10"/>
      <color rgb="FF0070C0"/>
      <name val="Arial"/>
      <family val="2"/>
    </font>
    <font>
      <b/>
      <sz val="8"/>
      <color rgb="FFFF0000"/>
      <name val="Arial"/>
      <family val="2"/>
    </font>
    <font>
      <i/>
      <sz val="8"/>
      <color rgb="FFFF0000"/>
      <name val="Arial"/>
      <family val="2"/>
    </font>
    <font>
      <b/>
      <i/>
      <sz val="10"/>
      <name val="Arial"/>
      <family val="2"/>
    </font>
    <font>
      <sz val="9"/>
      <color indexed="81"/>
      <name val="Tahoma"/>
      <family val="2"/>
    </font>
    <font>
      <b/>
      <sz val="9"/>
      <color indexed="81"/>
      <name val="Tahoma"/>
      <family val="2"/>
    </font>
    <font>
      <b/>
      <vertAlign val="superscrip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b/>
      <vertAlign val="superscript"/>
      <sz val="8"/>
      <name val="Book Antiqua"/>
      <family val="1"/>
    </font>
    <font>
      <b/>
      <sz val="10"/>
      <color theme="0" tint="-0.34998626667073579"/>
      <name val="Book Antiqua"/>
      <family val="1"/>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9"/>
      </top>
      <bottom/>
      <diagonal/>
    </border>
    <border>
      <left style="medium">
        <color auto="1"/>
      </left>
      <right/>
      <top style="medium">
        <color indexed="12"/>
      </top>
      <bottom/>
      <diagonal/>
    </border>
    <border>
      <left style="medium">
        <color auto="1"/>
      </left>
      <right style="medium">
        <color indexed="9"/>
      </right>
      <top style="medium">
        <color indexed="9"/>
      </top>
      <bottom style="medium">
        <color indexed="9"/>
      </bottom>
      <diagonal/>
    </border>
    <border>
      <left style="medium">
        <color auto="1"/>
      </left>
      <right/>
      <top/>
      <bottom/>
      <diagonal/>
    </border>
    <border>
      <left style="medium">
        <color auto="1"/>
      </left>
      <right style="medium">
        <color indexed="9"/>
      </right>
      <top style="medium">
        <color indexed="9"/>
      </top>
      <bottom/>
      <diagonal/>
    </border>
    <border>
      <left style="medium">
        <color auto="1"/>
      </left>
      <right/>
      <top style="medium">
        <color indexed="9"/>
      </top>
      <bottom style="medium">
        <color auto="1"/>
      </bottom>
      <diagonal/>
    </border>
    <border>
      <left/>
      <right/>
      <top/>
      <bottom style="medium">
        <color auto="1"/>
      </bottom>
      <diagonal/>
    </border>
    <border>
      <left/>
      <right style="medium">
        <color indexed="64"/>
      </right>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
      <left style="medium">
        <color indexed="9"/>
      </left>
      <right style="medium">
        <color indexed="9"/>
      </right>
      <top/>
      <bottom style="medium">
        <color indexed="9"/>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style="medium">
        <color auto="1"/>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auto="1"/>
      </left>
      <right style="medium">
        <color indexed="64"/>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indexed="9"/>
      </right>
      <top/>
      <bottom style="medium">
        <color indexed="9"/>
      </bottom>
      <diagonal/>
    </border>
    <border>
      <left style="medium">
        <color indexed="9"/>
      </left>
      <right style="medium">
        <color indexed="9"/>
      </right>
      <top/>
      <bottom style="medium">
        <color indexed="9"/>
      </bottom>
      <diagonal/>
    </border>
  </borders>
  <cellStyleXfs count="251">
    <xf numFmtId="0" fontId="0" fillId="0" borderId="0"/>
    <xf numFmtId="168" fontId="5" fillId="0" borderId="0"/>
    <xf numFmtId="171" fontId="5" fillId="0" borderId="0"/>
    <xf numFmtId="173" fontId="5" fillId="0" borderId="0"/>
    <xf numFmtId="174" fontId="5"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3"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0" fontId="26" fillId="0" borderId="0" applyNumberFormat="0" applyFill="0" applyBorder="0" applyAlignment="0" applyProtection="0"/>
    <xf numFmtId="2" fontId="5" fillId="0" borderId="0" applyFont="0" applyFill="0" applyBorder="0" applyAlignment="0" applyProtection="0"/>
    <xf numFmtId="0" fontId="27" fillId="4" borderId="0" applyNumberFormat="0" applyBorder="0" applyAlignment="0" applyProtection="0"/>
    <xf numFmtId="38" fontId="9" fillId="22" borderId="0" applyNumberFormat="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10" fontId="9" fillId="23" borderId="4" applyNumberFormat="0" applyBorder="0" applyAlignment="0" applyProtection="0"/>
    <xf numFmtId="0" fontId="30" fillId="0" borderId="5" applyNumberFormat="0" applyFill="0" applyAlignment="0" applyProtection="0"/>
    <xf numFmtId="172" fontId="5" fillId="0" borderId="0"/>
    <xf numFmtId="169" fontId="5" fillId="0" borderId="0"/>
    <xf numFmtId="0" fontId="31" fillId="24" borderId="0" applyNumberFormat="0" applyBorder="0" applyAlignment="0" applyProtection="0"/>
    <xf numFmtId="170" fontId="5" fillId="0" borderId="0"/>
    <xf numFmtId="0" fontId="13" fillId="25" borderId="6" applyNumberFormat="0" applyFont="0" applyAlignment="0" applyProtection="0"/>
    <xf numFmtId="0" fontId="32" fillId="20" borderId="7" applyNumberFormat="0" applyAlignment="0" applyProtection="0"/>
    <xf numFmtId="10" fontId="5" fillId="0" borderId="0" applyFont="0" applyFill="0" applyBorder="0" applyAlignment="0" applyProtection="0"/>
    <xf numFmtId="0" fontId="33" fillId="0" borderId="0" applyNumberFormat="0" applyFill="0" applyBorder="0" applyAlignment="0" applyProtection="0"/>
    <xf numFmtId="0" fontId="5" fillId="0" borderId="8" applyNumberFormat="0" applyFont="0" applyBorder="0" applyAlignment="0" applyProtection="0"/>
    <xf numFmtId="0" fontId="34" fillId="0" borderId="0" applyNumberFormat="0" applyFill="0" applyBorder="0" applyAlignment="0" applyProtection="0"/>
    <xf numFmtId="167" fontId="40" fillId="0" borderId="0" applyFont="0" applyFill="0" applyBorder="0" applyAlignment="0" applyProtection="0"/>
    <xf numFmtId="166" fontId="40" fillId="0" borderId="0" applyFont="0" applyFill="0" applyBorder="0" applyAlignment="0" applyProtection="0"/>
    <xf numFmtId="9" fontId="40" fillId="0" borderId="0" applyFont="0" applyFill="0" applyBorder="0" applyAlignment="0" applyProtection="0"/>
    <xf numFmtId="0" fontId="4" fillId="0" borderId="0"/>
    <xf numFmtId="168" fontId="5" fillId="0" borderId="0"/>
    <xf numFmtId="168" fontId="5" fillId="0" borderId="0"/>
    <xf numFmtId="168" fontId="5" fillId="0" borderId="0"/>
    <xf numFmtId="168" fontId="5" fillId="0" borderId="0"/>
    <xf numFmtId="173" fontId="5" fillId="0" borderId="0"/>
    <xf numFmtId="172" fontId="5" fillId="0" borderId="0"/>
    <xf numFmtId="172" fontId="5" fillId="0" borderId="0"/>
    <xf numFmtId="172" fontId="5" fillId="0" borderId="0"/>
    <xf numFmtId="172" fontId="5" fillId="0" borderId="0"/>
    <xf numFmtId="0" fontId="5" fillId="0" borderId="0"/>
    <xf numFmtId="0" fontId="5" fillId="0" borderId="0"/>
    <xf numFmtId="168" fontId="5" fillId="0" borderId="0"/>
    <xf numFmtId="168" fontId="5" fillId="0" borderId="0"/>
    <xf numFmtId="168" fontId="5"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62" fillId="55"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3" fillId="58" borderId="0" applyNumberFormat="0" applyBorder="0" applyAlignment="0" applyProtection="0"/>
    <xf numFmtId="0" fontId="64" fillId="59" borderId="55" applyNumberFormat="0" applyAlignment="0" applyProtection="0"/>
    <xf numFmtId="0" fontId="65" fillId="60" borderId="56" applyNumberFormat="0" applyAlignment="0" applyProtection="0"/>
    <xf numFmtId="167" fontId="3"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0" fontId="66" fillId="0" borderId="0" applyNumberFormat="0" applyFill="0" applyBorder="0" applyAlignment="0" applyProtection="0"/>
    <xf numFmtId="0" fontId="67" fillId="61" borderId="0" applyNumberFormat="0" applyBorder="0" applyAlignment="0" applyProtection="0"/>
    <xf numFmtId="0" fontId="68" fillId="0" borderId="57" applyNumberFormat="0" applyFill="0" applyAlignment="0" applyProtection="0"/>
    <xf numFmtId="0" fontId="69" fillId="0" borderId="58" applyNumberFormat="0" applyFill="0" applyAlignment="0" applyProtection="0"/>
    <xf numFmtId="0" fontId="42" fillId="0" borderId="59" applyNumberFormat="0" applyFill="0" applyAlignment="0" applyProtection="0"/>
    <xf numFmtId="0" fontId="42" fillId="0" borderId="0" applyNumberFormat="0" applyFill="0" applyBorder="0" applyAlignment="0" applyProtection="0"/>
    <xf numFmtId="0" fontId="70" fillId="62" borderId="55" applyNumberFormat="0" applyAlignment="0" applyProtection="0"/>
    <xf numFmtId="0" fontId="71" fillId="0" borderId="60" applyNumberFormat="0" applyFill="0" applyAlignment="0" applyProtection="0"/>
    <xf numFmtId="172" fontId="5" fillId="0" borderId="0"/>
    <xf numFmtId="172" fontId="5" fillId="0" borderId="0"/>
    <xf numFmtId="172" fontId="5" fillId="0" borderId="0"/>
    <xf numFmtId="0" fontId="72" fillId="63" borderId="0" applyNumberFormat="0" applyBorder="0" applyAlignment="0" applyProtection="0"/>
    <xf numFmtId="0" fontId="3" fillId="0" borderId="0"/>
    <xf numFmtId="0" fontId="3" fillId="0" borderId="0"/>
    <xf numFmtId="0" fontId="3" fillId="0" borderId="0"/>
    <xf numFmtId="0" fontId="3" fillId="64" borderId="61" applyNumberFormat="0" applyFont="0" applyAlignment="0" applyProtection="0"/>
    <xf numFmtId="0" fontId="73" fillId="59" borderId="62" applyNumberFormat="0" applyAlignment="0" applyProtection="0"/>
    <xf numFmtId="9" fontId="5" fillId="0" borderId="0" applyFont="0" applyFill="0" applyBorder="0" applyAlignment="0" applyProtection="0"/>
    <xf numFmtId="9" fontId="3" fillId="0" borderId="0" applyFont="0" applyFill="0" applyBorder="0" applyAlignment="0" applyProtection="0"/>
    <xf numFmtId="0" fontId="74" fillId="0" borderId="0" applyNumberFormat="0" applyFill="0" applyBorder="0" applyAlignment="0" applyProtection="0"/>
    <xf numFmtId="0" fontId="41" fillId="0" borderId="63" applyNumberFormat="0" applyFill="0" applyAlignment="0" applyProtection="0"/>
    <xf numFmtId="0" fontId="7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0" borderId="67" applyNumberFormat="0" applyFill="0" applyAlignment="0" applyProtection="0"/>
    <xf numFmtId="0" fontId="5" fillId="25" borderId="6" applyNumberFormat="0" applyFont="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9" fontId="5"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0" borderId="69" applyNumberFormat="0" applyFill="0" applyAlignment="0" applyProtection="0"/>
    <xf numFmtId="0" fontId="28" fillId="0" borderId="66" applyNumberFormat="0" applyFill="0" applyAlignment="0" applyProtection="0"/>
    <xf numFmtId="0" fontId="2" fillId="0" borderId="0"/>
    <xf numFmtId="0" fontId="2" fillId="0" borderId="0"/>
    <xf numFmtId="0" fontId="2" fillId="0" borderId="0"/>
    <xf numFmtId="0" fontId="2" fillId="64" borderId="61" applyNumberFormat="0" applyFon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25" borderId="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0" borderId="70"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8" fillId="0" borderId="64" applyNumberFormat="0" applyFill="0" applyAlignment="0" applyProtection="0"/>
    <xf numFmtId="0" fontId="28" fillId="0" borderId="68" applyNumberFormat="0" applyFill="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cellStyleXfs>
  <cellXfs count="381">
    <xf numFmtId="0" fontId="0" fillId="0" borderId="0" xfId="0"/>
    <xf numFmtId="0" fontId="0" fillId="0" borderId="0" xfId="0" applyProtection="1"/>
    <xf numFmtId="0" fontId="8" fillId="0" borderId="0" xfId="0" applyFont="1" applyProtection="1"/>
    <xf numFmtId="0" fontId="19" fillId="0" borderId="0" xfId="0" applyFont="1" applyProtection="1"/>
    <xf numFmtId="0" fontId="6" fillId="0" borderId="0" xfId="0" applyFont="1" applyProtection="1"/>
    <xf numFmtId="0" fontId="6" fillId="0" borderId="0" xfId="0" applyFont="1" applyBorder="1" applyProtection="1"/>
    <xf numFmtId="0" fontId="0" fillId="0" borderId="10" xfId="0" applyBorder="1" applyProtection="1"/>
    <xf numFmtId="0" fontId="6" fillId="0" borderId="0" xfId="0" applyFont="1" applyAlignment="1" applyProtection="1">
      <alignment horizontal="center"/>
    </xf>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xf numFmtId="0" fontId="7" fillId="0" borderId="0" xfId="0" applyFont="1" applyAlignment="1" applyProtection="1">
      <alignment horizontal="left"/>
    </xf>
    <xf numFmtId="0" fontId="7" fillId="0" borderId="0" xfId="0" applyFont="1" applyAlignment="1" applyProtection="1">
      <alignment horizontal="center"/>
    </xf>
    <xf numFmtId="0" fontId="6" fillId="0" borderId="0" xfId="0" applyFont="1" applyBorder="1" applyAlignment="1" applyProtection="1">
      <alignment horizontal="center"/>
    </xf>
    <xf numFmtId="0" fontId="7" fillId="0" borderId="0" xfId="0" applyFont="1" applyBorder="1" applyProtection="1"/>
    <xf numFmtId="0" fontId="6" fillId="0" borderId="0" xfId="0" applyFont="1" applyFill="1" applyBorder="1" applyProtection="1"/>
    <xf numFmtId="0" fontId="7" fillId="0" borderId="0" xfId="0" applyFont="1" applyFill="1" applyBorder="1" applyProtection="1"/>
    <xf numFmtId="0" fontId="12" fillId="0" borderId="0" xfId="0" applyFont="1" applyProtection="1"/>
    <xf numFmtId="0" fontId="35" fillId="0" borderId="0" xfId="0" applyFont="1" applyAlignment="1" applyProtection="1">
      <alignment vertical="center"/>
    </xf>
    <xf numFmtId="0" fontId="6" fillId="0" borderId="10" xfId="0" applyFont="1" applyBorder="1" applyProtection="1"/>
    <xf numFmtId="0" fontId="18" fillId="0" borderId="13" xfId="0" applyFont="1" applyBorder="1" applyAlignment="1" applyProtection="1"/>
    <xf numFmtId="0" fontId="18" fillId="0" borderId="14" xfId="0" applyFont="1" applyBorder="1" applyAlignment="1" applyProtection="1"/>
    <xf numFmtId="0" fontId="0" fillId="0" borderId="16" xfId="0" applyBorder="1" applyProtection="1"/>
    <xf numFmtId="0" fontId="18" fillId="0" borderId="17" xfId="0" applyFont="1" applyBorder="1" applyAlignment="1" applyProtection="1"/>
    <xf numFmtId="44" fontId="0" fillId="0" borderId="15" xfId="0" applyNumberFormat="1" applyBorder="1" applyAlignment="1" applyProtection="1">
      <alignment vertical="center"/>
    </xf>
    <xf numFmtId="0" fontId="7" fillId="0" borderId="10" xfId="0" applyFont="1" applyBorder="1" applyAlignment="1" applyProtection="1">
      <alignment horizontal="left" vertical="center"/>
    </xf>
    <xf numFmtId="0" fontId="39" fillId="0" borderId="9" xfId="0" applyFont="1" applyBorder="1" applyAlignment="1" applyProtection="1">
      <alignment vertical="center"/>
    </xf>
    <xf numFmtId="0" fontId="6" fillId="0" borderId="0" xfId="0" applyFont="1" applyAlignment="1" applyProtection="1">
      <alignment vertical="center" wrapText="1"/>
    </xf>
    <xf numFmtId="0" fontId="6" fillId="0" borderId="0" xfId="0" applyFont="1" applyBorder="1" applyAlignment="1" applyProtection="1">
      <alignment horizontal="center" vertical="center"/>
    </xf>
    <xf numFmtId="0" fontId="6" fillId="0" borderId="0" xfId="0" applyFont="1" applyAlignment="1" applyProtection="1">
      <alignment wrapText="1"/>
    </xf>
    <xf numFmtId="0" fontId="6" fillId="0" borderId="0" xfId="0" applyFont="1" applyAlignment="1" applyProtection="1">
      <alignment horizontal="center" vertical="center"/>
    </xf>
    <xf numFmtId="0" fontId="6" fillId="0" borderId="9" xfId="0" applyFont="1" applyBorder="1" applyAlignment="1" applyProtection="1">
      <alignment vertical="center"/>
    </xf>
    <xf numFmtId="0" fontId="6" fillId="0" borderId="9" xfId="0" applyFont="1" applyBorder="1" applyAlignment="1" applyProtection="1">
      <alignment horizontal="left" vertical="center"/>
    </xf>
    <xf numFmtId="0" fontId="4" fillId="0" borderId="0" xfId="59" applyProtection="1"/>
    <xf numFmtId="0" fontId="4" fillId="0" borderId="0" xfId="59" applyFill="1" applyProtection="1"/>
    <xf numFmtId="0" fontId="4" fillId="28" borderId="0" xfId="59" applyFill="1" applyAlignment="1" applyProtection="1">
      <alignment horizontal="left"/>
    </xf>
    <xf numFmtId="0" fontId="41" fillId="0" borderId="0" xfId="59" applyFont="1" applyProtection="1"/>
    <xf numFmtId="176"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4" fillId="0" borderId="0" xfId="59" applyAlignment="1" applyProtection="1">
      <alignment horizontal="right" vertical="center"/>
    </xf>
    <xf numFmtId="0" fontId="4" fillId="0" borderId="0" xfId="59" applyAlignment="1" applyProtection="1">
      <alignment vertical="center"/>
    </xf>
    <xf numFmtId="0" fontId="4"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4" fillId="0" borderId="0" xfId="59"/>
    <xf numFmtId="0" fontId="4" fillId="30" borderId="14" xfId="59" applyFill="1" applyBorder="1"/>
    <xf numFmtId="0" fontId="4" fillId="29" borderId="14" xfId="59" applyFill="1" applyBorder="1"/>
    <xf numFmtId="0" fontId="4" fillId="0" borderId="0" xfId="59" applyAlignment="1">
      <alignment wrapText="1"/>
    </xf>
    <xf numFmtId="0" fontId="4" fillId="0" borderId="14" xfId="59" applyBorder="1"/>
    <xf numFmtId="0" fontId="10" fillId="0" borderId="0" xfId="0" applyFont="1" applyAlignment="1" applyProtection="1">
      <alignment vertical="center"/>
    </xf>
    <xf numFmtId="0" fontId="14" fillId="0" borderId="0" xfId="59" applyFont="1" applyBorder="1" applyProtection="1"/>
    <xf numFmtId="0" fontId="14" fillId="0" borderId="0" xfId="59" applyFont="1" applyBorder="1" applyAlignment="1" applyProtection="1">
      <alignment horizontal="center"/>
    </xf>
    <xf numFmtId="0" fontId="5" fillId="0" borderId="4" xfId="0" applyFont="1" applyBorder="1" applyProtection="1"/>
    <xf numFmtId="0" fontId="5" fillId="0" borderId="4" xfId="0" applyFont="1" applyBorder="1" applyAlignment="1" applyProtection="1">
      <alignment horizontal="center"/>
    </xf>
    <xf numFmtId="177" fontId="5" fillId="0" borderId="4" xfId="57" applyNumberFormat="1" applyFont="1" applyBorder="1" applyAlignment="1" applyProtection="1">
      <alignment horizontal="center" vertical="center"/>
    </xf>
    <xf numFmtId="0" fontId="5" fillId="0" borderId="4" xfId="0" applyFont="1" applyBorder="1" applyAlignment="1" applyProtection="1"/>
    <xf numFmtId="0" fontId="5" fillId="0" borderId="4" xfId="0" applyFont="1" applyBorder="1" applyAlignment="1" applyProtection="1">
      <alignment horizontal="left"/>
    </xf>
    <xf numFmtId="0" fontId="8" fillId="0" borderId="0" xfId="0" applyFont="1" applyAlignment="1" applyProtection="1"/>
    <xf numFmtId="175" fontId="8" fillId="0" borderId="0" xfId="57" applyNumberFormat="1" applyFont="1" applyAlignment="1" applyProtection="1"/>
    <xf numFmtId="0" fontId="5" fillId="0" borderId="4" xfId="0" applyFont="1" applyBorder="1" applyAlignment="1" applyProtection="1">
      <alignment wrapText="1"/>
    </xf>
    <xf numFmtId="0" fontId="8" fillId="0" borderId="0" xfId="0" applyFont="1" applyBorder="1" applyProtection="1"/>
    <xf numFmtId="0" fontId="5" fillId="0" borderId="0" xfId="0" applyFont="1" applyBorder="1" applyAlignment="1" applyProtection="1">
      <alignment horizontal="center"/>
    </xf>
    <xf numFmtId="177" fontId="5" fillId="0" borderId="0" xfId="57" applyNumberFormat="1" applyFont="1" applyBorder="1" applyAlignment="1" applyProtection="1">
      <alignment horizontal="center" vertical="center"/>
    </xf>
    <xf numFmtId="0" fontId="5" fillId="0" borderId="0" xfId="0" applyFont="1" applyBorder="1" applyProtection="1"/>
    <xf numFmtId="175" fontId="5" fillId="0" borderId="0" xfId="57" applyNumberFormat="1" applyFont="1" applyBorder="1" applyProtection="1"/>
    <xf numFmtId="0" fontId="5" fillId="0" borderId="4" xfId="0" applyFont="1" applyBorder="1" applyAlignment="1" applyProtection="1">
      <alignment horizontal="center" vertical="center"/>
    </xf>
    <xf numFmtId="0" fontId="5" fillId="0" borderId="4" xfId="0" applyFont="1" applyBorder="1" applyAlignment="1" applyProtection="1">
      <alignment horizontal="left" vertical="center" wrapText="1"/>
    </xf>
    <xf numFmtId="0" fontId="8" fillId="31" borderId="4" xfId="0" applyFont="1" applyFill="1" applyBorder="1" applyProtection="1"/>
    <xf numFmtId="177" fontId="8" fillId="31" borderId="4" xfId="57" applyNumberFormat="1" applyFont="1" applyFill="1" applyBorder="1" applyAlignment="1" applyProtection="1">
      <alignment horizontal="center" vertical="center"/>
    </xf>
    <xf numFmtId="0" fontId="8" fillId="31" borderId="4" xfId="0" applyFont="1" applyFill="1" applyBorder="1" applyAlignment="1" applyProtection="1">
      <alignment horizontal="center" vertical="center"/>
    </xf>
    <xf numFmtId="0" fontId="5" fillId="28" borderId="0" xfId="0" applyFont="1" applyFill="1" applyBorder="1" applyAlignment="1" applyProtection="1">
      <alignment horizontal="center" vertical="center"/>
    </xf>
    <xf numFmtId="0" fontId="5" fillId="28" borderId="4" xfId="0" applyFont="1" applyFill="1" applyBorder="1" applyAlignment="1" applyProtection="1">
      <alignment horizontal="center" vertical="center"/>
    </xf>
    <xf numFmtId="175" fontId="0" fillId="0" borderId="4" xfId="57" applyNumberFormat="1" applyFont="1" applyBorder="1"/>
    <xf numFmtId="177" fontId="8" fillId="28" borderId="4" xfId="57" applyNumberFormat="1" applyFont="1" applyFill="1" applyBorder="1" applyAlignment="1" applyProtection="1">
      <alignment horizontal="center" vertical="center"/>
    </xf>
    <xf numFmtId="0" fontId="8" fillId="28" borderId="4" xfId="0" applyFont="1" applyFill="1" applyBorder="1" applyAlignment="1" applyProtection="1">
      <alignment horizontal="center" vertical="center"/>
    </xf>
    <xf numFmtId="0" fontId="8" fillId="0" borderId="0" xfId="70" applyFont="1" applyAlignment="1" applyProtection="1">
      <alignment vertical="top"/>
    </xf>
    <xf numFmtId="0" fontId="8" fillId="0" borderId="0" xfId="70" applyFont="1" applyAlignment="1" applyProtection="1">
      <alignment vertical="top" wrapText="1"/>
    </xf>
    <xf numFmtId="0" fontId="8" fillId="29" borderId="4" xfId="70" applyFont="1" applyFill="1" applyBorder="1" applyAlignment="1" applyProtection="1">
      <alignment horizontal="center"/>
      <protection locked="0"/>
    </xf>
    <xf numFmtId="0" fontId="12" fillId="0" borderId="0" xfId="0" applyFont="1" applyAlignment="1" applyProtection="1">
      <alignment vertical="top"/>
    </xf>
    <xf numFmtId="0" fontId="0" fillId="0" borderId="4" xfId="0" applyFill="1" applyBorder="1"/>
    <xf numFmtId="165" fontId="0" fillId="0" borderId="0" xfId="0" applyNumberFormat="1" applyProtection="1"/>
    <xf numFmtId="165" fontId="6" fillId="0" borderId="0" xfId="0" applyNumberFormat="1" applyFont="1" applyFill="1" applyBorder="1" applyProtection="1"/>
    <xf numFmtId="0" fontId="0" fillId="0" borderId="0" xfId="0" applyNumberFormat="1" applyProtection="1"/>
    <xf numFmtId="0" fontId="7" fillId="0" borderId="0" xfId="0" applyNumberFormat="1" applyFont="1" applyProtection="1"/>
    <xf numFmtId="0" fontId="7" fillId="0" borderId="0" xfId="0" applyNumberFormat="1" applyFont="1" applyAlignment="1" applyProtection="1">
      <alignment wrapText="1"/>
    </xf>
    <xf numFmtId="0" fontId="18" fillId="0" borderId="14" xfId="0" applyNumberFormat="1" applyFont="1" applyBorder="1" applyAlignment="1" applyProtection="1">
      <alignment horizontal="center"/>
    </xf>
    <xf numFmtId="0" fontId="18" fillId="0" borderId="13" xfId="0" applyNumberFormat="1" applyFont="1" applyBorder="1" applyAlignment="1" applyProtection="1"/>
    <xf numFmtId="0" fontId="5" fillId="29" borderId="4" xfId="0" applyFont="1" applyFill="1" applyBorder="1" applyAlignment="1" applyProtection="1">
      <alignment horizontal="center" vertical="center"/>
      <protection locked="0"/>
    </xf>
    <xf numFmtId="178" fontId="5" fillId="30" borderId="4" xfId="56" applyNumberFormat="1" applyFont="1" applyFill="1" applyBorder="1" applyProtection="1">
      <protection locked="0"/>
    </xf>
    <xf numFmtId="9" fontId="5" fillId="30" borderId="4" xfId="58" applyFont="1" applyFill="1" applyBorder="1" applyProtection="1">
      <protection locked="0"/>
    </xf>
    <xf numFmtId="164" fontId="6" fillId="0" borderId="9" xfId="0" applyNumberFormat="1" applyFont="1" applyBorder="1" applyProtection="1"/>
    <xf numFmtId="164" fontId="6" fillId="0" borderId="0" xfId="0" applyNumberFormat="1" applyFont="1" applyBorder="1" applyProtection="1"/>
    <xf numFmtId="164" fontId="0" fillId="0" borderId="0" xfId="0" applyNumberFormat="1" applyBorder="1" applyAlignment="1" applyProtection="1">
      <alignment wrapText="1"/>
    </xf>
    <xf numFmtId="164" fontId="7" fillId="0" borderId="10" xfId="0" applyNumberFormat="1" applyFont="1" applyBorder="1" applyAlignment="1" applyProtection="1">
      <alignment horizontal="center" vertical="center" wrapText="1"/>
    </xf>
    <xf numFmtId="164" fontId="0" fillId="0" borderId="12" xfId="0" applyNumberFormat="1" applyBorder="1" applyAlignment="1" applyProtection="1">
      <alignment wrapText="1"/>
    </xf>
    <xf numFmtId="164" fontId="0" fillId="0" borderId="18" xfId="0" applyNumberFormat="1" applyBorder="1" applyAlignment="1" applyProtection="1">
      <alignment wrapText="1"/>
    </xf>
    <xf numFmtId="164" fontId="0" fillId="0" borderId="11" xfId="0" applyNumberFormat="1" applyBorder="1" applyAlignment="1" applyProtection="1">
      <alignment wrapText="1"/>
    </xf>
    <xf numFmtId="164" fontId="0" fillId="0" borderId="0" xfId="0" applyNumberFormat="1" applyBorder="1" applyProtection="1"/>
    <xf numFmtId="164" fontId="0" fillId="0" borderId="10" xfId="0" applyNumberFormat="1" applyBorder="1" applyProtection="1"/>
    <xf numFmtId="164" fontId="0" fillId="0" borderId="15" xfId="0" applyNumberFormat="1" applyBorder="1" applyProtection="1"/>
    <xf numFmtId="164" fontId="0" fillId="0" borderId="11" xfId="0" applyNumberFormat="1" applyBorder="1" applyProtection="1"/>
    <xf numFmtId="164" fontId="0" fillId="0" borderId="0" xfId="0" applyNumberFormat="1" applyProtection="1"/>
    <xf numFmtId="164" fontId="6" fillId="30" borderId="19" xfId="0" applyNumberFormat="1" applyFont="1" applyFill="1" applyBorder="1" applyProtection="1">
      <protection locked="0"/>
    </xf>
    <xf numFmtId="164" fontId="6" fillId="30" borderId="20" xfId="0" applyNumberFormat="1" applyFont="1" applyFill="1" applyBorder="1" applyProtection="1">
      <protection locked="0"/>
    </xf>
    <xf numFmtId="164" fontId="6" fillId="0" borderId="0" xfId="0" applyNumberFormat="1" applyFont="1" applyFill="1" applyBorder="1" applyProtection="1"/>
    <xf numFmtId="164" fontId="6" fillId="0" borderId="10" xfId="0" applyNumberFormat="1" applyFont="1" applyFill="1" applyBorder="1" applyProtection="1"/>
    <xf numFmtId="164" fontId="6" fillId="26" borderId="19" xfId="0" applyNumberFormat="1" applyFont="1" applyFill="1" applyBorder="1" applyProtection="1"/>
    <xf numFmtId="164" fontId="6" fillId="26" borderId="20" xfId="0" applyNumberFormat="1" applyFont="1" applyFill="1" applyBorder="1" applyProtection="1"/>
    <xf numFmtId="164" fontId="6" fillId="26" borderId="30" xfId="0" applyNumberFormat="1" applyFont="1" applyFill="1" applyBorder="1" applyProtection="1"/>
    <xf numFmtId="164" fontId="6" fillId="30" borderId="21" xfId="0" applyNumberFormat="1" applyFont="1" applyFill="1" applyBorder="1" applyProtection="1">
      <protection locked="0"/>
    </xf>
    <xf numFmtId="164" fontId="6" fillId="30" borderId="22" xfId="0" applyNumberFormat="1" applyFont="1" applyFill="1" applyBorder="1" applyProtection="1">
      <protection locked="0"/>
    </xf>
    <xf numFmtId="164" fontId="6" fillId="0" borderId="9" xfId="0" applyNumberFormat="1" applyFont="1" applyFill="1" applyBorder="1" applyProtection="1"/>
    <xf numFmtId="164" fontId="6" fillId="0" borderId="15" xfId="0" applyNumberFormat="1" applyFont="1" applyFill="1" applyBorder="1" applyProtection="1"/>
    <xf numFmtId="164" fontId="6" fillId="22" borderId="20" xfId="0" applyNumberFormat="1" applyFont="1" applyFill="1" applyBorder="1" applyProtection="1"/>
    <xf numFmtId="164" fontId="6" fillId="30" borderId="23" xfId="0" applyNumberFormat="1" applyFont="1" applyFill="1" applyBorder="1" applyProtection="1">
      <protection locked="0"/>
    </xf>
    <xf numFmtId="164" fontId="6" fillId="30" borderId="24" xfId="0" applyNumberFormat="1" applyFont="1" applyFill="1" applyBorder="1" applyProtection="1">
      <protection locked="0"/>
    </xf>
    <xf numFmtId="164" fontId="6" fillId="30" borderId="25" xfId="0" applyNumberFormat="1" applyFont="1" applyFill="1" applyBorder="1" applyProtection="1">
      <protection locked="0"/>
    </xf>
    <xf numFmtId="164" fontId="6" fillId="22" borderId="24" xfId="0" applyNumberFormat="1" applyFont="1" applyFill="1" applyBorder="1" applyProtection="1"/>
    <xf numFmtId="164" fontId="6" fillId="22" borderId="0" xfId="0" applyNumberFormat="1" applyFont="1" applyFill="1" applyBorder="1" applyProtection="1"/>
    <xf numFmtId="164" fontId="6" fillId="22" borderId="10" xfId="0" applyNumberFormat="1" applyFont="1" applyFill="1" applyBorder="1" applyProtection="1"/>
    <xf numFmtId="164" fontId="6" fillId="30" borderId="26" xfId="0" applyNumberFormat="1" applyFont="1" applyFill="1" applyBorder="1" applyProtection="1">
      <protection locked="0"/>
    </xf>
    <xf numFmtId="164" fontId="6" fillId="30" borderId="27" xfId="0" applyNumberFormat="1" applyFont="1" applyFill="1" applyBorder="1" applyProtection="1">
      <protection locked="0"/>
    </xf>
    <xf numFmtId="164" fontId="6" fillId="30" borderId="15" xfId="0" applyNumberFormat="1" applyFont="1" applyFill="1" applyBorder="1" applyProtection="1">
      <protection locked="0"/>
    </xf>
    <xf numFmtId="164" fontId="6" fillId="26" borderId="23" xfId="0" applyNumberFormat="1" applyFont="1" applyFill="1" applyBorder="1" applyProtection="1"/>
    <xf numFmtId="164" fontId="6" fillId="26" borderId="24" xfId="0" applyNumberFormat="1" applyFont="1" applyFill="1" applyBorder="1" applyProtection="1"/>
    <xf numFmtId="164" fontId="6" fillId="30" borderId="45" xfId="0" applyNumberFormat="1" applyFont="1" applyFill="1" applyBorder="1" applyProtection="1">
      <protection locked="0"/>
    </xf>
    <xf numFmtId="164" fontId="6" fillId="0" borderId="46" xfId="0" applyNumberFormat="1" applyFont="1" applyBorder="1" applyProtection="1"/>
    <xf numFmtId="164" fontId="6" fillId="30" borderId="47" xfId="0" applyNumberFormat="1" applyFont="1" applyFill="1" applyBorder="1" applyProtection="1">
      <protection locked="0"/>
    </xf>
    <xf numFmtId="164" fontId="6" fillId="0" borderId="48" xfId="0" applyNumberFormat="1" applyFont="1" applyFill="1" applyBorder="1" applyProtection="1"/>
    <xf numFmtId="164" fontId="6" fillId="22" borderId="49" xfId="0" applyNumberFormat="1" applyFont="1" applyFill="1" applyBorder="1" applyProtection="1"/>
    <xf numFmtId="164" fontId="6" fillId="22" borderId="48" xfId="0" applyNumberFormat="1" applyFont="1" applyFill="1" applyBorder="1" applyProtection="1"/>
    <xf numFmtId="164" fontId="6" fillId="26" borderId="47" xfId="0" applyNumberFormat="1" applyFont="1" applyFill="1" applyBorder="1" applyProtection="1"/>
    <xf numFmtId="164" fontId="6" fillId="0" borderId="50" xfId="0" applyNumberFormat="1" applyFont="1" applyFill="1" applyBorder="1" applyProtection="1"/>
    <xf numFmtId="164" fontId="6" fillId="0" borderId="51" xfId="0" applyNumberFormat="1" applyFont="1" applyFill="1" applyBorder="1" applyProtection="1"/>
    <xf numFmtId="164" fontId="0" fillId="0" borderId="52" xfId="0" applyNumberFormat="1" applyBorder="1" applyProtection="1"/>
    <xf numFmtId="0" fontId="13" fillId="0" borderId="0" xfId="0" applyFont="1" applyAlignment="1" applyProtection="1">
      <alignment vertical="top"/>
    </xf>
    <xf numFmtId="0" fontId="0" fillId="0" borderId="0" xfId="0" applyAlignment="1" applyProtection="1">
      <alignment vertical="top"/>
    </xf>
    <xf numFmtId="165" fontId="0" fillId="0" borderId="0" xfId="0" applyNumberFormat="1" applyAlignment="1" applyProtection="1">
      <alignment vertical="top"/>
    </xf>
    <xf numFmtId="0" fontId="6" fillId="0" borderId="0" xfId="0" applyFont="1" applyAlignment="1" applyProtection="1">
      <alignment horizontal="center" vertical="top"/>
    </xf>
    <xf numFmtId="165" fontId="5" fillId="0" borderId="0" xfId="0" applyNumberFormat="1" applyFont="1" applyProtection="1"/>
    <xf numFmtId="0" fontId="6" fillId="0" borderId="4" xfId="0" applyFont="1" applyBorder="1" applyProtection="1"/>
    <xf numFmtId="0" fontId="6" fillId="0" borderId="4" xfId="0" applyFont="1" applyBorder="1" applyAlignment="1" applyProtection="1">
      <alignment horizontal="center"/>
    </xf>
    <xf numFmtId="0" fontId="6" fillId="0" borderId="4" xfId="0" applyFont="1" applyBorder="1" applyAlignment="1" applyProtection="1">
      <alignment wrapText="1"/>
    </xf>
    <xf numFmtId="0" fontId="6" fillId="0" borderId="4" xfId="0" applyFont="1" applyBorder="1" applyAlignment="1" applyProtection="1"/>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xf>
    <xf numFmtId="0" fontId="6" fillId="0" borderId="4" xfId="0" applyFont="1" applyBorder="1" applyAlignment="1" applyProtection="1">
      <alignment horizontal="left"/>
    </xf>
    <xf numFmtId="0" fontId="0" fillId="0" borderId="28" xfId="0" applyBorder="1" applyProtection="1">
      <protection locked="0"/>
    </xf>
    <xf numFmtId="0" fontId="5" fillId="0" borderId="4" xfId="0" applyFont="1" applyBorder="1" applyAlignment="1" applyProtection="1">
      <alignment horizontal="left" vertical="top" wrapText="1"/>
    </xf>
    <xf numFmtId="0" fontId="53" fillId="0" borderId="4" xfId="0" applyFont="1" applyBorder="1" applyAlignment="1">
      <alignment vertical="top"/>
    </xf>
    <xf numFmtId="0" fontId="53" fillId="0" borderId="4" xfId="0" applyFont="1" applyBorder="1" applyAlignment="1">
      <alignment vertical="center"/>
    </xf>
    <xf numFmtId="0" fontId="0" fillId="0" borderId="0" xfId="0" applyAlignment="1" applyProtection="1">
      <alignment vertical="center"/>
    </xf>
    <xf numFmtId="0" fontId="0" fillId="0" borderId="0" xfId="0" applyBorder="1" applyProtection="1"/>
    <xf numFmtId="44" fontId="0" fillId="0" borderId="28" xfId="0" applyNumberFormat="1" applyBorder="1" applyAlignment="1" applyProtection="1">
      <alignment vertical="center"/>
    </xf>
    <xf numFmtId="0" fontId="5" fillId="30" borderId="4" xfId="0" applyFont="1" applyFill="1" applyBorder="1" applyAlignment="1" applyProtection="1">
      <alignment horizontal="left" vertical="center"/>
      <protection locked="0"/>
    </xf>
    <xf numFmtId="177" fontId="5" fillId="0" borderId="4" xfId="56" applyNumberFormat="1" applyFont="1" applyBorder="1" applyAlignment="1" applyProtection="1">
      <alignment horizontal="center" vertical="center"/>
    </xf>
    <xf numFmtId="177" fontId="8" fillId="0" borderId="4" xfId="57" applyNumberFormat="1" applyFont="1" applyBorder="1" applyAlignment="1" applyProtection="1">
      <alignment horizontal="center" vertical="center"/>
    </xf>
    <xf numFmtId="180" fontId="5" fillId="30" borderId="4" xfId="56" applyNumberFormat="1" applyFont="1" applyFill="1" applyBorder="1" applyProtection="1">
      <protection locked="0"/>
    </xf>
    <xf numFmtId="0" fontId="5" fillId="0" borderId="0" xfId="0" applyFont="1" applyAlignment="1" applyProtection="1">
      <alignment horizontal="left" vertical="top" wrapText="1"/>
    </xf>
    <xf numFmtId="0" fontId="0" fillId="0" borderId="0" xfId="0" applyAlignment="1" applyProtection="1">
      <alignment horizontal="center" vertical="center"/>
    </xf>
    <xf numFmtId="0" fontId="5" fillId="30" borderId="4" xfId="0" applyFont="1" applyFill="1" applyBorder="1" applyAlignment="1" applyProtection="1">
      <alignment horizontal="left" vertical="center"/>
    </xf>
    <xf numFmtId="0" fontId="5" fillId="29" borderId="4" xfId="0" applyFont="1" applyFill="1" applyBorder="1" applyAlignment="1" applyProtection="1">
      <alignment horizontal="center" vertical="center"/>
    </xf>
    <xf numFmtId="178" fontId="5" fillId="28" borderId="4" xfId="0" applyNumberFormat="1" applyFont="1" applyFill="1" applyBorder="1" applyAlignment="1" applyProtection="1">
      <alignment horizontal="right" vertical="center"/>
    </xf>
    <xf numFmtId="178" fontId="5" fillId="28" borderId="4" xfId="56" applyNumberFormat="1" applyFont="1" applyFill="1" applyBorder="1" applyProtection="1"/>
    <xf numFmtId="0" fontId="0" fillId="33" borderId="0" xfId="0" applyFill="1" applyProtection="1"/>
    <xf numFmtId="0" fontId="8" fillId="0" borderId="4" xfId="0" applyFont="1" applyBorder="1" applyProtection="1"/>
    <xf numFmtId="0" fontId="0" fillId="0" borderId="4" xfId="0" applyBorder="1" applyProtection="1"/>
    <xf numFmtId="3" fontId="8" fillId="0" borderId="4" xfId="0" applyNumberFormat="1" applyFont="1" applyBorder="1" applyProtection="1"/>
    <xf numFmtId="175" fontId="8" fillId="0" borderId="4" xfId="57" applyNumberFormat="1" applyFont="1" applyBorder="1" applyProtection="1"/>
    <xf numFmtId="178" fontId="8" fillId="0" borderId="4" xfId="56" applyNumberFormat="1" applyFont="1" applyBorder="1" applyProtection="1"/>
    <xf numFmtId="9" fontId="8" fillId="0" borderId="4" xfId="58" applyFont="1" applyBorder="1" applyProtection="1"/>
    <xf numFmtId="0" fontId="5" fillId="0" borderId="0" xfId="0" applyFont="1" applyProtection="1"/>
    <xf numFmtId="0" fontId="9" fillId="0" borderId="0" xfId="0" applyFont="1" applyAlignment="1" applyProtection="1">
      <alignment horizontal="right" indent="1"/>
    </xf>
    <xf numFmtId="175" fontId="9" fillId="0" borderId="0" xfId="57" applyNumberFormat="1" applyFont="1" applyAlignment="1" applyProtection="1">
      <alignment horizontal="right" indent="1"/>
    </xf>
    <xf numFmtId="175" fontId="9" fillId="0" borderId="0" xfId="0" applyNumberFormat="1" applyFont="1" applyAlignment="1" applyProtection="1">
      <alignment horizontal="right" indent="1"/>
    </xf>
    <xf numFmtId="180" fontId="5" fillId="30" borderId="4" xfId="58" applyNumberFormat="1" applyFont="1" applyFill="1" applyBorder="1" applyProtection="1">
      <protection locked="0"/>
    </xf>
    <xf numFmtId="0" fontId="52" fillId="0" borderId="0" xfId="0" applyFont="1" applyProtection="1"/>
    <xf numFmtId="0" fontId="57" fillId="0" borderId="0" xfId="0" applyFont="1" applyProtection="1"/>
    <xf numFmtId="0" fontId="5" fillId="28" borderId="4" xfId="0" applyFont="1" applyFill="1" applyBorder="1" applyProtection="1"/>
    <xf numFmtId="178" fontId="0" fillId="0" borderId="4" xfId="56" applyNumberFormat="1" applyFont="1" applyBorder="1" applyAlignment="1" applyProtection="1">
      <alignment horizontal="center" vertical="center"/>
    </xf>
    <xf numFmtId="175" fontId="0" fillId="0" borderId="4" xfId="57" applyNumberFormat="1" applyFont="1" applyBorder="1" applyProtection="1"/>
    <xf numFmtId="179" fontId="8" fillId="0" borderId="4" xfId="56" applyNumberFormat="1" applyFont="1" applyBorder="1" applyAlignment="1" applyProtection="1">
      <alignment horizontal="center" vertical="center"/>
    </xf>
    <xf numFmtId="0" fontId="58" fillId="0" borderId="0" xfId="0" applyFont="1" applyProtection="1"/>
    <xf numFmtId="178" fontId="0" fillId="0" borderId="0" xfId="0" applyNumberFormat="1" applyProtection="1"/>
    <xf numFmtId="0" fontId="8" fillId="32" borderId="4" xfId="0" applyFont="1" applyFill="1" applyBorder="1" applyProtection="1"/>
    <xf numFmtId="0" fontId="8" fillId="32" borderId="4" xfId="0" applyFont="1" applyFill="1" applyBorder="1" applyAlignment="1" applyProtection="1">
      <alignment horizontal="center" vertical="center"/>
    </xf>
    <xf numFmtId="178" fontId="8" fillId="32" borderId="4" xfId="56" applyNumberFormat="1" applyFont="1" applyFill="1" applyBorder="1" applyAlignment="1" applyProtection="1">
      <alignment horizontal="center" vertical="center"/>
    </xf>
    <xf numFmtId="175" fontId="8" fillId="32" borderId="4" xfId="57" applyNumberFormat="1" applyFont="1" applyFill="1" applyBorder="1" applyProtection="1"/>
    <xf numFmtId="0" fontId="11" fillId="0" borderId="0" xfId="0" applyFont="1" applyProtection="1"/>
    <xf numFmtId="0" fontId="8" fillId="28" borderId="0" xfId="0" applyFont="1" applyFill="1" applyBorder="1" applyAlignment="1" applyProtection="1">
      <alignment vertical="center" wrapText="1"/>
    </xf>
    <xf numFmtId="0" fontId="8" fillId="0" borderId="43" xfId="0" applyFont="1" applyBorder="1" applyAlignment="1" applyProtection="1">
      <alignment horizontal="center" vertical="center" wrapText="1"/>
    </xf>
    <xf numFmtId="0" fontId="8" fillId="0" borderId="43" xfId="0" applyFont="1" applyBorder="1" applyAlignment="1" applyProtection="1">
      <alignment horizontal="center" vertical="center"/>
    </xf>
    <xf numFmtId="177" fontId="5" fillId="30" borderId="4" xfId="57" applyNumberFormat="1" applyFont="1" applyFill="1" applyBorder="1" applyAlignment="1" applyProtection="1">
      <alignment horizontal="center" vertical="center"/>
    </xf>
    <xf numFmtId="177" fontId="5" fillId="0" borderId="4" xfId="0" applyNumberFormat="1" applyFont="1" applyBorder="1" applyAlignment="1" applyProtection="1">
      <alignment horizontal="center" vertical="center"/>
    </xf>
    <xf numFmtId="0" fontId="5" fillId="28" borderId="0" xfId="0" applyFont="1" applyFill="1" applyBorder="1" applyProtection="1"/>
    <xf numFmtId="0" fontId="5" fillId="28" borderId="0" xfId="0" applyFont="1" applyFill="1" applyProtection="1"/>
    <xf numFmtId="0" fontId="8" fillId="33" borderId="4" xfId="0" applyFont="1" applyFill="1" applyBorder="1" applyAlignment="1" applyProtection="1">
      <alignment vertical="center"/>
    </xf>
    <xf numFmtId="0" fontId="8" fillId="28" borderId="4" xfId="0" applyFont="1" applyFill="1" applyBorder="1" applyAlignment="1" applyProtection="1">
      <alignment horizontal="right" indent="2"/>
    </xf>
    <xf numFmtId="8" fontId="5" fillId="28" borderId="4" xfId="57" applyNumberFormat="1" applyFont="1" applyFill="1" applyBorder="1" applyProtection="1"/>
    <xf numFmtId="181" fontId="5" fillId="28" borderId="4" xfId="57" applyNumberFormat="1" applyFont="1" applyFill="1" applyBorder="1" applyProtection="1"/>
    <xf numFmtId="0" fontId="5" fillId="33" borderId="0" xfId="0" applyFont="1" applyFill="1" applyAlignment="1" applyProtection="1">
      <alignment horizontal="center" vertical="center"/>
      <protection locked="0"/>
    </xf>
    <xf numFmtId="177" fontId="8" fillId="31" borderId="4" xfId="0" applyNumberFormat="1" applyFont="1" applyFill="1" applyBorder="1" applyAlignment="1" applyProtection="1">
      <alignment vertical="center"/>
      <protection locked="0"/>
    </xf>
    <xf numFmtId="0" fontId="8" fillId="0" borderId="0" xfId="0" applyFont="1" applyAlignment="1" applyProtection="1">
      <alignment vertical="center"/>
      <protection locked="0"/>
    </xf>
    <xf numFmtId="0" fontId="8" fillId="31" borderId="4"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vertical="top"/>
    </xf>
    <xf numFmtId="0" fontId="5" fillId="0" borderId="0" xfId="0" applyFont="1" applyAlignment="1" applyProtection="1">
      <alignment vertical="top" wrapText="1"/>
    </xf>
    <xf numFmtId="0" fontId="0" fillId="30" borderId="29" xfId="0" applyFill="1" applyBorder="1" applyAlignment="1" applyProtection="1">
      <alignment horizontal="left" vertical="top" wrapText="1"/>
      <protection locked="0"/>
    </xf>
    <xf numFmtId="0" fontId="0" fillId="30" borderId="10" xfId="0" applyFill="1" applyBorder="1" applyAlignment="1" applyProtection="1">
      <alignment horizontal="left" vertical="top" wrapText="1"/>
      <protection locked="0"/>
    </xf>
    <xf numFmtId="0" fontId="0" fillId="30" borderId="53" xfId="0" applyFill="1" applyBorder="1" applyAlignment="1" applyProtection="1">
      <alignment horizontal="left" vertical="top" wrapText="1"/>
      <protection locked="0"/>
    </xf>
    <xf numFmtId="0" fontId="0" fillId="30" borderId="54" xfId="0" applyFill="1" applyBorder="1" applyAlignment="1" applyProtection="1">
      <alignment horizontal="left" vertical="top" wrapText="1"/>
      <protection locked="0"/>
    </xf>
    <xf numFmtId="164" fontId="6" fillId="30" borderId="49" xfId="0" applyNumberFormat="1" applyFont="1" applyFill="1" applyBorder="1" applyProtection="1">
      <protection locked="0"/>
    </xf>
    <xf numFmtId="164" fontId="6" fillId="30" borderId="47" xfId="0" applyNumberFormat="1" applyFont="1" applyFill="1" applyBorder="1" applyProtection="1">
      <protection locked="0"/>
    </xf>
    <xf numFmtId="164" fontId="6" fillId="30" borderId="20" xfId="0" applyNumberFormat="1" applyFont="1" applyFill="1" applyBorder="1" applyProtection="1">
      <protection locked="0"/>
    </xf>
    <xf numFmtId="164" fontId="6" fillId="30" borderId="24" xfId="0" applyNumberFormat="1" applyFont="1" applyFill="1" applyBorder="1" applyProtection="1">
      <protection locked="0"/>
    </xf>
    <xf numFmtId="164" fontId="6" fillId="30" borderId="20" xfId="0" applyNumberFormat="1" applyFont="1" applyFill="1" applyBorder="1" applyProtection="1">
      <protection locked="0"/>
    </xf>
    <xf numFmtId="164" fontId="6" fillId="30" borderId="20" xfId="0" applyNumberFormat="1" applyFont="1" applyFill="1" applyBorder="1" applyProtection="1">
      <protection locked="0"/>
    </xf>
    <xf numFmtId="164" fontId="6" fillId="30" borderId="22" xfId="0" applyNumberFormat="1" applyFont="1" applyFill="1" applyBorder="1" applyProtection="1">
      <protection locked="0"/>
    </xf>
    <xf numFmtId="0" fontId="5" fillId="30" borderId="4" xfId="0" applyFont="1" applyFill="1" applyBorder="1" applyProtection="1">
      <protection locked="0"/>
    </xf>
    <xf numFmtId="0" fontId="5" fillId="29" borderId="4" xfId="0" applyFont="1" applyFill="1" applyBorder="1" applyProtection="1">
      <protection locked="0"/>
    </xf>
    <xf numFmtId="178" fontId="5" fillId="30" borderId="4" xfId="0" applyNumberFormat="1" applyFont="1" applyFill="1" applyBorder="1" applyAlignment="1" applyProtection="1">
      <alignment horizontal="right" vertical="center"/>
      <protection locked="0"/>
    </xf>
    <xf numFmtId="178" fontId="5" fillId="30" borderId="4" xfId="103" applyNumberFormat="1" applyFont="1" applyFill="1" applyBorder="1" applyProtection="1">
      <protection locked="0"/>
    </xf>
    <xf numFmtId="9" fontId="5" fillId="30" borderId="4" xfId="130" applyFont="1" applyFill="1" applyBorder="1" applyProtection="1">
      <protection locked="0"/>
    </xf>
    <xf numFmtId="164" fontId="6" fillId="26" borderId="71" xfId="0" applyNumberFormat="1" applyFont="1" applyFill="1" applyBorder="1" applyProtection="1"/>
    <xf numFmtId="164" fontId="6" fillId="26" borderId="65" xfId="0" applyNumberFormat="1" applyFont="1" applyFill="1" applyBorder="1" applyProtection="1"/>
    <xf numFmtId="164" fontId="6" fillId="26" borderId="72" xfId="0" applyNumberFormat="1" applyFont="1" applyFill="1" applyBorder="1" applyProtection="1"/>
    <xf numFmtId="164" fontId="0" fillId="0" borderId="73" xfId="0" applyNumberFormat="1" applyBorder="1" applyProtection="1"/>
    <xf numFmtId="177" fontId="5" fillId="0" borderId="4" xfId="104" applyNumberFormat="1" applyFont="1" applyBorder="1" applyAlignment="1" applyProtection="1">
      <alignment horizontal="center" vertical="center"/>
    </xf>
    <xf numFmtId="0" fontId="6" fillId="0" borderId="74" xfId="0" applyFont="1" applyBorder="1" applyAlignment="1" applyProtection="1">
      <alignment vertical="center"/>
    </xf>
    <xf numFmtId="0" fontId="6" fillId="0" borderId="75" xfId="0" applyFont="1" applyBorder="1" applyAlignment="1" applyProtection="1">
      <alignment horizontal="center" vertical="center"/>
    </xf>
    <xf numFmtId="182" fontId="8" fillId="0" borderId="4" xfId="57" applyNumberFormat="1" applyFont="1" applyBorder="1" applyAlignment="1" applyProtection="1">
      <alignment horizontal="center" vertical="center"/>
    </xf>
    <xf numFmtId="9" fontId="0" fillId="0" borderId="0" xfId="58" applyFont="1" applyProtection="1"/>
    <xf numFmtId="165" fontId="0" fillId="30" borderId="0" xfId="0" applyNumberFormat="1" applyFill="1" applyProtection="1"/>
    <xf numFmtId="164" fontId="6" fillId="30" borderId="47" xfId="201" applyNumberFormat="1" applyFont="1" applyFill="1" applyBorder="1" applyProtection="1">
      <protection locked="0"/>
    </xf>
    <xf numFmtId="164" fontId="6" fillId="30" borderId="20" xfId="202" applyNumberFormat="1" applyFont="1" applyFill="1" applyBorder="1" applyProtection="1">
      <protection locked="0"/>
    </xf>
    <xf numFmtId="164" fontId="6" fillId="30" borderId="49" xfId="201" applyNumberFormat="1" applyFont="1" applyFill="1" applyBorder="1" applyProtection="1">
      <protection locked="0"/>
    </xf>
    <xf numFmtId="164" fontId="6" fillId="30" borderId="24" xfId="202" applyNumberFormat="1" applyFont="1" applyFill="1" applyBorder="1" applyProtection="1">
      <protection locked="0"/>
    </xf>
    <xf numFmtId="164" fontId="6" fillId="30" borderId="20" xfId="203" applyNumberFormat="1" applyFont="1" applyFill="1" applyBorder="1" applyProtection="1">
      <protection locked="0"/>
    </xf>
    <xf numFmtId="164" fontId="6" fillId="30" borderId="20" xfId="204" applyNumberFormat="1" applyFont="1" applyFill="1" applyBorder="1" applyProtection="1">
      <protection locked="0"/>
    </xf>
    <xf numFmtId="164" fontId="6" fillId="30" borderId="20" xfId="205" applyNumberFormat="1" applyFont="1" applyFill="1" applyBorder="1" applyProtection="1">
      <protection locked="0"/>
    </xf>
    <xf numFmtId="164" fontId="6" fillId="30" borderId="20" xfId="206" applyNumberFormat="1" applyFont="1" applyFill="1" applyBorder="1" applyProtection="1">
      <protection locked="0"/>
    </xf>
    <xf numFmtId="164" fontId="6" fillId="30" borderId="47" xfId="207" applyNumberFormat="1" applyFont="1" applyFill="1" applyBorder="1" applyProtection="1">
      <protection locked="0"/>
    </xf>
    <xf numFmtId="164" fontId="6" fillId="30" borderId="20" xfId="208" applyNumberFormat="1" applyFont="1" applyFill="1" applyBorder="1" applyProtection="1">
      <protection locked="0"/>
    </xf>
    <xf numFmtId="164" fontId="6" fillId="30" borderId="47" xfId="209" applyNumberFormat="1" applyFont="1" applyFill="1" applyBorder="1" applyProtection="1">
      <protection locked="0"/>
    </xf>
    <xf numFmtId="164" fontId="6" fillId="30" borderId="20" xfId="210" applyNumberFormat="1" applyFont="1" applyFill="1" applyBorder="1" applyProtection="1">
      <protection locked="0"/>
    </xf>
    <xf numFmtId="164" fontId="6" fillId="30" borderId="47" xfId="211" applyNumberFormat="1" applyFont="1" applyFill="1" applyBorder="1" applyProtection="1">
      <protection locked="0"/>
    </xf>
    <xf numFmtId="164" fontId="6" fillId="30" borderId="24" xfId="212" applyNumberFormat="1" applyFont="1" applyFill="1" applyBorder="1" applyProtection="1">
      <protection locked="0"/>
    </xf>
    <xf numFmtId="164" fontId="6" fillId="30" borderId="49" xfId="213" applyNumberFormat="1" applyFont="1" applyFill="1" applyBorder="1" applyProtection="1">
      <protection locked="0"/>
    </xf>
    <xf numFmtId="164" fontId="6" fillId="30" borderId="24" xfId="214" applyNumberFormat="1" applyFont="1" applyFill="1" applyBorder="1" applyProtection="1">
      <protection locked="0"/>
    </xf>
    <xf numFmtId="164" fontId="6" fillId="30" borderId="49" xfId="215" applyNumberFormat="1" applyFont="1" applyFill="1" applyBorder="1" applyProtection="1">
      <protection locked="0"/>
    </xf>
    <xf numFmtId="164" fontId="6" fillId="30" borderId="76" xfId="0" applyNumberFormat="1" applyFont="1" applyFill="1" applyBorder="1" applyProtection="1">
      <protection locked="0"/>
    </xf>
    <xf numFmtId="164" fontId="6" fillId="30" borderId="20" xfId="216" applyNumberFormat="1" applyFont="1" applyFill="1" applyBorder="1" applyProtection="1">
      <protection locked="0"/>
    </xf>
    <xf numFmtId="164" fontId="6" fillId="30" borderId="20" xfId="217" applyNumberFormat="1" applyFont="1" applyFill="1" applyBorder="1" applyProtection="1">
      <protection locked="0"/>
    </xf>
    <xf numFmtId="164" fontId="6" fillId="30" borderId="24" xfId="218" applyNumberFormat="1" applyFont="1" applyFill="1" applyBorder="1" applyProtection="1">
      <protection locked="0"/>
    </xf>
    <xf numFmtId="164" fontId="6" fillId="30" borderId="24" xfId="219" applyNumberFormat="1" applyFont="1" applyFill="1" applyBorder="1" applyProtection="1">
      <protection locked="0"/>
    </xf>
    <xf numFmtId="164" fontId="6" fillId="30" borderId="24" xfId="220" applyNumberFormat="1" applyFont="1" applyFill="1" applyBorder="1" applyProtection="1">
      <protection locked="0"/>
    </xf>
    <xf numFmtId="164" fontId="6" fillId="30" borderId="20" xfId="221" applyNumberFormat="1" applyFont="1" applyFill="1" applyBorder="1" applyProtection="1">
      <protection locked="0"/>
    </xf>
    <xf numFmtId="164" fontId="6" fillId="30" borderId="20" xfId="222" applyNumberFormat="1" applyFont="1" applyFill="1" applyBorder="1" applyProtection="1">
      <protection locked="0"/>
    </xf>
    <xf numFmtId="164" fontId="6" fillId="30" borderId="20" xfId="223" applyNumberFormat="1" applyFont="1" applyFill="1" applyBorder="1" applyProtection="1">
      <protection locked="0"/>
    </xf>
    <xf numFmtId="164" fontId="6" fillId="30" borderId="20" xfId="224" applyNumberFormat="1" applyFont="1" applyFill="1" applyBorder="1" applyProtection="1">
      <protection locked="0"/>
    </xf>
    <xf numFmtId="164" fontId="6" fillId="30" borderId="24" xfId="223" applyNumberFormat="1" applyFont="1" applyFill="1" applyBorder="1" applyProtection="1">
      <protection locked="0"/>
    </xf>
    <xf numFmtId="164" fontId="6" fillId="30" borderId="24" xfId="225" applyNumberFormat="1" applyFont="1" applyFill="1" applyBorder="1" applyProtection="1">
      <protection locked="0"/>
    </xf>
    <xf numFmtId="164" fontId="6" fillId="30" borderId="20" xfId="226" applyNumberFormat="1" applyFont="1" applyFill="1" applyBorder="1" applyProtection="1">
      <protection locked="0"/>
    </xf>
    <xf numFmtId="164" fontId="6" fillId="30" borderId="20" xfId="227" applyNumberFormat="1" applyFont="1" applyFill="1" applyBorder="1" applyProtection="1">
      <protection locked="0"/>
    </xf>
    <xf numFmtId="164" fontId="6" fillId="30" borderId="20" xfId="228" applyNumberFormat="1" applyFont="1" applyFill="1" applyBorder="1" applyProtection="1">
      <protection locked="0"/>
    </xf>
    <xf numFmtId="164" fontId="6" fillId="30" borderId="20" xfId="229" applyNumberFormat="1" applyFont="1" applyFill="1" applyBorder="1" applyProtection="1">
      <protection locked="0"/>
    </xf>
    <xf numFmtId="164" fontId="6" fillId="30" borderId="20" xfId="230" applyNumberFormat="1" applyFont="1" applyFill="1" applyBorder="1" applyProtection="1">
      <protection locked="0"/>
    </xf>
    <xf numFmtId="164" fontId="6" fillId="30" borderId="20" xfId="231" applyNumberFormat="1" applyFont="1" applyFill="1" applyBorder="1" applyProtection="1">
      <protection locked="0"/>
    </xf>
    <xf numFmtId="164" fontId="6" fillId="30" borderId="20" xfId="232" applyNumberFormat="1" applyFont="1" applyFill="1" applyBorder="1" applyProtection="1">
      <protection locked="0"/>
    </xf>
    <xf numFmtId="164" fontId="6" fillId="30" borderId="20" xfId="233" applyNumberFormat="1" applyFont="1" applyFill="1" applyBorder="1" applyProtection="1">
      <protection locked="0"/>
    </xf>
    <xf numFmtId="164" fontId="6" fillId="30" borderId="20" xfId="234" applyNumberFormat="1" applyFont="1" applyFill="1" applyBorder="1" applyProtection="1">
      <protection locked="0"/>
    </xf>
    <xf numFmtId="164" fontId="6" fillId="30" borderId="20" xfId="235" applyNumberFormat="1" applyFont="1" applyFill="1" applyBorder="1" applyProtection="1">
      <protection locked="0"/>
    </xf>
    <xf numFmtId="164" fontId="6" fillId="30" borderId="20" xfId="236" applyNumberFormat="1" applyFont="1" applyFill="1" applyBorder="1" applyProtection="1">
      <protection locked="0"/>
    </xf>
    <xf numFmtId="164" fontId="6" fillId="30" borderId="24" xfId="237" applyNumberFormat="1" applyFont="1" applyFill="1" applyBorder="1" applyProtection="1">
      <protection locked="0"/>
    </xf>
    <xf numFmtId="164" fontId="6" fillId="30" borderId="20" xfId="238" applyNumberFormat="1" applyFont="1" applyFill="1" applyBorder="1" applyProtection="1">
      <protection locked="0"/>
    </xf>
    <xf numFmtId="164" fontId="6" fillId="30" borderId="20" xfId="239" applyNumberFormat="1" applyFont="1" applyFill="1" applyBorder="1" applyProtection="1">
      <protection locked="0"/>
    </xf>
    <xf numFmtId="164" fontId="6" fillId="30" borderId="20" xfId="240" applyNumberFormat="1" applyFont="1" applyFill="1" applyBorder="1" applyProtection="1">
      <protection locked="0"/>
    </xf>
    <xf numFmtId="164" fontId="6" fillId="30" borderId="24" xfId="241" applyNumberFormat="1" applyFont="1" applyFill="1" applyBorder="1" applyProtection="1">
      <protection locked="0"/>
    </xf>
    <xf numFmtId="164" fontId="6" fillId="30" borderId="20" xfId="242" applyNumberFormat="1" applyFont="1" applyFill="1" applyBorder="1" applyProtection="1">
      <protection locked="0"/>
    </xf>
    <xf numFmtId="164" fontId="6" fillId="30" borderId="20" xfId="243" applyNumberFormat="1" applyFont="1" applyFill="1" applyBorder="1" applyProtection="1">
      <protection locked="0"/>
    </xf>
    <xf numFmtId="164" fontId="6" fillId="30" borderId="20" xfId="244" applyNumberFormat="1" applyFont="1" applyFill="1" applyBorder="1" applyProtection="1">
      <protection locked="0"/>
    </xf>
    <xf numFmtId="164" fontId="6" fillId="30" borderId="20" xfId="245" applyNumberFormat="1" applyFont="1" applyFill="1" applyBorder="1" applyProtection="1">
      <protection locked="0"/>
    </xf>
    <xf numFmtId="164" fontId="6" fillId="30" borderId="77" xfId="0" applyNumberFormat="1" applyFont="1" applyFill="1" applyBorder="1" applyProtection="1">
      <protection locked="0"/>
    </xf>
    <xf numFmtId="178" fontId="5" fillId="30" borderId="4" xfId="246" applyNumberFormat="1" applyFont="1" applyFill="1" applyBorder="1" applyProtection="1">
      <protection locked="0"/>
    </xf>
    <xf numFmtId="178" fontId="5" fillId="30" borderId="4" xfId="247" applyNumberFormat="1" applyFont="1" applyFill="1" applyBorder="1" applyProtection="1">
      <protection locked="0"/>
    </xf>
    <xf numFmtId="178" fontId="5" fillId="30" borderId="4" xfId="248" applyNumberFormat="1" applyFont="1" applyFill="1" applyBorder="1" applyProtection="1">
      <protection locked="0"/>
    </xf>
    <xf numFmtId="178" fontId="5" fillId="30" borderId="4" xfId="249" applyNumberFormat="1" applyFont="1" applyFill="1" applyBorder="1" applyProtection="1">
      <protection locked="0"/>
    </xf>
    <xf numFmtId="178" fontId="5" fillId="30" borderId="4" xfId="250" applyNumberFormat="1" applyFont="1" applyFill="1" applyBorder="1" applyProtection="1">
      <protection locked="0"/>
    </xf>
    <xf numFmtId="177" fontId="5" fillId="30" borderId="4" xfId="246" applyNumberFormat="1" applyFont="1" applyFill="1" applyBorder="1" applyProtection="1">
      <protection locked="0"/>
    </xf>
    <xf numFmtId="164" fontId="6" fillId="30" borderId="48" xfId="0" applyNumberFormat="1" applyFont="1" applyFill="1" applyBorder="1" applyProtection="1">
      <protection locked="0"/>
    </xf>
    <xf numFmtId="164" fontId="6" fillId="30" borderId="0" xfId="0" applyNumberFormat="1" applyFont="1" applyFill="1" applyBorder="1" applyProtection="1">
      <protection locked="0"/>
    </xf>
    <xf numFmtId="164" fontId="6" fillId="26" borderId="48" xfId="0" applyNumberFormat="1" applyFont="1" applyFill="1" applyBorder="1" applyProtection="1"/>
    <xf numFmtId="164" fontId="6" fillId="26" borderId="0" xfId="0" applyNumberFormat="1" applyFont="1" applyFill="1" applyBorder="1" applyProtection="1"/>
    <xf numFmtId="37" fontId="5" fillId="30" borderId="4" xfId="249" applyNumberFormat="1" applyFont="1" applyFill="1" applyBorder="1" applyProtection="1">
      <protection locked="0"/>
    </xf>
    <xf numFmtId="9" fontId="5" fillId="30" borderId="4" xfId="184" applyFont="1" applyFill="1" applyBorder="1" applyProtection="1">
      <protection locked="0"/>
    </xf>
    <xf numFmtId="180" fontId="5" fillId="30" borderId="4" xfId="184" applyNumberFormat="1" applyFont="1" applyFill="1" applyBorder="1" applyProtection="1">
      <protection locked="0"/>
    </xf>
    <xf numFmtId="166" fontId="8" fillId="0" borderId="4" xfId="57" applyFont="1" applyFill="1" applyBorder="1" applyAlignment="1" applyProtection="1">
      <alignment horizontal="center" vertical="center"/>
    </xf>
    <xf numFmtId="182" fontId="8" fillId="0" borderId="4" xfId="57" applyNumberFormat="1" applyFont="1" applyFill="1" applyBorder="1" applyAlignment="1" applyProtection="1">
      <alignment horizontal="center" vertical="center"/>
    </xf>
    <xf numFmtId="179" fontId="8" fillId="0" borderId="4" xfId="56" applyNumberFormat="1" applyFont="1" applyFill="1" applyBorder="1" applyAlignment="1" applyProtection="1">
      <alignment horizontal="center" vertical="center"/>
    </xf>
    <xf numFmtId="0" fontId="5" fillId="30" borderId="29" xfId="0" applyFont="1" applyFill="1" applyBorder="1" applyAlignment="1" applyProtection="1">
      <alignment horizontal="left" vertical="top" wrapText="1"/>
      <protection locked="0"/>
    </xf>
    <xf numFmtId="44" fontId="0" fillId="0" borderId="0" xfId="0" applyNumberFormat="1" applyProtection="1"/>
    <xf numFmtId="0" fontId="4" fillId="0" borderId="0" xfId="59" applyAlignment="1">
      <alignment horizontal="left"/>
    </xf>
    <xf numFmtId="0" fontId="5" fillId="0" borderId="9" xfId="59" applyFont="1" applyBorder="1" applyAlignment="1">
      <alignment horizontal="left" vertical="top" wrapText="1"/>
    </xf>
    <xf numFmtId="0" fontId="5" fillId="0" borderId="0" xfId="59" applyFont="1" applyBorder="1" applyAlignment="1">
      <alignment horizontal="left" vertical="top" wrapText="1"/>
    </xf>
    <xf numFmtId="0" fontId="5" fillId="0" borderId="0" xfId="59" applyFont="1" applyAlignment="1">
      <alignment horizontal="left" wrapText="1"/>
    </xf>
    <xf numFmtId="0" fontId="4" fillId="0" borderId="0" xfId="59" applyAlignment="1">
      <alignment horizontal="left" wrapText="1"/>
    </xf>
    <xf numFmtId="0" fontId="4" fillId="0" borderId="0" xfId="59" applyAlignment="1" applyProtection="1">
      <alignment horizontal="left" vertical="top" wrapText="1"/>
    </xf>
    <xf numFmtId="0" fontId="44" fillId="29" borderId="40" xfId="59" applyFont="1" applyFill="1" applyBorder="1" applyAlignment="1" applyProtection="1">
      <alignment horizontal="left" vertical="center" wrapText="1"/>
      <protection locked="0"/>
    </xf>
    <xf numFmtId="0" fontId="44" fillId="29" borderId="41" xfId="59" applyFont="1" applyFill="1" applyBorder="1" applyAlignment="1" applyProtection="1">
      <alignment horizontal="left" vertical="center" wrapText="1"/>
      <protection locked="0"/>
    </xf>
    <xf numFmtId="0" fontId="44" fillId="29" borderId="42" xfId="59" applyFont="1" applyFill="1" applyBorder="1" applyAlignment="1" applyProtection="1">
      <alignment horizontal="left" vertical="center" wrapText="1"/>
      <protection locked="0"/>
    </xf>
    <xf numFmtId="0" fontId="45" fillId="30" borderId="40" xfId="59" applyFont="1" applyFill="1" applyBorder="1" applyAlignment="1" applyProtection="1">
      <alignment horizontal="left" vertical="center"/>
      <protection locked="0"/>
    </xf>
    <xf numFmtId="0" fontId="45" fillId="30" borderId="41" xfId="59" applyFont="1" applyFill="1" applyBorder="1" applyAlignment="1" applyProtection="1">
      <alignment horizontal="left" vertical="center"/>
      <protection locked="0"/>
    </xf>
    <xf numFmtId="0" fontId="45" fillId="30" borderId="42" xfId="59" applyFont="1" applyFill="1" applyBorder="1" applyAlignment="1" applyProtection="1">
      <alignment horizontal="left" vertical="center"/>
      <protection locked="0"/>
    </xf>
    <xf numFmtId="0" fontId="44" fillId="30" borderId="40" xfId="183" applyFont="1" applyFill="1" applyBorder="1" applyAlignment="1" applyProtection="1">
      <alignment horizontal="left" vertical="center"/>
      <protection locked="0"/>
    </xf>
    <xf numFmtId="0" fontId="44" fillId="30" borderId="41" xfId="183" applyFont="1" applyFill="1" applyBorder="1" applyAlignment="1" applyProtection="1">
      <alignment horizontal="left" vertical="center"/>
      <protection locked="0"/>
    </xf>
    <xf numFmtId="0" fontId="44" fillId="30" borderId="42" xfId="183" applyFont="1" applyFill="1" applyBorder="1" applyAlignment="1" applyProtection="1">
      <alignment horizontal="left" vertical="center"/>
      <protection locked="0"/>
    </xf>
    <xf numFmtId="0" fontId="44" fillId="30" borderId="40" xfId="183" applyNumberFormat="1" applyFont="1" applyFill="1" applyBorder="1" applyAlignment="1" applyProtection="1">
      <alignment horizontal="left" vertical="center"/>
      <protection locked="0"/>
    </xf>
    <xf numFmtId="0" fontId="44" fillId="30" borderId="41" xfId="183" applyNumberFormat="1" applyFont="1" applyFill="1" applyBorder="1" applyAlignment="1" applyProtection="1">
      <alignment horizontal="left" vertical="center"/>
      <protection locked="0"/>
    </xf>
    <xf numFmtId="0" fontId="44" fillId="30" borderId="42" xfId="183" applyNumberFormat="1" applyFont="1" applyFill="1" applyBorder="1" applyAlignment="1" applyProtection="1">
      <alignment horizontal="left" vertical="center"/>
      <protection locked="0"/>
    </xf>
    <xf numFmtId="0" fontId="12" fillId="0" borderId="0" xfId="0" applyFont="1" applyAlignment="1" applyProtection="1">
      <alignment vertical="center"/>
    </xf>
    <xf numFmtId="0" fontId="5" fillId="0" borderId="0" xfId="0" applyFont="1" applyAlignment="1" applyProtection="1">
      <alignment horizontal="left" vertical="top" wrapText="1"/>
    </xf>
    <xf numFmtId="0" fontId="7" fillId="27" borderId="0" xfId="0" applyFont="1" applyFill="1" applyBorder="1" applyAlignment="1" applyProtection="1">
      <alignment horizontal="left" vertical="top" wrapText="1"/>
    </xf>
    <xf numFmtId="0" fontId="16" fillId="0" borderId="17" xfId="0" applyNumberFormat="1" applyFont="1" applyFill="1" applyBorder="1" applyAlignment="1" applyProtection="1">
      <alignment horizontal="center" vertical="center"/>
    </xf>
    <xf numFmtId="0" fontId="16" fillId="0" borderId="3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165" fontId="19" fillId="0" borderId="33" xfId="0" applyNumberFormat="1" applyFont="1" applyFill="1" applyBorder="1" applyAlignment="1" applyProtection="1">
      <alignment horizontal="center" vertical="center" wrapText="1"/>
    </xf>
    <xf numFmtId="165" fontId="19" fillId="0" borderId="48" xfId="0" applyNumberFormat="1" applyFont="1" applyFill="1" applyBorder="1" applyAlignment="1" applyProtection="1">
      <alignment horizontal="center" vertical="center" wrapText="1"/>
    </xf>
    <xf numFmtId="165" fontId="19" fillId="0" borderId="34" xfId="0" applyNumberFormat="1" applyFont="1" applyFill="1" applyBorder="1" applyAlignment="1" applyProtection="1">
      <alignment horizontal="center" vertical="center" wrapText="1"/>
    </xf>
    <xf numFmtId="165" fontId="19" fillId="0" borderId="31" xfId="0"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19" fillId="0" borderId="35" xfId="0" applyNumberFormat="1" applyFont="1" applyFill="1" applyBorder="1" applyAlignment="1" applyProtection="1">
      <alignment horizontal="center" vertical="center" wrapText="1"/>
    </xf>
    <xf numFmtId="165" fontId="17" fillId="0" borderId="0" xfId="0" applyNumberFormat="1" applyFont="1" applyFill="1" applyBorder="1" applyAlignment="1" applyProtection="1">
      <alignment horizontal="center" vertical="center" wrapText="1"/>
    </xf>
    <xf numFmtId="165" fontId="17" fillId="0" borderId="35" xfId="0" applyNumberFormat="1" applyFont="1" applyFill="1" applyBorder="1" applyAlignment="1" applyProtection="1">
      <alignment horizontal="center" vertical="center" wrapText="1"/>
    </xf>
    <xf numFmtId="165" fontId="19" fillId="0" borderId="36" xfId="0" applyNumberFormat="1" applyFont="1" applyFill="1" applyBorder="1" applyAlignment="1" applyProtection="1">
      <alignment horizontal="center" vertical="center" wrapText="1"/>
    </xf>
    <xf numFmtId="165" fontId="19" fillId="0" borderId="10" xfId="0" applyNumberFormat="1" applyFont="1" applyFill="1" applyBorder="1" applyAlignment="1" applyProtection="1">
      <alignment horizontal="center" vertical="center" wrapText="1"/>
    </xf>
    <xf numFmtId="165" fontId="19" fillId="0" borderId="37" xfId="0" applyNumberFormat="1" applyFont="1" applyFill="1" applyBorder="1" applyAlignment="1" applyProtection="1">
      <alignment horizontal="center" vertical="center" wrapText="1"/>
    </xf>
    <xf numFmtId="0" fontId="35" fillId="0" borderId="33" xfId="0" applyFont="1" applyFill="1" applyBorder="1" applyAlignment="1" applyProtection="1">
      <alignment horizontal="left" vertical="center"/>
    </xf>
    <xf numFmtId="0" fontId="35" fillId="0" borderId="48" xfId="0" applyFont="1" applyFill="1" applyBorder="1" applyAlignment="1" applyProtection="1">
      <alignment horizontal="left" vertical="center"/>
    </xf>
    <xf numFmtId="0" fontId="35" fillId="0" borderId="34" xfId="0" applyFont="1" applyFill="1" applyBorder="1" applyAlignment="1" applyProtection="1">
      <alignment horizontal="left" vertical="center"/>
    </xf>
    <xf numFmtId="0" fontId="19" fillId="0" borderId="36"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wrapText="1"/>
    </xf>
    <xf numFmtId="165" fontId="37" fillId="0" borderId="31" xfId="0" applyNumberFormat="1" applyFont="1" applyFill="1" applyBorder="1" applyAlignment="1" applyProtection="1">
      <alignment horizontal="center" vertical="center" wrapText="1"/>
    </xf>
    <xf numFmtId="165" fontId="38" fillId="0" borderId="0" xfId="0" applyNumberFormat="1" applyFont="1" applyFill="1" applyBorder="1" applyAlignment="1" applyProtection="1">
      <alignment horizontal="center" vertical="center" wrapText="1"/>
    </xf>
    <xf numFmtId="165" fontId="38" fillId="0" borderId="35" xfId="0" applyNumberFormat="1" applyFont="1" applyFill="1" applyBorder="1" applyAlignment="1" applyProtection="1">
      <alignment horizontal="center" vertical="center" wrapText="1"/>
    </xf>
    <xf numFmtId="0" fontId="18" fillId="0" borderId="17" xfId="0" applyNumberFormat="1" applyFont="1" applyBorder="1" applyAlignment="1" applyProtection="1">
      <alignment horizontal="center"/>
    </xf>
    <xf numFmtId="0" fontId="18" fillId="0" borderId="32" xfId="0" applyNumberFormat="1" applyFont="1" applyBorder="1" applyAlignment="1" applyProtection="1">
      <alignment horizontal="center"/>
    </xf>
    <xf numFmtId="0" fontId="18" fillId="0" borderId="13" xfId="0" applyNumberFormat="1" applyFont="1" applyBorder="1" applyAlignment="1" applyProtection="1">
      <alignment horizontal="center"/>
    </xf>
    <xf numFmtId="165" fontId="77" fillId="0" borderId="31" xfId="0" applyNumberFormat="1" applyFont="1" applyFill="1" applyBorder="1" applyAlignment="1" applyProtection="1">
      <alignment horizontal="center" vertical="center" wrapText="1"/>
    </xf>
    <xf numFmtId="165" fontId="77" fillId="0" borderId="0" xfId="0" applyNumberFormat="1" applyFont="1" applyFill="1" applyBorder="1" applyAlignment="1" applyProtection="1">
      <alignment horizontal="center" vertical="center" wrapText="1"/>
    </xf>
    <xf numFmtId="165" fontId="77" fillId="0" borderId="35" xfId="0" applyNumberFormat="1" applyFont="1" applyFill="1" applyBorder="1" applyAlignment="1" applyProtection="1">
      <alignment horizontal="center" vertical="center" wrapText="1"/>
    </xf>
    <xf numFmtId="165" fontId="19" fillId="0" borderId="38" xfId="0" applyNumberFormat="1" applyFont="1" applyFill="1" applyBorder="1" applyAlignment="1" applyProtection="1">
      <alignment horizontal="center" vertical="center" wrapText="1"/>
    </xf>
    <xf numFmtId="165" fontId="19" fillId="0" borderId="15" xfId="0" applyNumberFormat="1" applyFont="1" applyFill="1" applyBorder="1" applyAlignment="1" applyProtection="1">
      <alignment horizontal="center" vertical="center" wrapText="1"/>
    </xf>
    <xf numFmtId="165" fontId="19" fillId="0" borderId="39" xfId="0" applyNumberFormat="1" applyFont="1" applyFill="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35" fillId="0" borderId="33" xfId="0" applyFont="1" applyBorder="1" applyAlignment="1" applyProtection="1">
      <alignment horizontal="left" vertical="center" wrapText="1"/>
    </xf>
    <xf numFmtId="0" fontId="35" fillId="0" borderId="9" xfId="0" applyFont="1" applyBorder="1" applyAlignment="1" applyProtection="1">
      <alignment horizontal="left" vertical="center" wrapText="1"/>
    </xf>
    <xf numFmtId="0" fontId="35" fillId="0" borderId="34" xfId="0" applyFont="1" applyBorder="1" applyAlignment="1" applyProtection="1">
      <alignment horizontal="left" vertical="center" wrapText="1"/>
    </xf>
    <xf numFmtId="0" fontId="8" fillId="0" borderId="0" xfId="0" applyFont="1" applyAlignment="1" applyProtection="1">
      <alignment horizontal="left" vertical="top" wrapText="1"/>
    </xf>
    <xf numFmtId="177" fontId="8" fillId="28" borderId="4" xfId="69" applyNumberFormat="1" applyFont="1" applyFill="1" applyBorder="1" applyAlignment="1" applyProtection="1">
      <alignment horizontal="center" vertical="center" wrapText="1"/>
    </xf>
    <xf numFmtId="177" fontId="8" fillId="28" borderId="4" xfId="69" applyNumberFormat="1" applyFont="1" applyFill="1" applyBorder="1" applyAlignment="1" applyProtection="1">
      <alignment horizontal="center" vertical="center"/>
    </xf>
    <xf numFmtId="10" fontId="8" fillId="28" borderId="4" xfId="69" applyNumberFormat="1" applyFont="1" applyFill="1" applyBorder="1" applyAlignment="1" applyProtection="1">
      <alignment horizontal="center" vertical="center" wrapText="1"/>
    </xf>
    <xf numFmtId="0" fontId="8" fillId="28" borderId="4" xfId="69" applyNumberFormat="1" applyFont="1" applyFill="1" applyBorder="1" applyAlignment="1" applyProtection="1">
      <alignment horizontal="center" vertical="center" wrapText="1"/>
    </xf>
    <xf numFmtId="0" fontId="61" fillId="0" borderId="0" xfId="0" applyFont="1" applyAlignment="1" applyProtection="1">
      <alignment horizontal="left" wrapText="1"/>
    </xf>
    <xf numFmtId="0" fontId="50" fillId="0" borderId="0" xfId="0" applyFont="1" applyAlignment="1" applyProtection="1">
      <alignment horizontal="left" vertical="top" wrapText="1"/>
    </xf>
    <xf numFmtId="0" fontId="8" fillId="28" borderId="4" xfId="69" applyFont="1" applyFill="1" applyBorder="1" applyAlignment="1" applyProtection="1">
      <alignment horizontal="center" vertical="center"/>
    </xf>
    <xf numFmtId="0" fontId="8" fillId="0" borderId="4" xfId="69" applyFont="1" applyBorder="1" applyAlignment="1" applyProtection="1">
      <alignment horizontal="center" vertical="center" wrapText="1"/>
    </xf>
    <xf numFmtId="0" fontId="8" fillId="0" borderId="4" xfId="69" applyFont="1" applyBorder="1" applyAlignment="1" applyProtection="1">
      <alignment horizontal="center" vertical="center"/>
    </xf>
    <xf numFmtId="0" fontId="8" fillId="28" borderId="4" xfId="0" applyFont="1" applyFill="1" applyBorder="1" applyAlignment="1" applyProtection="1">
      <alignment horizontal="right" vertical="center" wrapText="1" indent="1"/>
    </xf>
    <xf numFmtId="0" fontId="5" fillId="0" borderId="4" xfId="0" applyFont="1" applyBorder="1" applyAlignment="1" applyProtection="1">
      <alignment horizontal="right" vertical="center" wrapText="1" indent="1"/>
    </xf>
    <xf numFmtId="0" fontId="8" fillId="0" borderId="4" xfId="0" applyFont="1" applyBorder="1" applyAlignment="1" applyProtection="1">
      <alignment horizontal="right" vertical="center" wrapText="1" indent="1"/>
    </xf>
    <xf numFmtId="0" fontId="8" fillId="28" borderId="43" xfId="69" applyFont="1" applyFill="1" applyBorder="1" applyAlignment="1" applyProtection="1">
      <alignment horizontal="center" vertical="center" wrapText="1"/>
    </xf>
    <xf numFmtId="0" fontId="8" fillId="28" borderId="44" xfId="69" applyFont="1" applyFill="1" applyBorder="1" applyAlignment="1" applyProtection="1">
      <alignment horizontal="center" vertical="center" wrapText="1"/>
    </xf>
    <xf numFmtId="0" fontId="8" fillId="28" borderId="4" xfId="69" applyFont="1" applyFill="1" applyBorder="1" applyAlignment="1" applyProtection="1">
      <alignment horizontal="center" vertical="center" wrapText="1"/>
    </xf>
    <xf numFmtId="0" fontId="8" fillId="0" borderId="4" xfId="69" applyFont="1" applyFill="1" applyBorder="1" applyAlignment="1" applyProtection="1">
      <alignment horizontal="center" vertical="center" wrapText="1"/>
    </xf>
    <xf numFmtId="165" fontId="19" fillId="0" borderId="4" xfId="0" applyNumberFormat="1" applyFont="1" applyBorder="1" applyAlignment="1" applyProtection="1">
      <alignment horizontal="center" vertical="center" wrapText="1"/>
    </xf>
    <xf numFmtId="165" fontId="17" fillId="0" borderId="4" xfId="0" applyNumberFormat="1" applyFont="1" applyBorder="1" applyAlignment="1" applyProtection="1">
      <alignment horizontal="center" vertical="center" wrapText="1"/>
    </xf>
  </cellXfs>
  <cellStyles count="251">
    <cellStyle name="$" xfId="1"/>
    <cellStyle name="$.00" xfId="2"/>
    <cellStyle name="$_9. Rev2Cost_GDPIPI" xfId="60"/>
    <cellStyle name="$_9. Rev2Cost_GDPIPI 2" xfId="71"/>
    <cellStyle name="$_lists" xfId="61"/>
    <cellStyle name="$_lists 2" xfId="72"/>
    <cellStyle name="$_lists_4. Current Monthly Fixed Charge" xfId="62"/>
    <cellStyle name="$_Sheet4" xfId="63"/>
    <cellStyle name="$_Sheet4 2" xfId="73"/>
    <cellStyle name="$M" xfId="3"/>
    <cellStyle name="$M.00" xfId="4"/>
    <cellStyle name="$M_9. Rev2Cost_GDPIPI" xfId="64"/>
    <cellStyle name="20% - Accent1" xfId="5" builtinId="30" customBuiltin="1"/>
    <cellStyle name="20% - Accent1 2" xfId="74"/>
    <cellStyle name="20% - Accent1 2 2" xfId="140"/>
    <cellStyle name="20% - Accent2" xfId="6" builtinId="34" customBuiltin="1"/>
    <cellStyle name="20% - Accent2 2" xfId="75"/>
    <cellStyle name="20% - Accent2 2 2" xfId="141"/>
    <cellStyle name="20% - Accent3" xfId="7" builtinId="38" customBuiltin="1"/>
    <cellStyle name="20% - Accent3 2" xfId="76"/>
    <cellStyle name="20% - Accent3 2 2" xfId="142"/>
    <cellStyle name="20% - Accent4" xfId="8" builtinId="42" customBuiltin="1"/>
    <cellStyle name="20% - Accent4 2" xfId="77"/>
    <cellStyle name="20% - Accent4 2 2" xfId="143"/>
    <cellStyle name="20% - Accent5" xfId="9" builtinId="46" customBuiltin="1"/>
    <cellStyle name="20% - Accent5 2" xfId="78"/>
    <cellStyle name="20% - Accent5 2 2" xfId="144"/>
    <cellStyle name="20% - Accent6" xfId="10" builtinId="50" customBuiltin="1"/>
    <cellStyle name="20% - Accent6 2" xfId="79"/>
    <cellStyle name="20% - Accent6 2 2" xfId="145"/>
    <cellStyle name="40% - Accent1" xfId="11" builtinId="31" customBuiltin="1"/>
    <cellStyle name="40% - Accent1 2" xfId="80"/>
    <cellStyle name="40% - Accent1 2 2" xfId="146"/>
    <cellStyle name="40% - Accent2" xfId="12" builtinId="35" customBuiltin="1"/>
    <cellStyle name="40% - Accent2 2" xfId="81"/>
    <cellStyle name="40% - Accent2 2 2" xfId="147"/>
    <cellStyle name="40% - Accent3" xfId="13" builtinId="39" customBuiltin="1"/>
    <cellStyle name="40% - Accent3 2" xfId="82"/>
    <cellStyle name="40% - Accent3 2 2" xfId="148"/>
    <cellStyle name="40% - Accent4" xfId="14" builtinId="43" customBuiltin="1"/>
    <cellStyle name="40% - Accent4 2" xfId="83"/>
    <cellStyle name="40% - Accent4 2 2" xfId="149"/>
    <cellStyle name="40% - Accent5" xfId="15" builtinId="47" customBuiltin="1"/>
    <cellStyle name="40% - Accent5 2" xfId="84"/>
    <cellStyle name="40% - Accent5 2 2" xfId="150"/>
    <cellStyle name="40% - Accent6" xfId="16" builtinId="51" customBuiltin="1"/>
    <cellStyle name="40% - Accent6 2" xfId="85"/>
    <cellStyle name="40% - Accent6 2 2" xfId="151"/>
    <cellStyle name="60% - Accent1" xfId="17" builtinId="32" customBuiltin="1"/>
    <cellStyle name="60% - Accent1 2" xfId="86"/>
    <cellStyle name="60% - Accent2" xfId="18" builtinId="36" customBuiltin="1"/>
    <cellStyle name="60% - Accent2 2" xfId="87"/>
    <cellStyle name="60% - Accent3" xfId="19" builtinId="40" customBuiltin="1"/>
    <cellStyle name="60% - Accent3 2" xfId="88"/>
    <cellStyle name="60% - Accent4" xfId="20" builtinId="44" customBuiltin="1"/>
    <cellStyle name="60% - Accent4 2" xfId="89"/>
    <cellStyle name="60% - Accent5" xfId="21" builtinId="48" customBuiltin="1"/>
    <cellStyle name="60% - Accent5 2" xfId="90"/>
    <cellStyle name="60% - Accent6" xfId="22" builtinId="52" customBuiltin="1"/>
    <cellStyle name="60% - Accent6 2" xfId="91"/>
    <cellStyle name="Accent1" xfId="23" builtinId="29" customBuiltin="1"/>
    <cellStyle name="Accent1 2" xfId="92"/>
    <cellStyle name="Accent2" xfId="24" builtinId="33" customBuiltin="1"/>
    <cellStyle name="Accent2 2" xfId="93"/>
    <cellStyle name="Accent3" xfId="25" builtinId="37" customBuiltin="1"/>
    <cellStyle name="Accent3 2" xfId="94"/>
    <cellStyle name="Accent4" xfId="26" builtinId="41" customBuiltin="1"/>
    <cellStyle name="Accent4 2" xfId="95"/>
    <cellStyle name="Accent5" xfId="27" builtinId="45" customBuiltin="1"/>
    <cellStyle name="Accent5 2" xfId="96"/>
    <cellStyle name="Accent6" xfId="28" builtinId="49" customBuiltin="1"/>
    <cellStyle name="Accent6 2" xfId="97"/>
    <cellStyle name="Bad" xfId="29" builtinId="27" customBuiltin="1"/>
    <cellStyle name="Bad 2" xfId="98"/>
    <cellStyle name="Calculation" xfId="30" builtinId="22" customBuiltin="1"/>
    <cellStyle name="Calculation 2" xfId="99"/>
    <cellStyle name="Check Cell" xfId="31" builtinId="23" customBuiltin="1"/>
    <cellStyle name="Check Cell 2" xfId="100"/>
    <cellStyle name="Comma" xfId="56" builtinId="3"/>
    <cellStyle name="Comma 2" xfId="101"/>
    <cellStyle name="Comma 2 2" xfId="153"/>
    <cellStyle name="Comma 3" xfId="102"/>
    <cellStyle name="Comma 3 2" xfId="154"/>
    <cellStyle name="Comma 32" xfId="246"/>
    <cellStyle name="Comma 33" xfId="247"/>
    <cellStyle name="Comma 34" xfId="248"/>
    <cellStyle name="Comma 35" xfId="249"/>
    <cellStyle name="Comma 36" xfId="250"/>
    <cellStyle name="Comma 4" xfId="103"/>
    <cellStyle name="Comma0" xfId="32"/>
    <cellStyle name="Currency" xfId="57" builtinId="4"/>
    <cellStyle name="Currency 2" xfId="104"/>
    <cellStyle name="Currency0" xfId="33"/>
    <cellStyle name="Date" xfId="34"/>
    <cellStyle name="Explanatory Text" xfId="35" builtinId="53" customBuiltin="1"/>
    <cellStyle name="Explanatory Text 2" xfId="105"/>
    <cellStyle name="Fixed" xfId="36"/>
    <cellStyle name="Good" xfId="37" builtinId="26" customBuiltin="1"/>
    <cellStyle name="Good 2" xfId="106"/>
    <cellStyle name="Grey" xfId="38"/>
    <cellStyle name="Heading 1" xfId="39" builtinId="16" customBuiltin="1"/>
    <cellStyle name="Heading 1 2" xfId="107"/>
    <cellStyle name="Heading 2" xfId="40" builtinId="17" customBuiltin="1"/>
    <cellStyle name="Heading 2 2" xfId="108"/>
    <cellStyle name="Heading 3" xfId="41" builtinId="18" customBuiltin="1"/>
    <cellStyle name="Heading 3 2" xfId="109"/>
    <cellStyle name="Heading 3 3" xfId="197"/>
    <cellStyle name="Heading 3 4" xfId="158"/>
    <cellStyle name="Heading 3 5" xfId="134"/>
    <cellStyle name="Heading 3 6" xfId="198"/>
    <cellStyle name="Heading 3 7" xfId="157"/>
    <cellStyle name="Heading 3 8" xfId="192"/>
    <cellStyle name="Heading 4" xfId="42" builtinId="19" customBuiltin="1"/>
    <cellStyle name="Heading 4 2" xfId="110"/>
    <cellStyle name="Input" xfId="43" builtinId="20" customBuiltin="1"/>
    <cellStyle name="Input [yellow]" xfId="44"/>
    <cellStyle name="Input 2" xfId="111"/>
    <cellStyle name="Linked Cell" xfId="45" builtinId="24" customBuiltin="1"/>
    <cellStyle name="Linked Cell 2" xfId="112"/>
    <cellStyle name="M" xfId="46"/>
    <cellStyle name="M.00" xfId="47"/>
    <cellStyle name="M_9. Rev2Cost_GDPIPI" xfId="65"/>
    <cellStyle name="M_9. Rev2Cost_GDPIPI 2" xfId="113"/>
    <cellStyle name="M_lists" xfId="66"/>
    <cellStyle name="M_lists 2" xfId="114"/>
    <cellStyle name="M_lists_4. Current Monthly Fixed Charge" xfId="67"/>
    <cellStyle name="M_Sheet4" xfId="68"/>
    <cellStyle name="M_Sheet4 2" xfId="115"/>
    <cellStyle name="Neutral" xfId="48" builtinId="28" customBuiltin="1"/>
    <cellStyle name="Neutral 2" xfId="116"/>
    <cellStyle name="Normal" xfId="0" builtinId="0"/>
    <cellStyle name="Normal - Style1" xfId="49"/>
    <cellStyle name="Normal 19" xfId="201"/>
    <cellStyle name="Normal 2" xfId="59"/>
    <cellStyle name="Normal 2 2" xfId="183"/>
    <cellStyle name="Normal 2 3" xfId="137"/>
    <cellStyle name="Normal 20" xfId="207"/>
    <cellStyle name="Normal 21" xfId="215"/>
    <cellStyle name="Normal 22" xfId="209"/>
    <cellStyle name="Normal 23" xfId="211"/>
    <cellStyle name="Normal 24" xfId="213"/>
    <cellStyle name="Normal 25" xfId="202"/>
    <cellStyle name="Normal 26" xfId="208"/>
    <cellStyle name="Normal 27" xfId="214"/>
    <cellStyle name="Normal 28" xfId="210"/>
    <cellStyle name="Normal 29" xfId="212"/>
    <cellStyle name="Normal 3" xfId="117"/>
    <cellStyle name="Normal 3 2" xfId="159"/>
    <cellStyle name="Normal 30" xfId="203"/>
    <cellStyle name="Normal 31" xfId="205"/>
    <cellStyle name="Normal 32" xfId="223"/>
    <cellStyle name="Normal 34" xfId="216"/>
    <cellStyle name="Normal 35" xfId="225"/>
    <cellStyle name="Normal 37" xfId="220"/>
    <cellStyle name="Normal 38" xfId="218"/>
    <cellStyle name="Normal 4" xfId="118"/>
    <cellStyle name="Normal 4 2" xfId="160"/>
    <cellStyle name="Normal 41" xfId="204"/>
    <cellStyle name="Normal 42" xfId="206"/>
    <cellStyle name="Normal 44" xfId="222"/>
    <cellStyle name="Normal 45" xfId="224"/>
    <cellStyle name="Normal 46" xfId="217"/>
    <cellStyle name="Normal 48" xfId="221"/>
    <cellStyle name="Normal 49" xfId="219"/>
    <cellStyle name="Normal 5" xfId="119"/>
    <cellStyle name="Normal 5 2" xfId="161"/>
    <cellStyle name="Normal 50" xfId="226"/>
    <cellStyle name="Normal 51" xfId="227"/>
    <cellStyle name="Normal 52" xfId="228"/>
    <cellStyle name="Normal 53" xfId="229"/>
    <cellStyle name="Normal 54" xfId="232"/>
    <cellStyle name="Normal 55" xfId="233"/>
    <cellStyle name="Normal 56" xfId="235"/>
    <cellStyle name="Normal 57" xfId="236"/>
    <cellStyle name="Normal 58" xfId="234"/>
    <cellStyle name="Normal 59" xfId="237"/>
    <cellStyle name="Normal 60" xfId="230"/>
    <cellStyle name="Normal 61" xfId="231"/>
    <cellStyle name="Normal 62" xfId="243"/>
    <cellStyle name="Normal 63" xfId="244"/>
    <cellStyle name="Normal 65" xfId="238"/>
    <cellStyle name="Normal 66" xfId="239"/>
    <cellStyle name="Normal 67" xfId="240"/>
    <cellStyle name="Normal 68" xfId="245"/>
    <cellStyle name="Normal 70" xfId="242"/>
    <cellStyle name="Normal 71" xfId="241"/>
    <cellStyle name="Normal_6. Cost Allocation for Def-Var" xfId="69"/>
    <cellStyle name="Normal_Sheet7" xfId="70"/>
    <cellStyle name="Note" xfId="50" builtinId="10" customBuiltin="1"/>
    <cellStyle name="Note 2" xfId="120"/>
    <cellStyle name="Note 2 2" xfId="162"/>
    <cellStyle name="Note 3" xfId="180"/>
    <cellStyle name="Note 4" xfId="135"/>
    <cellStyle name="Output" xfId="51" builtinId="21" customBuiltin="1"/>
    <cellStyle name="Output 2" xfId="121"/>
    <cellStyle name="Percent" xfId="58" builtinId="5"/>
    <cellStyle name="Percent [2]" xfId="52"/>
    <cellStyle name="Percent 10" xfId="184"/>
    <cellStyle name="Percent 11" xfId="168"/>
    <cellStyle name="Percent 12" xfId="177"/>
    <cellStyle name="Percent 13" xfId="169"/>
    <cellStyle name="Percent 14" xfId="176"/>
    <cellStyle name="Percent 15" xfId="170"/>
    <cellStyle name="Percent 16" xfId="175"/>
    <cellStyle name="Percent 17" xfId="171"/>
    <cellStyle name="Percent 18" xfId="174"/>
    <cellStyle name="Percent 19" xfId="172"/>
    <cellStyle name="Percent 2" xfId="122"/>
    <cellStyle name="Percent 20" xfId="188"/>
    <cellStyle name="Percent 21" xfId="187"/>
    <cellStyle name="Percent 22" xfId="189"/>
    <cellStyle name="Percent 23" xfId="185"/>
    <cellStyle name="Percent 24" xfId="165"/>
    <cellStyle name="Percent 25" xfId="167"/>
    <cellStyle name="Percent 26" xfId="173"/>
    <cellStyle name="Percent 27" xfId="178"/>
    <cellStyle name="Percent 28" xfId="190"/>
    <cellStyle name="Percent 29" xfId="136"/>
    <cellStyle name="Percent 3" xfId="123"/>
    <cellStyle name="Percent 3 2" xfId="163"/>
    <cellStyle name="Percent 30" xfId="129"/>
    <cellStyle name="Percent 31" xfId="156"/>
    <cellStyle name="Percent 32" xfId="155"/>
    <cellStyle name="Percent 33" xfId="132"/>
    <cellStyle name="Percent 34" xfId="193"/>
    <cellStyle name="Percent 35" xfId="138"/>
    <cellStyle name="Percent 36" xfId="195"/>
    <cellStyle name="Percent 37" xfId="139"/>
    <cellStyle name="Percent 38" xfId="199"/>
    <cellStyle name="Percent 39" xfId="152"/>
    <cellStyle name="Percent 4" xfId="182"/>
    <cellStyle name="Percent 40" xfId="133"/>
    <cellStyle name="Percent 41" xfId="194"/>
    <cellStyle name="Percent 42" xfId="128"/>
    <cellStyle name="Percent 43" xfId="200"/>
    <cellStyle name="Percent 44" xfId="131"/>
    <cellStyle name="Percent 45" xfId="127"/>
    <cellStyle name="Percent 46" xfId="191"/>
    <cellStyle name="Percent 47" xfId="196"/>
    <cellStyle name="Percent 48" xfId="130"/>
    <cellStyle name="Percent 5" xfId="164"/>
    <cellStyle name="Percent 6" xfId="179"/>
    <cellStyle name="Percent 7" xfId="186"/>
    <cellStyle name="Percent 8" xfId="181"/>
    <cellStyle name="Percent 9" xfId="166"/>
    <cellStyle name="Title" xfId="53" builtinId="15" customBuiltin="1"/>
    <cellStyle name="Title 2" xfId="124"/>
    <cellStyle name="Total" xfId="54" builtinId="25" customBuiltin="1"/>
    <cellStyle name="Total 2" xfId="125"/>
    <cellStyle name="Warning Text" xfId="55" builtinId="11" customBuiltin="1"/>
    <cellStyle name="Warning Text 2" xfId="126"/>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11" name="Group 10"/>
        <xdr:cNvGrpSpPr/>
      </xdr:nvGrpSpPr>
      <xdr:grpSpPr>
        <a:xfrm>
          <a:off x="0" y="0"/>
          <a:ext cx="8857420" cy="1915766"/>
          <a:chOff x="0" y="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8" name="Rectangle 7"/>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5</xdr:col>
      <xdr:colOff>139053</xdr:colOff>
      <xdr:row>14</xdr:row>
      <xdr:rowOff>22411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44823"/>
          <a:ext cx="8420200" cy="2173941"/>
        </a:xfrm>
        <a:prstGeom prst="rect">
          <a:avLst/>
        </a:prstGeom>
        <a:ln>
          <a:noFill/>
        </a:ln>
        <a:effectLst>
          <a:softEdge rad="112500"/>
        </a:effectLst>
      </xdr:spPr>
    </xdr:pic>
    <xdr:clientData/>
  </xdr:twoCellAnchor>
  <xdr:twoCellAnchor>
    <xdr:from>
      <xdr:col>0</xdr:col>
      <xdr:colOff>156883</xdr:colOff>
      <xdr:row>3</xdr:row>
      <xdr:rowOff>87476</xdr:rowOff>
    </xdr:from>
    <xdr:to>
      <xdr:col>5</xdr:col>
      <xdr:colOff>0</xdr:colOff>
      <xdr:row>11</xdr:row>
      <xdr:rowOff>22409</xdr:rowOff>
    </xdr:to>
    <xdr:sp macro="" textlink="">
      <xdr:nvSpPr>
        <xdr:cNvPr id="7" name="Rectangle 6"/>
        <xdr:cNvSpPr/>
      </xdr:nvSpPr>
      <xdr:spPr>
        <a:xfrm>
          <a:off x="156883" y="558123"/>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2</xdr:col>
      <xdr:colOff>2329485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0</xdr:col>
      <xdr:colOff>0</xdr:colOff>
      <xdr:row>0</xdr:row>
      <xdr:rowOff>0</xdr:rowOff>
    </xdr:from>
    <xdr:to>
      <xdr:col>4</xdr:col>
      <xdr:colOff>647800</xdr:colOff>
      <xdr:row>13</xdr:row>
      <xdr:rowOff>68916</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420200" cy="2173941"/>
        </a:xfrm>
        <a:prstGeom prst="rect">
          <a:avLst/>
        </a:prstGeom>
        <a:ln>
          <a:noFill/>
        </a:ln>
        <a:effectLst>
          <a:softEdge rad="112500"/>
        </a:effectLst>
      </xdr:spPr>
    </xdr:pic>
    <xdr:clientData/>
  </xdr:twoCellAnchor>
  <xdr:twoCellAnchor>
    <xdr:from>
      <xdr:col>0</xdr:col>
      <xdr:colOff>156883</xdr:colOff>
      <xdr:row>3</xdr:row>
      <xdr:rowOff>27525</xdr:rowOff>
    </xdr:from>
    <xdr:to>
      <xdr:col>4</xdr:col>
      <xdr:colOff>508747</xdr:colOff>
      <xdr:row>10</xdr:row>
      <xdr:rowOff>84042</xdr:rowOff>
    </xdr:to>
    <xdr:sp macro="" textlink="">
      <xdr:nvSpPr>
        <xdr:cNvPr id="8" name="Rectangle 7"/>
        <xdr:cNvSpPr/>
      </xdr:nvSpPr>
      <xdr:spPr>
        <a:xfrm>
          <a:off x="156883" y="513300"/>
          <a:ext cx="8124264" cy="118999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0</xdr:row>
      <xdr:rowOff>138609</xdr:rowOff>
    </xdr:from>
    <xdr:to>
      <xdr:col>1</xdr:col>
      <xdr:colOff>195056</xdr:colOff>
      <xdr:row>3</xdr:row>
      <xdr:rowOff>20894</xdr:rowOff>
    </xdr:to>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38609"/>
          <a:ext cx="389282" cy="368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146321</xdr:colOff>
      <xdr:row>0</xdr:row>
      <xdr:rowOff>113398</xdr:rowOff>
    </xdr:from>
    <xdr:to>
      <xdr:col>2</xdr:col>
      <xdr:colOff>1724928</xdr:colOff>
      <xdr:row>2</xdr:row>
      <xdr:rowOff>110670</xdr:rowOff>
    </xdr:to>
    <xdr:sp macro="" textlink="">
      <xdr:nvSpPr>
        <xdr:cNvPr id="10" name="Rectangle 9"/>
        <xdr:cNvSpPr/>
      </xdr:nvSpPr>
      <xdr:spPr>
        <a:xfrm>
          <a:off x="546371" y="113398"/>
          <a:ext cx="2578732" cy="321122"/>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8</xdr:col>
      <xdr:colOff>323850</xdr:colOff>
      <xdr:row>11</xdr:row>
      <xdr:rowOff>144116</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9525"/>
          <a:ext cx="8591550" cy="1915766"/>
        </a:xfrm>
        <a:prstGeom prst="rect">
          <a:avLst/>
        </a:prstGeom>
        <a:ln>
          <a:noFill/>
        </a:ln>
        <a:effectLst>
          <a:softEdge rad="112500"/>
        </a:effectLst>
      </xdr:spPr>
    </xdr:pic>
    <xdr:clientData/>
  </xdr:twoCellAnchor>
  <xdr:twoCellAnchor>
    <xdr:from>
      <xdr:col>0</xdr:col>
      <xdr:colOff>299136</xdr:colOff>
      <xdr:row>4</xdr:row>
      <xdr:rowOff>53861</xdr:rowOff>
    </xdr:from>
    <xdr:to>
      <xdr:col>7</xdr:col>
      <xdr:colOff>798031</xdr:colOff>
      <xdr:row>7</xdr:row>
      <xdr:rowOff>114715</xdr:rowOff>
    </xdr:to>
    <xdr:sp macro="" textlink="">
      <xdr:nvSpPr>
        <xdr:cNvPr id="7" name="Rectangle 6"/>
        <xdr:cNvSpPr/>
      </xdr:nvSpPr>
      <xdr:spPr>
        <a:xfrm>
          <a:off x="299136" y="701561"/>
          <a:ext cx="79188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546371</xdr:colOff>
      <xdr:row>0</xdr:row>
      <xdr:rowOff>158221</xdr:rowOff>
    </xdr:from>
    <xdr:to>
      <xdr:col>1</xdr:col>
      <xdr:colOff>2519985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189670</xdr:colOff>
      <xdr:row>1</xdr:row>
      <xdr:rowOff>96491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xdr:col>
      <xdr:colOff>61011</xdr:colOff>
      <xdr:row>0</xdr:row>
      <xdr:rowOff>701561</xdr:rowOff>
    </xdr:from>
    <xdr:to>
      <xdr:col>6</xdr:col>
      <xdr:colOff>36031</xdr:colOff>
      <xdr:row>0</xdr:row>
      <xdr:rowOff>1248190</xdr:rowOff>
    </xdr:to>
    <xdr:sp macro="" textlink="">
      <xdr:nvSpPr>
        <xdr:cNvPr id="7" name="Rectangle 6"/>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129624</xdr:colOff>
      <xdr:row>0</xdr:row>
      <xdr:rowOff>188475</xdr:rowOff>
    </xdr:from>
    <xdr:to>
      <xdr:col>1</xdr:col>
      <xdr:colOff>518906</xdr:colOff>
      <xdr:row>0</xdr:row>
      <xdr:rowOff>566620</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470171</xdr:colOff>
      <xdr:row>0</xdr:row>
      <xdr:rowOff>158221</xdr:rowOff>
    </xdr:from>
    <xdr:to>
      <xdr:col>1</xdr:col>
      <xdr:colOff>3053385</xdr:colOff>
      <xdr:row>0</xdr:row>
      <xdr:rowOff>494471</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8</xdr:col>
      <xdr:colOff>75370</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9050" y="0"/>
          <a:ext cx="8857420" cy="1915766"/>
        </a:xfrm>
        <a:prstGeom prst="rect">
          <a:avLst/>
        </a:prstGeom>
        <a:ln>
          <a:noFill/>
        </a:ln>
        <a:effectLst>
          <a:softEdge rad="112500"/>
        </a:effectLst>
      </xdr:spPr>
    </xdr:pic>
    <xdr:clientData/>
  </xdr:twoCellAnchor>
  <xdr:twoCellAnchor>
    <xdr:from>
      <xdr:col>0</xdr:col>
      <xdr:colOff>156261</xdr:colOff>
      <xdr:row>4</xdr:row>
      <xdr:rowOff>53861</xdr:rowOff>
    </xdr:from>
    <xdr:to>
      <xdr:col>7</xdr:col>
      <xdr:colOff>674206</xdr:colOff>
      <xdr:row>7</xdr:row>
      <xdr:rowOff>114715</xdr:rowOff>
    </xdr:to>
    <xdr:sp macro="" textlink="">
      <xdr:nvSpPr>
        <xdr:cNvPr id="7" name="Rectangle 6"/>
        <xdr:cNvSpPr/>
      </xdr:nvSpPr>
      <xdr:spPr>
        <a:xfrm>
          <a:off x="15626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224874</xdr:colOff>
      <xdr:row>1</xdr:row>
      <xdr:rowOff>26550</xdr:rowOff>
    </xdr:from>
    <xdr:to>
      <xdr:col>1</xdr:col>
      <xdr:colOff>4556</xdr:colOff>
      <xdr:row>3</xdr:row>
      <xdr:rowOff>80845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2487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565421</xdr:colOff>
      <xdr:row>0</xdr:row>
      <xdr:rowOff>158221</xdr:rowOff>
    </xdr:from>
    <xdr:to>
      <xdr:col>2</xdr:col>
      <xdr:colOff>157785</xdr:colOff>
      <xdr:row>3</xdr:row>
      <xdr:rowOff>8696</xdr:rowOff>
    </xdr:to>
    <xdr:sp macro="" textlink="">
      <xdr:nvSpPr>
        <xdr:cNvPr id="9" name="Rectangle 8"/>
        <xdr:cNvSpPr/>
      </xdr:nvSpPr>
      <xdr:spPr>
        <a:xfrm>
          <a:off x="56542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11</xdr:col>
      <xdr:colOff>95250</xdr:colOff>
      <xdr:row>124</xdr:row>
      <xdr:rowOff>95250</xdr:rowOff>
    </xdr:from>
    <xdr:to>
      <xdr:col>17</xdr:col>
      <xdr:colOff>438150</xdr:colOff>
      <xdr:row>130</xdr:row>
      <xdr:rowOff>104775</xdr:rowOff>
    </xdr:to>
    <xdr:sp macro="" textlink="">
      <xdr:nvSpPr>
        <xdr:cNvPr id="2" name="TextBox 1"/>
        <xdr:cNvSpPr txBox="1"/>
      </xdr:nvSpPr>
      <xdr:spPr>
        <a:xfrm>
          <a:off x="12325350" y="22440900"/>
          <a:ext cx="4000500" cy="981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0" i="0">
              <a:solidFill>
                <a:schemeClr val="dk1"/>
              </a:solidFill>
              <a:effectLst/>
              <a:latin typeface="+mn-lt"/>
              <a:ea typeface="+mn-ea"/>
              <a:cs typeface="+mn-cs"/>
            </a:rPr>
            <a:t>As per the Board's</a:t>
          </a:r>
          <a:r>
            <a:rPr lang="en-CA" sz="1100" b="0" i="0" baseline="0">
              <a:solidFill>
                <a:schemeClr val="dk1"/>
              </a:solidFill>
              <a:effectLst/>
              <a:latin typeface="+mn-lt"/>
              <a:ea typeface="+mn-ea"/>
              <a:cs typeface="+mn-cs"/>
            </a:rPr>
            <a:t> letter issued July 16, 2015 </a:t>
          </a:r>
          <a:r>
            <a:rPr lang="en-CA" sz="1100" b="0" i="0">
              <a:solidFill>
                <a:schemeClr val="dk1"/>
              </a:solidFill>
              <a:effectLst/>
              <a:latin typeface="+mn-lt"/>
              <a:ea typeface="+mn-ea"/>
              <a:cs typeface="+mn-cs"/>
            </a:rPr>
            <a:t>outlining details regarding the implementation of the transition to fully fixed distribution charges for residential customers,</a:t>
          </a:r>
          <a:r>
            <a:rPr lang="en-CA" sz="1100" b="0" i="0" baseline="0">
              <a:solidFill>
                <a:schemeClr val="dk1"/>
              </a:solidFill>
              <a:effectLst/>
              <a:latin typeface="+mn-lt"/>
              <a:ea typeface="+mn-ea"/>
              <a:cs typeface="+mn-cs"/>
            </a:rPr>
            <a:t> Residential rates for group 2 accounts are to be on a per customer basis.  Please choose "# of customers" for the </a:t>
          </a:r>
          <a:r>
            <a:rPr lang="en-CA" sz="1100" b="1" i="0" baseline="0">
              <a:solidFill>
                <a:schemeClr val="dk1"/>
              </a:solidFill>
              <a:effectLst/>
              <a:latin typeface="+mn-lt"/>
              <a:ea typeface="+mn-ea"/>
              <a:cs typeface="+mn-cs"/>
            </a:rPr>
            <a:t>Residential class.</a:t>
          </a:r>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Regulatory%20Filings/2016%20COS/Exhibit%203/Load%20Forecast_Wholes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tive Class"/>
      <sheetName val="8. KW and Non-Weather Sensitive"/>
      <sheetName val="9. Weather Adj LF"/>
      <sheetName val="10. CDM Adjustment"/>
      <sheetName val="10.CDM Allocation V2"/>
      <sheetName val="10.1 CDM Allocation"/>
      <sheetName val="11. Final Load Forecast"/>
      <sheetName val="12. Analysis_ Avg Per Cust"/>
      <sheetName val="13. Analysis_Weather adj LF"/>
      <sheetName val="A - CDM Adjustment"/>
      <sheetName val="A - CDM Adjustment V2"/>
      <sheetName val="Regression 1"/>
      <sheetName val="Regression 2"/>
    </sheetNames>
    <sheetDataSet>
      <sheetData sheetId="0"/>
      <sheetData sheetId="1"/>
      <sheetData sheetId="2"/>
      <sheetData sheetId="3"/>
      <sheetData sheetId="4"/>
      <sheetData sheetId="5"/>
      <sheetData sheetId="6"/>
      <sheetData sheetId="7"/>
      <sheetData sheetId="8"/>
      <sheetData sheetId="9"/>
      <sheetData sheetId="10">
        <row r="26">
          <cell r="C26">
            <v>1400000</v>
          </cell>
        </row>
      </sheetData>
      <sheetData sheetId="11"/>
      <sheetData sheetId="12"/>
      <sheetData sheetId="13">
        <row r="14">
          <cell r="J14">
            <v>8525</v>
          </cell>
          <cell r="O14">
            <v>9171.114887354759</v>
          </cell>
        </row>
        <row r="15">
          <cell r="M15">
            <v>78182241.884203941</v>
          </cell>
          <cell r="O15">
            <v>77564089.09649004</v>
          </cell>
        </row>
        <row r="18">
          <cell r="O18">
            <v>1086.8291362952889</v>
          </cell>
        </row>
        <row r="19">
          <cell r="M19">
            <v>32315230.171146087</v>
          </cell>
          <cell r="O19">
            <v>32059727.781671293</v>
          </cell>
        </row>
        <row r="22">
          <cell r="O22">
            <v>131.57050233283914</v>
          </cell>
        </row>
        <row r="23">
          <cell r="M23">
            <v>115685946</v>
          </cell>
          <cell r="O23">
            <v>114771267.828899</v>
          </cell>
        </row>
        <row r="24">
          <cell r="O24">
            <v>289868.64584270574</v>
          </cell>
        </row>
        <row r="26">
          <cell r="O26">
            <v>2699.1379474033415</v>
          </cell>
        </row>
        <row r="27">
          <cell r="M27">
            <v>1439933</v>
          </cell>
          <cell r="O27">
            <v>1428548.0796316436</v>
          </cell>
        </row>
        <row r="28">
          <cell r="O28">
            <v>3837.2665920832246</v>
          </cell>
        </row>
        <row r="30">
          <cell r="O30">
            <v>53.780258647617998</v>
          </cell>
        </row>
        <row r="31">
          <cell r="M31">
            <v>43818</v>
          </cell>
          <cell r="O31">
            <v>43471.550241087163</v>
          </cell>
        </row>
        <row r="32">
          <cell r="O32">
            <v>132.26609235784815</v>
          </cell>
        </row>
        <row r="34">
          <cell r="O34">
            <v>1</v>
          </cell>
        </row>
        <row r="35">
          <cell r="M35">
            <v>14943860</v>
          </cell>
          <cell r="O35">
            <v>14825705.435797453</v>
          </cell>
        </row>
        <row r="36">
          <cell r="O36">
            <v>39488.800157330261</v>
          </cell>
        </row>
        <row r="38">
          <cell r="O38">
            <v>95.628509010753675</v>
          </cell>
        </row>
        <row r="39">
          <cell r="O39">
            <v>597466.44663356245</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topLeftCell="A7" zoomScaleNormal="100" workbookViewId="0">
      <selection activeCell="L19" sqref="L19"/>
    </sheetView>
  </sheetViews>
  <sheetFormatPr defaultRowHeight="15" x14ac:dyDescent="0.25"/>
  <cols>
    <col min="1" max="1" width="13.28515625" style="33" customWidth="1"/>
    <col min="2" max="4" width="9.140625" style="33"/>
    <col min="5" max="5" width="9.140625" style="33" customWidth="1"/>
    <col min="6" max="21" width="9.140625" style="33"/>
    <col min="22" max="22" width="54.140625" style="33" hidden="1" customWidth="1"/>
    <col min="23" max="16384" width="9.140625" style="33"/>
  </cols>
  <sheetData>
    <row r="1" spans="2:22" x14ac:dyDescent="0.25">
      <c r="V1" s="151" t="s">
        <v>128</v>
      </c>
    </row>
    <row r="2" spans="2:22" x14ac:dyDescent="0.25">
      <c r="V2" s="151" t="s">
        <v>129</v>
      </c>
    </row>
    <row r="3" spans="2:22" x14ac:dyDescent="0.25">
      <c r="V3" s="151" t="s">
        <v>227</v>
      </c>
    </row>
    <row r="4" spans="2:22" x14ac:dyDescent="0.25">
      <c r="V4" s="151" t="s">
        <v>130</v>
      </c>
    </row>
    <row r="5" spans="2:22" x14ac:dyDescent="0.25">
      <c r="V5" s="152" t="s">
        <v>131</v>
      </c>
    </row>
    <row r="6" spans="2:22" x14ac:dyDescent="0.25">
      <c r="V6" s="151" t="s">
        <v>132</v>
      </c>
    </row>
    <row r="7" spans="2:22" x14ac:dyDescent="0.25">
      <c r="V7" s="151" t="s">
        <v>133</v>
      </c>
    </row>
    <row r="8" spans="2:22" x14ac:dyDescent="0.25">
      <c r="V8" s="151" t="s">
        <v>134</v>
      </c>
    </row>
    <row r="9" spans="2:22" x14ac:dyDescent="0.25">
      <c r="V9" s="151" t="s">
        <v>135</v>
      </c>
    </row>
    <row r="10" spans="2:22" x14ac:dyDescent="0.25">
      <c r="V10" s="151" t="s">
        <v>136</v>
      </c>
    </row>
    <row r="11" spans="2:22" x14ac:dyDescent="0.25">
      <c r="G11" s="34"/>
      <c r="V11" s="151" t="s">
        <v>137</v>
      </c>
    </row>
    <row r="12" spans="2:22" x14ac:dyDescent="0.25">
      <c r="B12" s="35"/>
      <c r="C12" s="35"/>
      <c r="D12" s="35"/>
      <c r="E12" s="35"/>
      <c r="F12" s="35"/>
      <c r="G12" s="34"/>
      <c r="M12" s="36" t="s">
        <v>65</v>
      </c>
      <c r="N12" s="37" t="s">
        <v>306</v>
      </c>
      <c r="V12" s="151" t="s">
        <v>228</v>
      </c>
    </row>
    <row r="13" spans="2:22" ht="15.75" thickBot="1" x14ac:dyDescent="0.3">
      <c r="G13" s="34"/>
      <c r="V13" s="151" t="s">
        <v>138</v>
      </c>
    </row>
    <row r="14" spans="2:22" ht="16.5" thickTop="1" thickBot="1" x14ac:dyDescent="0.3">
      <c r="E14" s="38" t="s">
        <v>66</v>
      </c>
      <c r="F14" s="309"/>
      <c r="G14" s="310"/>
      <c r="H14" s="310"/>
      <c r="I14" s="310"/>
      <c r="J14" s="310"/>
      <c r="K14" s="310"/>
      <c r="L14" s="311"/>
      <c r="V14" s="151" t="s">
        <v>139</v>
      </c>
    </row>
    <row r="15" spans="2:22" ht="15.75" thickBot="1" x14ac:dyDescent="0.3">
      <c r="E15" s="39"/>
      <c r="F15" s="40"/>
      <c r="G15" s="41"/>
      <c r="H15" s="40"/>
      <c r="I15" s="40"/>
      <c r="J15" s="40"/>
      <c r="V15" s="151" t="s">
        <v>140</v>
      </c>
    </row>
    <row r="16" spans="2:22" ht="16.5" thickTop="1" thickBot="1" x14ac:dyDescent="0.3">
      <c r="E16" s="42" t="s">
        <v>67</v>
      </c>
      <c r="F16" s="312"/>
      <c r="G16" s="313"/>
      <c r="H16" s="313"/>
      <c r="I16" s="313"/>
      <c r="J16" s="314"/>
      <c r="V16" s="151" t="s">
        <v>141</v>
      </c>
    </row>
    <row r="17" spans="2:22" ht="15.75" thickBot="1" x14ac:dyDescent="0.3">
      <c r="E17" s="43"/>
      <c r="V17" s="151" t="s">
        <v>229</v>
      </c>
    </row>
    <row r="18" spans="2:22" ht="16.5" thickTop="1" thickBot="1" x14ac:dyDescent="0.3">
      <c r="E18" s="42" t="s">
        <v>68</v>
      </c>
      <c r="F18" s="315"/>
      <c r="G18" s="316"/>
      <c r="H18" s="316"/>
      <c r="I18" s="316"/>
      <c r="J18" s="317"/>
      <c r="V18" s="151" t="s">
        <v>142</v>
      </c>
    </row>
    <row r="19" spans="2:22" ht="12.75" customHeight="1" thickBot="1" x14ac:dyDescent="0.3">
      <c r="E19" s="43"/>
      <c r="V19" s="151" t="s">
        <v>143</v>
      </c>
    </row>
    <row r="20" spans="2:22" ht="16.5" thickTop="1" thickBot="1" x14ac:dyDescent="0.3">
      <c r="E20" s="42" t="s">
        <v>69</v>
      </c>
      <c r="F20" s="315"/>
      <c r="G20" s="316"/>
      <c r="H20" s="316"/>
      <c r="I20" s="316"/>
      <c r="J20" s="317"/>
      <c r="V20" s="151" t="s">
        <v>144</v>
      </c>
    </row>
    <row r="21" spans="2:22" ht="15.75" thickBot="1" x14ac:dyDescent="0.3">
      <c r="E21" s="44"/>
      <c r="F21" s="40"/>
      <c r="G21" s="41"/>
      <c r="H21" s="40"/>
      <c r="I21" s="40"/>
      <c r="J21" s="40"/>
      <c r="V21" s="151" t="s">
        <v>145</v>
      </c>
    </row>
    <row r="22" spans="2:22" ht="16.5" thickTop="1" thickBot="1" x14ac:dyDescent="0.3">
      <c r="E22" s="38" t="s">
        <v>70</v>
      </c>
      <c r="F22" s="315"/>
      <c r="G22" s="316"/>
      <c r="H22" s="316"/>
      <c r="I22" s="316"/>
      <c r="J22" s="317"/>
      <c r="V22" s="151" t="s">
        <v>230</v>
      </c>
    </row>
    <row r="23" spans="2:22" ht="15.75" thickBot="1" x14ac:dyDescent="0.3">
      <c r="E23" s="44"/>
      <c r="F23" s="40"/>
      <c r="G23" s="41"/>
      <c r="H23" s="40"/>
      <c r="I23" s="40"/>
      <c r="J23" s="40"/>
      <c r="V23" s="151" t="s">
        <v>146</v>
      </c>
    </row>
    <row r="24" spans="2:22" ht="16.5" thickTop="1" thickBot="1" x14ac:dyDescent="0.3">
      <c r="E24" s="38" t="s">
        <v>71</v>
      </c>
      <c r="F24" s="318"/>
      <c r="G24" s="319"/>
      <c r="H24" s="319"/>
      <c r="I24" s="319"/>
      <c r="J24" s="320"/>
      <c r="V24" s="151" t="s">
        <v>147</v>
      </c>
    </row>
    <row r="25" spans="2:22" x14ac:dyDescent="0.25">
      <c r="E25" s="44"/>
      <c r="F25" s="40"/>
      <c r="G25" s="41"/>
      <c r="H25" s="40"/>
      <c r="I25" s="40"/>
      <c r="J25" s="40"/>
      <c r="V25" s="151" t="s">
        <v>148</v>
      </c>
    </row>
    <row r="26" spans="2:22" x14ac:dyDescent="0.25">
      <c r="E26" s="38"/>
      <c r="I26" s="40"/>
      <c r="J26" s="40"/>
      <c r="V26" s="151" t="s">
        <v>149</v>
      </c>
    </row>
    <row r="27" spans="2:22" x14ac:dyDescent="0.25">
      <c r="B27" s="308" t="s">
        <v>76</v>
      </c>
      <c r="C27" s="308"/>
      <c r="D27" s="308"/>
      <c r="E27" s="308"/>
      <c r="F27" s="308"/>
      <c r="G27" s="308"/>
      <c r="H27" s="308"/>
      <c r="I27" s="308"/>
      <c r="J27" s="308"/>
      <c r="K27" s="308"/>
      <c r="L27" s="308"/>
      <c r="M27" s="308"/>
      <c r="V27" s="152" t="s">
        <v>150</v>
      </c>
    </row>
    <row r="28" spans="2:22" x14ac:dyDescent="0.25">
      <c r="V28" s="151" t="s">
        <v>151</v>
      </c>
    </row>
    <row r="29" spans="2:22" x14ac:dyDescent="0.25">
      <c r="B29" s="45" t="s">
        <v>72</v>
      </c>
      <c r="C29" s="46"/>
      <c r="D29" s="46"/>
      <c r="E29" s="46"/>
      <c r="F29" s="46"/>
      <c r="G29" s="46"/>
      <c r="H29" s="46"/>
      <c r="I29" s="46"/>
      <c r="J29" s="46"/>
      <c r="K29" s="46"/>
      <c r="L29" s="46"/>
      <c r="M29" s="46"/>
      <c r="N29" s="46"/>
      <c r="V29" s="151" t="s">
        <v>152</v>
      </c>
    </row>
    <row r="30" spans="2:22" ht="15.75" thickBot="1" x14ac:dyDescent="0.3">
      <c r="B30" s="46"/>
      <c r="C30" s="46"/>
      <c r="D30" s="46"/>
      <c r="E30" s="46"/>
      <c r="F30" s="46"/>
      <c r="G30" s="46"/>
      <c r="H30" s="46"/>
      <c r="I30" s="46"/>
      <c r="J30" s="46"/>
      <c r="K30" s="46"/>
      <c r="L30" s="46"/>
      <c r="M30" s="46"/>
      <c r="N30" s="46"/>
      <c r="V30" s="151" t="s">
        <v>153</v>
      </c>
    </row>
    <row r="31" spans="2:22" ht="15.75" thickBot="1" x14ac:dyDescent="0.3">
      <c r="B31" s="47"/>
      <c r="C31" s="303" t="s">
        <v>73</v>
      </c>
      <c r="D31" s="303"/>
      <c r="E31" s="303"/>
      <c r="F31" s="303"/>
      <c r="G31" s="303"/>
      <c r="H31" s="303"/>
      <c r="I31" s="303"/>
      <c r="J31" s="303"/>
      <c r="K31" s="303"/>
      <c r="L31" s="303"/>
      <c r="M31" s="46"/>
      <c r="N31" s="46"/>
      <c r="V31" s="151" t="s">
        <v>154</v>
      </c>
    </row>
    <row r="32" spans="2:22" ht="15.75" thickBot="1" x14ac:dyDescent="0.3">
      <c r="B32" s="46"/>
      <c r="C32" s="46"/>
      <c r="D32" s="46"/>
      <c r="E32" s="46"/>
      <c r="F32" s="46"/>
      <c r="G32" s="46"/>
      <c r="H32" s="46"/>
      <c r="I32" s="46"/>
      <c r="J32" s="46"/>
      <c r="K32" s="46"/>
      <c r="L32" s="46"/>
      <c r="M32" s="46"/>
      <c r="N32" s="46"/>
      <c r="V32" s="151" t="s">
        <v>155</v>
      </c>
    </row>
    <row r="33" spans="2:22" ht="15.75" thickBot="1" x14ac:dyDescent="0.3">
      <c r="B33" s="48"/>
      <c r="C33" s="304" t="s">
        <v>74</v>
      </c>
      <c r="D33" s="305"/>
      <c r="E33" s="305"/>
      <c r="F33" s="305"/>
      <c r="G33" s="305"/>
      <c r="H33" s="305"/>
      <c r="I33" s="305"/>
      <c r="J33" s="305"/>
      <c r="K33" s="305"/>
      <c r="L33" s="305"/>
      <c r="M33" s="305"/>
      <c r="N33" s="305"/>
      <c r="V33" s="151" t="s">
        <v>156</v>
      </c>
    </row>
    <row r="34" spans="2:22" ht="15.75" thickBot="1" x14ac:dyDescent="0.3">
      <c r="B34" s="49"/>
      <c r="C34" s="46"/>
      <c r="D34" s="46"/>
      <c r="E34" s="46"/>
      <c r="F34" s="46"/>
      <c r="G34" s="46"/>
      <c r="H34" s="46"/>
      <c r="I34" s="46"/>
      <c r="J34" s="46"/>
      <c r="K34" s="46"/>
      <c r="L34" s="46"/>
      <c r="M34" s="46"/>
      <c r="N34" s="46"/>
      <c r="V34" s="151" t="s">
        <v>157</v>
      </c>
    </row>
    <row r="35" spans="2:22" ht="15.75" thickBot="1" x14ac:dyDescent="0.3">
      <c r="B35" s="50"/>
      <c r="C35" s="306" t="s">
        <v>75</v>
      </c>
      <c r="D35" s="307"/>
      <c r="E35" s="307"/>
      <c r="F35" s="307"/>
      <c r="G35" s="307"/>
      <c r="H35" s="307"/>
      <c r="I35" s="307"/>
      <c r="J35" s="307"/>
      <c r="K35" s="307"/>
      <c r="L35" s="307"/>
      <c r="M35" s="307"/>
      <c r="N35" s="46"/>
      <c r="V35" s="151" t="s">
        <v>231</v>
      </c>
    </row>
    <row r="36" spans="2:22" x14ac:dyDescent="0.25">
      <c r="B36" s="46"/>
      <c r="C36" s="46"/>
      <c r="D36" s="46"/>
      <c r="E36" s="46"/>
      <c r="F36" s="46"/>
      <c r="G36" s="46"/>
      <c r="H36" s="46"/>
      <c r="I36" s="46"/>
      <c r="J36" s="46"/>
      <c r="K36" s="46"/>
      <c r="L36" s="46"/>
      <c r="M36" s="46"/>
      <c r="N36" s="46"/>
      <c r="V36" s="151" t="s">
        <v>158</v>
      </c>
    </row>
    <row r="37" spans="2:22" x14ac:dyDescent="0.25">
      <c r="V37" s="151" t="s">
        <v>232</v>
      </c>
    </row>
    <row r="38" spans="2:22" x14ac:dyDescent="0.25">
      <c r="V38" s="151" t="s">
        <v>233</v>
      </c>
    </row>
    <row r="39" spans="2:22" x14ac:dyDescent="0.25">
      <c r="V39" s="151" t="s">
        <v>159</v>
      </c>
    </row>
    <row r="40" spans="2:22" x14ac:dyDescent="0.25">
      <c r="V40" s="151" t="s">
        <v>160</v>
      </c>
    </row>
    <row r="41" spans="2:22" x14ac:dyDescent="0.25">
      <c r="V41" s="151" t="s">
        <v>161</v>
      </c>
    </row>
    <row r="42" spans="2:22" x14ac:dyDescent="0.25">
      <c r="V42" s="151" t="s">
        <v>162</v>
      </c>
    </row>
    <row r="43" spans="2:22" x14ac:dyDescent="0.25">
      <c r="V43" s="152" t="s">
        <v>163</v>
      </c>
    </row>
    <row r="44" spans="2:22" x14ac:dyDescent="0.25">
      <c r="V44" s="151" t="s">
        <v>164</v>
      </c>
    </row>
    <row r="45" spans="2:22" x14ac:dyDescent="0.25">
      <c r="V45" s="151" t="s">
        <v>165</v>
      </c>
    </row>
    <row r="46" spans="2:22" x14ac:dyDescent="0.25">
      <c r="V46" s="151" t="s">
        <v>205</v>
      </c>
    </row>
    <row r="47" spans="2:22" x14ac:dyDescent="0.25">
      <c r="V47" s="151" t="s">
        <v>234</v>
      </c>
    </row>
    <row r="48" spans="2:22" x14ac:dyDescent="0.25">
      <c r="V48" s="151" t="s">
        <v>166</v>
      </c>
    </row>
    <row r="49" spans="22:22" x14ac:dyDescent="0.25">
      <c r="V49" s="151" t="s">
        <v>167</v>
      </c>
    </row>
    <row r="50" spans="22:22" x14ac:dyDescent="0.25">
      <c r="V50" s="152" t="s">
        <v>168</v>
      </c>
    </row>
    <row r="51" spans="22:22" x14ac:dyDescent="0.25">
      <c r="V51" s="151" t="s">
        <v>169</v>
      </c>
    </row>
    <row r="52" spans="22:22" x14ac:dyDescent="0.25">
      <c r="V52" s="151" t="s">
        <v>170</v>
      </c>
    </row>
    <row r="53" spans="22:22" x14ac:dyDescent="0.25">
      <c r="V53" s="151" t="s">
        <v>171</v>
      </c>
    </row>
    <row r="54" spans="22:22" x14ac:dyDescent="0.25">
      <c r="V54" s="151" t="s">
        <v>172</v>
      </c>
    </row>
    <row r="55" spans="22:22" x14ac:dyDescent="0.25">
      <c r="V55" s="151" t="s">
        <v>173</v>
      </c>
    </row>
    <row r="56" spans="22:22" x14ac:dyDescent="0.25">
      <c r="V56" s="151" t="s">
        <v>174</v>
      </c>
    </row>
    <row r="57" spans="22:22" x14ac:dyDescent="0.25">
      <c r="V57" s="151" t="s">
        <v>175</v>
      </c>
    </row>
    <row r="58" spans="22:22" x14ac:dyDescent="0.25">
      <c r="V58" s="151" t="s">
        <v>176</v>
      </c>
    </row>
    <row r="59" spans="22:22" x14ac:dyDescent="0.25">
      <c r="V59" s="151" t="s">
        <v>177</v>
      </c>
    </row>
    <row r="60" spans="22:22" x14ac:dyDescent="0.25">
      <c r="V60" s="151" t="s">
        <v>178</v>
      </c>
    </row>
    <row r="61" spans="22:22" x14ac:dyDescent="0.25">
      <c r="V61" s="151" t="s">
        <v>179</v>
      </c>
    </row>
    <row r="62" spans="22:22" x14ac:dyDescent="0.25">
      <c r="V62" s="151" t="s">
        <v>180</v>
      </c>
    </row>
    <row r="63" spans="22:22" x14ac:dyDescent="0.25">
      <c r="V63" s="151" t="s">
        <v>181</v>
      </c>
    </row>
    <row r="64" spans="22:22" x14ac:dyDescent="0.25">
      <c r="V64" s="151" t="s">
        <v>182</v>
      </c>
    </row>
    <row r="65" spans="22:22" x14ac:dyDescent="0.25">
      <c r="V65" s="151" t="s">
        <v>183</v>
      </c>
    </row>
    <row r="66" spans="22:22" x14ac:dyDescent="0.25">
      <c r="V66" s="151" t="s">
        <v>184</v>
      </c>
    </row>
    <row r="67" spans="22:22" x14ac:dyDescent="0.25">
      <c r="V67" s="151" t="s">
        <v>185</v>
      </c>
    </row>
    <row r="68" spans="22:22" x14ac:dyDescent="0.25">
      <c r="V68" s="151" t="s">
        <v>186</v>
      </c>
    </row>
    <row r="69" spans="22:22" x14ac:dyDescent="0.25">
      <c r="V69" s="151" t="s">
        <v>187</v>
      </c>
    </row>
    <row r="70" spans="22:22" x14ac:dyDescent="0.25">
      <c r="V70" s="151" t="s">
        <v>188</v>
      </c>
    </row>
    <row r="71" spans="22:22" x14ac:dyDescent="0.25">
      <c r="V71" s="151" t="s">
        <v>189</v>
      </c>
    </row>
    <row r="72" spans="22:22" x14ac:dyDescent="0.25">
      <c r="V72" s="151" t="s">
        <v>190</v>
      </c>
    </row>
    <row r="73" spans="22:22" x14ac:dyDescent="0.25">
      <c r="V73" s="151" t="s">
        <v>191</v>
      </c>
    </row>
    <row r="74" spans="22:22" x14ac:dyDescent="0.25">
      <c r="V74" s="151" t="s">
        <v>192</v>
      </c>
    </row>
    <row r="75" spans="22:22" x14ac:dyDescent="0.25">
      <c r="V75" s="151" t="s">
        <v>193</v>
      </c>
    </row>
    <row r="76" spans="22:22" x14ac:dyDescent="0.25">
      <c r="V76" s="152" t="s">
        <v>194</v>
      </c>
    </row>
    <row r="77" spans="22:22" x14ac:dyDescent="0.25">
      <c r="V77"/>
    </row>
    <row r="78" spans="22:22" x14ac:dyDescent="0.25">
      <c r="V78" s="81"/>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pageMargins left="0.25" right="0.25" top="0.75" bottom="0.75" header="0.3" footer="0.3"/>
  <pageSetup scale="65"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CF103"/>
  <sheetViews>
    <sheetView showGridLines="0" topLeftCell="A49" zoomScale="80" zoomScaleNormal="80" workbookViewId="0">
      <pane xSplit="4" topLeftCell="BX1" activePane="topRight" state="frozenSplit"/>
      <selection pane="topRight" activeCell="CE67" sqref="CE67"/>
    </sheetView>
  </sheetViews>
  <sheetFormatPr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82" customWidth="1"/>
    <col min="6" max="6" width="23.140625" style="82" customWidth="1"/>
    <col min="7" max="8" width="18.42578125" style="82" customWidth="1"/>
    <col min="9" max="9" width="14.7109375" style="82" customWidth="1"/>
    <col min="10" max="10" width="14.140625" style="82" customWidth="1"/>
    <col min="11" max="13" width="14.85546875" style="82" customWidth="1"/>
    <col min="14" max="14" width="15.42578125" style="82" customWidth="1"/>
    <col min="15" max="15" width="16.140625" style="82" customWidth="1"/>
    <col min="16" max="16" width="23.140625" style="82" customWidth="1"/>
    <col min="17" max="18" width="18.42578125" style="82" customWidth="1"/>
    <col min="19" max="19" width="14.7109375" style="82" customWidth="1"/>
    <col min="20" max="20" width="14.140625" style="82" customWidth="1"/>
    <col min="21" max="23" width="14.85546875" style="82" customWidth="1"/>
    <col min="24" max="24" width="15.42578125" style="82" customWidth="1"/>
    <col min="25" max="25" width="16.140625" style="82" customWidth="1"/>
    <col min="26" max="26" width="23.140625" style="82" customWidth="1"/>
    <col min="27" max="28" width="18.42578125" style="82" customWidth="1"/>
    <col min="29" max="29" width="14.7109375" style="82" customWidth="1"/>
    <col min="30" max="30" width="14.140625" style="82" customWidth="1"/>
    <col min="31" max="33" width="14.85546875" style="82" customWidth="1"/>
    <col min="34" max="34" width="15.42578125" style="82" customWidth="1"/>
    <col min="35" max="35" width="16.140625" style="82" customWidth="1"/>
    <col min="36" max="36" width="23.140625" style="82" customWidth="1"/>
    <col min="37" max="38" width="18.42578125" style="82" customWidth="1"/>
    <col min="39" max="39" width="14.7109375" style="82" customWidth="1"/>
    <col min="40" max="40" width="14.140625" style="82" customWidth="1"/>
    <col min="41" max="43" width="14.85546875" style="82" customWidth="1"/>
    <col min="44" max="44" width="15.42578125" style="82" customWidth="1"/>
    <col min="45" max="45" width="16.140625" style="82" customWidth="1"/>
    <col min="46" max="46" width="23.140625" style="82" customWidth="1"/>
    <col min="47" max="48" width="18.42578125" style="82" customWidth="1"/>
    <col min="49" max="49" width="14.7109375" style="82" customWidth="1"/>
    <col min="50" max="50" width="14.140625" style="82" customWidth="1"/>
    <col min="51" max="53" width="14.85546875" style="82" customWidth="1"/>
    <col min="54" max="54" width="15.42578125" style="82" customWidth="1"/>
    <col min="55" max="55" width="16.140625" style="82" customWidth="1"/>
    <col min="56" max="56" width="23.140625" style="82" customWidth="1"/>
    <col min="57" max="58" width="18.42578125" style="82" customWidth="1"/>
    <col min="59" max="59" width="14.7109375" style="82" customWidth="1"/>
    <col min="60" max="60" width="14.140625" style="82" customWidth="1"/>
    <col min="61" max="63" width="14.85546875" style="82" customWidth="1"/>
    <col min="64" max="74" width="15.42578125" style="82" customWidth="1"/>
    <col min="75" max="76" width="14.85546875" style="82" customWidth="1"/>
    <col min="77" max="77" width="16.85546875" style="82" customWidth="1"/>
    <col min="78" max="78" width="17.28515625" style="82" customWidth="1"/>
    <col min="79" max="80" width="26.85546875" style="82" customWidth="1"/>
    <col min="81" max="81" width="22.28515625" style="82" bestFit="1" customWidth="1"/>
    <col min="82" max="82" width="22.42578125" style="82" bestFit="1" customWidth="1"/>
    <col min="83" max="83" width="19.85546875" style="82" customWidth="1"/>
    <col min="84" max="16384" width="9.140625" style="1"/>
  </cols>
  <sheetData>
    <row r="18" spans="1:83" ht="15.75" thickBot="1" x14ac:dyDescent="0.35">
      <c r="C18" s="3"/>
      <c r="R18" s="234"/>
      <c r="BY18" s="141"/>
      <c r="BZ18" s="141"/>
      <c r="CA18" s="141"/>
      <c r="CB18" s="141"/>
      <c r="CC18" s="141"/>
    </row>
    <row r="19" spans="1:83" s="84" customFormat="1" ht="29.25" thickBot="1" x14ac:dyDescent="0.5">
      <c r="C19" s="85"/>
      <c r="D19" s="86"/>
      <c r="E19" s="324">
        <v>2009</v>
      </c>
      <c r="F19" s="325"/>
      <c r="G19" s="325"/>
      <c r="H19" s="325"/>
      <c r="I19" s="325"/>
      <c r="J19" s="325"/>
      <c r="K19" s="325"/>
      <c r="L19" s="325"/>
      <c r="M19" s="325"/>
      <c r="N19" s="326"/>
      <c r="O19" s="324">
        <v>2010</v>
      </c>
      <c r="P19" s="325"/>
      <c r="Q19" s="325"/>
      <c r="R19" s="325"/>
      <c r="S19" s="325"/>
      <c r="T19" s="325"/>
      <c r="U19" s="325"/>
      <c r="V19" s="325"/>
      <c r="W19" s="325"/>
      <c r="X19" s="326"/>
      <c r="Y19" s="324">
        <v>2011</v>
      </c>
      <c r="Z19" s="325"/>
      <c r="AA19" s="325"/>
      <c r="AB19" s="325"/>
      <c r="AC19" s="325"/>
      <c r="AD19" s="325"/>
      <c r="AE19" s="325"/>
      <c r="AF19" s="325"/>
      <c r="AG19" s="325"/>
      <c r="AH19" s="326"/>
      <c r="AI19" s="324">
        <v>2012</v>
      </c>
      <c r="AJ19" s="325"/>
      <c r="AK19" s="325"/>
      <c r="AL19" s="325"/>
      <c r="AM19" s="325"/>
      <c r="AN19" s="325"/>
      <c r="AO19" s="325"/>
      <c r="AP19" s="325"/>
      <c r="AQ19" s="325"/>
      <c r="AR19" s="326"/>
      <c r="AS19" s="324">
        <v>2013</v>
      </c>
      <c r="AT19" s="325"/>
      <c r="AU19" s="325"/>
      <c r="AV19" s="325"/>
      <c r="AW19" s="325"/>
      <c r="AX19" s="325"/>
      <c r="AY19" s="325"/>
      <c r="AZ19" s="325"/>
      <c r="BA19" s="325"/>
      <c r="BB19" s="326"/>
      <c r="BC19" s="324">
        <v>2014</v>
      </c>
      <c r="BD19" s="325"/>
      <c r="BE19" s="325"/>
      <c r="BF19" s="325"/>
      <c r="BG19" s="325"/>
      <c r="BH19" s="325"/>
      <c r="BI19" s="325"/>
      <c r="BJ19" s="325"/>
      <c r="BK19" s="325"/>
      <c r="BL19" s="326"/>
      <c r="BM19" s="324">
        <v>2015</v>
      </c>
      <c r="BN19" s="325"/>
      <c r="BO19" s="325"/>
      <c r="BP19" s="325"/>
      <c r="BQ19" s="325"/>
      <c r="BR19" s="325"/>
      <c r="BS19" s="325"/>
      <c r="BT19" s="325"/>
      <c r="BU19" s="325"/>
      <c r="BV19" s="326"/>
      <c r="BW19" s="324">
        <v>2016</v>
      </c>
      <c r="BX19" s="325"/>
      <c r="BY19" s="325"/>
      <c r="BZ19" s="326"/>
      <c r="CA19" s="347" t="s">
        <v>320</v>
      </c>
      <c r="CB19" s="348"/>
      <c r="CC19" s="349"/>
      <c r="CD19" s="87" t="s">
        <v>28</v>
      </c>
      <c r="CE19" s="88"/>
    </row>
    <row r="20" spans="1:83" ht="14.25" customHeight="1" x14ac:dyDescent="0.2">
      <c r="C20" s="338" t="s">
        <v>23</v>
      </c>
      <c r="D20" s="341" t="s">
        <v>0</v>
      </c>
      <c r="E20" s="327" t="s">
        <v>44</v>
      </c>
      <c r="F20" s="330" t="s">
        <v>286</v>
      </c>
      <c r="G20" s="330" t="s">
        <v>30</v>
      </c>
      <c r="H20" s="330" t="s">
        <v>287</v>
      </c>
      <c r="I20" s="330" t="s">
        <v>13</v>
      </c>
      <c r="J20" s="330" t="s">
        <v>14</v>
      </c>
      <c r="K20" s="330" t="s">
        <v>25</v>
      </c>
      <c r="L20" s="330" t="s">
        <v>30</v>
      </c>
      <c r="M20" s="330" t="s">
        <v>288</v>
      </c>
      <c r="N20" s="335" t="s">
        <v>15</v>
      </c>
      <c r="O20" s="327" t="s">
        <v>45</v>
      </c>
      <c r="P20" s="330" t="s">
        <v>289</v>
      </c>
      <c r="Q20" s="330" t="s">
        <v>31</v>
      </c>
      <c r="R20" s="330" t="s">
        <v>290</v>
      </c>
      <c r="S20" s="330" t="s">
        <v>19</v>
      </c>
      <c r="T20" s="330" t="s">
        <v>20</v>
      </c>
      <c r="U20" s="330" t="s">
        <v>26</v>
      </c>
      <c r="V20" s="330" t="s">
        <v>31</v>
      </c>
      <c r="W20" s="330" t="s">
        <v>304</v>
      </c>
      <c r="X20" s="335" t="s">
        <v>21</v>
      </c>
      <c r="Y20" s="327" t="s">
        <v>47</v>
      </c>
      <c r="Z20" s="330" t="s">
        <v>303</v>
      </c>
      <c r="AA20" s="330" t="s">
        <v>48</v>
      </c>
      <c r="AB20" s="330" t="s">
        <v>302</v>
      </c>
      <c r="AC20" s="330" t="s">
        <v>49</v>
      </c>
      <c r="AD20" s="330" t="s">
        <v>50</v>
      </c>
      <c r="AE20" s="330" t="s">
        <v>51</v>
      </c>
      <c r="AF20" s="330" t="s">
        <v>48</v>
      </c>
      <c r="AG20" s="330" t="s">
        <v>301</v>
      </c>
      <c r="AH20" s="335" t="s">
        <v>52</v>
      </c>
      <c r="AI20" s="327" t="s">
        <v>111</v>
      </c>
      <c r="AJ20" s="330" t="s">
        <v>300</v>
      </c>
      <c r="AK20" s="330" t="s">
        <v>112</v>
      </c>
      <c r="AL20" s="330" t="s">
        <v>299</v>
      </c>
      <c r="AM20" s="330" t="s">
        <v>113</v>
      </c>
      <c r="AN20" s="330" t="s">
        <v>114</v>
      </c>
      <c r="AO20" s="330" t="s">
        <v>115</v>
      </c>
      <c r="AP20" s="330" t="s">
        <v>112</v>
      </c>
      <c r="AQ20" s="330" t="s">
        <v>298</v>
      </c>
      <c r="AR20" s="335" t="s">
        <v>116</v>
      </c>
      <c r="AS20" s="327" t="s">
        <v>208</v>
      </c>
      <c r="AT20" s="330" t="s">
        <v>297</v>
      </c>
      <c r="AU20" s="330" t="s">
        <v>209</v>
      </c>
      <c r="AV20" s="330" t="s">
        <v>296</v>
      </c>
      <c r="AW20" s="330" t="s">
        <v>210</v>
      </c>
      <c r="AX20" s="330" t="s">
        <v>211</v>
      </c>
      <c r="AY20" s="330" t="s">
        <v>212</v>
      </c>
      <c r="AZ20" s="330" t="s">
        <v>209</v>
      </c>
      <c r="BA20" s="330" t="s">
        <v>295</v>
      </c>
      <c r="BB20" s="335" t="s">
        <v>213</v>
      </c>
      <c r="BC20" s="327" t="s">
        <v>237</v>
      </c>
      <c r="BD20" s="330" t="s">
        <v>294</v>
      </c>
      <c r="BE20" s="330" t="s">
        <v>238</v>
      </c>
      <c r="BF20" s="330" t="s">
        <v>293</v>
      </c>
      <c r="BG20" s="330" t="s">
        <v>239</v>
      </c>
      <c r="BH20" s="330" t="s">
        <v>240</v>
      </c>
      <c r="BI20" s="330" t="s">
        <v>241</v>
      </c>
      <c r="BJ20" s="330" t="s">
        <v>238</v>
      </c>
      <c r="BK20" s="330" t="s">
        <v>292</v>
      </c>
      <c r="BL20" s="335" t="s">
        <v>242</v>
      </c>
      <c r="BM20" s="327" t="s">
        <v>307</v>
      </c>
      <c r="BN20" s="330" t="s">
        <v>308</v>
      </c>
      <c r="BO20" s="330" t="s">
        <v>309</v>
      </c>
      <c r="BP20" s="330" t="s">
        <v>310</v>
      </c>
      <c r="BQ20" s="330" t="s">
        <v>311</v>
      </c>
      <c r="BR20" s="330" t="s">
        <v>312</v>
      </c>
      <c r="BS20" s="330" t="s">
        <v>313</v>
      </c>
      <c r="BT20" s="330" t="s">
        <v>309</v>
      </c>
      <c r="BU20" s="330" t="s">
        <v>314</v>
      </c>
      <c r="BV20" s="335" t="s">
        <v>315</v>
      </c>
      <c r="BW20" s="330" t="s">
        <v>316</v>
      </c>
      <c r="BX20" s="330" t="s">
        <v>317</v>
      </c>
      <c r="BY20" s="344" t="s">
        <v>318</v>
      </c>
      <c r="BZ20" s="344" t="s">
        <v>319</v>
      </c>
      <c r="CA20" s="327" t="s">
        <v>321</v>
      </c>
      <c r="CB20" s="350" t="s">
        <v>322</v>
      </c>
      <c r="CC20" s="335" t="s">
        <v>27</v>
      </c>
      <c r="CD20" s="353" t="s">
        <v>324</v>
      </c>
      <c r="CE20" s="335" t="s">
        <v>291</v>
      </c>
    </row>
    <row r="21" spans="1:83" ht="24.75" customHeight="1" x14ac:dyDescent="0.2">
      <c r="C21" s="339"/>
      <c r="D21" s="342"/>
      <c r="E21" s="328"/>
      <c r="F21" s="331"/>
      <c r="G21" s="333"/>
      <c r="H21" s="333"/>
      <c r="I21" s="333"/>
      <c r="J21" s="331"/>
      <c r="K21" s="333"/>
      <c r="L21" s="333"/>
      <c r="M21" s="333"/>
      <c r="N21" s="336"/>
      <c r="O21" s="328"/>
      <c r="P21" s="331"/>
      <c r="Q21" s="333"/>
      <c r="R21" s="333"/>
      <c r="S21" s="333"/>
      <c r="T21" s="331"/>
      <c r="U21" s="333"/>
      <c r="V21" s="333"/>
      <c r="W21" s="333"/>
      <c r="X21" s="336"/>
      <c r="Y21" s="328"/>
      <c r="Z21" s="331"/>
      <c r="AA21" s="333"/>
      <c r="AB21" s="333"/>
      <c r="AC21" s="333"/>
      <c r="AD21" s="331"/>
      <c r="AE21" s="333"/>
      <c r="AF21" s="333"/>
      <c r="AG21" s="333"/>
      <c r="AH21" s="336"/>
      <c r="AI21" s="328"/>
      <c r="AJ21" s="331"/>
      <c r="AK21" s="333"/>
      <c r="AL21" s="333"/>
      <c r="AM21" s="333"/>
      <c r="AN21" s="331"/>
      <c r="AO21" s="333"/>
      <c r="AP21" s="333"/>
      <c r="AQ21" s="333"/>
      <c r="AR21" s="336"/>
      <c r="AS21" s="328"/>
      <c r="AT21" s="331"/>
      <c r="AU21" s="333"/>
      <c r="AV21" s="333"/>
      <c r="AW21" s="333"/>
      <c r="AX21" s="331"/>
      <c r="AY21" s="333"/>
      <c r="AZ21" s="333"/>
      <c r="BA21" s="333"/>
      <c r="BB21" s="336"/>
      <c r="BC21" s="328"/>
      <c r="BD21" s="331"/>
      <c r="BE21" s="333"/>
      <c r="BF21" s="333"/>
      <c r="BG21" s="333"/>
      <c r="BH21" s="331"/>
      <c r="BI21" s="333"/>
      <c r="BJ21" s="333"/>
      <c r="BK21" s="333"/>
      <c r="BL21" s="336"/>
      <c r="BM21" s="328"/>
      <c r="BN21" s="331"/>
      <c r="BO21" s="333"/>
      <c r="BP21" s="333"/>
      <c r="BQ21" s="333"/>
      <c r="BR21" s="331"/>
      <c r="BS21" s="333"/>
      <c r="BT21" s="333"/>
      <c r="BU21" s="333"/>
      <c r="BV21" s="336"/>
      <c r="BW21" s="333"/>
      <c r="BX21" s="333"/>
      <c r="BY21" s="345"/>
      <c r="BZ21" s="345"/>
      <c r="CA21" s="328"/>
      <c r="CB21" s="351"/>
      <c r="CC21" s="336"/>
      <c r="CD21" s="354"/>
      <c r="CE21" s="336"/>
    </row>
    <row r="22" spans="1:83" ht="40.5" customHeight="1" thickBot="1" x14ac:dyDescent="0.25">
      <c r="B22" s="18"/>
      <c r="C22" s="340"/>
      <c r="D22" s="343"/>
      <c r="E22" s="329"/>
      <c r="F22" s="332"/>
      <c r="G22" s="334"/>
      <c r="H22" s="334"/>
      <c r="I22" s="334"/>
      <c r="J22" s="332"/>
      <c r="K22" s="334"/>
      <c r="L22" s="334"/>
      <c r="M22" s="334"/>
      <c r="N22" s="337"/>
      <c r="O22" s="329"/>
      <c r="P22" s="332"/>
      <c r="Q22" s="334"/>
      <c r="R22" s="334"/>
      <c r="S22" s="334"/>
      <c r="T22" s="332"/>
      <c r="U22" s="334"/>
      <c r="V22" s="334"/>
      <c r="W22" s="334"/>
      <c r="X22" s="337"/>
      <c r="Y22" s="329"/>
      <c r="Z22" s="332"/>
      <c r="AA22" s="334"/>
      <c r="AB22" s="334"/>
      <c r="AC22" s="334"/>
      <c r="AD22" s="332"/>
      <c r="AE22" s="334"/>
      <c r="AF22" s="334"/>
      <c r="AG22" s="334"/>
      <c r="AH22" s="337"/>
      <c r="AI22" s="329"/>
      <c r="AJ22" s="332"/>
      <c r="AK22" s="334"/>
      <c r="AL22" s="334"/>
      <c r="AM22" s="334"/>
      <c r="AN22" s="332"/>
      <c r="AO22" s="334"/>
      <c r="AP22" s="334"/>
      <c r="AQ22" s="334"/>
      <c r="AR22" s="337"/>
      <c r="AS22" s="329"/>
      <c r="AT22" s="332"/>
      <c r="AU22" s="334"/>
      <c r="AV22" s="334"/>
      <c r="AW22" s="334"/>
      <c r="AX22" s="332"/>
      <c r="AY22" s="334"/>
      <c r="AZ22" s="334"/>
      <c r="BA22" s="334"/>
      <c r="BB22" s="337"/>
      <c r="BC22" s="329"/>
      <c r="BD22" s="332"/>
      <c r="BE22" s="334"/>
      <c r="BF22" s="334"/>
      <c r="BG22" s="334"/>
      <c r="BH22" s="332"/>
      <c r="BI22" s="334"/>
      <c r="BJ22" s="334"/>
      <c r="BK22" s="334"/>
      <c r="BL22" s="337"/>
      <c r="BM22" s="329"/>
      <c r="BN22" s="332"/>
      <c r="BO22" s="334"/>
      <c r="BP22" s="334"/>
      <c r="BQ22" s="334"/>
      <c r="BR22" s="332"/>
      <c r="BS22" s="334"/>
      <c r="BT22" s="334"/>
      <c r="BU22" s="334"/>
      <c r="BV22" s="337"/>
      <c r="BW22" s="334"/>
      <c r="BX22" s="334"/>
      <c r="BY22" s="346"/>
      <c r="BZ22" s="346"/>
      <c r="CA22" s="329"/>
      <c r="CB22" s="352"/>
      <c r="CC22" s="337" t="s">
        <v>12</v>
      </c>
      <c r="CD22" s="355"/>
      <c r="CE22" s="337"/>
    </row>
    <row r="23" spans="1:83" s="103" customFormat="1" ht="33.75" customHeight="1" thickBot="1" x14ac:dyDescent="0.25">
      <c r="A23" s="1"/>
      <c r="B23" s="1"/>
      <c r="C23" s="51" t="s">
        <v>33</v>
      </c>
      <c r="D23" s="4"/>
      <c r="E23" s="128"/>
      <c r="F23" s="93"/>
      <c r="G23" s="94"/>
      <c r="H23" s="94"/>
      <c r="I23" s="94"/>
      <c r="J23" s="94"/>
      <c r="K23" s="94"/>
      <c r="L23" s="94"/>
      <c r="M23" s="94"/>
      <c r="N23" s="95"/>
      <c r="O23" s="92"/>
      <c r="P23" s="93"/>
      <c r="Q23" s="94"/>
      <c r="R23" s="94"/>
      <c r="S23" s="94"/>
      <c r="T23" s="94"/>
      <c r="U23" s="94"/>
      <c r="V23" s="94"/>
      <c r="W23" s="94"/>
      <c r="X23" s="95"/>
      <c r="Y23" s="92"/>
      <c r="Z23" s="106"/>
      <c r="AA23" s="94"/>
      <c r="AB23" s="94"/>
      <c r="AC23" s="94"/>
      <c r="AD23" s="94"/>
      <c r="AE23" s="94"/>
      <c r="AF23" s="94"/>
      <c r="AG23" s="94"/>
      <c r="AH23" s="95"/>
      <c r="AI23" s="92"/>
      <c r="AJ23" s="93"/>
      <c r="AK23" s="94"/>
      <c r="AL23" s="94"/>
      <c r="AM23" s="94"/>
      <c r="AN23" s="94"/>
      <c r="AO23" s="94"/>
      <c r="AP23" s="94"/>
      <c r="AQ23" s="94"/>
      <c r="AR23" s="95"/>
      <c r="AS23" s="92"/>
      <c r="AT23" s="93"/>
      <c r="AU23" s="94"/>
      <c r="AV23" s="94"/>
      <c r="AW23" s="94"/>
      <c r="AX23" s="94"/>
      <c r="AY23" s="94"/>
      <c r="AZ23" s="94"/>
      <c r="BA23" s="94"/>
      <c r="BB23" s="95"/>
      <c r="BC23" s="92"/>
      <c r="BD23" s="93"/>
      <c r="BE23" s="94"/>
      <c r="BF23" s="94"/>
      <c r="BG23" s="94"/>
      <c r="BH23" s="94"/>
      <c r="BI23" s="94"/>
      <c r="BJ23" s="94"/>
      <c r="BK23" s="94"/>
      <c r="BL23" s="95"/>
      <c r="BM23" s="92"/>
      <c r="BN23" s="93"/>
      <c r="BO23" s="94"/>
      <c r="BP23" s="94"/>
      <c r="BQ23" s="94"/>
      <c r="BR23" s="94"/>
      <c r="BS23" s="94"/>
      <c r="BT23" s="94"/>
      <c r="BU23" s="94"/>
      <c r="BV23" s="95"/>
      <c r="BW23" s="96"/>
      <c r="BX23" s="97"/>
      <c r="BY23" s="94"/>
      <c r="BZ23" s="98"/>
      <c r="CA23" s="99"/>
      <c r="CB23" s="99"/>
      <c r="CC23" s="100"/>
      <c r="CD23" s="101"/>
      <c r="CE23" s="102"/>
    </row>
    <row r="24" spans="1:83" s="103" customFormat="1" ht="15" customHeight="1" thickBot="1" x14ac:dyDescent="0.25">
      <c r="A24" s="1">
        <v>1</v>
      </c>
      <c r="B24" s="1"/>
      <c r="C24" s="4" t="s">
        <v>35</v>
      </c>
      <c r="D24" s="7">
        <v>1550</v>
      </c>
      <c r="E24" s="235"/>
      <c r="F24" s="236"/>
      <c r="G24" s="105"/>
      <c r="H24" s="105"/>
      <c r="I24" s="106">
        <f>E24+F24-G24+H24</f>
        <v>0</v>
      </c>
      <c r="J24" s="239"/>
      <c r="K24" s="240"/>
      <c r="L24" s="105"/>
      <c r="M24" s="105"/>
      <c r="N24" s="107">
        <f>J24+K24-L24+M24</f>
        <v>0</v>
      </c>
      <c r="O24" s="108">
        <f>I24</f>
        <v>0</v>
      </c>
      <c r="P24" s="218"/>
      <c r="Q24" s="215"/>
      <c r="R24" s="218">
        <v>-233080</v>
      </c>
      <c r="S24" s="106">
        <f>O24+P24-Q24+R24</f>
        <v>-233080</v>
      </c>
      <c r="T24" s="109">
        <f>N24</f>
        <v>0</v>
      </c>
      <c r="U24" s="218"/>
      <c r="V24" s="217"/>
      <c r="W24" s="218">
        <v>-1623</v>
      </c>
      <c r="X24" s="107">
        <f>T24+U24-V24+W24</f>
        <v>-1623</v>
      </c>
      <c r="Y24" s="108">
        <f t="shared" ref="Y24:Y30" si="0">S24</f>
        <v>-233080</v>
      </c>
      <c r="Z24" s="218">
        <v>-6307</v>
      </c>
      <c r="AA24" s="218">
        <v>-136059</v>
      </c>
      <c r="AB24" s="218"/>
      <c r="AC24" s="106">
        <f t="shared" ref="AC24:AC33" si="1">Y24+Z24-AA24+SUM(AB24:AB24)</f>
        <v>-103328</v>
      </c>
      <c r="AD24" s="109">
        <f t="shared" ref="AD24:AD33" si="2">X24</f>
        <v>-1623</v>
      </c>
      <c r="AE24" s="218">
        <v>-2828</v>
      </c>
      <c r="AF24" s="218">
        <v>1804</v>
      </c>
      <c r="AG24" s="218"/>
      <c r="AH24" s="107">
        <f>AD24+AE24-AF24+AG24</f>
        <v>-6255</v>
      </c>
      <c r="AI24" s="108">
        <f t="shared" ref="AI24:AI37" si="3">AC24</f>
        <v>-103328</v>
      </c>
      <c r="AJ24" s="218">
        <v>28300</v>
      </c>
      <c r="AK24" s="218">
        <v>-97021</v>
      </c>
      <c r="AL24" s="218"/>
      <c r="AM24" s="106">
        <f t="shared" ref="AM24:AM37" si="4">AI24+AJ24-AK24+SUM(AL24:AL24)</f>
        <v>21993</v>
      </c>
      <c r="AN24" s="109">
        <f t="shared" ref="AN24:AN37" si="5">AH24</f>
        <v>-6255</v>
      </c>
      <c r="AO24" s="218">
        <v>-671</v>
      </c>
      <c r="AP24" s="218">
        <v>-4387</v>
      </c>
      <c r="AQ24" s="105"/>
      <c r="AR24" s="107">
        <f>AN24+AO24-AP24+AQ24</f>
        <v>-2539</v>
      </c>
      <c r="AS24" s="108">
        <f t="shared" ref="AS24:AS30" si="6">AM24</f>
        <v>21993</v>
      </c>
      <c r="AT24" s="218">
        <v>161279</v>
      </c>
      <c r="AU24" s="218"/>
      <c r="AV24" s="218"/>
      <c r="AW24" s="106">
        <f t="shared" ref="AW24:AW37" si="7">AS24+AT24-AU24+SUM(AV24:AV24)</f>
        <v>183272</v>
      </c>
      <c r="AX24" s="109">
        <f t="shared" ref="AX24:AX37" si="8">AR24</f>
        <v>-2539</v>
      </c>
      <c r="AY24" s="218">
        <v>1117</v>
      </c>
      <c r="AZ24" s="218"/>
      <c r="BA24" s="105"/>
      <c r="BB24" s="107">
        <f>AX24+AY24-AZ24+BA24</f>
        <v>-1422</v>
      </c>
      <c r="BC24" s="108">
        <f t="shared" ref="BC24:BC30" si="9">AW24</f>
        <v>183272</v>
      </c>
      <c r="BD24" s="218">
        <v>177538</v>
      </c>
      <c r="BE24" s="218">
        <v>20517</v>
      </c>
      <c r="BF24" s="105"/>
      <c r="BG24" s="106">
        <f t="shared" ref="BG24:BG37" si="10">BC24+BD24-BE24+SUM(BF24:BF24)</f>
        <v>340293</v>
      </c>
      <c r="BH24" s="109">
        <f t="shared" ref="BH24:BH37" si="11">BB24</f>
        <v>-1422</v>
      </c>
      <c r="BI24" s="218">
        <v>3703</v>
      </c>
      <c r="BJ24" s="218">
        <v>-1448</v>
      </c>
      <c r="BK24" s="105"/>
      <c r="BL24" s="107">
        <f>BH24+BI24-BJ24+BK24</f>
        <v>3729</v>
      </c>
      <c r="BM24" s="108">
        <f t="shared" ref="BM24:BM37" si="12">BG24</f>
        <v>340293</v>
      </c>
      <c r="BN24" s="218">
        <v>305639</v>
      </c>
      <c r="BO24" s="218">
        <v>1477</v>
      </c>
      <c r="BP24" s="218"/>
      <c r="BQ24" s="106">
        <f t="shared" ref="BQ24:BQ38" si="13">BM24+BN24-BO24+SUM(BP24:BP24)</f>
        <v>644455</v>
      </c>
      <c r="BR24" s="109">
        <f t="shared" ref="BR24:BR38" si="14">BL24</f>
        <v>3729</v>
      </c>
      <c r="BS24" s="218">
        <v>5031</v>
      </c>
      <c r="BT24" s="218">
        <v>-658</v>
      </c>
      <c r="BU24" s="218"/>
      <c r="BV24" s="107">
        <f>BR24+BS24-BT24+BU24</f>
        <v>9418</v>
      </c>
      <c r="BW24" s="104">
        <v>338816</v>
      </c>
      <c r="BX24" s="218">
        <v>9378</v>
      </c>
      <c r="BY24" s="109">
        <f t="shared" ref="BY24:BY37" si="15">BQ24-BW24</f>
        <v>305639</v>
      </c>
      <c r="BZ24" s="110">
        <f>BV24-BX24</f>
        <v>40</v>
      </c>
      <c r="CA24" s="111">
        <f>BQ24*0.011</f>
        <v>7089.0049999999992</v>
      </c>
      <c r="CB24" s="218"/>
      <c r="CC24" s="100">
        <f>SUM(BY24:CB24)</f>
        <v>312768.005</v>
      </c>
      <c r="CD24" s="219">
        <v>653875</v>
      </c>
      <c r="CE24" s="100">
        <f>CD24-SUM(BQ24,BV24)</f>
        <v>2</v>
      </c>
    </row>
    <row r="25" spans="1:83" s="103" customFormat="1" ht="15" thickBot="1" x14ac:dyDescent="0.25">
      <c r="A25" s="1">
        <v>2</v>
      </c>
      <c r="B25" s="1"/>
      <c r="C25" s="4" t="s">
        <v>207</v>
      </c>
      <c r="D25" s="7">
        <v>1551</v>
      </c>
      <c r="E25" s="237"/>
      <c r="F25" s="238"/>
      <c r="G25" s="117"/>
      <c r="H25" s="117"/>
      <c r="I25" s="106">
        <f>E25+F25-G25+H25</f>
        <v>0</v>
      </c>
      <c r="J25" s="239"/>
      <c r="K25" s="240"/>
      <c r="L25" s="105"/>
      <c r="M25" s="105"/>
      <c r="N25" s="107">
        <f>J25+K25-L25+M25</f>
        <v>0</v>
      </c>
      <c r="O25" s="108">
        <f>I25</f>
        <v>0</v>
      </c>
      <c r="P25" s="218"/>
      <c r="Q25" s="216"/>
      <c r="R25" s="218"/>
      <c r="S25" s="106">
        <f>O25+P25-Q25+SUM(R25:R25)</f>
        <v>0</v>
      </c>
      <c r="T25" s="109">
        <f>N25</f>
        <v>0</v>
      </c>
      <c r="U25" s="218"/>
      <c r="V25" s="217"/>
      <c r="W25" s="118"/>
      <c r="X25" s="107">
        <f>T25+U25-V25+W25</f>
        <v>0</v>
      </c>
      <c r="Y25" s="108">
        <f t="shared" si="0"/>
        <v>0</v>
      </c>
      <c r="Z25" s="218"/>
      <c r="AA25" s="218"/>
      <c r="AB25" s="218"/>
      <c r="AC25" s="106">
        <f>Y25+Z25-AA25+SUM(AB25:AB25)</f>
        <v>0</v>
      </c>
      <c r="AD25" s="109">
        <f>X25</f>
        <v>0</v>
      </c>
      <c r="AE25" s="218"/>
      <c r="AF25" s="284"/>
      <c r="AG25" s="216"/>
      <c r="AH25" s="107">
        <f>AD25+AE25-AF25+AG25</f>
        <v>0</v>
      </c>
      <c r="AI25" s="108">
        <f t="shared" si="3"/>
        <v>0</v>
      </c>
      <c r="AJ25" s="218"/>
      <c r="AK25" s="218"/>
      <c r="AL25" s="218"/>
      <c r="AM25" s="106">
        <f t="shared" si="4"/>
        <v>0</v>
      </c>
      <c r="AN25" s="109">
        <f t="shared" si="5"/>
        <v>0</v>
      </c>
      <c r="AO25" s="218"/>
      <c r="AP25" s="284"/>
      <c r="AQ25" s="117"/>
      <c r="AR25" s="107">
        <f>AN25+AO25-AP25+AQ25</f>
        <v>0</v>
      </c>
      <c r="AS25" s="108">
        <f t="shared" si="6"/>
        <v>0</v>
      </c>
      <c r="AT25" s="218">
        <v>9937</v>
      </c>
      <c r="AU25" s="218"/>
      <c r="AV25" s="218"/>
      <c r="AW25" s="106">
        <f t="shared" si="7"/>
        <v>9937</v>
      </c>
      <c r="AX25" s="109">
        <f t="shared" si="8"/>
        <v>0</v>
      </c>
      <c r="AY25" s="218">
        <v>107</v>
      </c>
      <c r="AZ25" s="284"/>
      <c r="BA25" s="117"/>
      <c r="BB25" s="107">
        <f>AX25+AY25-AZ25+BA25</f>
        <v>107</v>
      </c>
      <c r="BC25" s="108">
        <f t="shared" si="9"/>
        <v>9937</v>
      </c>
      <c r="BD25" s="218">
        <v>-2906</v>
      </c>
      <c r="BE25" s="218"/>
      <c r="BF25" s="105"/>
      <c r="BG25" s="106">
        <f t="shared" si="10"/>
        <v>7031</v>
      </c>
      <c r="BH25" s="109">
        <f t="shared" si="11"/>
        <v>107</v>
      </c>
      <c r="BI25" s="218">
        <v>129</v>
      </c>
      <c r="BJ25" s="284"/>
      <c r="BK25" s="117"/>
      <c r="BL25" s="107">
        <f>BH25+BI25-BJ25+BK25</f>
        <v>236</v>
      </c>
      <c r="BM25" s="108">
        <f t="shared" si="12"/>
        <v>7031</v>
      </c>
      <c r="BN25" s="218">
        <v>-1728.97</v>
      </c>
      <c r="BO25" s="218"/>
      <c r="BP25" s="218"/>
      <c r="BQ25" s="106">
        <f t="shared" si="13"/>
        <v>5302.03</v>
      </c>
      <c r="BR25" s="109">
        <f t="shared" si="14"/>
        <v>236</v>
      </c>
      <c r="BS25" s="218">
        <v>60.78</v>
      </c>
      <c r="BT25" s="284"/>
      <c r="BU25" s="216"/>
      <c r="BV25" s="107">
        <f>BR25+BS25-BT25+BU25</f>
        <v>296.77999999999997</v>
      </c>
      <c r="BW25" s="104">
        <v>7031</v>
      </c>
      <c r="BX25" s="218">
        <v>339</v>
      </c>
      <c r="BY25" s="109">
        <f t="shared" si="15"/>
        <v>-1728.9700000000003</v>
      </c>
      <c r="BZ25" s="110">
        <f t="shared" ref="BZ25:BZ38" si="16">BV25-BX25</f>
        <v>-42.220000000000027</v>
      </c>
      <c r="CA25" s="111">
        <v>83</v>
      </c>
      <c r="CB25" s="218"/>
      <c r="CC25" s="100">
        <f>SUM(BY25:CB25)</f>
        <v>-1688.1900000000003</v>
      </c>
      <c r="CD25" s="219">
        <v>5598</v>
      </c>
      <c r="CE25" s="100">
        <f t="shared" ref="CE25:CE42" si="17">CD25-SUM(BQ25,BV25)</f>
        <v>-0.80999999999949068</v>
      </c>
    </row>
    <row r="26" spans="1:83" s="103" customFormat="1" ht="15" thickBot="1" x14ac:dyDescent="0.25">
      <c r="A26" s="1">
        <v>3</v>
      </c>
      <c r="B26" s="1"/>
      <c r="C26" s="8" t="s">
        <v>1</v>
      </c>
      <c r="D26" s="7">
        <v>1580</v>
      </c>
      <c r="E26" s="235"/>
      <c r="F26" s="236"/>
      <c r="G26" s="105"/>
      <c r="H26" s="105"/>
      <c r="I26" s="106">
        <f t="shared" ref="I26:I32" si="18">E26+F26-G26+H26</f>
        <v>0</v>
      </c>
      <c r="J26" s="239"/>
      <c r="K26" s="240"/>
      <c r="L26" s="105"/>
      <c r="M26" s="105"/>
      <c r="N26" s="107">
        <f t="shared" ref="N26:N32" si="19">J26+K26-L26+M26</f>
        <v>0</v>
      </c>
      <c r="O26" s="108">
        <f t="shared" ref="O26:O32" si="20">I26</f>
        <v>0</v>
      </c>
      <c r="P26" s="264"/>
      <c r="Q26" s="215"/>
      <c r="R26" s="218">
        <v>-323165</v>
      </c>
      <c r="S26" s="106">
        <f t="shared" ref="S26:S33" si="21">O26+P26-Q26+SUM(R26:R26)</f>
        <v>-323165</v>
      </c>
      <c r="T26" s="109">
        <f t="shared" ref="T26:T32" si="22">N26</f>
        <v>0</v>
      </c>
      <c r="U26" s="268"/>
      <c r="V26" s="217"/>
      <c r="W26" s="218">
        <v>-2205</v>
      </c>
      <c r="X26" s="107">
        <f t="shared" ref="X26:X32" si="23">T26+U26-V26+W26</f>
        <v>-2205</v>
      </c>
      <c r="Y26" s="108">
        <f t="shared" si="0"/>
        <v>-323165</v>
      </c>
      <c r="Z26" s="218">
        <v>-238893</v>
      </c>
      <c r="AA26" s="218">
        <v>-57776</v>
      </c>
      <c r="AB26" s="218"/>
      <c r="AC26" s="106">
        <f t="shared" si="1"/>
        <v>-504282</v>
      </c>
      <c r="AD26" s="109">
        <f t="shared" si="2"/>
        <v>-2205</v>
      </c>
      <c r="AE26" s="218">
        <v>-6241</v>
      </c>
      <c r="AF26" s="218">
        <v>-10305</v>
      </c>
      <c r="AG26" s="218"/>
      <c r="AH26" s="107">
        <f t="shared" ref="AH26:AH32" si="24">AD26+AE26-AF26+AG26</f>
        <v>1859</v>
      </c>
      <c r="AI26" s="108">
        <f t="shared" si="3"/>
        <v>-504282</v>
      </c>
      <c r="AJ26" s="218">
        <v>-320209</v>
      </c>
      <c r="AK26" s="218">
        <v>-265389</v>
      </c>
      <c r="AL26" s="218"/>
      <c r="AM26" s="106">
        <f t="shared" si="4"/>
        <v>-559102</v>
      </c>
      <c r="AN26" s="109">
        <f t="shared" si="5"/>
        <v>1859</v>
      </c>
      <c r="AO26" s="218">
        <v>-7727</v>
      </c>
      <c r="AP26" s="218">
        <v>1765</v>
      </c>
      <c r="AQ26" s="105"/>
      <c r="AR26" s="107">
        <f t="shared" ref="AR26:AR32" si="25">AN26+AO26-AP26+AQ26</f>
        <v>-7633</v>
      </c>
      <c r="AS26" s="108">
        <f t="shared" si="6"/>
        <v>-559102</v>
      </c>
      <c r="AT26" s="218">
        <v>-194815</v>
      </c>
      <c r="AU26" s="218"/>
      <c r="AV26" s="218"/>
      <c r="AW26" s="106">
        <f t="shared" si="7"/>
        <v>-753917</v>
      </c>
      <c r="AX26" s="109">
        <f t="shared" si="8"/>
        <v>-7633</v>
      </c>
      <c r="AY26" s="218">
        <v>-10341</v>
      </c>
      <c r="AZ26" s="218"/>
      <c r="BA26" s="105"/>
      <c r="BB26" s="107">
        <f t="shared" ref="BB26:BB32" si="26">AX26+AY26-AZ26+BA26</f>
        <v>-17974</v>
      </c>
      <c r="BC26" s="108">
        <f t="shared" si="9"/>
        <v>-753917</v>
      </c>
      <c r="BD26" s="218">
        <v>-16468</v>
      </c>
      <c r="BE26" s="218">
        <v>-561377</v>
      </c>
      <c r="BF26" s="105"/>
      <c r="BG26" s="106">
        <f t="shared" si="10"/>
        <v>-209008</v>
      </c>
      <c r="BH26" s="109">
        <f t="shared" si="11"/>
        <v>-17974</v>
      </c>
      <c r="BI26" s="218">
        <v>-5545</v>
      </c>
      <c r="BJ26" s="218">
        <v>-18169</v>
      </c>
      <c r="BK26" s="105"/>
      <c r="BL26" s="107">
        <f t="shared" ref="BL26:BL32" si="27">BH26+BI26-BJ26+BK26</f>
        <v>-5350</v>
      </c>
      <c r="BM26" s="108">
        <f t="shared" si="12"/>
        <v>-209008</v>
      </c>
      <c r="BN26" s="218">
        <v>-471942</v>
      </c>
      <c r="BO26" s="218">
        <v>2275</v>
      </c>
      <c r="BP26" s="218"/>
      <c r="BQ26" s="106">
        <f t="shared" si="13"/>
        <v>-683225</v>
      </c>
      <c r="BR26" s="109">
        <f t="shared" si="14"/>
        <v>-5350</v>
      </c>
      <c r="BS26" s="218">
        <v>-4465</v>
      </c>
      <c r="BT26" s="218">
        <v>-423</v>
      </c>
      <c r="BU26" s="218"/>
      <c r="BV26" s="107">
        <f t="shared" ref="BV26:BV32" si="28">BR26+BS26-BT26+BU26</f>
        <v>-9392</v>
      </c>
      <c r="BW26" s="104">
        <v>-211283</v>
      </c>
      <c r="BX26" s="218">
        <v>-7992</v>
      </c>
      <c r="BY26" s="109">
        <f t="shared" si="15"/>
        <v>-471942</v>
      </c>
      <c r="BZ26" s="110">
        <f t="shared" si="16"/>
        <v>-1400</v>
      </c>
      <c r="CA26" s="111">
        <f t="shared" ref="CA26:CA37" si="29">BQ26*0.011</f>
        <v>-7515.4749999999995</v>
      </c>
      <c r="CB26" s="218"/>
      <c r="CC26" s="100">
        <f t="shared" ref="CC26:CC81" si="30">SUM(BY26:CB26)</f>
        <v>-480857.47499999998</v>
      </c>
      <c r="CD26" s="219">
        <v>-692615</v>
      </c>
      <c r="CE26" s="100">
        <f t="shared" si="17"/>
        <v>2</v>
      </c>
    </row>
    <row r="27" spans="1:83" s="103" customFormat="1" ht="15" thickBot="1" x14ac:dyDescent="0.25">
      <c r="A27" s="1">
        <v>4</v>
      </c>
      <c r="B27" s="1"/>
      <c r="C27" s="8" t="s">
        <v>2</v>
      </c>
      <c r="D27" s="7">
        <v>1584</v>
      </c>
      <c r="E27" s="235"/>
      <c r="F27" s="236"/>
      <c r="G27" s="105"/>
      <c r="H27" s="105"/>
      <c r="I27" s="106">
        <f t="shared" si="18"/>
        <v>0</v>
      </c>
      <c r="J27" s="239"/>
      <c r="K27" s="240"/>
      <c r="L27" s="105"/>
      <c r="M27" s="105"/>
      <c r="N27" s="107">
        <f t="shared" si="19"/>
        <v>0</v>
      </c>
      <c r="O27" s="108">
        <f t="shared" si="20"/>
        <v>0</v>
      </c>
      <c r="P27" s="265"/>
      <c r="Q27" s="215"/>
      <c r="R27" s="218">
        <v>28725</v>
      </c>
      <c r="S27" s="106">
        <f t="shared" si="21"/>
        <v>28725</v>
      </c>
      <c r="T27" s="109">
        <f t="shared" si="22"/>
        <v>0</v>
      </c>
      <c r="U27" s="268"/>
      <c r="V27" s="217"/>
      <c r="W27" s="218">
        <v>-3</v>
      </c>
      <c r="X27" s="107">
        <f t="shared" si="23"/>
        <v>-3</v>
      </c>
      <c r="Y27" s="108">
        <f t="shared" si="0"/>
        <v>28725</v>
      </c>
      <c r="Z27" s="218">
        <v>23055</v>
      </c>
      <c r="AA27" s="218">
        <v>3215</v>
      </c>
      <c r="AB27" s="218"/>
      <c r="AC27" s="106">
        <f t="shared" si="1"/>
        <v>48565</v>
      </c>
      <c r="AD27" s="109">
        <f t="shared" si="2"/>
        <v>-3</v>
      </c>
      <c r="AE27" s="218">
        <v>446</v>
      </c>
      <c r="AF27" s="218">
        <v>-333</v>
      </c>
      <c r="AG27" s="218"/>
      <c r="AH27" s="107">
        <f t="shared" si="24"/>
        <v>776</v>
      </c>
      <c r="AI27" s="108">
        <f t="shared" si="3"/>
        <v>48565</v>
      </c>
      <c r="AJ27" s="218">
        <v>-45001</v>
      </c>
      <c r="AK27" s="218">
        <v>25510</v>
      </c>
      <c r="AL27" s="218"/>
      <c r="AM27" s="106">
        <f t="shared" si="4"/>
        <v>-21946</v>
      </c>
      <c r="AN27" s="109">
        <f t="shared" si="5"/>
        <v>776</v>
      </c>
      <c r="AO27" s="218">
        <v>257</v>
      </c>
      <c r="AP27" s="218">
        <v>893</v>
      </c>
      <c r="AQ27" s="105"/>
      <c r="AR27" s="107">
        <f t="shared" si="25"/>
        <v>140</v>
      </c>
      <c r="AS27" s="108">
        <f t="shared" si="6"/>
        <v>-21946</v>
      </c>
      <c r="AT27" s="218">
        <v>-99651</v>
      </c>
      <c r="AU27" s="218"/>
      <c r="AV27" s="218"/>
      <c r="AW27" s="106">
        <f t="shared" si="7"/>
        <v>-121597</v>
      </c>
      <c r="AX27" s="109">
        <f t="shared" si="8"/>
        <v>140</v>
      </c>
      <c r="AY27" s="218">
        <v>-477</v>
      </c>
      <c r="AZ27" s="218"/>
      <c r="BA27" s="105"/>
      <c r="BB27" s="107">
        <f t="shared" si="26"/>
        <v>-337</v>
      </c>
      <c r="BC27" s="108">
        <f t="shared" si="9"/>
        <v>-121597</v>
      </c>
      <c r="BD27" s="218">
        <v>-130188</v>
      </c>
      <c r="BE27" s="218">
        <v>-22504</v>
      </c>
      <c r="BF27" s="105"/>
      <c r="BG27" s="106">
        <f t="shared" si="10"/>
        <v>-229281</v>
      </c>
      <c r="BH27" s="109">
        <f t="shared" si="11"/>
        <v>-337</v>
      </c>
      <c r="BI27" s="218">
        <v>-3077</v>
      </c>
      <c r="BJ27" s="218">
        <v>-2457</v>
      </c>
      <c r="BK27" s="105"/>
      <c r="BL27" s="107">
        <f t="shared" si="27"/>
        <v>-957</v>
      </c>
      <c r="BM27" s="108">
        <f t="shared" si="12"/>
        <v>-229281</v>
      </c>
      <c r="BN27" s="218">
        <v>-29064</v>
      </c>
      <c r="BO27" s="218">
        <v>558</v>
      </c>
      <c r="BP27" s="218"/>
      <c r="BQ27" s="106">
        <f t="shared" si="13"/>
        <v>-258903</v>
      </c>
      <c r="BR27" s="109">
        <f t="shared" si="14"/>
        <v>-957</v>
      </c>
      <c r="BS27" s="218">
        <v>-3405</v>
      </c>
      <c r="BT27" s="218">
        <v>2166</v>
      </c>
      <c r="BU27" s="218"/>
      <c r="BV27" s="107">
        <f t="shared" si="28"/>
        <v>-6528</v>
      </c>
      <c r="BW27" s="104">
        <v>-229839</v>
      </c>
      <c r="BX27" s="218">
        <v>-6486</v>
      </c>
      <c r="BY27" s="109">
        <f t="shared" si="15"/>
        <v>-29064</v>
      </c>
      <c r="BZ27" s="110">
        <f t="shared" si="16"/>
        <v>-42</v>
      </c>
      <c r="CA27" s="111">
        <f t="shared" si="29"/>
        <v>-2847.933</v>
      </c>
      <c r="CB27" s="218"/>
      <c r="CC27" s="100">
        <f t="shared" si="30"/>
        <v>-31953.933000000001</v>
      </c>
      <c r="CD27" s="219">
        <v>-265431</v>
      </c>
      <c r="CE27" s="100">
        <f t="shared" si="17"/>
        <v>0</v>
      </c>
    </row>
    <row r="28" spans="1:83" s="103" customFormat="1" ht="15" thickBot="1" x14ac:dyDescent="0.25">
      <c r="A28" s="1">
        <v>5</v>
      </c>
      <c r="B28" s="1"/>
      <c r="C28" s="8" t="s">
        <v>3</v>
      </c>
      <c r="D28" s="7">
        <v>1586</v>
      </c>
      <c r="E28" s="235"/>
      <c r="F28" s="236"/>
      <c r="G28" s="105"/>
      <c r="H28" s="105"/>
      <c r="I28" s="106">
        <f t="shared" si="18"/>
        <v>0</v>
      </c>
      <c r="J28" s="239"/>
      <c r="K28" s="240"/>
      <c r="L28" s="105"/>
      <c r="M28" s="105"/>
      <c r="N28" s="107">
        <f t="shared" si="19"/>
        <v>0</v>
      </c>
      <c r="O28" s="108">
        <f t="shared" si="20"/>
        <v>0</v>
      </c>
      <c r="P28" s="265"/>
      <c r="Q28" s="215"/>
      <c r="R28" s="218">
        <v>41559</v>
      </c>
      <c r="S28" s="106">
        <f t="shared" si="21"/>
        <v>41559</v>
      </c>
      <c r="T28" s="109">
        <f t="shared" si="22"/>
        <v>0</v>
      </c>
      <c r="U28" s="268"/>
      <c r="V28" s="217"/>
      <c r="W28" s="218">
        <v>288</v>
      </c>
      <c r="X28" s="107">
        <f t="shared" si="23"/>
        <v>288</v>
      </c>
      <c r="Y28" s="108">
        <f t="shared" si="0"/>
        <v>41559</v>
      </c>
      <c r="Z28" s="218">
        <v>15342</v>
      </c>
      <c r="AA28" s="218">
        <v>10891</v>
      </c>
      <c r="AB28" s="218"/>
      <c r="AC28" s="106">
        <f t="shared" si="1"/>
        <v>46010</v>
      </c>
      <c r="AD28" s="109">
        <f t="shared" si="2"/>
        <v>288</v>
      </c>
      <c r="AE28" s="218">
        <v>538</v>
      </c>
      <c r="AF28" s="218">
        <v>48</v>
      </c>
      <c r="AG28" s="218"/>
      <c r="AH28" s="107">
        <f t="shared" si="24"/>
        <v>778</v>
      </c>
      <c r="AI28" s="108">
        <f t="shared" si="3"/>
        <v>46010</v>
      </c>
      <c r="AJ28" s="218">
        <v>-12619</v>
      </c>
      <c r="AK28" s="218">
        <v>30668</v>
      </c>
      <c r="AL28" s="218"/>
      <c r="AM28" s="106">
        <f t="shared" si="4"/>
        <v>2723</v>
      </c>
      <c r="AN28" s="109">
        <f t="shared" si="5"/>
        <v>778</v>
      </c>
      <c r="AO28" s="218">
        <v>332</v>
      </c>
      <c r="AP28" s="218">
        <v>1055</v>
      </c>
      <c r="AQ28" s="105"/>
      <c r="AR28" s="107">
        <f t="shared" si="25"/>
        <v>55</v>
      </c>
      <c r="AS28" s="108">
        <f t="shared" si="6"/>
        <v>2723</v>
      </c>
      <c r="AT28" s="218">
        <v>-97380</v>
      </c>
      <c r="AU28" s="218"/>
      <c r="AV28" s="218"/>
      <c r="AW28" s="106">
        <f t="shared" si="7"/>
        <v>-94657</v>
      </c>
      <c r="AX28" s="109">
        <f t="shared" si="8"/>
        <v>55</v>
      </c>
      <c r="AY28" s="218">
        <v>-253</v>
      </c>
      <c r="AZ28" s="218"/>
      <c r="BA28" s="105"/>
      <c r="BB28" s="107">
        <f t="shared" si="26"/>
        <v>-198</v>
      </c>
      <c r="BC28" s="108">
        <f t="shared" si="9"/>
        <v>-94657</v>
      </c>
      <c r="BD28" s="218">
        <v>-101061</v>
      </c>
      <c r="BE28" s="218">
        <v>3731</v>
      </c>
      <c r="BF28" s="105"/>
      <c r="BG28" s="106">
        <f t="shared" si="10"/>
        <v>-199449</v>
      </c>
      <c r="BH28" s="109">
        <f t="shared" si="11"/>
        <v>-198</v>
      </c>
      <c r="BI28" s="218">
        <v>-2701</v>
      </c>
      <c r="BJ28" s="218">
        <v>-1781</v>
      </c>
      <c r="BK28" s="105"/>
      <c r="BL28" s="107">
        <f t="shared" si="27"/>
        <v>-1118</v>
      </c>
      <c r="BM28" s="108">
        <f t="shared" si="12"/>
        <v>-199449</v>
      </c>
      <c r="BN28" s="218">
        <v>41742</v>
      </c>
      <c r="BO28" s="218">
        <v>-1007</v>
      </c>
      <c r="BP28" s="218"/>
      <c r="BQ28" s="106">
        <f t="shared" si="13"/>
        <v>-156700</v>
      </c>
      <c r="BR28" s="109">
        <f t="shared" si="14"/>
        <v>-1118</v>
      </c>
      <c r="BS28" s="218">
        <v>-2600</v>
      </c>
      <c r="BT28" s="218">
        <v>1889</v>
      </c>
      <c r="BU28" s="218"/>
      <c r="BV28" s="107">
        <f t="shared" si="28"/>
        <v>-5607</v>
      </c>
      <c r="BW28" s="104">
        <v>-198442</v>
      </c>
      <c r="BX28" s="218">
        <v>-5932</v>
      </c>
      <c r="BY28" s="109">
        <f t="shared" si="15"/>
        <v>41742</v>
      </c>
      <c r="BZ28" s="110">
        <f t="shared" si="16"/>
        <v>325</v>
      </c>
      <c r="CA28" s="111">
        <f t="shared" si="29"/>
        <v>-1723.6999999999998</v>
      </c>
      <c r="CB28" s="218"/>
      <c r="CC28" s="100">
        <f t="shared" si="30"/>
        <v>40343.300000000003</v>
      </c>
      <c r="CD28" s="219">
        <v>-162306</v>
      </c>
      <c r="CE28" s="100">
        <f t="shared" si="17"/>
        <v>1</v>
      </c>
    </row>
    <row r="29" spans="1:83" s="103" customFormat="1" ht="15" thickBot="1" x14ac:dyDescent="0.25">
      <c r="A29" s="1">
        <v>6</v>
      </c>
      <c r="B29" s="1"/>
      <c r="C29" s="8" t="s">
        <v>63</v>
      </c>
      <c r="D29" s="7">
        <v>1588</v>
      </c>
      <c r="E29" s="214"/>
      <c r="F29" s="236"/>
      <c r="G29" s="105"/>
      <c r="H29" s="105"/>
      <c r="I29" s="106">
        <f t="shared" si="18"/>
        <v>0</v>
      </c>
      <c r="J29" s="218"/>
      <c r="K29" s="218"/>
      <c r="L29" s="105"/>
      <c r="M29" s="105"/>
      <c r="N29" s="107">
        <f t="shared" si="19"/>
        <v>0</v>
      </c>
      <c r="O29" s="108">
        <f t="shared" si="20"/>
        <v>0</v>
      </c>
      <c r="P29" s="218"/>
      <c r="Q29" s="215"/>
      <c r="R29" s="218">
        <v>91442</v>
      </c>
      <c r="S29" s="106">
        <f t="shared" si="21"/>
        <v>91442</v>
      </c>
      <c r="T29" s="109">
        <f t="shared" si="22"/>
        <v>0</v>
      </c>
      <c r="U29" s="218"/>
      <c r="V29" s="217"/>
      <c r="W29" s="218">
        <v>46185</v>
      </c>
      <c r="X29" s="107">
        <f t="shared" si="23"/>
        <v>46185</v>
      </c>
      <c r="Y29" s="108">
        <f t="shared" si="0"/>
        <v>91442</v>
      </c>
      <c r="Z29" s="218">
        <v>578095</v>
      </c>
      <c r="AA29" s="218">
        <v>523460</v>
      </c>
      <c r="AB29" s="218"/>
      <c r="AC29" s="106">
        <f t="shared" si="1"/>
        <v>146077</v>
      </c>
      <c r="AD29" s="109">
        <f t="shared" si="2"/>
        <v>46185</v>
      </c>
      <c r="AE29" s="218">
        <v>505</v>
      </c>
      <c r="AF29" s="218">
        <v>27266</v>
      </c>
      <c r="AG29" s="218"/>
      <c r="AH29" s="107">
        <f t="shared" si="24"/>
        <v>19424</v>
      </c>
      <c r="AI29" s="108">
        <f t="shared" si="3"/>
        <v>146077</v>
      </c>
      <c r="AJ29" s="218">
        <v>-12819</v>
      </c>
      <c r="AK29" s="218">
        <v>-432018</v>
      </c>
      <c r="AL29" s="218">
        <v>737547</v>
      </c>
      <c r="AM29" s="106">
        <f t="shared" si="4"/>
        <v>1302823</v>
      </c>
      <c r="AN29" s="109">
        <f t="shared" si="5"/>
        <v>19424</v>
      </c>
      <c r="AO29" s="218">
        <v>7648</v>
      </c>
      <c r="AP29" s="218">
        <v>20711</v>
      </c>
      <c r="AQ29" s="105"/>
      <c r="AR29" s="107">
        <f t="shared" si="25"/>
        <v>6361</v>
      </c>
      <c r="AS29" s="108">
        <f t="shared" si="6"/>
        <v>1302823</v>
      </c>
      <c r="AT29" s="218">
        <v>-166856</v>
      </c>
      <c r="AU29" s="218"/>
      <c r="AV29" s="218"/>
      <c r="AW29" s="106">
        <f t="shared" si="7"/>
        <v>1135967</v>
      </c>
      <c r="AX29" s="109">
        <f t="shared" si="8"/>
        <v>6361</v>
      </c>
      <c r="AY29" s="218">
        <v>-27</v>
      </c>
      <c r="AZ29" s="218"/>
      <c r="BA29" s="105"/>
      <c r="BB29" s="107">
        <f t="shared" si="26"/>
        <v>6334</v>
      </c>
      <c r="BC29" s="108">
        <f t="shared" si="9"/>
        <v>1135967</v>
      </c>
      <c r="BD29" s="218">
        <v>667651</v>
      </c>
      <c r="BE29" s="218">
        <v>1169452</v>
      </c>
      <c r="BF29" s="105"/>
      <c r="BG29" s="106">
        <f t="shared" si="10"/>
        <v>634166</v>
      </c>
      <c r="BH29" s="109">
        <f t="shared" si="11"/>
        <v>6334</v>
      </c>
      <c r="BI29" s="218">
        <v>-7895</v>
      </c>
      <c r="BJ29" s="218">
        <v>-20826</v>
      </c>
      <c r="BK29" s="105"/>
      <c r="BL29" s="107">
        <f t="shared" si="27"/>
        <v>19265</v>
      </c>
      <c r="BM29" s="108">
        <f t="shared" si="12"/>
        <v>634166</v>
      </c>
      <c r="BN29" s="218">
        <v>395836</v>
      </c>
      <c r="BO29" s="218">
        <v>133371</v>
      </c>
      <c r="BP29" s="218"/>
      <c r="BQ29" s="106">
        <f t="shared" si="13"/>
        <v>896631</v>
      </c>
      <c r="BR29" s="109">
        <f t="shared" si="14"/>
        <v>19265</v>
      </c>
      <c r="BS29" s="218">
        <v>1400</v>
      </c>
      <c r="BT29" s="218">
        <v>38266</v>
      </c>
      <c r="BU29" s="218"/>
      <c r="BV29" s="107">
        <f t="shared" si="28"/>
        <v>-17601</v>
      </c>
      <c r="BW29" s="104">
        <v>500795</v>
      </c>
      <c r="BX29" s="218">
        <v>-9700</v>
      </c>
      <c r="BY29" s="109">
        <f t="shared" si="15"/>
        <v>395836</v>
      </c>
      <c r="BZ29" s="110">
        <f t="shared" si="16"/>
        <v>-7901</v>
      </c>
      <c r="CA29" s="111">
        <f t="shared" si="29"/>
        <v>9862.9409999999989</v>
      </c>
      <c r="CB29" s="218"/>
      <c r="CC29" s="100">
        <f t="shared" si="30"/>
        <v>397797.94099999999</v>
      </c>
      <c r="CD29" s="219">
        <v>879030</v>
      </c>
      <c r="CE29" s="100">
        <f t="shared" si="17"/>
        <v>0</v>
      </c>
    </row>
    <row r="30" spans="1:83" s="103" customFormat="1" ht="15" thickBot="1" x14ac:dyDescent="0.25">
      <c r="A30" s="1">
        <v>7</v>
      </c>
      <c r="B30" s="1"/>
      <c r="C30" s="8" t="s">
        <v>107</v>
      </c>
      <c r="D30" s="7">
        <v>1589</v>
      </c>
      <c r="E30" s="235"/>
      <c r="F30" s="236"/>
      <c r="G30" s="105"/>
      <c r="H30" s="105"/>
      <c r="I30" s="106">
        <f t="shared" si="18"/>
        <v>0</v>
      </c>
      <c r="J30" s="241"/>
      <c r="K30" s="242"/>
      <c r="L30" s="105"/>
      <c r="M30" s="105"/>
      <c r="N30" s="107">
        <f t="shared" si="19"/>
        <v>0</v>
      </c>
      <c r="O30" s="108">
        <f t="shared" si="20"/>
        <v>0</v>
      </c>
      <c r="P30" s="266"/>
      <c r="Q30" s="215"/>
      <c r="R30" s="218">
        <v>-60148</v>
      </c>
      <c r="S30" s="106">
        <f t="shared" si="21"/>
        <v>-60148</v>
      </c>
      <c r="T30" s="109">
        <f t="shared" si="22"/>
        <v>0</v>
      </c>
      <c r="U30" s="269"/>
      <c r="V30" s="217"/>
      <c r="W30" s="218">
        <v>-3674</v>
      </c>
      <c r="X30" s="107">
        <f t="shared" si="23"/>
        <v>-3674</v>
      </c>
      <c r="Y30" s="108">
        <f t="shared" si="0"/>
        <v>-60148</v>
      </c>
      <c r="Z30" s="218">
        <v>-398000</v>
      </c>
      <c r="AA30" s="218">
        <v>47668</v>
      </c>
      <c r="AB30" s="218"/>
      <c r="AC30" s="106">
        <f t="shared" si="1"/>
        <v>-505816</v>
      </c>
      <c r="AD30" s="109">
        <f t="shared" si="2"/>
        <v>-3674</v>
      </c>
      <c r="AE30" s="218">
        <v>-4111</v>
      </c>
      <c r="AF30" s="218">
        <v>2755</v>
      </c>
      <c r="AG30" s="218"/>
      <c r="AH30" s="107">
        <f t="shared" si="24"/>
        <v>-10540</v>
      </c>
      <c r="AI30" s="108">
        <f t="shared" si="3"/>
        <v>-505816</v>
      </c>
      <c r="AJ30" s="218">
        <v>-562867</v>
      </c>
      <c r="AK30" s="218">
        <v>-107816</v>
      </c>
      <c r="AL30" s="218"/>
      <c r="AM30" s="106">
        <f t="shared" si="4"/>
        <v>-960867</v>
      </c>
      <c r="AN30" s="109">
        <f t="shared" si="5"/>
        <v>-10540</v>
      </c>
      <c r="AO30" s="218">
        <v>-10589</v>
      </c>
      <c r="AP30" s="218">
        <v>-7608</v>
      </c>
      <c r="AQ30" s="105"/>
      <c r="AR30" s="107">
        <f t="shared" si="25"/>
        <v>-13521</v>
      </c>
      <c r="AS30" s="108">
        <f t="shared" si="6"/>
        <v>-960867</v>
      </c>
      <c r="AT30" s="218">
        <v>-459378</v>
      </c>
      <c r="AU30" s="218"/>
      <c r="AV30" s="218"/>
      <c r="AW30" s="106">
        <f t="shared" si="7"/>
        <v>-1420245</v>
      </c>
      <c r="AX30" s="109">
        <f t="shared" si="8"/>
        <v>-13521</v>
      </c>
      <c r="AY30" s="218">
        <v>27</v>
      </c>
      <c r="AZ30" s="218"/>
      <c r="BA30" s="105"/>
      <c r="BB30" s="107">
        <f t="shared" si="26"/>
        <v>-13494</v>
      </c>
      <c r="BC30" s="108">
        <f t="shared" si="9"/>
        <v>-1420245</v>
      </c>
      <c r="BD30" s="218">
        <v>-315468</v>
      </c>
      <c r="BE30" s="218">
        <v>-1212757</v>
      </c>
      <c r="BF30" s="105"/>
      <c r="BG30" s="106">
        <f t="shared" si="10"/>
        <v>-522956</v>
      </c>
      <c r="BH30" s="109">
        <f t="shared" si="11"/>
        <v>-13494</v>
      </c>
      <c r="BI30" s="218">
        <v>-18549</v>
      </c>
      <c r="BJ30" s="218">
        <v>-41492</v>
      </c>
      <c r="BK30" s="105"/>
      <c r="BL30" s="107">
        <f t="shared" si="27"/>
        <v>9449</v>
      </c>
      <c r="BM30" s="108">
        <f t="shared" si="12"/>
        <v>-522956</v>
      </c>
      <c r="BN30" s="218">
        <v>-764541</v>
      </c>
      <c r="BO30" s="218">
        <v>251890</v>
      </c>
      <c r="BP30" s="218"/>
      <c r="BQ30" s="106">
        <f t="shared" si="13"/>
        <v>-1539387</v>
      </c>
      <c r="BR30" s="109">
        <f t="shared" si="14"/>
        <v>9449</v>
      </c>
      <c r="BS30" s="218">
        <v>-11908</v>
      </c>
      <c r="BT30" s="218">
        <v>9138</v>
      </c>
      <c r="BU30" s="218"/>
      <c r="BV30" s="107">
        <f t="shared" si="28"/>
        <v>-11597</v>
      </c>
      <c r="BW30" s="104">
        <v>-774846</v>
      </c>
      <c r="BX30" s="218">
        <v>-7359</v>
      </c>
      <c r="BY30" s="109">
        <f t="shared" si="15"/>
        <v>-764541</v>
      </c>
      <c r="BZ30" s="110">
        <f t="shared" si="16"/>
        <v>-4238</v>
      </c>
      <c r="CA30" s="111">
        <f t="shared" si="29"/>
        <v>-16933.256999999998</v>
      </c>
      <c r="CB30" s="218"/>
      <c r="CC30" s="100">
        <f t="shared" si="30"/>
        <v>-785712.25699999998</v>
      </c>
      <c r="CD30" s="219">
        <v>-1550984</v>
      </c>
      <c r="CE30" s="100">
        <f t="shared" si="17"/>
        <v>0</v>
      </c>
    </row>
    <row r="31" spans="1:83" s="103" customFormat="1" ht="15" thickBot="1" x14ac:dyDescent="0.25">
      <c r="A31" s="1">
        <v>8</v>
      </c>
      <c r="B31" s="1"/>
      <c r="C31" s="9" t="s">
        <v>89</v>
      </c>
      <c r="D31" s="7">
        <v>1595</v>
      </c>
      <c r="E31" s="214"/>
      <c r="F31" s="236"/>
      <c r="G31" s="105"/>
      <c r="H31" s="105"/>
      <c r="I31" s="106">
        <f t="shared" si="18"/>
        <v>0</v>
      </c>
      <c r="J31" s="218"/>
      <c r="K31" s="218"/>
      <c r="L31" s="105"/>
      <c r="M31" s="105"/>
      <c r="N31" s="107">
        <f t="shared" si="19"/>
        <v>0</v>
      </c>
      <c r="O31" s="108">
        <f>I31</f>
        <v>0</v>
      </c>
      <c r="P31" s="267"/>
      <c r="Q31" s="215"/>
      <c r="R31" s="218"/>
      <c r="S31" s="106">
        <f t="shared" si="21"/>
        <v>0</v>
      </c>
      <c r="T31" s="109">
        <f>N31</f>
        <v>0</v>
      </c>
      <c r="U31" s="218"/>
      <c r="V31" s="217"/>
      <c r="W31" s="218"/>
      <c r="X31" s="107">
        <f t="shared" si="23"/>
        <v>0</v>
      </c>
      <c r="Y31" s="108">
        <f t="shared" ref="Y31:Y37" si="31">S31</f>
        <v>0</v>
      </c>
      <c r="Z31" s="218"/>
      <c r="AA31" s="218"/>
      <c r="AB31" s="218"/>
      <c r="AC31" s="106">
        <f t="shared" si="1"/>
        <v>0</v>
      </c>
      <c r="AD31" s="109">
        <f t="shared" si="2"/>
        <v>0</v>
      </c>
      <c r="AE31" s="218"/>
      <c r="AF31" s="218"/>
      <c r="AG31" s="218"/>
      <c r="AH31" s="107">
        <f t="shared" si="24"/>
        <v>0</v>
      </c>
      <c r="AI31" s="108">
        <f t="shared" si="3"/>
        <v>0</v>
      </c>
      <c r="AJ31" s="218"/>
      <c r="AK31" s="218"/>
      <c r="AL31" s="218"/>
      <c r="AM31" s="106">
        <f t="shared" si="4"/>
        <v>0</v>
      </c>
      <c r="AN31" s="109">
        <f t="shared" si="5"/>
        <v>0</v>
      </c>
      <c r="AO31" s="218"/>
      <c r="AP31" s="218"/>
      <c r="AQ31" s="105"/>
      <c r="AR31" s="107">
        <f t="shared" si="25"/>
        <v>0</v>
      </c>
      <c r="AS31" s="108">
        <f t="shared" ref="AS31:AS37" si="32">AM31</f>
        <v>0</v>
      </c>
      <c r="AT31" s="218"/>
      <c r="AU31" s="218"/>
      <c r="AV31" s="218"/>
      <c r="AW31" s="106">
        <f t="shared" si="7"/>
        <v>0</v>
      </c>
      <c r="AX31" s="109">
        <f t="shared" si="8"/>
        <v>0</v>
      </c>
      <c r="AY31" s="218"/>
      <c r="AZ31" s="218"/>
      <c r="BA31" s="105"/>
      <c r="BB31" s="107">
        <f t="shared" si="26"/>
        <v>0</v>
      </c>
      <c r="BC31" s="108">
        <f t="shared" ref="BC31:BC37" si="33">AW31</f>
        <v>0</v>
      </c>
      <c r="BD31" s="218"/>
      <c r="BE31" s="218">
        <v>3552</v>
      </c>
      <c r="BF31" s="105"/>
      <c r="BG31" s="106">
        <f t="shared" si="10"/>
        <v>-3552</v>
      </c>
      <c r="BH31" s="109">
        <f t="shared" si="11"/>
        <v>0</v>
      </c>
      <c r="BI31" s="218"/>
      <c r="BJ31" s="218">
        <v>-3552</v>
      </c>
      <c r="BK31" s="105"/>
      <c r="BL31" s="107">
        <f t="shared" si="27"/>
        <v>3552</v>
      </c>
      <c r="BM31" s="108">
        <f t="shared" si="12"/>
        <v>-3552</v>
      </c>
      <c r="BN31" s="218"/>
      <c r="BO31" s="218"/>
      <c r="BP31" s="218"/>
      <c r="BQ31" s="106">
        <f t="shared" si="13"/>
        <v>-3552</v>
      </c>
      <c r="BR31" s="109">
        <f t="shared" si="14"/>
        <v>3552</v>
      </c>
      <c r="BS31" s="218"/>
      <c r="BT31" s="218"/>
      <c r="BU31" s="218"/>
      <c r="BV31" s="107">
        <f t="shared" si="28"/>
        <v>3552</v>
      </c>
      <c r="BW31" s="104"/>
      <c r="BX31" s="218"/>
      <c r="BY31" s="109">
        <f t="shared" si="15"/>
        <v>-3552</v>
      </c>
      <c r="BZ31" s="110">
        <f t="shared" si="16"/>
        <v>3552</v>
      </c>
      <c r="CA31" s="111"/>
      <c r="CB31" s="105"/>
      <c r="CC31" s="100">
        <f t="shared" si="30"/>
        <v>0</v>
      </c>
      <c r="CD31" s="219">
        <v>0</v>
      </c>
      <c r="CE31" s="100">
        <f t="shared" si="17"/>
        <v>0</v>
      </c>
    </row>
    <row r="32" spans="1:83" s="103" customFormat="1" ht="15" thickBot="1" x14ac:dyDescent="0.25">
      <c r="A32" s="1">
        <v>9</v>
      </c>
      <c r="B32" s="1"/>
      <c r="C32" s="9" t="s">
        <v>90</v>
      </c>
      <c r="D32" s="7">
        <v>1595</v>
      </c>
      <c r="E32" s="129"/>
      <c r="F32" s="105"/>
      <c r="G32" s="105"/>
      <c r="H32" s="105"/>
      <c r="I32" s="106">
        <f t="shared" si="18"/>
        <v>0</v>
      </c>
      <c r="J32" s="105"/>
      <c r="K32" s="105"/>
      <c r="L32" s="105"/>
      <c r="M32" s="105"/>
      <c r="N32" s="107">
        <f t="shared" si="19"/>
        <v>0</v>
      </c>
      <c r="O32" s="108">
        <f t="shared" si="20"/>
        <v>0</v>
      </c>
      <c r="P32" s="215"/>
      <c r="Q32" s="215"/>
      <c r="R32" s="218">
        <v>-491097</v>
      </c>
      <c r="S32" s="106">
        <f t="shared" si="21"/>
        <v>-491097</v>
      </c>
      <c r="T32" s="109">
        <f t="shared" si="22"/>
        <v>0</v>
      </c>
      <c r="U32" s="217"/>
      <c r="V32" s="217"/>
      <c r="W32" s="218">
        <v>695696</v>
      </c>
      <c r="X32" s="107">
        <f t="shared" si="23"/>
        <v>695696</v>
      </c>
      <c r="Y32" s="108">
        <f t="shared" si="31"/>
        <v>-491097</v>
      </c>
      <c r="Z32" s="218">
        <v>-183406</v>
      </c>
      <c r="AA32" s="218"/>
      <c r="AB32" s="218"/>
      <c r="AC32" s="106">
        <f t="shared" si="1"/>
        <v>-674503</v>
      </c>
      <c r="AD32" s="109">
        <f t="shared" si="2"/>
        <v>695696</v>
      </c>
      <c r="AE32" s="218">
        <v>-12969</v>
      </c>
      <c r="AF32" s="218"/>
      <c r="AG32" s="218"/>
      <c r="AH32" s="107">
        <f t="shared" si="24"/>
        <v>682727</v>
      </c>
      <c r="AI32" s="108">
        <f t="shared" si="3"/>
        <v>-674503</v>
      </c>
      <c r="AJ32" s="218">
        <v>-14688</v>
      </c>
      <c r="AK32" s="218"/>
      <c r="AL32" s="218"/>
      <c r="AM32" s="106">
        <f t="shared" si="4"/>
        <v>-689191</v>
      </c>
      <c r="AN32" s="109">
        <f t="shared" si="5"/>
        <v>682727</v>
      </c>
      <c r="AO32" s="218">
        <v>-6607</v>
      </c>
      <c r="AP32" s="218"/>
      <c r="AQ32" s="105"/>
      <c r="AR32" s="107">
        <f t="shared" si="25"/>
        <v>676120</v>
      </c>
      <c r="AS32" s="108">
        <f t="shared" si="32"/>
        <v>-689191</v>
      </c>
      <c r="AT32" s="218"/>
      <c r="AU32" s="218"/>
      <c r="AV32" s="218"/>
      <c r="AW32" s="106">
        <f t="shared" si="7"/>
        <v>-689191</v>
      </c>
      <c r="AX32" s="109">
        <f t="shared" si="8"/>
        <v>676120</v>
      </c>
      <c r="AY32" s="218"/>
      <c r="AZ32" s="218"/>
      <c r="BA32" s="105"/>
      <c r="BB32" s="107">
        <f t="shared" si="26"/>
        <v>676120</v>
      </c>
      <c r="BC32" s="108">
        <f t="shared" si="33"/>
        <v>-689191</v>
      </c>
      <c r="BD32" s="218">
        <v>14688</v>
      </c>
      <c r="BE32" s="218">
        <v>-361409</v>
      </c>
      <c r="BF32" s="105"/>
      <c r="BG32" s="106">
        <f t="shared" si="10"/>
        <v>-313094</v>
      </c>
      <c r="BH32" s="109">
        <f t="shared" si="11"/>
        <v>676120</v>
      </c>
      <c r="BI32" s="218">
        <v>-12067</v>
      </c>
      <c r="BJ32" s="218">
        <v>-12125</v>
      </c>
      <c r="BK32" s="105"/>
      <c r="BL32" s="107">
        <f t="shared" si="27"/>
        <v>676178</v>
      </c>
      <c r="BM32" s="108">
        <f t="shared" si="12"/>
        <v>-313094</v>
      </c>
      <c r="BN32" s="218"/>
      <c r="BO32" s="218">
        <v>-301714</v>
      </c>
      <c r="BP32" s="218"/>
      <c r="BQ32" s="106">
        <f t="shared" si="13"/>
        <v>-11380</v>
      </c>
      <c r="BR32" s="109">
        <f t="shared" si="14"/>
        <v>676178</v>
      </c>
      <c r="BS32" s="218"/>
      <c r="BT32" s="218">
        <v>675248</v>
      </c>
      <c r="BU32" s="218"/>
      <c r="BV32" s="107">
        <f t="shared" si="28"/>
        <v>930</v>
      </c>
      <c r="BW32" s="104">
        <v>-11380</v>
      </c>
      <c r="BX32" s="218">
        <v>930</v>
      </c>
      <c r="BY32" s="109">
        <f t="shared" si="15"/>
        <v>0</v>
      </c>
      <c r="BZ32" s="110">
        <f t="shared" si="16"/>
        <v>0</v>
      </c>
      <c r="CA32" s="111"/>
      <c r="CB32" s="105"/>
      <c r="CC32" s="100">
        <f t="shared" si="30"/>
        <v>0</v>
      </c>
      <c r="CD32" s="219">
        <v>-10450</v>
      </c>
      <c r="CE32" s="100">
        <f t="shared" si="17"/>
        <v>0</v>
      </c>
    </row>
    <row r="33" spans="1:83" s="103" customFormat="1" ht="15" thickBot="1" x14ac:dyDescent="0.25">
      <c r="A33" s="1">
        <v>10</v>
      </c>
      <c r="B33" s="1"/>
      <c r="C33" s="9" t="s">
        <v>91</v>
      </c>
      <c r="D33" s="7">
        <v>1595</v>
      </c>
      <c r="E33" s="129"/>
      <c r="F33" s="105"/>
      <c r="G33" s="105"/>
      <c r="H33" s="105"/>
      <c r="I33" s="106">
        <f>E33+F33-G33+H33</f>
        <v>0</v>
      </c>
      <c r="J33" s="105"/>
      <c r="K33" s="105"/>
      <c r="L33" s="105"/>
      <c r="M33" s="105"/>
      <c r="N33" s="107">
        <f>J33+K33-L33+M33</f>
        <v>0</v>
      </c>
      <c r="O33" s="108">
        <f>I33</f>
        <v>0</v>
      </c>
      <c r="P33" s="215"/>
      <c r="Q33" s="215"/>
      <c r="R33" s="218"/>
      <c r="S33" s="106">
        <f t="shared" si="21"/>
        <v>0</v>
      </c>
      <c r="T33" s="109">
        <f>N33</f>
        <v>0</v>
      </c>
      <c r="U33" s="217"/>
      <c r="V33" s="217"/>
      <c r="W33" s="105"/>
      <c r="X33" s="107">
        <f>T33+U33-V33+W33</f>
        <v>0</v>
      </c>
      <c r="Y33" s="108">
        <f t="shared" si="31"/>
        <v>0</v>
      </c>
      <c r="Z33" s="218"/>
      <c r="AA33" s="218"/>
      <c r="AB33" s="218"/>
      <c r="AC33" s="106">
        <f t="shared" si="1"/>
        <v>0</v>
      </c>
      <c r="AD33" s="109">
        <f t="shared" si="2"/>
        <v>0</v>
      </c>
      <c r="AE33" s="218"/>
      <c r="AF33" s="218"/>
      <c r="AG33" s="218"/>
      <c r="AH33" s="107">
        <f>AD33+AE33-AF33+AG33</f>
        <v>0</v>
      </c>
      <c r="AI33" s="108">
        <f t="shared" si="3"/>
        <v>0</v>
      </c>
      <c r="AJ33" s="218"/>
      <c r="AK33" s="218"/>
      <c r="AL33" s="218"/>
      <c r="AM33" s="106">
        <f t="shared" si="4"/>
        <v>0</v>
      </c>
      <c r="AN33" s="109">
        <f t="shared" si="5"/>
        <v>0</v>
      </c>
      <c r="AO33" s="218"/>
      <c r="AP33" s="218"/>
      <c r="AQ33" s="105"/>
      <c r="AR33" s="107">
        <f>AN33+AO33-AP33+AQ33</f>
        <v>0</v>
      </c>
      <c r="AS33" s="108">
        <f t="shared" si="32"/>
        <v>0</v>
      </c>
      <c r="AT33" s="218"/>
      <c r="AU33" s="218"/>
      <c r="AV33" s="218"/>
      <c r="AW33" s="106">
        <f t="shared" si="7"/>
        <v>0</v>
      </c>
      <c r="AX33" s="109">
        <f t="shared" si="8"/>
        <v>0</v>
      </c>
      <c r="AY33" s="218"/>
      <c r="AZ33" s="218"/>
      <c r="BA33" s="105"/>
      <c r="BB33" s="107">
        <f>AX33+AY33-AZ33+BA33</f>
        <v>0</v>
      </c>
      <c r="BC33" s="108">
        <f t="shared" si="33"/>
        <v>0</v>
      </c>
      <c r="BD33" s="218"/>
      <c r="BE33" s="218">
        <v>444911</v>
      </c>
      <c r="BF33" s="105"/>
      <c r="BG33" s="106">
        <f t="shared" si="10"/>
        <v>-444911</v>
      </c>
      <c r="BH33" s="109">
        <f t="shared" si="11"/>
        <v>0</v>
      </c>
      <c r="BI33" s="218"/>
      <c r="BJ33" s="218">
        <v>14713</v>
      </c>
      <c r="BK33" s="105"/>
      <c r="BL33" s="107">
        <f>BH33+BI33-BJ33+BK33</f>
        <v>-14713</v>
      </c>
      <c r="BM33" s="108">
        <f t="shared" si="12"/>
        <v>-444911</v>
      </c>
      <c r="BN33" s="218"/>
      <c r="BO33" s="218">
        <v>-483122</v>
      </c>
      <c r="BP33" s="218"/>
      <c r="BQ33" s="106">
        <f t="shared" si="13"/>
        <v>38211</v>
      </c>
      <c r="BR33" s="109">
        <f t="shared" si="14"/>
        <v>-14713</v>
      </c>
      <c r="BS33" s="218">
        <v>-6525</v>
      </c>
      <c r="BT33" s="218">
        <v>11893</v>
      </c>
      <c r="BU33" s="218"/>
      <c r="BV33" s="107">
        <f t="shared" ref="BV33:BV38" si="34">BR33+BS33-BT33+BU33</f>
        <v>-33131</v>
      </c>
      <c r="BW33" s="104">
        <v>38211</v>
      </c>
      <c r="BX33" s="218">
        <v>-33131</v>
      </c>
      <c r="BY33" s="109">
        <f t="shared" si="15"/>
        <v>0</v>
      </c>
      <c r="BZ33" s="110">
        <f t="shared" si="16"/>
        <v>0</v>
      </c>
      <c r="CA33" s="111"/>
      <c r="CB33" s="105"/>
      <c r="CC33" s="100">
        <f t="shared" si="30"/>
        <v>0</v>
      </c>
      <c r="CD33" s="219">
        <v>5080</v>
      </c>
      <c r="CE33" s="100">
        <f t="shared" si="17"/>
        <v>0</v>
      </c>
    </row>
    <row r="34" spans="1:83" s="103" customFormat="1" ht="15" thickBot="1" x14ac:dyDescent="0.25">
      <c r="A34" s="1">
        <v>11</v>
      </c>
      <c r="B34" s="1"/>
      <c r="C34" s="9" t="s">
        <v>195</v>
      </c>
      <c r="D34" s="7">
        <v>1595</v>
      </c>
      <c r="E34" s="129"/>
      <c r="F34" s="105"/>
      <c r="G34" s="105"/>
      <c r="H34" s="105"/>
      <c r="I34" s="106">
        <f>E34+F34-G34+H34</f>
        <v>0</v>
      </c>
      <c r="J34" s="105"/>
      <c r="K34" s="105"/>
      <c r="L34" s="105"/>
      <c r="M34" s="105"/>
      <c r="N34" s="107">
        <f>J34+K34-L34+M34</f>
        <v>0</v>
      </c>
      <c r="O34" s="108">
        <f>I34</f>
        <v>0</v>
      </c>
      <c r="P34" s="105"/>
      <c r="Q34" s="105"/>
      <c r="R34" s="218"/>
      <c r="S34" s="106">
        <f>O34+P34-Q34+SUM(R34:R34)</f>
        <v>0</v>
      </c>
      <c r="T34" s="109">
        <f>N34</f>
        <v>0</v>
      </c>
      <c r="U34" s="217"/>
      <c r="V34" s="217"/>
      <c r="W34" s="105"/>
      <c r="X34" s="107">
        <f>T34+U34-V34+W34</f>
        <v>0</v>
      </c>
      <c r="Y34" s="108">
        <f t="shared" si="31"/>
        <v>0</v>
      </c>
      <c r="Z34" s="218">
        <v>186302</v>
      </c>
      <c r="AA34" s="218"/>
      <c r="AB34" s="218"/>
      <c r="AC34" s="106">
        <f>Y34+Z34-AA34+SUM(AB34:AB34)</f>
        <v>186302</v>
      </c>
      <c r="AD34" s="109">
        <f>X34</f>
        <v>0</v>
      </c>
      <c r="AE34" s="218">
        <v>2423</v>
      </c>
      <c r="AF34" s="218"/>
      <c r="AG34" s="218"/>
      <c r="AH34" s="107">
        <f>AD34+AE34-AF34+AG34</f>
        <v>2423</v>
      </c>
      <c r="AI34" s="108">
        <f t="shared" si="3"/>
        <v>186302</v>
      </c>
      <c r="AJ34" s="218">
        <v>-232049</v>
      </c>
      <c r="AK34" s="218"/>
      <c r="AL34" s="218"/>
      <c r="AM34" s="106">
        <f t="shared" si="4"/>
        <v>-45747</v>
      </c>
      <c r="AN34" s="109">
        <f t="shared" si="5"/>
        <v>2423</v>
      </c>
      <c r="AO34" s="218">
        <v>24934</v>
      </c>
      <c r="AP34" s="218"/>
      <c r="AQ34" s="105"/>
      <c r="AR34" s="107">
        <f>AN34+AO34-AP34+AQ34</f>
        <v>27357</v>
      </c>
      <c r="AS34" s="108">
        <f t="shared" si="32"/>
        <v>-45747</v>
      </c>
      <c r="AT34" s="218"/>
      <c r="AU34" s="218"/>
      <c r="AV34" s="218"/>
      <c r="AW34" s="106">
        <f t="shared" si="7"/>
        <v>-45747</v>
      </c>
      <c r="AX34" s="109">
        <f t="shared" si="8"/>
        <v>27357</v>
      </c>
      <c r="AY34" s="218"/>
      <c r="AZ34" s="218"/>
      <c r="BA34" s="105"/>
      <c r="BB34" s="107">
        <f>AX34+AY34-AZ34+BA34</f>
        <v>27357</v>
      </c>
      <c r="BC34" s="108">
        <f t="shared" si="33"/>
        <v>-45747</v>
      </c>
      <c r="BD34" s="218">
        <v>19297</v>
      </c>
      <c r="BE34" s="218">
        <v>-958829</v>
      </c>
      <c r="BF34" s="105"/>
      <c r="BG34" s="106">
        <f t="shared" si="10"/>
        <v>932379</v>
      </c>
      <c r="BH34" s="109">
        <f t="shared" si="11"/>
        <v>27357</v>
      </c>
      <c r="BI34" s="218">
        <v>-30919</v>
      </c>
      <c r="BJ34" s="218">
        <v>-61530</v>
      </c>
      <c r="BK34" s="105"/>
      <c r="BL34" s="107">
        <f>BH34+BI34-BJ34+BK34</f>
        <v>57968</v>
      </c>
      <c r="BM34" s="108">
        <f t="shared" si="12"/>
        <v>932379</v>
      </c>
      <c r="BN34" s="218"/>
      <c r="BO34" s="218">
        <v>939915</v>
      </c>
      <c r="BP34" s="218"/>
      <c r="BQ34" s="106">
        <f t="shared" si="13"/>
        <v>-7536</v>
      </c>
      <c r="BR34" s="109">
        <f t="shared" si="14"/>
        <v>57968</v>
      </c>
      <c r="BS34" s="218">
        <v>-3194</v>
      </c>
      <c r="BT34" s="218">
        <v>61159</v>
      </c>
      <c r="BU34" s="218"/>
      <c r="BV34" s="107">
        <f t="shared" si="34"/>
        <v>-6385</v>
      </c>
      <c r="BW34" s="104"/>
      <c r="BX34" s="105"/>
      <c r="BY34" s="109">
        <f t="shared" si="15"/>
        <v>-7536</v>
      </c>
      <c r="BZ34" s="110">
        <f t="shared" si="16"/>
        <v>-6385</v>
      </c>
      <c r="CA34" s="111">
        <f t="shared" si="29"/>
        <v>-82.896000000000001</v>
      </c>
      <c r="CB34" s="105"/>
      <c r="CC34" s="100">
        <f t="shared" si="30"/>
        <v>-14003.896000000001</v>
      </c>
      <c r="CD34" s="219">
        <v>-13921</v>
      </c>
      <c r="CE34" s="100">
        <f t="shared" si="17"/>
        <v>0</v>
      </c>
    </row>
    <row r="35" spans="1:83" s="103" customFormat="1" ht="15" thickBot="1" x14ac:dyDescent="0.25">
      <c r="A35" s="1">
        <v>12</v>
      </c>
      <c r="B35" s="1"/>
      <c r="C35" s="9" t="s">
        <v>221</v>
      </c>
      <c r="D35" s="7">
        <v>1595</v>
      </c>
      <c r="E35" s="129"/>
      <c r="F35" s="105"/>
      <c r="G35" s="105"/>
      <c r="H35" s="105"/>
      <c r="I35" s="106">
        <f>E35+F35-G35+H35</f>
        <v>0</v>
      </c>
      <c r="J35" s="105"/>
      <c r="K35" s="105"/>
      <c r="L35" s="105"/>
      <c r="M35" s="105"/>
      <c r="N35" s="107">
        <f>J35+K35-L35+M35</f>
        <v>0</v>
      </c>
      <c r="O35" s="108">
        <f>I35</f>
        <v>0</v>
      </c>
      <c r="P35" s="105"/>
      <c r="Q35" s="105"/>
      <c r="R35" s="218"/>
      <c r="S35" s="106">
        <f>O35+P35-Q35+SUM(R35:R35)</f>
        <v>0</v>
      </c>
      <c r="T35" s="109">
        <f>N35</f>
        <v>0</v>
      </c>
      <c r="U35" s="105"/>
      <c r="V35" s="105"/>
      <c r="W35" s="105"/>
      <c r="X35" s="107">
        <f>T35+U35-V35+W35</f>
        <v>0</v>
      </c>
      <c r="Y35" s="108">
        <f t="shared" si="31"/>
        <v>0</v>
      </c>
      <c r="Z35" s="218"/>
      <c r="AA35" s="218"/>
      <c r="AB35" s="218"/>
      <c r="AC35" s="106">
        <f>Y35+Z35-AA35+SUM(AB35:AB35)</f>
        <v>0</v>
      </c>
      <c r="AD35" s="109">
        <f>X35</f>
        <v>0</v>
      </c>
      <c r="AE35" s="218"/>
      <c r="AF35" s="218"/>
      <c r="AG35" s="218"/>
      <c r="AH35" s="107">
        <f>AD35+AE35-AF35+AG35</f>
        <v>0</v>
      </c>
      <c r="AI35" s="108">
        <f t="shared" si="3"/>
        <v>0</v>
      </c>
      <c r="AJ35" s="218">
        <v>-903772</v>
      </c>
      <c r="AK35" s="218"/>
      <c r="AL35" s="218"/>
      <c r="AM35" s="106">
        <f t="shared" si="4"/>
        <v>-903772</v>
      </c>
      <c r="AN35" s="109">
        <f t="shared" si="5"/>
        <v>0</v>
      </c>
      <c r="AO35" s="218">
        <v>-66668</v>
      </c>
      <c r="AP35" s="218"/>
      <c r="AQ35" s="105"/>
      <c r="AR35" s="107">
        <f>AN35+AO35-AP35+AQ35</f>
        <v>-66668</v>
      </c>
      <c r="AS35" s="108">
        <f t="shared" si="32"/>
        <v>-903772</v>
      </c>
      <c r="AT35" s="218">
        <v>806076</v>
      </c>
      <c r="AU35" s="218"/>
      <c r="AV35" s="218"/>
      <c r="AW35" s="106">
        <f t="shared" si="7"/>
        <v>-97696</v>
      </c>
      <c r="AX35" s="109">
        <f t="shared" si="8"/>
        <v>-66668</v>
      </c>
      <c r="AY35" s="218"/>
      <c r="AZ35" s="218"/>
      <c r="BA35" s="105"/>
      <c r="BB35" s="107">
        <f>AX35+AY35-AZ35+BA35</f>
        <v>-66668</v>
      </c>
      <c r="BC35" s="108">
        <f t="shared" si="33"/>
        <v>-97696</v>
      </c>
      <c r="BD35" s="218">
        <v>305886</v>
      </c>
      <c r="BE35" s="218"/>
      <c r="BF35" s="105"/>
      <c r="BG35" s="106">
        <f t="shared" si="10"/>
        <v>208190</v>
      </c>
      <c r="BH35" s="109">
        <f t="shared" si="11"/>
        <v>-66668</v>
      </c>
      <c r="BI35" s="218">
        <v>8034</v>
      </c>
      <c r="BJ35" s="218"/>
      <c r="BK35" s="105"/>
      <c r="BL35" s="107">
        <f>BH35+BI35-BJ35+BK35</f>
        <v>-58634</v>
      </c>
      <c r="BM35" s="108">
        <f t="shared" si="12"/>
        <v>208190</v>
      </c>
      <c r="BN35" s="218">
        <v>281568</v>
      </c>
      <c r="BO35" s="218"/>
      <c r="BP35" s="218"/>
      <c r="BQ35" s="106">
        <f t="shared" si="13"/>
        <v>489758</v>
      </c>
      <c r="BR35" s="109">
        <f t="shared" si="14"/>
        <v>-58634</v>
      </c>
      <c r="BS35" s="218">
        <v>10048</v>
      </c>
      <c r="BT35" s="218"/>
      <c r="BU35" s="218"/>
      <c r="BV35" s="107">
        <f t="shared" si="34"/>
        <v>-48586</v>
      </c>
      <c r="BW35" s="104"/>
      <c r="BX35" s="105"/>
      <c r="BY35" s="109">
        <f t="shared" si="15"/>
        <v>489758</v>
      </c>
      <c r="BZ35" s="110">
        <f t="shared" si="16"/>
        <v>-48586</v>
      </c>
      <c r="CA35" s="111"/>
      <c r="CB35" s="105"/>
      <c r="CC35" s="100">
        <v>0</v>
      </c>
      <c r="CD35" s="219">
        <v>441173</v>
      </c>
      <c r="CE35" s="100">
        <f t="shared" si="17"/>
        <v>1</v>
      </c>
    </row>
    <row r="36" spans="1:83" s="103" customFormat="1" ht="15" thickBot="1" x14ac:dyDescent="0.25">
      <c r="A36" s="1">
        <v>13</v>
      </c>
      <c r="B36" s="1"/>
      <c r="C36" s="9" t="s">
        <v>235</v>
      </c>
      <c r="D36" s="7">
        <v>1595</v>
      </c>
      <c r="E36" s="129"/>
      <c r="F36" s="105"/>
      <c r="G36" s="105"/>
      <c r="H36" s="105"/>
      <c r="I36" s="106">
        <f>E36+F36-G36+H36</f>
        <v>0</v>
      </c>
      <c r="J36" s="105"/>
      <c r="K36" s="105"/>
      <c r="L36" s="105"/>
      <c r="M36" s="105"/>
      <c r="N36" s="107">
        <f>J36+K36-L36+M36</f>
        <v>0</v>
      </c>
      <c r="O36" s="108">
        <f>I36</f>
        <v>0</v>
      </c>
      <c r="P36" s="105"/>
      <c r="Q36" s="105"/>
      <c r="R36" s="218"/>
      <c r="S36" s="106">
        <f>O36+P36-Q36+SUM(R36:R36)</f>
        <v>0</v>
      </c>
      <c r="T36" s="109">
        <f>N36</f>
        <v>0</v>
      </c>
      <c r="U36" s="105"/>
      <c r="V36" s="105"/>
      <c r="W36" s="105"/>
      <c r="X36" s="107">
        <f>T36+U36-V36+W36</f>
        <v>0</v>
      </c>
      <c r="Y36" s="108">
        <f t="shared" si="31"/>
        <v>0</v>
      </c>
      <c r="Z36" s="218"/>
      <c r="AA36" s="218"/>
      <c r="AB36" s="218"/>
      <c r="AC36" s="106">
        <f>Y36+Z36-AA36+SUM(AB36:AB36)</f>
        <v>0</v>
      </c>
      <c r="AD36" s="109">
        <f>X36</f>
        <v>0</v>
      </c>
      <c r="AE36" s="218"/>
      <c r="AF36" s="218"/>
      <c r="AG36" s="218"/>
      <c r="AH36" s="107">
        <f>AD36+AE36-AF36+AG36</f>
        <v>0</v>
      </c>
      <c r="AI36" s="108">
        <f t="shared" si="3"/>
        <v>0</v>
      </c>
      <c r="AJ36" s="218"/>
      <c r="AK36" s="218"/>
      <c r="AL36" s="218"/>
      <c r="AM36" s="106">
        <f t="shared" si="4"/>
        <v>0</v>
      </c>
      <c r="AN36" s="109">
        <f t="shared" si="5"/>
        <v>0</v>
      </c>
      <c r="AO36" s="105"/>
      <c r="AP36" s="105"/>
      <c r="AQ36" s="105"/>
      <c r="AR36" s="107">
        <f>AN36+AO36-AP36+AQ36</f>
        <v>0</v>
      </c>
      <c r="AS36" s="108">
        <f t="shared" si="32"/>
        <v>0</v>
      </c>
      <c r="AT36" s="218">
        <v>-13996</v>
      </c>
      <c r="AU36" s="218"/>
      <c r="AV36" s="218"/>
      <c r="AW36" s="106">
        <f t="shared" si="7"/>
        <v>-13996</v>
      </c>
      <c r="AX36" s="109">
        <f t="shared" si="8"/>
        <v>0</v>
      </c>
      <c r="AY36" s="218">
        <v>-1751</v>
      </c>
      <c r="AZ36" s="218"/>
      <c r="BA36" s="105"/>
      <c r="BB36" s="107">
        <f>AX36+AY36-AZ36+BA36</f>
        <v>-1751</v>
      </c>
      <c r="BC36" s="108">
        <f t="shared" si="33"/>
        <v>-13996</v>
      </c>
      <c r="BD36" s="218">
        <v>18929</v>
      </c>
      <c r="BE36" s="218"/>
      <c r="BF36" s="105"/>
      <c r="BG36" s="106">
        <f t="shared" si="10"/>
        <v>4933</v>
      </c>
      <c r="BH36" s="109">
        <f t="shared" si="11"/>
        <v>-1751</v>
      </c>
      <c r="BI36" s="218">
        <v>76</v>
      </c>
      <c r="BJ36" s="218"/>
      <c r="BK36" s="105"/>
      <c r="BL36" s="107">
        <f>BH36+BI36-BJ36+BK36</f>
        <v>-1675</v>
      </c>
      <c r="BM36" s="108">
        <f t="shared" si="12"/>
        <v>4933</v>
      </c>
      <c r="BN36" s="218"/>
      <c r="BO36" s="218"/>
      <c r="BP36" s="218"/>
      <c r="BQ36" s="106">
        <f t="shared" si="13"/>
        <v>4933</v>
      </c>
      <c r="BR36" s="109">
        <f t="shared" si="14"/>
        <v>-1675</v>
      </c>
      <c r="BS36" s="218">
        <v>59</v>
      </c>
      <c r="BT36" s="218"/>
      <c r="BU36" s="218"/>
      <c r="BV36" s="107">
        <f t="shared" si="34"/>
        <v>-1616</v>
      </c>
      <c r="BW36" s="104"/>
      <c r="BX36" s="105"/>
      <c r="BY36" s="109">
        <f t="shared" si="15"/>
        <v>4933</v>
      </c>
      <c r="BZ36" s="110">
        <f t="shared" si="16"/>
        <v>-1616</v>
      </c>
      <c r="CA36" s="111">
        <f t="shared" si="29"/>
        <v>54.262999999999998</v>
      </c>
      <c r="CB36" s="105"/>
      <c r="CC36" s="100">
        <f>SUM(BY36:CB36)</f>
        <v>3371.2629999999999</v>
      </c>
      <c r="CD36" s="219">
        <v>3316</v>
      </c>
      <c r="CE36" s="100">
        <f t="shared" si="17"/>
        <v>-1</v>
      </c>
    </row>
    <row r="37" spans="1:83" s="103" customFormat="1" ht="15" thickBot="1" x14ac:dyDescent="0.25">
      <c r="A37" s="1">
        <v>14</v>
      </c>
      <c r="B37" s="1"/>
      <c r="C37" s="9" t="s">
        <v>236</v>
      </c>
      <c r="D37" s="7">
        <v>1595</v>
      </c>
      <c r="E37" s="129"/>
      <c r="F37" s="105"/>
      <c r="G37" s="105"/>
      <c r="H37" s="105"/>
      <c r="I37" s="106">
        <f>E37+F37-G37+H37</f>
        <v>0</v>
      </c>
      <c r="J37" s="105"/>
      <c r="K37" s="105"/>
      <c r="L37" s="105"/>
      <c r="M37" s="105"/>
      <c r="N37" s="107">
        <f>J37+K37-L37+M37</f>
        <v>0</v>
      </c>
      <c r="O37" s="108">
        <f>I37</f>
        <v>0</v>
      </c>
      <c r="P37" s="105"/>
      <c r="Q37" s="105"/>
      <c r="R37" s="218"/>
      <c r="S37" s="106">
        <f>O37+P37-Q37+SUM(R37:R37)</f>
        <v>0</v>
      </c>
      <c r="T37" s="109">
        <f>N37</f>
        <v>0</v>
      </c>
      <c r="U37" s="105"/>
      <c r="V37" s="105"/>
      <c r="W37" s="105"/>
      <c r="X37" s="107">
        <f>T37+U37-V37+W37</f>
        <v>0</v>
      </c>
      <c r="Y37" s="108">
        <f t="shared" si="31"/>
        <v>0</v>
      </c>
      <c r="Z37" s="218"/>
      <c r="AA37" s="218"/>
      <c r="AB37" s="218"/>
      <c r="AC37" s="106">
        <f>Y37+Z37-AA37+SUM(AB37:AB37)</f>
        <v>0</v>
      </c>
      <c r="AD37" s="109">
        <f>X37</f>
        <v>0</v>
      </c>
      <c r="AE37" s="105"/>
      <c r="AF37" s="105"/>
      <c r="AG37" s="105"/>
      <c r="AH37" s="107">
        <f>AD37+AE37-AF37+AG37</f>
        <v>0</v>
      </c>
      <c r="AI37" s="108">
        <f t="shared" si="3"/>
        <v>0</v>
      </c>
      <c r="AJ37" s="218"/>
      <c r="AK37" s="218"/>
      <c r="AL37" s="218"/>
      <c r="AM37" s="106">
        <f t="shared" si="4"/>
        <v>0</v>
      </c>
      <c r="AN37" s="109">
        <f t="shared" si="5"/>
        <v>0</v>
      </c>
      <c r="AO37" s="105"/>
      <c r="AP37" s="105"/>
      <c r="AQ37" s="105"/>
      <c r="AR37" s="107">
        <f>AN37+AO37-AP37+AQ37</f>
        <v>0</v>
      </c>
      <c r="AS37" s="108">
        <f t="shared" si="32"/>
        <v>0</v>
      </c>
      <c r="AT37" s="218"/>
      <c r="AU37" s="218"/>
      <c r="AV37" s="218"/>
      <c r="AW37" s="106">
        <f t="shared" si="7"/>
        <v>0</v>
      </c>
      <c r="AX37" s="109">
        <f t="shared" si="8"/>
        <v>0</v>
      </c>
      <c r="AY37" s="218"/>
      <c r="AZ37" s="218"/>
      <c r="BA37" s="105"/>
      <c r="BB37" s="107">
        <f>AX37+AY37-AZ37+BA37</f>
        <v>0</v>
      </c>
      <c r="BC37" s="108">
        <f t="shared" si="33"/>
        <v>0</v>
      </c>
      <c r="BD37" s="218">
        <v>-491186</v>
      </c>
      <c r="BE37" s="218"/>
      <c r="BF37" s="105"/>
      <c r="BG37" s="106">
        <f t="shared" si="10"/>
        <v>-491186</v>
      </c>
      <c r="BH37" s="109">
        <f t="shared" si="11"/>
        <v>0</v>
      </c>
      <c r="BI37" s="218">
        <v>-156323</v>
      </c>
      <c r="BJ37" s="218"/>
      <c r="BK37" s="105"/>
      <c r="BL37" s="107">
        <f>BH37+BI37-BJ37+BK37</f>
        <v>-156323</v>
      </c>
      <c r="BM37" s="108">
        <f t="shared" si="12"/>
        <v>-491186</v>
      </c>
      <c r="BN37" s="218">
        <v>550512</v>
      </c>
      <c r="BO37" s="218"/>
      <c r="BP37" s="218"/>
      <c r="BQ37" s="106">
        <f t="shared" si="13"/>
        <v>59326</v>
      </c>
      <c r="BR37" s="109">
        <f t="shared" si="14"/>
        <v>-156323</v>
      </c>
      <c r="BS37" s="218">
        <v>15</v>
      </c>
      <c r="BT37" s="218"/>
      <c r="BU37" s="218"/>
      <c r="BV37" s="107">
        <f t="shared" si="34"/>
        <v>-156308</v>
      </c>
      <c r="BW37" s="104"/>
      <c r="BX37" s="105"/>
      <c r="BY37" s="109">
        <f t="shared" si="15"/>
        <v>59326</v>
      </c>
      <c r="BZ37" s="110">
        <f t="shared" si="16"/>
        <v>-156308</v>
      </c>
      <c r="CA37" s="111">
        <f t="shared" si="29"/>
        <v>652.58600000000001</v>
      </c>
      <c r="CB37" s="105"/>
      <c r="CC37" s="100">
        <f>SUM(BY37:CB37)</f>
        <v>-96329.414000000004</v>
      </c>
      <c r="CD37" s="219">
        <v>-96982</v>
      </c>
      <c r="CE37" s="100">
        <f t="shared" si="17"/>
        <v>0</v>
      </c>
    </row>
    <row r="38" spans="1:83" s="103" customFormat="1" ht="15" thickBot="1" x14ac:dyDescent="0.25">
      <c r="A38" s="1"/>
      <c r="B38" s="1"/>
      <c r="C38" s="9" t="s">
        <v>323</v>
      </c>
      <c r="D38" s="7">
        <v>1595</v>
      </c>
      <c r="E38" s="291"/>
      <c r="F38" s="292"/>
      <c r="G38" s="292"/>
      <c r="H38" s="292"/>
      <c r="I38" s="106"/>
      <c r="J38" s="292"/>
      <c r="K38" s="292"/>
      <c r="L38" s="292"/>
      <c r="M38" s="292"/>
      <c r="N38" s="107"/>
      <c r="O38" s="293"/>
      <c r="P38" s="292"/>
      <c r="Q38" s="292"/>
      <c r="R38" s="292"/>
      <c r="S38" s="106"/>
      <c r="T38" s="294"/>
      <c r="U38" s="292"/>
      <c r="V38" s="292"/>
      <c r="W38" s="292"/>
      <c r="X38" s="107"/>
      <c r="Y38" s="293"/>
      <c r="Z38" s="292"/>
      <c r="AA38" s="292"/>
      <c r="AB38" s="292"/>
      <c r="AC38" s="106"/>
      <c r="AD38" s="294"/>
      <c r="AE38" s="292"/>
      <c r="AF38" s="292"/>
      <c r="AG38" s="292"/>
      <c r="AH38" s="107"/>
      <c r="AI38" s="293"/>
      <c r="AJ38" s="292"/>
      <c r="AK38" s="292"/>
      <c r="AL38" s="292"/>
      <c r="AM38" s="106"/>
      <c r="AN38" s="294"/>
      <c r="AO38" s="292"/>
      <c r="AP38" s="292"/>
      <c r="AQ38" s="292"/>
      <c r="AR38" s="107"/>
      <c r="AS38" s="293"/>
      <c r="AT38" s="292"/>
      <c r="AU38" s="292"/>
      <c r="AV38" s="292"/>
      <c r="AW38" s="106"/>
      <c r="AX38" s="294"/>
      <c r="AY38" s="292"/>
      <c r="AZ38" s="292"/>
      <c r="BA38" s="292"/>
      <c r="BB38" s="107"/>
      <c r="BC38" s="293"/>
      <c r="BD38" s="292"/>
      <c r="BE38" s="292"/>
      <c r="BF38" s="292"/>
      <c r="BG38" s="106"/>
      <c r="BH38" s="294"/>
      <c r="BI38" s="292"/>
      <c r="BJ38" s="292"/>
      <c r="BK38" s="292"/>
      <c r="BL38" s="107"/>
      <c r="BM38" s="293"/>
      <c r="BN38" s="292">
        <v>127631</v>
      </c>
      <c r="BO38" s="292"/>
      <c r="BP38" s="292"/>
      <c r="BQ38" s="106">
        <f t="shared" si="13"/>
        <v>127631</v>
      </c>
      <c r="BR38" s="109">
        <f t="shared" si="14"/>
        <v>0</v>
      </c>
      <c r="BS38" s="292">
        <v>796625</v>
      </c>
      <c r="BT38" s="292"/>
      <c r="BU38" s="292"/>
      <c r="BV38" s="107">
        <f t="shared" si="34"/>
        <v>796625</v>
      </c>
      <c r="BW38" s="291"/>
      <c r="BX38" s="292"/>
      <c r="BY38" s="109">
        <f>BQ38-BW38</f>
        <v>127631</v>
      </c>
      <c r="BZ38" s="110">
        <f t="shared" si="16"/>
        <v>796625</v>
      </c>
      <c r="CA38" s="111"/>
      <c r="CB38" s="292"/>
      <c r="CC38" s="100">
        <v>0</v>
      </c>
      <c r="CD38" s="124">
        <v>924256</v>
      </c>
      <c r="CE38" s="100">
        <f t="shared" si="17"/>
        <v>0</v>
      </c>
    </row>
    <row r="39" spans="1:83" s="103" customFormat="1" ht="15" customHeight="1" x14ac:dyDescent="0.2">
      <c r="A39" s="1"/>
      <c r="B39" s="1"/>
      <c r="C39" s="4"/>
      <c r="D39" s="4"/>
      <c r="E39" s="130"/>
      <c r="F39" s="106"/>
      <c r="G39" s="106"/>
      <c r="H39" s="106"/>
      <c r="I39" s="106"/>
      <c r="J39" s="106"/>
      <c r="K39" s="106"/>
      <c r="L39" s="106"/>
      <c r="M39" s="106"/>
      <c r="N39" s="107"/>
      <c r="O39" s="113"/>
      <c r="P39" s="106"/>
      <c r="Q39" s="106"/>
      <c r="R39" s="106"/>
      <c r="S39" s="106"/>
      <c r="T39" s="106"/>
      <c r="U39" s="106"/>
      <c r="V39" s="106"/>
      <c r="W39" s="106"/>
      <c r="X39" s="107"/>
      <c r="Y39" s="113"/>
      <c r="Z39" s="106"/>
      <c r="AA39" s="106"/>
      <c r="AB39" s="106"/>
      <c r="AC39" s="106"/>
      <c r="AD39" s="106"/>
      <c r="AE39" s="106"/>
      <c r="AF39" s="106"/>
      <c r="AG39" s="106"/>
      <c r="AH39" s="107"/>
      <c r="AI39" s="113"/>
      <c r="AJ39" s="106"/>
      <c r="AK39" s="106"/>
      <c r="AL39" s="106"/>
      <c r="AM39" s="106"/>
      <c r="AN39" s="106"/>
      <c r="AO39" s="106"/>
      <c r="AP39" s="106"/>
      <c r="AQ39" s="106"/>
      <c r="AR39" s="107"/>
      <c r="AS39" s="113"/>
      <c r="AT39" s="106"/>
      <c r="AU39" s="106"/>
      <c r="AV39" s="106"/>
      <c r="AW39" s="106"/>
      <c r="AX39" s="106"/>
      <c r="AY39" s="106"/>
      <c r="AZ39" s="106"/>
      <c r="BA39" s="106"/>
      <c r="BB39" s="107"/>
      <c r="BC39" s="113"/>
      <c r="BD39" s="106"/>
      <c r="BE39" s="106"/>
      <c r="BF39" s="106"/>
      <c r="BG39" s="106"/>
      <c r="BH39" s="106"/>
      <c r="BI39" s="106"/>
      <c r="BJ39" s="106"/>
      <c r="BK39" s="106"/>
      <c r="BL39" s="107"/>
      <c r="BM39" s="113"/>
      <c r="BN39" s="106"/>
      <c r="BO39" s="106"/>
      <c r="BP39" s="106"/>
      <c r="BQ39" s="106"/>
      <c r="BR39" s="106"/>
      <c r="BS39" s="106"/>
      <c r="BT39" s="106"/>
      <c r="BU39" s="106"/>
      <c r="BV39" s="107"/>
      <c r="BW39" s="113"/>
      <c r="BX39" s="106"/>
      <c r="BY39" s="106"/>
      <c r="BZ39" s="107"/>
      <c r="CA39" s="99"/>
      <c r="CB39" s="99"/>
      <c r="CC39" s="100"/>
      <c r="CD39" s="101"/>
      <c r="CE39" s="100"/>
    </row>
    <row r="40" spans="1:83" s="103" customFormat="1" ht="15" x14ac:dyDescent="0.25">
      <c r="A40" s="1"/>
      <c r="B40" s="1"/>
      <c r="C40" s="10" t="s">
        <v>108</v>
      </c>
      <c r="D40" s="10"/>
      <c r="E40" s="130">
        <f t="shared" ref="E40:AJ40" si="35">SUM(E24:E37)</f>
        <v>0</v>
      </c>
      <c r="F40" s="106">
        <f t="shared" si="35"/>
        <v>0</v>
      </c>
      <c r="G40" s="106">
        <f t="shared" si="35"/>
        <v>0</v>
      </c>
      <c r="H40" s="106">
        <f t="shared" si="35"/>
        <v>0</v>
      </c>
      <c r="I40" s="106">
        <f t="shared" si="35"/>
        <v>0</v>
      </c>
      <c r="J40" s="106">
        <f t="shared" si="35"/>
        <v>0</v>
      </c>
      <c r="K40" s="106">
        <f t="shared" si="35"/>
        <v>0</v>
      </c>
      <c r="L40" s="106">
        <f t="shared" si="35"/>
        <v>0</v>
      </c>
      <c r="M40" s="106">
        <f t="shared" si="35"/>
        <v>0</v>
      </c>
      <c r="N40" s="106">
        <f t="shared" si="35"/>
        <v>0</v>
      </c>
      <c r="O40" s="113">
        <f t="shared" si="35"/>
        <v>0</v>
      </c>
      <c r="P40" s="106">
        <f t="shared" si="35"/>
        <v>0</v>
      </c>
      <c r="Q40" s="106">
        <f t="shared" si="35"/>
        <v>0</v>
      </c>
      <c r="R40" s="106">
        <f t="shared" si="35"/>
        <v>-945764</v>
      </c>
      <c r="S40" s="106">
        <f t="shared" si="35"/>
        <v>-945764</v>
      </c>
      <c r="T40" s="106">
        <f t="shared" si="35"/>
        <v>0</v>
      </c>
      <c r="U40" s="106">
        <f t="shared" si="35"/>
        <v>0</v>
      </c>
      <c r="V40" s="106">
        <f t="shared" si="35"/>
        <v>0</v>
      </c>
      <c r="W40" s="106">
        <f t="shared" si="35"/>
        <v>734664</v>
      </c>
      <c r="X40" s="106">
        <f t="shared" si="35"/>
        <v>734664</v>
      </c>
      <c r="Y40" s="113">
        <f t="shared" si="35"/>
        <v>-945764</v>
      </c>
      <c r="Z40" s="106">
        <f t="shared" si="35"/>
        <v>-23812</v>
      </c>
      <c r="AA40" s="106">
        <f t="shared" si="35"/>
        <v>391399</v>
      </c>
      <c r="AB40" s="106">
        <f t="shared" si="35"/>
        <v>0</v>
      </c>
      <c r="AC40" s="106">
        <f t="shared" si="35"/>
        <v>-1360975</v>
      </c>
      <c r="AD40" s="106">
        <f t="shared" si="35"/>
        <v>734664</v>
      </c>
      <c r="AE40" s="106">
        <f t="shared" si="35"/>
        <v>-22237</v>
      </c>
      <c r="AF40" s="106">
        <f t="shared" si="35"/>
        <v>21235</v>
      </c>
      <c r="AG40" s="106">
        <f t="shared" si="35"/>
        <v>0</v>
      </c>
      <c r="AH40" s="106">
        <f t="shared" si="35"/>
        <v>691192</v>
      </c>
      <c r="AI40" s="113">
        <f t="shared" si="35"/>
        <v>-1360975</v>
      </c>
      <c r="AJ40" s="106">
        <f t="shared" si="35"/>
        <v>-2075724</v>
      </c>
      <c r="AK40" s="106">
        <f t="shared" ref="AK40:BL40" si="36">SUM(AK24:AK37)</f>
        <v>-846066</v>
      </c>
      <c r="AL40" s="106">
        <f t="shared" si="36"/>
        <v>737547</v>
      </c>
      <c r="AM40" s="106">
        <f t="shared" si="36"/>
        <v>-1853086</v>
      </c>
      <c r="AN40" s="106">
        <f t="shared" si="36"/>
        <v>691192</v>
      </c>
      <c r="AO40" s="106">
        <f t="shared" si="36"/>
        <v>-59091</v>
      </c>
      <c r="AP40" s="106">
        <f t="shared" si="36"/>
        <v>12429</v>
      </c>
      <c r="AQ40" s="106">
        <f t="shared" si="36"/>
        <v>0</v>
      </c>
      <c r="AR40" s="106">
        <f t="shared" si="36"/>
        <v>619672</v>
      </c>
      <c r="AS40" s="113">
        <f t="shared" si="36"/>
        <v>-1853086</v>
      </c>
      <c r="AT40" s="106">
        <f t="shared" si="36"/>
        <v>-54784</v>
      </c>
      <c r="AU40" s="106">
        <f t="shared" si="36"/>
        <v>0</v>
      </c>
      <c r="AV40" s="106">
        <f t="shared" si="36"/>
        <v>0</v>
      </c>
      <c r="AW40" s="106">
        <f t="shared" si="36"/>
        <v>-1907870</v>
      </c>
      <c r="AX40" s="106">
        <f t="shared" si="36"/>
        <v>619672</v>
      </c>
      <c r="AY40" s="106">
        <f t="shared" si="36"/>
        <v>-11598</v>
      </c>
      <c r="AZ40" s="106">
        <f t="shared" si="36"/>
        <v>0</v>
      </c>
      <c r="BA40" s="106">
        <f t="shared" si="36"/>
        <v>0</v>
      </c>
      <c r="BB40" s="106">
        <f t="shared" si="36"/>
        <v>608074</v>
      </c>
      <c r="BC40" s="113">
        <f t="shared" si="36"/>
        <v>-1907870</v>
      </c>
      <c r="BD40" s="106">
        <f t="shared" si="36"/>
        <v>146712</v>
      </c>
      <c r="BE40" s="106">
        <f t="shared" si="36"/>
        <v>-1474713</v>
      </c>
      <c r="BF40" s="106">
        <f t="shared" si="36"/>
        <v>0</v>
      </c>
      <c r="BG40" s="106">
        <f t="shared" si="36"/>
        <v>-286445</v>
      </c>
      <c r="BH40" s="106">
        <f t="shared" si="36"/>
        <v>608074</v>
      </c>
      <c r="BI40" s="106">
        <f t="shared" si="36"/>
        <v>-225134</v>
      </c>
      <c r="BJ40" s="106">
        <f t="shared" si="36"/>
        <v>-148667</v>
      </c>
      <c r="BK40" s="106">
        <f t="shared" si="36"/>
        <v>0</v>
      </c>
      <c r="BL40" s="106">
        <f t="shared" si="36"/>
        <v>531607</v>
      </c>
      <c r="BM40" s="113">
        <f>SUM(BM24:BM38)</f>
        <v>-286445</v>
      </c>
      <c r="BN40" s="106">
        <f t="shared" ref="BN40:BV40" si="37">SUM(BN24:BN38)</f>
        <v>435652.03</v>
      </c>
      <c r="BO40" s="106">
        <f t="shared" si="37"/>
        <v>543643</v>
      </c>
      <c r="BP40" s="106">
        <f t="shared" si="37"/>
        <v>0</v>
      </c>
      <c r="BQ40" s="106">
        <f t="shared" si="37"/>
        <v>-394435.97</v>
      </c>
      <c r="BR40" s="106">
        <f t="shared" si="37"/>
        <v>531607</v>
      </c>
      <c r="BS40" s="106">
        <f t="shared" si="37"/>
        <v>781141.78</v>
      </c>
      <c r="BT40" s="106">
        <f t="shared" si="37"/>
        <v>798678</v>
      </c>
      <c r="BU40" s="106">
        <f t="shared" si="37"/>
        <v>0</v>
      </c>
      <c r="BV40" s="106">
        <f t="shared" si="37"/>
        <v>514070.78</v>
      </c>
      <c r="BW40" s="113">
        <f>SUM(BW24:BW38)</f>
        <v>-540937</v>
      </c>
      <c r="BX40" s="106">
        <f t="shared" ref="BX40:BZ40" si="38">SUM(BX24:BX38)</f>
        <v>-59953</v>
      </c>
      <c r="BY40" s="106">
        <f t="shared" si="38"/>
        <v>146501.03000000003</v>
      </c>
      <c r="BZ40" s="106">
        <f t="shared" si="38"/>
        <v>574023.78</v>
      </c>
      <c r="CA40" s="113">
        <f>SUM(CA24:CA38)</f>
        <v>-11361.465999999999</v>
      </c>
      <c r="CB40" s="106">
        <f t="shared" ref="CB40:CC40" si="39">SUM(CB24:CB38)</f>
        <v>0</v>
      </c>
      <c r="CC40" s="106">
        <f t="shared" si="39"/>
        <v>-656264.65599999984</v>
      </c>
      <c r="CD40" s="113">
        <f>SUM(CD24:CD38)</f>
        <v>119639</v>
      </c>
      <c r="CE40" s="100">
        <f t="shared" si="17"/>
        <v>4.1899999999441206</v>
      </c>
    </row>
    <row r="41" spans="1:83" s="103" customFormat="1" ht="15" x14ac:dyDescent="0.25">
      <c r="A41" s="1"/>
      <c r="B41" s="1"/>
      <c r="C41" s="10" t="s">
        <v>109</v>
      </c>
      <c r="D41" s="10"/>
      <c r="E41" s="130">
        <f t="shared" ref="E41:AH41" si="40">E40-E42</f>
        <v>0</v>
      </c>
      <c r="F41" s="106">
        <f t="shared" si="40"/>
        <v>0</v>
      </c>
      <c r="G41" s="106">
        <f t="shared" si="40"/>
        <v>0</v>
      </c>
      <c r="H41" s="106">
        <f t="shared" si="40"/>
        <v>0</v>
      </c>
      <c r="I41" s="106">
        <f t="shared" si="40"/>
        <v>0</v>
      </c>
      <c r="J41" s="106">
        <f t="shared" si="40"/>
        <v>0</v>
      </c>
      <c r="K41" s="106">
        <f t="shared" si="40"/>
        <v>0</v>
      </c>
      <c r="L41" s="106">
        <f t="shared" si="40"/>
        <v>0</v>
      </c>
      <c r="M41" s="106">
        <f t="shared" si="40"/>
        <v>0</v>
      </c>
      <c r="N41" s="107">
        <f t="shared" si="40"/>
        <v>0</v>
      </c>
      <c r="O41" s="113">
        <f t="shared" si="40"/>
        <v>0</v>
      </c>
      <c r="P41" s="106">
        <f t="shared" si="40"/>
        <v>0</v>
      </c>
      <c r="Q41" s="106">
        <f t="shared" si="40"/>
        <v>0</v>
      </c>
      <c r="R41" s="106">
        <f t="shared" si="40"/>
        <v>-885616</v>
      </c>
      <c r="S41" s="106">
        <f t="shared" si="40"/>
        <v>-885616</v>
      </c>
      <c r="T41" s="106">
        <f t="shared" si="40"/>
        <v>0</v>
      </c>
      <c r="U41" s="106">
        <f t="shared" si="40"/>
        <v>0</v>
      </c>
      <c r="V41" s="106">
        <f t="shared" si="40"/>
        <v>0</v>
      </c>
      <c r="W41" s="106">
        <f t="shared" si="40"/>
        <v>738338</v>
      </c>
      <c r="X41" s="107">
        <f t="shared" si="40"/>
        <v>738338</v>
      </c>
      <c r="Y41" s="113">
        <f t="shared" si="40"/>
        <v>-885616</v>
      </c>
      <c r="Z41" s="106">
        <f t="shared" si="40"/>
        <v>374188</v>
      </c>
      <c r="AA41" s="106">
        <f t="shared" si="40"/>
        <v>343731</v>
      </c>
      <c r="AB41" s="106">
        <f t="shared" si="40"/>
        <v>0</v>
      </c>
      <c r="AC41" s="106">
        <f t="shared" si="40"/>
        <v>-855159</v>
      </c>
      <c r="AD41" s="106">
        <f t="shared" si="40"/>
        <v>738338</v>
      </c>
      <c r="AE41" s="106">
        <f t="shared" si="40"/>
        <v>-18126</v>
      </c>
      <c r="AF41" s="106">
        <f t="shared" si="40"/>
        <v>18480</v>
      </c>
      <c r="AG41" s="106">
        <f t="shared" si="40"/>
        <v>0</v>
      </c>
      <c r="AH41" s="107">
        <f t="shared" si="40"/>
        <v>701732</v>
      </c>
      <c r="AI41" s="113">
        <f t="shared" ref="AI41:AR41" si="41">AI40-AI42</f>
        <v>-855159</v>
      </c>
      <c r="AJ41" s="106">
        <f t="shared" si="41"/>
        <v>-1512857</v>
      </c>
      <c r="AK41" s="106">
        <f t="shared" si="41"/>
        <v>-738250</v>
      </c>
      <c r="AL41" s="106">
        <f t="shared" si="41"/>
        <v>737547</v>
      </c>
      <c r="AM41" s="106">
        <f t="shared" si="41"/>
        <v>-892219</v>
      </c>
      <c r="AN41" s="106">
        <f t="shared" si="41"/>
        <v>701732</v>
      </c>
      <c r="AO41" s="106">
        <f t="shared" si="41"/>
        <v>-48502</v>
      </c>
      <c r="AP41" s="106">
        <f t="shared" si="41"/>
        <v>20037</v>
      </c>
      <c r="AQ41" s="106">
        <f t="shared" si="41"/>
        <v>0</v>
      </c>
      <c r="AR41" s="107">
        <f t="shared" si="41"/>
        <v>633193</v>
      </c>
      <c r="AS41" s="113">
        <f t="shared" ref="AS41:BB41" si="42">AS40-AS42</f>
        <v>-892219</v>
      </c>
      <c r="AT41" s="106">
        <f t="shared" si="42"/>
        <v>404594</v>
      </c>
      <c r="AU41" s="106">
        <f t="shared" si="42"/>
        <v>0</v>
      </c>
      <c r="AV41" s="106">
        <f t="shared" si="42"/>
        <v>0</v>
      </c>
      <c r="AW41" s="106">
        <f t="shared" si="42"/>
        <v>-487625</v>
      </c>
      <c r="AX41" s="106">
        <f t="shared" si="42"/>
        <v>633193</v>
      </c>
      <c r="AY41" s="106">
        <f t="shared" si="42"/>
        <v>-11625</v>
      </c>
      <c r="AZ41" s="106">
        <f t="shared" si="42"/>
        <v>0</v>
      </c>
      <c r="BA41" s="106">
        <f t="shared" si="42"/>
        <v>0</v>
      </c>
      <c r="BB41" s="107">
        <f t="shared" si="42"/>
        <v>621568</v>
      </c>
      <c r="BC41" s="113">
        <f t="shared" ref="BC41:BL41" si="43">BC40-BC42</f>
        <v>-487625</v>
      </c>
      <c r="BD41" s="106">
        <f t="shared" si="43"/>
        <v>462180</v>
      </c>
      <c r="BE41" s="106">
        <f t="shared" si="43"/>
        <v>-261956</v>
      </c>
      <c r="BF41" s="106">
        <f t="shared" si="43"/>
        <v>0</v>
      </c>
      <c r="BG41" s="106">
        <f t="shared" si="43"/>
        <v>236511</v>
      </c>
      <c r="BH41" s="106">
        <f t="shared" si="43"/>
        <v>621568</v>
      </c>
      <c r="BI41" s="106">
        <f t="shared" si="43"/>
        <v>-206585</v>
      </c>
      <c r="BJ41" s="106">
        <f t="shared" si="43"/>
        <v>-107175</v>
      </c>
      <c r="BK41" s="106">
        <f t="shared" si="43"/>
        <v>0</v>
      </c>
      <c r="BL41" s="107">
        <f t="shared" si="43"/>
        <v>522158</v>
      </c>
      <c r="BM41" s="113">
        <f t="shared" ref="BM41:BV41" si="44">BM40-BM42</f>
        <v>236511</v>
      </c>
      <c r="BN41" s="106">
        <f t="shared" si="44"/>
        <v>1200193.03</v>
      </c>
      <c r="BO41" s="106">
        <f t="shared" si="44"/>
        <v>291753</v>
      </c>
      <c r="BP41" s="106">
        <f t="shared" si="44"/>
        <v>0</v>
      </c>
      <c r="BQ41" s="106">
        <f t="shared" si="44"/>
        <v>1144951.03</v>
      </c>
      <c r="BR41" s="106">
        <f t="shared" si="44"/>
        <v>522158</v>
      </c>
      <c r="BS41" s="106">
        <f t="shared" si="44"/>
        <v>793049.78</v>
      </c>
      <c r="BT41" s="106">
        <f t="shared" si="44"/>
        <v>789540</v>
      </c>
      <c r="BU41" s="106">
        <f t="shared" si="44"/>
        <v>0</v>
      </c>
      <c r="BV41" s="107">
        <f t="shared" si="44"/>
        <v>525667.78</v>
      </c>
      <c r="BW41" s="113">
        <f t="shared" ref="BW41:CB41" si="45">BW40-BW42</f>
        <v>233909</v>
      </c>
      <c r="BX41" s="106">
        <f t="shared" si="45"/>
        <v>-52594</v>
      </c>
      <c r="BY41" s="106">
        <f t="shared" si="45"/>
        <v>911042.03</v>
      </c>
      <c r="BZ41" s="107">
        <f t="shared" si="45"/>
        <v>578261.78</v>
      </c>
      <c r="CA41" s="106">
        <f t="shared" si="45"/>
        <v>5571.7909999999993</v>
      </c>
      <c r="CB41" s="106">
        <f t="shared" si="45"/>
        <v>0</v>
      </c>
      <c r="CC41" s="100">
        <f t="shared" si="30"/>
        <v>1494875.601</v>
      </c>
      <c r="CD41" s="114">
        <f>CD40-CD42</f>
        <v>1670623</v>
      </c>
      <c r="CE41" s="100">
        <f t="shared" si="17"/>
        <v>4.1899999999441206</v>
      </c>
    </row>
    <row r="42" spans="1:83" s="103" customFormat="1" ht="15" x14ac:dyDescent="0.25">
      <c r="A42" s="1"/>
      <c r="B42" s="1"/>
      <c r="C42" s="11" t="str">
        <f>C30</f>
        <v>RSVA - Global Adjustment</v>
      </c>
      <c r="D42" s="12">
        <v>1589</v>
      </c>
      <c r="E42" s="130">
        <f t="shared" ref="E42:AJ42" si="46">E30</f>
        <v>0</v>
      </c>
      <c r="F42" s="106">
        <f t="shared" si="46"/>
        <v>0</v>
      </c>
      <c r="G42" s="106">
        <f t="shared" si="46"/>
        <v>0</v>
      </c>
      <c r="H42" s="106">
        <f t="shared" si="46"/>
        <v>0</v>
      </c>
      <c r="I42" s="106">
        <f t="shared" si="46"/>
        <v>0</v>
      </c>
      <c r="J42" s="106">
        <f t="shared" si="46"/>
        <v>0</v>
      </c>
      <c r="K42" s="106">
        <f t="shared" si="46"/>
        <v>0</v>
      </c>
      <c r="L42" s="106">
        <f t="shared" si="46"/>
        <v>0</v>
      </c>
      <c r="M42" s="106">
        <f t="shared" si="46"/>
        <v>0</v>
      </c>
      <c r="N42" s="107">
        <f t="shared" si="46"/>
        <v>0</v>
      </c>
      <c r="O42" s="113">
        <f t="shared" si="46"/>
        <v>0</v>
      </c>
      <c r="P42" s="106">
        <f t="shared" si="46"/>
        <v>0</v>
      </c>
      <c r="Q42" s="106">
        <f t="shared" si="46"/>
        <v>0</v>
      </c>
      <c r="R42" s="106">
        <f t="shared" si="46"/>
        <v>-60148</v>
      </c>
      <c r="S42" s="106">
        <f t="shared" si="46"/>
        <v>-60148</v>
      </c>
      <c r="T42" s="106">
        <f t="shared" si="46"/>
        <v>0</v>
      </c>
      <c r="U42" s="106">
        <f t="shared" si="46"/>
        <v>0</v>
      </c>
      <c r="V42" s="106">
        <f t="shared" si="46"/>
        <v>0</v>
      </c>
      <c r="W42" s="106">
        <f t="shared" si="46"/>
        <v>-3674</v>
      </c>
      <c r="X42" s="107">
        <f t="shared" si="46"/>
        <v>-3674</v>
      </c>
      <c r="Y42" s="113">
        <f t="shared" si="46"/>
        <v>-60148</v>
      </c>
      <c r="Z42" s="106">
        <f t="shared" si="46"/>
        <v>-398000</v>
      </c>
      <c r="AA42" s="106">
        <f t="shared" si="46"/>
        <v>47668</v>
      </c>
      <c r="AB42" s="106">
        <f t="shared" si="46"/>
        <v>0</v>
      </c>
      <c r="AC42" s="106">
        <f t="shared" si="46"/>
        <v>-505816</v>
      </c>
      <c r="AD42" s="106">
        <f t="shared" si="46"/>
        <v>-3674</v>
      </c>
      <c r="AE42" s="106">
        <f t="shared" si="46"/>
        <v>-4111</v>
      </c>
      <c r="AF42" s="106">
        <f t="shared" si="46"/>
        <v>2755</v>
      </c>
      <c r="AG42" s="106">
        <f t="shared" si="46"/>
        <v>0</v>
      </c>
      <c r="AH42" s="107">
        <f t="shared" si="46"/>
        <v>-10540</v>
      </c>
      <c r="AI42" s="113">
        <f t="shared" si="46"/>
        <v>-505816</v>
      </c>
      <c r="AJ42" s="106">
        <f t="shared" si="46"/>
        <v>-562867</v>
      </c>
      <c r="AK42" s="106">
        <f t="shared" ref="AK42:CB42" si="47">AK30</f>
        <v>-107816</v>
      </c>
      <c r="AL42" s="106">
        <f t="shared" si="47"/>
        <v>0</v>
      </c>
      <c r="AM42" s="106">
        <f t="shared" si="47"/>
        <v>-960867</v>
      </c>
      <c r="AN42" s="106">
        <f t="shared" si="47"/>
        <v>-10540</v>
      </c>
      <c r="AO42" s="106">
        <f t="shared" si="47"/>
        <v>-10589</v>
      </c>
      <c r="AP42" s="106">
        <f t="shared" si="47"/>
        <v>-7608</v>
      </c>
      <c r="AQ42" s="106">
        <f t="shared" si="47"/>
        <v>0</v>
      </c>
      <c r="AR42" s="107">
        <f t="shared" si="47"/>
        <v>-13521</v>
      </c>
      <c r="AS42" s="113">
        <f t="shared" si="47"/>
        <v>-960867</v>
      </c>
      <c r="AT42" s="106">
        <f t="shared" si="47"/>
        <v>-459378</v>
      </c>
      <c r="AU42" s="106">
        <f t="shared" si="47"/>
        <v>0</v>
      </c>
      <c r="AV42" s="106">
        <f t="shared" si="47"/>
        <v>0</v>
      </c>
      <c r="AW42" s="106">
        <f t="shared" si="47"/>
        <v>-1420245</v>
      </c>
      <c r="AX42" s="106">
        <f t="shared" si="47"/>
        <v>-13521</v>
      </c>
      <c r="AY42" s="106">
        <f t="shared" si="47"/>
        <v>27</v>
      </c>
      <c r="AZ42" s="106">
        <f t="shared" si="47"/>
        <v>0</v>
      </c>
      <c r="BA42" s="106">
        <f t="shared" si="47"/>
        <v>0</v>
      </c>
      <c r="BB42" s="107">
        <f t="shared" si="47"/>
        <v>-13494</v>
      </c>
      <c r="BC42" s="113">
        <f t="shared" ref="BC42:BL42" si="48">BC30</f>
        <v>-1420245</v>
      </c>
      <c r="BD42" s="106">
        <f t="shared" si="48"/>
        <v>-315468</v>
      </c>
      <c r="BE42" s="106">
        <f t="shared" si="48"/>
        <v>-1212757</v>
      </c>
      <c r="BF42" s="106">
        <f t="shared" si="48"/>
        <v>0</v>
      </c>
      <c r="BG42" s="106">
        <f t="shared" si="48"/>
        <v>-522956</v>
      </c>
      <c r="BH42" s="106">
        <f t="shared" si="48"/>
        <v>-13494</v>
      </c>
      <c r="BI42" s="106">
        <f t="shared" si="48"/>
        <v>-18549</v>
      </c>
      <c r="BJ42" s="106">
        <f t="shared" si="48"/>
        <v>-41492</v>
      </c>
      <c r="BK42" s="106">
        <f t="shared" si="48"/>
        <v>0</v>
      </c>
      <c r="BL42" s="107">
        <f t="shared" si="48"/>
        <v>9449</v>
      </c>
      <c r="BM42" s="113">
        <f t="shared" ref="BM42:BV42" si="49">BM30</f>
        <v>-522956</v>
      </c>
      <c r="BN42" s="106">
        <f t="shared" si="49"/>
        <v>-764541</v>
      </c>
      <c r="BO42" s="106">
        <f t="shared" si="49"/>
        <v>251890</v>
      </c>
      <c r="BP42" s="106">
        <f t="shared" si="49"/>
        <v>0</v>
      </c>
      <c r="BQ42" s="106">
        <f t="shared" si="49"/>
        <v>-1539387</v>
      </c>
      <c r="BR42" s="106">
        <f t="shared" si="49"/>
        <v>9449</v>
      </c>
      <c r="BS42" s="106">
        <f t="shared" si="49"/>
        <v>-11908</v>
      </c>
      <c r="BT42" s="106">
        <f t="shared" si="49"/>
        <v>9138</v>
      </c>
      <c r="BU42" s="106">
        <f t="shared" si="49"/>
        <v>0</v>
      </c>
      <c r="BV42" s="107">
        <f t="shared" si="49"/>
        <v>-11597</v>
      </c>
      <c r="BW42" s="113">
        <f t="shared" si="47"/>
        <v>-774846</v>
      </c>
      <c r="BX42" s="106">
        <f t="shared" si="47"/>
        <v>-7359</v>
      </c>
      <c r="BY42" s="106">
        <f t="shared" si="47"/>
        <v>-764541</v>
      </c>
      <c r="BZ42" s="107">
        <f t="shared" si="47"/>
        <v>-4238</v>
      </c>
      <c r="CA42" s="106">
        <f t="shared" si="47"/>
        <v>-16933.256999999998</v>
      </c>
      <c r="CB42" s="106">
        <f t="shared" si="47"/>
        <v>0</v>
      </c>
      <c r="CC42" s="100">
        <f t="shared" si="30"/>
        <v>-785712.25699999998</v>
      </c>
      <c r="CD42" s="114">
        <f>CD30</f>
        <v>-1550984</v>
      </c>
      <c r="CE42" s="100">
        <f t="shared" si="17"/>
        <v>0</v>
      </c>
    </row>
    <row r="43" spans="1:83" s="103" customFormat="1" ht="15" x14ac:dyDescent="0.25">
      <c r="A43" s="1"/>
      <c r="B43" s="1"/>
      <c r="C43" s="11"/>
      <c r="D43" s="11"/>
      <c r="E43" s="130"/>
      <c r="F43" s="106"/>
      <c r="G43" s="106"/>
      <c r="H43" s="106"/>
      <c r="I43" s="106"/>
      <c r="J43" s="106"/>
      <c r="K43" s="106"/>
      <c r="L43" s="106"/>
      <c r="M43" s="106"/>
      <c r="N43" s="107"/>
      <c r="O43" s="113"/>
      <c r="P43" s="106"/>
      <c r="Q43" s="106"/>
      <c r="R43" s="106"/>
      <c r="S43" s="106"/>
      <c r="T43" s="106"/>
      <c r="U43" s="106"/>
      <c r="V43" s="106"/>
      <c r="W43" s="106"/>
      <c r="X43" s="107"/>
      <c r="Y43" s="113"/>
      <c r="Z43" s="106"/>
      <c r="AA43" s="106"/>
      <c r="AB43" s="106"/>
      <c r="AC43" s="106"/>
      <c r="AD43" s="106"/>
      <c r="AE43" s="106"/>
      <c r="AF43" s="106"/>
      <c r="AG43" s="106"/>
      <c r="AH43" s="107"/>
      <c r="AI43" s="113"/>
      <c r="AJ43" s="106"/>
      <c r="AK43" s="106"/>
      <c r="AL43" s="106"/>
      <c r="AM43" s="106"/>
      <c r="AN43" s="106"/>
      <c r="AO43" s="106"/>
      <c r="AP43" s="106"/>
      <c r="AQ43" s="106"/>
      <c r="AR43" s="107"/>
      <c r="AS43" s="113"/>
      <c r="AT43" s="106"/>
      <c r="AU43" s="106"/>
      <c r="AV43" s="106"/>
      <c r="AW43" s="106"/>
      <c r="AX43" s="106"/>
      <c r="AY43" s="106"/>
      <c r="AZ43" s="106"/>
      <c r="BA43" s="106"/>
      <c r="BB43" s="107"/>
      <c r="BC43" s="113"/>
      <c r="BD43" s="106"/>
      <c r="BE43" s="106"/>
      <c r="BF43" s="106"/>
      <c r="BG43" s="106"/>
      <c r="BH43" s="106"/>
      <c r="BI43" s="106"/>
      <c r="BJ43" s="106"/>
      <c r="BK43" s="106"/>
      <c r="BL43" s="107"/>
      <c r="BM43" s="113"/>
      <c r="BN43" s="106"/>
      <c r="BO43" s="106"/>
      <c r="BP43" s="106"/>
      <c r="BQ43" s="106"/>
      <c r="BR43" s="106"/>
      <c r="BS43" s="106"/>
      <c r="BT43" s="106"/>
      <c r="BU43" s="106"/>
      <c r="BV43" s="107"/>
      <c r="BW43" s="113"/>
      <c r="BX43" s="106"/>
      <c r="BY43" s="106"/>
      <c r="BZ43" s="107"/>
      <c r="CA43" s="99"/>
      <c r="CB43" s="99"/>
      <c r="CC43" s="100"/>
      <c r="CD43" s="101"/>
      <c r="CE43" s="100"/>
    </row>
    <row r="44" spans="1:83" s="103" customFormat="1" ht="35.25" customHeight="1" thickBot="1" x14ac:dyDescent="0.3">
      <c r="A44" s="1"/>
      <c r="B44" s="1"/>
      <c r="C44" s="51" t="s">
        <v>34</v>
      </c>
      <c r="D44" s="11"/>
      <c r="E44" s="130"/>
      <c r="F44" s="106"/>
      <c r="G44" s="106"/>
      <c r="H44" s="106"/>
      <c r="I44" s="106"/>
      <c r="J44" s="106"/>
      <c r="K44" s="106"/>
      <c r="L44" s="106"/>
      <c r="M44" s="106"/>
      <c r="N44" s="107"/>
      <c r="O44" s="113"/>
      <c r="P44" s="106"/>
      <c r="Q44" s="106"/>
      <c r="R44" s="106"/>
      <c r="S44" s="106"/>
      <c r="T44" s="106"/>
      <c r="U44" s="106"/>
      <c r="V44" s="106"/>
      <c r="W44" s="106"/>
      <c r="X44" s="107"/>
      <c r="Y44" s="113"/>
      <c r="Z44" s="106"/>
      <c r="AA44" s="106"/>
      <c r="AB44" s="106"/>
      <c r="AC44" s="106"/>
      <c r="AD44" s="106"/>
      <c r="AE44" s="106"/>
      <c r="AF44" s="106"/>
      <c r="AG44" s="106"/>
      <c r="AH44" s="107"/>
      <c r="AI44" s="113"/>
      <c r="AJ44" s="106"/>
      <c r="AK44" s="106"/>
      <c r="AL44" s="106"/>
      <c r="AM44" s="106"/>
      <c r="AN44" s="106"/>
      <c r="AO44" s="106"/>
      <c r="AP44" s="106"/>
      <c r="AQ44" s="106"/>
      <c r="AR44" s="107"/>
      <c r="AS44" s="113"/>
      <c r="AT44" s="106"/>
      <c r="AU44" s="106"/>
      <c r="AV44" s="106"/>
      <c r="AW44" s="106"/>
      <c r="AX44" s="106"/>
      <c r="AY44" s="106"/>
      <c r="AZ44" s="106"/>
      <c r="BA44" s="106"/>
      <c r="BB44" s="107"/>
      <c r="BC44" s="113"/>
      <c r="BD44" s="106"/>
      <c r="BE44" s="106"/>
      <c r="BF44" s="106"/>
      <c r="BG44" s="106"/>
      <c r="BH44" s="106"/>
      <c r="BI44" s="106"/>
      <c r="BJ44" s="106"/>
      <c r="BK44" s="106"/>
      <c r="BL44" s="107"/>
      <c r="BM44" s="113"/>
      <c r="BN44" s="106"/>
      <c r="BO44" s="106"/>
      <c r="BP44" s="106"/>
      <c r="BQ44" s="106"/>
      <c r="BR44" s="106"/>
      <c r="BS44" s="106"/>
      <c r="BT44" s="106"/>
      <c r="BU44" s="106"/>
      <c r="BV44" s="107"/>
      <c r="BW44" s="113"/>
      <c r="BX44" s="106"/>
      <c r="BY44" s="106"/>
      <c r="BZ44" s="107"/>
      <c r="CA44" s="99"/>
      <c r="CB44" s="99"/>
      <c r="CC44" s="100"/>
      <c r="CD44" s="101"/>
      <c r="CE44" s="100"/>
    </row>
    <row r="45" spans="1:83" s="103" customFormat="1" ht="15" thickBot="1" x14ac:dyDescent="0.25">
      <c r="A45" s="1">
        <v>15</v>
      </c>
      <c r="B45" s="1"/>
      <c r="C45" s="4" t="s">
        <v>40</v>
      </c>
      <c r="D45" s="7">
        <v>1508</v>
      </c>
      <c r="E45" s="214"/>
      <c r="F45" s="218"/>
      <c r="G45" s="218"/>
      <c r="H45" s="218"/>
      <c r="I45" s="106">
        <f t="shared" ref="I45:I56" si="50">E45+F45-G45+H45</f>
        <v>0</v>
      </c>
      <c r="J45" s="218"/>
      <c r="K45" s="259"/>
      <c r="L45" s="105"/>
      <c r="M45" s="105"/>
      <c r="N45" s="107">
        <f t="shared" ref="N45:N56" si="51">J45+K45-L45+M45</f>
        <v>0</v>
      </c>
      <c r="O45" s="108">
        <f t="shared" ref="O45:O51" si="52">I45</f>
        <v>0</v>
      </c>
      <c r="P45" s="270"/>
      <c r="Q45" s="105"/>
      <c r="R45" s="218"/>
      <c r="S45" s="106">
        <f t="shared" ref="S45:S56" si="53">O45+P45-Q45+SUM(R45:R45)</f>
        <v>0</v>
      </c>
      <c r="T45" s="109">
        <f t="shared" ref="T45:T56" si="54">N45</f>
        <v>0</v>
      </c>
      <c r="U45" s="281"/>
      <c r="V45" s="105"/>
      <c r="W45" s="218"/>
      <c r="X45" s="107">
        <f t="shared" ref="X45:X56" si="55">T45+U45-V45+W45</f>
        <v>0</v>
      </c>
      <c r="Y45" s="108">
        <f t="shared" ref="Y45:Y56" si="56">S45</f>
        <v>0</v>
      </c>
      <c r="Z45" s="218"/>
      <c r="AA45" s="218"/>
      <c r="AB45" s="105"/>
      <c r="AC45" s="106">
        <f t="shared" ref="AC45:AC56" si="57">Y45+Z45-AA45+SUM(AB45:AB45)</f>
        <v>0</v>
      </c>
      <c r="AD45" s="109">
        <f t="shared" ref="AD45:AD56" si="58">X45</f>
        <v>0</v>
      </c>
      <c r="AE45" s="218"/>
      <c r="AF45" s="105"/>
      <c r="AG45" s="105"/>
      <c r="AH45" s="107">
        <f t="shared" ref="AH45:AH56" si="59">AD45+AE45-AF45+AG45</f>
        <v>0</v>
      </c>
      <c r="AI45" s="108">
        <f t="shared" ref="AI45:AI52" si="60">AC45</f>
        <v>0</v>
      </c>
      <c r="AJ45" s="218"/>
      <c r="AK45" s="218"/>
      <c r="AL45" s="105"/>
      <c r="AM45" s="106">
        <f t="shared" ref="AM45:AM56" si="61">AI45+AJ45-AK45+SUM(AL45:AL45)</f>
        <v>0</v>
      </c>
      <c r="AN45" s="109">
        <f t="shared" ref="AN45:AN56" si="62">AH45</f>
        <v>0</v>
      </c>
      <c r="AO45" s="218"/>
      <c r="AP45" s="218"/>
      <c r="AQ45" s="105"/>
      <c r="AR45" s="107">
        <f t="shared" ref="AR45:AR51" si="63">AN45+AO45-AP45+AQ45</f>
        <v>0</v>
      </c>
      <c r="AS45" s="108">
        <f t="shared" ref="AS45:AS52" si="64">AM45</f>
        <v>0</v>
      </c>
      <c r="AT45" s="218"/>
      <c r="AU45" s="105"/>
      <c r="AV45" s="105"/>
      <c r="AW45" s="106">
        <f t="shared" ref="AW45:AW56" si="65">AS45+AT45-AU45+SUM(AV45:AV45)</f>
        <v>0</v>
      </c>
      <c r="AX45" s="109">
        <f t="shared" ref="AX45:AX56" si="66">AR45</f>
        <v>0</v>
      </c>
      <c r="AY45" s="218"/>
      <c r="AZ45" s="105"/>
      <c r="BA45" s="105"/>
      <c r="BB45" s="107">
        <f t="shared" ref="BB45:BB51" si="67">AX45+AY45-AZ45+BA45</f>
        <v>0</v>
      </c>
      <c r="BC45" s="108">
        <f t="shared" ref="BC45:BC52" si="68">AW45</f>
        <v>0</v>
      </c>
      <c r="BD45" s="218"/>
      <c r="BE45" s="218"/>
      <c r="BF45" s="218"/>
      <c r="BG45" s="106">
        <f t="shared" ref="BG45:BG56" si="69">BC45+BD45-BE45+SUM(BF45:BF45)</f>
        <v>0</v>
      </c>
      <c r="BH45" s="109">
        <f t="shared" ref="BH45:BH56" si="70">BB45</f>
        <v>0</v>
      </c>
      <c r="BI45" s="218"/>
      <c r="BJ45" s="105"/>
      <c r="BK45" s="105"/>
      <c r="BL45" s="107">
        <f t="shared" ref="BL45:BL51" si="71">BH45+BI45-BJ45+BK45</f>
        <v>0</v>
      </c>
      <c r="BM45" s="108">
        <f t="shared" ref="BM45:BM52" si="72">BG45</f>
        <v>0</v>
      </c>
      <c r="BN45" s="218"/>
      <c r="BO45" s="218"/>
      <c r="BP45" s="218"/>
      <c r="BQ45" s="106">
        <f t="shared" ref="BQ45:BQ56" si="73">BM45+BN45-BO45+SUM(BP45:BP45)</f>
        <v>0</v>
      </c>
      <c r="BR45" s="109">
        <f t="shared" ref="BR45:BR56" si="74">BL45</f>
        <v>0</v>
      </c>
      <c r="BS45" s="218"/>
      <c r="BT45" s="218"/>
      <c r="BU45" s="218"/>
      <c r="BV45" s="107">
        <f t="shared" ref="BV45:BV51" si="75">BR45+BS45-BT45+BU45</f>
        <v>0</v>
      </c>
      <c r="BW45" s="104"/>
      <c r="BX45" s="105"/>
      <c r="BY45" s="109">
        <f>BQ45-BW45</f>
        <v>0</v>
      </c>
      <c r="BZ45" s="110">
        <f>BV45-BX45</f>
        <v>0</v>
      </c>
      <c r="CA45" s="111"/>
      <c r="CB45" s="218"/>
      <c r="CC45" s="100">
        <f t="shared" si="30"/>
        <v>0</v>
      </c>
      <c r="CD45" s="219"/>
      <c r="CE45" s="100">
        <f>CD45-SUM(BQ45,BV45)</f>
        <v>0</v>
      </c>
    </row>
    <row r="46" spans="1:83" s="103" customFormat="1" ht="15" thickBot="1" x14ac:dyDescent="0.25">
      <c r="A46" s="1">
        <v>16</v>
      </c>
      <c r="B46" s="1"/>
      <c r="C46" s="4" t="s">
        <v>41</v>
      </c>
      <c r="D46" s="7">
        <v>1508</v>
      </c>
      <c r="E46" s="214"/>
      <c r="F46" s="218"/>
      <c r="G46" s="218"/>
      <c r="H46" s="218"/>
      <c r="I46" s="106">
        <f>E46+F46-G46+H46</f>
        <v>0</v>
      </c>
      <c r="J46" s="218"/>
      <c r="K46" s="218"/>
      <c r="L46" s="105"/>
      <c r="M46" s="105"/>
      <c r="N46" s="107">
        <f>J46+K46-L46+M46</f>
        <v>0</v>
      </c>
      <c r="O46" s="108">
        <f>I46</f>
        <v>0</v>
      </c>
      <c r="P46" s="218"/>
      <c r="Q46" s="105"/>
      <c r="R46" s="218"/>
      <c r="S46" s="106">
        <f t="shared" si="53"/>
        <v>0</v>
      </c>
      <c r="T46" s="109">
        <f t="shared" si="54"/>
        <v>0</v>
      </c>
      <c r="U46" s="218"/>
      <c r="V46" s="105"/>
      <c r="W46" s="218"/>
      <c r="X46" s="107">
        <f>T46+U46-V46+W46</f>
        <v>0</v>
      </c>
      <c r="Y46" s="108">
        <f t="shared" si="56"/>
        <v>0</v>
      </c>
      <c r="Z46" s="218"/>
      <c r="AA46" s="218"/>
      <c r="AB46" s="105"/>
      <c r="AC46" s="106">
        <f t="shared" si="57"/>
        <v>0</v>
      </c>
      <c r="AD46" s="109">
        <f t="shared" si="58"/>
        <v>0</v>
      </c>
      <c r="AE46" s="218"/>
      <c r="AF46" s="105"/>
      <c r="AG46" s="105"/>
      <c r="AH46" s="107">
        <f t="shared" si="59"/>
        <v>0</v>
      </c>
      <c r="AI46" s="108">
        <f t="shared" si="60"/>
        <v>0</v>
      </c>
      <c r="AJ46" s="218"/>
      <c r="AK46" s="218"/>
      <c r="AL46" s="105"/>
      <c r="AM46" s="106">
        <f t="shared" si="61"/>
        <v>0</v>
      </c>
      <c r="AN46" s="109">
        <f t="shared" si="62"/>
        <v>0</v>
      </c>
      <c r="AO46" s="218"/>
      <c r="AP46" s="218"/>
      <c r="AQ46" s="105"/>
      <c r="AR46" s="107">
        <f t="shared" si="63"/>
        <v>0</v>
      </c>
      <c r="AS46" s="108">
        <f t="shared" si="64"/>
        <v>0</v>
      </c>
      <c r="AT46" s="218"/>
      <c r="AU46" s="105"/>
      <c r="AV46" s="105"/>
      <c r="AW46" s="106">
        <f t="shared" si="65"/>
        <v>0</v>
      </c>
      <c r="AX46" s="109">
        <f t="shared" si="66"/>
        <v>0</v>
      </c>
      <c r="AY46" s="218"/>
      <c r="AZ46" s="105"/>
      <c r="BA46" s="105"/>
      <c r="BB46" s="107">
        <f t="shared" si="67"/>
        <v>0</v>
      </c>
      <c r="BC46" s="108">
        <f t="shared" si="68"/>
        <v>0</v>
      </c>
      <c r="BD46" s="218"/>
      <c r="BE46" s="218"/>
      <c r="BF46" s="218"/>
      <c r="BG46" s="106">
        <f t="shared" si="69"/>
        <v>0</v>
      </c>
      <c r="BH46" s="109">
        <f t="shared" si="70"/>
        <v>0</v>
      </c>
      <c r="BI46" s="218"/>
      <c r="BJ46" s="105"/>
      <c r="BK46" s="105"/>
      <c r="BL46" s="107">
        <f t="shared" si="71"/>
        <v>0</v>
      </c>
      <c r="BM46" s="108">
        <f t="shared" si="72"/>
        <v>0</v>
      </c>
      <c r="BN46" s="218"/>
      <c r="BO46" s="218"/>
      <c r="BP46" s="218"/>
      <c r="BQ46" s="106">
        <f t="shared" si="73"/>
        <v>0</v>
      </c>
      <c r="BR46" s="109">
        <f t="shared" si="74"/>
        <v>0</v>
      </c>
      <c r="BS46" s="218"/>
      <c r="BT46" s="218"/>
      <c r="BU46" s="218"/>
      <c r="BV46" s="107">
        <f t="shared" si="75"/>
        <v>0</v>
      </c>
      <c r="BW46" s="104"/>
      <c r="BX46" s="105"/>
      <c r="BY46" s="109">
        <f t="shared" ref="BY46:BY56" si="76">BQ46-BW46</f>
        <v>0</v>
      </c>
      <c r="BZ46" s="110">
        <f t="shared" ref="BZ46:BZ56" si="77">BV46-BX46</f>
        <v>0</v>
      </c>
      <c r="CA46" s="111"/>
      <c r="CB46" s="218"/>
      <c r="CC46" s="100">
        <f t="shared" si="30"/>
        <v>0</v>
      </c>
      <c r="CD46" s="219"/>
      <c r="CE46" s="100">
        <f t="shared" ref="CE46:CE58" si="78">CD46-SUM(BQ46,BV46)</f>
        <v>0</v>
      </c>
    </row>
    <row r="47" spans="1:83" s="103" customFormat="1" ht="31.5" thickBot="1" x14ac:dyDescent="0.25">
      <c r="A47" s="1">
        <v>17</v>
      </c>
      <c r="B47" s="1"/>
      <c r="C47" s="29" t="s">
        <v>57</v>
      </c>
      <c r="D47" s="7">
        <v>1508</v>
      </c>
      <c r="E47" s="130"/>
      <c r="F47" s="115"/>
      <c r="G47" s="115"/>
      <c r="H47" s="115"/>
      <c r="I47" s="106"/>
      <c r="J47" s="109"/>
      <c r="K47" s="115"/>
      <c r="L47" s="115"/>
      <c r="M47" s="115"/>
      <c r="N47" s="107"/>
      <c r="O47" s="108"/>
      <c r="P47" s="115"/>
      <c r="Q47" s="115"/>
      <c r="R47" s="115"/>
      <c r="S47" s="106"/>
      <c r="T47" s="109"/>
      <c r="U47" s="115"/>
      <c r="V47" s="115"/>
      <c r="W47" s="115"/>
      <c r="X47" s="107"/>
      <c r="Y47" s="108">
        <f t="shared" si="56"/>
        <v>0</v>
      </c>
      <c r="Z47" s="218"/>
      <c r="AA47" s="218"/>
      <c r="AB47" s="105"/>
      <c r="AC47" s="106">
        <f t="shared" si="57"/>
        <v>0</v>
      </c>
      <c r="AD47" s="109">
        <f t="shared" si="58"/>
        <v>0</v>
      </c>
      <c r="AE47" s="218"/>
      <c r="AF47" s="105"/>
      <c r="AG47" s="105"/>
      <c r="AH47" s="107">
        <f t="shared" si="59"/>
        <v>0</v>
      </c>
      <c r="AI47" s="108">
        <f t="shared" si="60"/>
        <v>0</v>
      </c>
      <c r="AJ47" s="218"/>
      <c r="AK47" s="218"/>
      <c r="AL47" s="105"/>
      <c r="AM47" s="106">
        <f t="shared" si="61"/>
        <v>0</v>
      </c>
      <c r="AN47" s="109">
        <f t="shared" si="62"/>
        <v>0</v>
      </c>
      <c r="AO47" s="218"/>
      <c r="AP47" s="218"/>
      <c r="AQ47" s="105"/>
      <c r="AR47" s="107">
        <f t="shared" si="63"/>
        <v>0</v>
      </c>
      <c r="AS47" s="108">
        <f t="shared" si="64"/>
        <v>0</v>
      </c>
      <c r="AT47" s="218"/>
      <c r="AU47" s="105"/>
      <c r="AV47" s="105"/>
      <c r="AW47" s="106">
        <f t="shared" si="65"/>
        <v>0</v>
      </c>
      <c r="AX47" s="109">
        <f t="shared" si="66"/>
        <v>0</v>
      </c>
      <c r="AY47" s="218"/>
      <c r="AZ47" s="105"/>
      <c r="BA47" s="105"/>
      <c r="BB47" s="107">
        <f t="shared" si="67"/>
        <v>0</v>
      </c>
      <c r="BC47" s="108">
        <f t="shared" si="68"/>
        <v>0</v>
      </c>
      <c r="BD47" s="218"/>
      <c r="BE47" s="218"/>
      <c r="BF47" s="218"/>
      <c r="BG47" s="106">
        <f t="shared" si="69"/>
        <v>0</v>
      </c>
      <c r="BH47" s="109">
        <f t="shared" si="70"/>
        <v>0</v>
      </c>
      <c r="BI47" s="218"/>
      <c r="BJ47" s="105"/>
      <c r="BK47" s="105"/>
      <c r="BL47" s="107">
        <f t="shared" si="71"/>
        <v>0</v>
      </c>
      <c r="BM47" s="108">
        <f t="shared" si="72"/>
        <v>0</v>
      </c>
      <c r="BN47" s="218"/>
      <c r="BO47" s="218"/>
      <c r="BP47" s="218"/>
      <c r="BQ47" s="106">
        <f t="shared" si="73"/>
        <v>0</v>
      </c>
      <c r="BR47" s="109">
        <f t="shared" si="74"/>
        <v>0</v>
      </c>
      <c r="BS47" s="218"/>
      <c r="BT47" s="218"/>
      <c r="BU47" s="218"/>
      <c r="BV47" s="107">
        <f t="shared" si="75"/>
        <v>0</v>
      </c>
      <c r="BW47" s="104"/>
      <c r="BX47" s="105"/>
      <c r="BY47" s="109">
        <f t="shared" si="76"/>
        <v>0</v>
      </c>
      <c r="BZ47" s="110">
        <f t="shared" si="77"/>
        <v>0</v>
      </c>
      <c r="CA47" s="111"/>
      <c r="CB47" s="218"/>
      <c r="CC47" s="100">
        <f t="shared" si="30"/>
        <v>0</v>
      </c>
      <c r="CD47" s="219"/>
      <c r="CE47" s="100">
        <f t="shared" si="78"/>
        <v>0</v>
      </c>
    </row>
    <row r="48" spans="1:83" s="103" customFormat="1" ht="29.25" thickBot="1" x14ac:dyDescent="0.25">
      <c r="A48" s="1">
        <v>18</v>
      </c>
      <c r="B48" s="1"/>
      <c r="C48" s="29" t="s">
        <v>53</v>
      </c>
      <c r="D48" s="7">
        <v>1508</v>
      </c>
      <c r="E48" s="130"/>
      <c r="F48" s="115"/>
      <c r="G48" s="115"/>
      <c r="H48" s="115"/>
      <c r="I48" s="106"/>
      <c r="J48" s="109"/>
      <c r="K48" s="115"/>
      <c r="L48" s="115"/>
      <c r="M48" s="115"/>
      <c r="N48" s="107"/>
      <c r="O48" s="108"/>
      <c r="P48" s="115"/>
      <c r="Q48" s="115"/>
      <c r="R48" s="115"/>
      <c r="S48" s="106"/>
      <c r="T48" s="109"/>
      <c r="U48" s="115"/>
      <c r="V48" s="115"/>
      <c r="W48" s="115"/>
      <c r="X48" s="107"/>
      <c r="Y48" s="108">
        <f t="shared" si="56"/>
        <v>0</v>
      </c>
      <c r="Z48" s="218"/>
      <c r="AA48" s="218"/>
      <c r="AB48" s="105"/>
      <c r="AC48" s="106">
        <f t="shared" si="57"/>
        <v>0</v>
      </c>
      <c r="AD48" s="109">
        <f t="shared" si="58"/>
        <v>0</v>
      </c>
      <c r="AE48" s="218"/>
      <c r="AF48" s="105"/>
      <c r="AG48" s="105"/>
      <c r="AH48" s="107">
        <f t="shared" si="59"/>
        <v>0</v>
      </c>
      <c r="AI48" s="108">
        <f t="shared" si="60"/>
        <v>0</v>
      </c>
      <c r="AJ48" s="218"/>
      <c r="AK48" s="218"/>
      <c r="AL48" s="105"/>
      <c r="AM48" s="106">
        <f t="shared" si="61"/>
        <v>0</v>
      </c>
      <c r="AN48" s="109">
        <f t="shared" si="62"/>
        <v>0</v>
      </c>
      <c r="AO48" s="218"/>
      <c r="AP48" s="218"/>
      <c r="AQ48" s="105"/>
      <c r="AR48" s="107">
        <f t="shared" si="63"/>
        <v>0</v>
      </c>
      <c r="AS48" s="108">
        <f t="shared" si="64"/>
        <v>0</v>
      </c>
      <c r="AT48" s="218"/>
      <c r="AU48" s="105"/>
      <c r="AV48" s="105"/>
      <c r="AW48" s="106">
        <f t="shared" si="65"/>
        <v>0</v>
      </c>
      <c r="AX48" s="109">
        <f t="shared" si="66"/>
        <v>0</v>
      </c>
      <c r="AY48" s="218"/>
      <c r="AZ48" s="105"/>
      <c r="BA48" s="105"/>
      <c r="BB48" s="107">
        <f t="shared" si="67"/>
        <v>0</v>
      </c>
      <c r="BC48" s="108">
        <f t="shared" si="68"/>
        <v>0</v>
      </c>
      <c r="BD48" s="218"/>
      <c r="BE48" s="218"/>
      <c r="BF48" s="218"/>
      <c r="BG48" s="106">
        <f t="shared" si="69"/>
        <v>0</v>
      </c>
      <c r="BH48" s="109">
        <f t="shared" si="70"/>
        <v>0</v>
      </c>
      <c r="BI48" s="218"/>
      <c r="BJ48" s="105"/>
      <c r="BK48" s="105"/>
      <c r="BL48" s="107">
        <f t="shared" si="71"/>
        <v>0</v>
      </c>
      <c r="BM48" s="108">
        <f t="shared" si="72"/>
        <v>0</v>
      </c>
      <c r="BN48" s="218"/>
      <c r="BO48" s="218"/>
      <c r="BP48" s="218"/>
      <c r="BQ48" s="106">
        <f t="shared" si="73"/>
        <v>0</v>
      </c>
      <c r="BR48" s="109">
        <f t="shared" si="74"/>
        <v>0</v>
      </c>
      <c r="BS48" s="218"/>
      <c r="BT48" s="218"/>
      <c r="BU48" s="218"/>
      <c r="BV48" s="107">
        <f t="shared" si="75"/>
        <v>0</v>
      </c>
      <c r="BW48" s="104"/>
      <c r="BX48" s="105"/>
      <c r="BY48" s="109">
        <f t="shared" si="76"/>
        <v>0</v>
      </c>
      <c r="BZ48" s="110">
        <f t="shared" si="77"/>
        <v>0</v>
      </c>
      <c r="CA48" s="111"/>
      <c r="CB48" s="218"/>
      <c r="CC48" s="100">
        <f t="shared" si="30"/>
        <v>0</v>
      </c>
      <c r="CD48" s="219"/>
      <c r="CE48" s="100">
        <f t="shared" si="78"/>
        <v>0</v>
      </c>
    </row>
    <row r="49" spans="1:84" s="103" customFormat="1" ht="17.25" thickBot="1" x14ac:dyDescent="0.25">
      <c r="A49" s="1">
        <v>19</v>
      </c>
      <c r="B49" s="1"/>
      <c r="C49" s="4" t="s">
        <v>56</v>
      </c>
      <c r="D49" s="7">
        <v>1508</v>
      </c>
      <c r="E49" s="214"/>
      <c r="F49" s="218"/>
      <c r="G49" s="218"/>
      <c r="H49" s="218"/>
      <c r="I49" s="106">
        <f t="shared" si="50"/>
        <v>0</v>
      </c>
      <c r="J49" s="218"/>
      <c r="K49" s="218"/>
      <c r="L49" s="105"/>
      <c r="M49" s="105"/>
      <c r="N49" s="107">
        <f t="shared" si="51"/>
        <v>0</v>
      </c>
      <c r="O49" s="108">
        <f t="shared" si="52"/>
        <v>0</v>
      </c>
      <c r="P49" s="271"/>
      <c r="Q49" s="105"/>
      <c r="R49" s="218">
        <v>9158</v>
      </c>
      <c r="S49" s="106">
        <f t="shared" si="53"/>
        <v>9158</v>
      </c>
      <c r="T49" s="109">
        <f t="shared" si="54"/>
        <v>0</v>
      </c>
      <c r="U49" s="218"/>
      <c r="V49" s="105"/>
      <c r="W49" s="218">
        <v>83</v>
      </c>
      <c r="X49" s="107">
        <f t="shared" si="55"/>
        <v>83</v>
      </c>
      <c r="Y49" s="108">
        <f t="shared" si="56"/>
        <v>9158</v>
      </c>
      <c r="Z49" s="218">
        <v>17058</v>
      </c>
      <c r="AA49" s="218"/>
      <c r="AB49" s="105"/>
      <c r="AC49" s="106">
        <f t="shared" si="57"/>
        <v>26216</v>
      </c>
      <c r="AD49" s="109">
        <f t="shared" si="58"/>
        <v>83</v>
      </c>
      <c r="AE49" s="218">
        <v>338</v>
      </c>
      <c r="AF49" s="105"/>
      <c r="AG49" s="105"/>
      <c r="AH49" s="107">
        <f t="shared" si="59"/>
        <v>421</v>
      </c>
      <c r="AI49" s="108">
        <f t="shared" si="60"/>
        <v>26216</v>
      </c>
      <c r="AJ49" s="218">
        <v>-29940</v>
      </c>
      <c r="AK49" s="218"/>
      <c r="AL49" s="105"/>
      <c r="AM49" s="106">
        <f t="shared" si="61"/>
        <v>-3724</v>
      </c>
      <c r="AN49" s="109">
        <f t="shared" si="62"/>
        <v>421</v>
      </c>
      <c r="AO49" s="218">
        <v>83</v>
      </c>
      <c r="AP49" s="218"/>
      <c r="AQ49" s="105"/>
      <c r="AR49" s="107">
        <f t="shared" si="63"/>
        <v>504</v>
      </c>
      <c r="AS49" s="108">
        <f t="shared" si="64"/>
        <v>-3724</v>
      </c>
      <c r="AT49" s="218">
        <v>3419</v>
      </c>
      <c r="AU49" s="105"/>
      <c r="AV49" s="105"/>
      <c r="AW49" s="106">
        <f t="shared" si="65"/>
        <v>-305</v>
      </c>
      <c r="AX49" s="109">
        <f t="shared" si="66"/>
        <v>504</v>
      </c>
      <c r="AY49" s="218">
        <v>-4</v>
      </c>
      <c r="AZ49" s="105"/>
      <c r="BA49" s="105"/>
      <c r="BB49" s="107">
        <f t="shared" si="67"/>
        <v>500</v>
      </c>
      <c r="BC49" s="108">
        <f t="shared" si="68"/>
        <v>-305</v>
      </c>
      <c r="BD49" s="218">
        <v>-199</v>
      </c>
      <c r="BE49" s="218"/>
      <c r="BF49" s="218"/>
      <c r="BG49" s="106">
        <f t="shared" si="69"/>
        <v>-504</v>
      </c>
      <c r="BH49" s="109">
        <f t="shared" si="70"/>
        <v>500</v>
      </c>
      <c r="BI49" s="218"/>
      <c r="BJ49" s="105"/>
      <c r="BK49" s="105"/>
      <c r="BL49" s="107">
        <f t="shared" si="71"/>
        <v>500</v>
      </c>
      <c r="BM49" s="108">
        <f t="shared" si="72"/>
        <v>-504</v>
      </c>
      <c r="BN49" s="218">
        <v>1818</v>
      </c>
      <c r="BO49" s="218"/>
      <c r="BP49" s="218"/>
      <c r="BQ49" s="106">
        <f t="shared" si="73"/>
        <v>1314</v>
      </c>
      <c r="BR49" s="109">
        <f t="shared" si="74"/>
        <v>500</v>
      </c>
      <c r="BS49" s="218"/>
      <c r="BT49" s="218"/>
      <c r="BU49" s="218"/>
      <c r="BV49" s="107">
        <f t="shared" si="75"/>
        <v>500</v>
      </c>
      <c r="BW49" s="104"/>
      <c r="BX49" s="105"/>
      <c r="BY49" s="109">
        <f t="shared" si="76"/>
        <v>1314</v>
      </c>
      <c r="BZ49" s="110">
        <f t="shared" si="77"/>
        <v>500</v>
      </c>
      <c r="CA49" s="111">
        <f>BQ49*0.011</f>
        <v>14.453999999999999</v>
      </c>
      <c r="CB49" s="218"/>
      <c r="CC49" s="100">
        <f t="shared" si="30"/>
        <v>1828.454</v>
      </c>
      <c r="CD49" s="219">
        <v>1814</v>
      </c>
      <c r="CE49" s="100">
        <f t="shared" si="78"/>
        <v>0</v>
      </c>
    </row>
    <row r="50" spans="1:84" s="103" customFormat="1" ht="15" thickBot="1" x14ac:dyDescent="0.25">
      <c r="A50" s="1">
        <v>20</v>
      </c>
      <c r="B50" s="1"/>
      <c r="C50" s="4" t="s">
        <v>4</v>
      </c>
      <c r="D50" s="7">
        <v>1518</v>
      </c>
      <c r="E50" s="243"/>
      <c r="F50" s="244"/>
      <c r="G50" s="218"/>
      <c r="H50" s="218"/>
      <c r="I50" s="106">
        <f t="shared" si="50"/>
        <v>0</v>
      </c>
      <c r="J50" s="260"/>
      <c r="K50" s="261"/>
      <c r="L50" s="105"/>
      <c r="M50" s="105"/>
      <c r="N50" s="107">
        <f t="shared" si="51"/>
        <v>0</v>
      </c>
      <c r="O50" s="108">
        <f t="shared" si="52"/>
        <v>0</v>
      </c>
      <c r="P50" s="218"/>
      <c r="Q50" s="105"/>
      <c r="R50" s="218">
        <v>43280</v>
      </c>
      <c r="S50" s="106">
        <f t="shared" si="53"/>
        <v>43280</v>
      </c>
      <c r="T50" s="109">
        <f t="shared" si="54"/>
        <v>0</v>
      </c>
      <c r="U50" s="282"/>
      <c r="V50" s="105"/>
      <c r="W50" s="218">
        <v>1017</v>
      </c>
      <c r="X50" s="107">
        <f t="shared" si="55"/>
        <v>1017</v>
      </c>
      <c r="Y50" s="108">
        <f t="shared" si="56"/>
        <v>43280</v>
      </c>
      <c r="Z50" s="218">
        <v>1830</v>
      </c>
      <c r="AA50" s="218"/>
      <c r="AB50" s="105"/>
      <c r="AC50" s="106">
        <f t="shared" si="57"/>
        <v>45110</v>
      </c>
      <c r="AD50" s="109">
        <f t="shared" si="58"/>
        <v>1017</v>
      </c>
      <c r="AE50" s="218">
        <v>647</v>
      </c>
      <c r="AF50" s="105"/>
      <c r="AG50" s="105"/>
      <c r="AH50" s="107">
        <f t="shared" si="59"/>
        <v>1664</v>
      </c>
      <c r="AI50" s="108">
        <f t="shared" si="60"/>
        <v>45110</v>
      </c>
      <c r="AJ50" s="218">
        <v>-42218</v>
      </c>
      <c r="AK50" s="218"/>
      <c r="AL50" s="105"/>
      <c r="AM50" s="106">
        <f t="shared" si="61"/>
        <v>2892</v>
      </c>
      <c r="AN50" s="109">
        <f t="shared" si="62"/>
        <v>1664</v>
      </c>
      <c r="AO50" s="218">
        <v>350</v>
      </c>
      <c r="AP50" s="218"/>
      <c r="AQ50" s="105"/>
      <c r="AR50" s="107">
        <f t="shared" si="63"/>
        <v>2014</v>
      </c>
      <c r="AS50" s="108">
        <f t="shared" si="64"/>
        <v>2892</v>
      </c>
      <c r="AT50" s="218">
        <v>3398</v>
      </c>
      <c r="AU50" s="105"/>
      <c r="AV50" s="105"/>
      <c r="AW50" s="106">
        <f t="shared" si="65"/>
        <v>6290</v>
      </c>
      <c r="AX50" s="109">
        <f t="shared" si="66"/>
        <v>2014</v>
      </c>
      <c r="AY50" s="218">
        <v>65</v>
      </c>
      <c r="AZ50" s="105"/>
      <c r="BA50" s="105"/>
      <c r="BB50" s="107">
        <f t="shared" si="67"/>
        <v>2079</v>
      </c>
      <c r="BC50" s="108">
        <f t="shared" si="68"/>
        <v>6290</v>
      </c>
      <c r="BD50" s="218">
        <v>3808</v>
      </c>
      <c r="BE50" s="218"/>
      <c r="BF50" s="218"/>
      <c r="BG50" s="106">
        <f t="shared" si="69"/>
        <v>10098</v>
      </c>
      <c r="BH50" s="109">
        <f t="shared" si="70"/>
        <v>2079</v>
      </c>
      <c r="BI50" s="218">
        <v>150</v>
      </c>
      <c r="BJ50" s="105"/>
      <c r="BK50" s="105"/>
      <c r="BL50" s="107">
        <f t="shared" si="71"/>
        <v>2229</v>
      </c>
      <c r="BM50" s="108">
        <f t="shared" si="72"/>
        <v>10098</v>
      </c>
      <c r="BN50" s="218">
        <v>3344</v>
      </c>
      <c r="BO50" s="218"/>
      <c r="BP50" s="218"/>
      <c r="BQ50" s="106">
        <f t="shared" si="73"/>
        <v>13442</v>
      </c>
      <c r="BR50" s="109">
        <f t="shared" si="74"/>
        <v>2229</v>
      </c>
      <c r="BS50" s="218">
        <v>161</v>
      </c>
      <c r="BT50" s="218"/>
      <c r="BU50" s="218"/>
      <c r="BV50" s="107">
        <f t="shared" si="75"/>
        <v>2390</v>
      </c>
      <c r="BW50" s="104"/>
      <c r="BX50" s="105"/>
      <c r="BY50" s="109">
        <f t="shared" si="76"/>
        <v>13442</v>
      </c>
      <c r="BZ50" s="110">
        <f t="shared" si="77"/>
        <v>2390</v>
      </c>
      <c r="CA50" s="111">
        <f t="shared" ref="CA50:CA55" si="79">BQ50*0.011</f>
        <v>147.86199999999999</v>
      </c>
      <c r="CB50" s="218"/>
      <c r="CC50" s="100">
        <f t="shared" si="30"/>
        <v>15979.861999999999</v>
      </c>
      <c r="CD50" s="219">
        <v>15832</v>
      </c>
      <c r="CE50" s="100">
        <f t="shared" si="78"/>
        <v>0</v>
      </c>
    </row>
    <row r="51" spans="1:84" s="103" customFormat="1" ht="15" thickBot="1" x14ac:dyDescent="0.25">
      <c r="A51" s="1">
        <v>21</v>
      </c>
      <c r="B51" s="1"/>
      <c r="C51" s="4" t="s">
        <v>9</v>
      </c>
      <c r="D51" s="7">
        <v>1525</v>
      </c>
      <c r="E51" s="213"/>
      <c r="F51" s="216"/>
      <c r="G51" s="216"/>
      <c r="H51" s="216"/>
      <c r="I51" s="106">
        <f t="shared" si="50"/>
        <v>0</v>
      </c>
      <c r="J51" s="262"/>
      <c r="K51" s="216"/>
      <c r="L51" s="117"/>
      <c r="M51" s="117"/>
      <c r="N51" s="107">
        <f t="shared" si="51"/>
        <v>0</v>
      </c>
      <c r="O51" s="108">
        <f t="shared" si="52"/>
        <v>0</v>
      </c>
      <c r="P51" s="218"/>
      <c r="Q51" s="105"/>
      <c r="R51" s="218"/>
      <c r="S51" s="106">
        <f t="shared" si="53"/>
        <v>0</v>
      </c>
      <c r="T51" s="109">
        <f t="shared" si="54"/>
        <v>0</v>
      </c>
      <c r="U51" s="282"/>
      <c r="V51" s="117"/>
      <c r="W51" s="216"/>
      <c r="X51" s="107">
        <f t="shared" si="55"/>
        <v>0</v>
      </c>
      <c r="Y51" s="108">
        <f t="shared" si="56"/>
        <v>0</v>
      </c>
      <c r="Z51" s="218"/>
      <c r="AA51" s="218"/>
      <c r="AB51" s="105"/>
      <c r="AC51" s="106">
        <f t="shared" si="57"/>
        <v>0</v>
      </c>
      <c r="AD51" s="109">
        <f t="shared" si="58"/>
        <v>0</v>
      </c>
      <c r="AE51" s="218"/>
      <c r="AF51" s="117"/>
      <c r="AG51" s="117"/>
      <c r="AH51" s="107">
        <f t="shared" si="59"/>
        <v>0</v>
      </c>
      <c r="AI51" s="108">
        <f t="shared" si="60"/>
        <v>0</v>
      </c>
      <c r="AJ51" s="218"/>
      <c r="AK51" s="218"/>
      <c r="AL51" s="105"/>
      <c r="AM51" s="106">
        <f t="shared" si="61"/>
        <v>0</v>
      </c>
      <c r="AN51" s="109">
        <f t="shared" si="62"/>
        <v>0</v>
      </c>
      <c r="AO51" s="218"/>
      <c r="AP51" s="216"/>
      <c r="AQ51" s="117"/>
      <c r="AR51" s="107">
        <f t="shared" si="63"/>
        <v>0</v>
      </c>
      <c r="AS51" s="108">
        <f t="shared" si="64"/>
        <v>0</v>
      </c>
      <c r="AT51" s="218"/>
      <c r="AU51" s="105"/>
      <c r="AV51" s="105"/>
      <c r="AW51" s="106">
        <f t="shared" si="65"/>
        <v>0</v>
      </c>
      <c r="AX51" s="109">
        <f t="shared" si="66"/>
        <v>0</v>
      </c>
      <c r="AY51" s="218"/>
      <c r="AZ51" s="117"/>
      <c r="BA51" s="117"/>
      <c r="BB51" s="107">
        <f t="shared" si="67"/>
        <v>0</v>
      </c>
      <c r="BC51" s="108">
        <f t="shared" si="68"/>
        <v>0</v>
      </c>
      <c r="BD51" s="218"/>
      <c r="BE51" s="218"/>
      <c r="BF51" s="218"/>
      <c r="BG51" s="106">
        <f t="shared" si="69"/>
        <v>0</v>
      </c>
      <c r="BH51" s="109">
        <f t="shared" si="70"/>
        <v>0</v>
      </c>
      <c r="BI51" s="218"/>
      <c r="BJ51" s="117"/>
      <c r="BK51" s="117"/>
      <c r="BL51" s="107">
        <f t="shared" si="71"/>
        <v>0</v>
      </c>
      <c r="BM51" s="108">
        <f t="shared" si="72"/>
        <v>0</v>
      </c>
      <c r="BN51" s="218"/>
      <c r="BO51" s="218"/>
      <c r="BP51" s="218"/>
      <c r="BQ51" s="106">
        <f t="shared" si="73"/>
        <v>0</v>
      </c>
      <c r="BR51" s="109">
        <f t="shared" si="74"/>
        <v>0</v>
      </c>
      <c r="BS51" s="218"/>
      <c r="BT51" s="216"/>
      <c r="BU51" s="216"/>
      <c r="BV51" s="107">
        <f t="shared" si="75"/>
        <v>0</v>
      </c>
      <c r="BW51" s="104"/>
      <c r="BX51" s="105"/>
      <c r="BY51" s="109">
        <f t="shared" si="76"/>
        <v>0</v>
      </c>
      <c r="BZ51" s="110">
        <f t="shared" si="77"/>
        <v>0</v>
      </c>
      <c r="CA51" s="111"/>
      <c r="CB51" s="218"/>
      <c r="CC51" s="100">
        <f t="shared" si="30"/>
        <v>0</v>
      </c>
      <c r="CD51" s="219"/>
      <c r="CE51" s="100">
        <f t="shared" si="78"/>
        <v>0</v>
      </c>
    </row>
    <row r="52" spans="1:84" s="103" customFormat="1" ht="15" thickBot="1" x14ac:dyDescent="0.25">
      <c r="A52" s="1">
        <v>22</v>
      </c>
      <c r="B52" s="1"/>
      <c r="C52" s="4" t="s">
        <v>39</v>
      </c>
      <c r="D52" s="7">
        <v>1567</v>
      </c>
      <c r="E52" s="131"/>
      <c r="F52" s="119"/>
      <c r="G52" s="119"/>
      <c r="H52" s="119"/>
      <c r="I52" s="106"/>
      <c r="J52" s="109"/>
      <c r="K52" s="119"/>
      <c r="L52" s="119"/>
      <c r="M52" s="119"/>
      <c r="N52" s="107">
        <f t="shared" si="51"/>
        <v>0</v>
      </c>
      <c r="O52" s="104"/>
      <c r="P52" s="105"/>
      <c r="Q52" s="105"/>
      <c r="R52" s="218"/>
      <c r="S52" s="106">
        <f t="shared" si="53"/>
        <v>0</v>
      </c>
      <c r="T52" s="109">
        <f t="shared" si="54"/>
        <v>0</v>
      </c>
      <c r="U52" s="218"/>
      <c r="V52" s="105"/>
      <c r="W52" s="105"/>
      <c r="X52" s="107">
        <f>T52+U52-V52+W52</f>
        <v>0</v>
      </c>
      <c r="Y52" s="108">
        <f t="shared" si="56"/>
        <v>0</v>
      </c>
      <c r="Z52" s="218"/>
      <c r="AA52" s="218"/>
      <c r="AB52" s="105"/>
      <c r="AC52" s="106">
        <f t="shared" si="57"/>
        <v>0</v>
      </c>
      <c r="AD52" s="109">
        <f t="shared" si="58"/>
        <v>0</v>
      </c>
      <c r="AE52" s="218"/>
      <c r="AF52" s="105"/>
      <c r="AG52" s="105"/>
      <c r="AH52" s="107">
        <f t="shared" si="59"/>
        <v>0</v>
      </c>
      <c r="AI52" s="108">
        <f t="shared" si="60"/>
        <v>0</v>
      </c>
      <c r="AJ52" s="218"/>
      <c r="AK52" s="218"/>
      <c r="AL52" s="105"/>
      <c r="AM52" s="106">
        <f t="shared" si="61"/>
        <v>0</v>
      </c>
      <c r="AN52" s="109">
        <f t="shared" si="62"/>
        <v>0</v>
      </c>
      <c r="AO52" s="218"/>
      <c r="AP52" s="218"/>
      <c r="AQ52" s="105"/>
      <c r="AR52" s="107">
        <f>AN52+AO52-AP52+AQ52</f>
        <v>0</v>
      </c>
      <c r="AS52" s="108">
        <f t="shared" si="64"/>
        <v>0</v>
      </c>
      <c r="AT52" s="218"/>
      <c r="AU52" s="105"/>
      <c r="AV52" s="105"/>
      <c r="AW52" s="106">
        <f t="shared" si="65"/>
        <v>0</v>
      </c>
      <c r="AX52" s="109">
        <f t="shared" si="66"/>
        <v>0</v>
      </c>
      <c r="AY52" s="218"/>
      <c r="AZ52" s="105"/>
      <c r="BA52" s="105"/>
      <c r="BB52" s="107">
        <f>AX52+AY52-AZ52+BA52</f>
        <v>0</v>
      </c>
      <c r="BC52" s="108">
        <f t="shared" si="68"/>
        <v>0</v>
      </c>
      <c r="BD52" s="218"/>
      <c r="BE52" s="218"/>
      <c r="BF52" s="218"/>
      <c r="BG52" s="106">
        <f t="shared" si="69"/>
        <v>0</v>
      </c>
      <c r="BH52" s="109">
        <f t="shared" si="70"/>
        <v>0</v>
      </c>
      <c r="BI52" s="218"/>
      <c r="BJ52" s="105"/>
      <c r="BK52" s="105"/>
      <c r="BL52" s="107">
        <f>BH52+BI52-BJ52+BK52</f>
        <v>0</v>
      </c>
      <c r="BM52" s="108">
        <f t="shared" si="72"/>
        <v>0</v>
      </c>
      <c r="BN52" s="218"/>
      <c r="BO52" s="218"/>
      <c r="BP52" s="218"/>
      <c r="BQ52" s="106">
        <f t="shared" si="73"/>
        <v>0</v>
      </c>
      <c r="BR52" s="109">
        <f t="shared" si="74"/>
        <v>0</v>
      </c>
      <c r="BS52" s="218"/>
      <c r="BT52" s="218"/>
      <c r="BU52" s="218"/>
      <c r="BV52" s="107">
        <f>BR52+BS52-BT52+BU52</f>
        <v>0</v>
      </c>
      <c r="BW52" s="104"/>
      <c r="BX52" s="105"/>
      <c r="BY52" s="109">
        <f t="shared" si="76"/>
        <v>0</v>
      </c>
      <c r="BZ52" s="110">
        <f t="shared" si="77"/>
        <v>0</v>
      </c>
      <c r="CA52" s="111"/>
      <c r="CB52" s="218"/>
      <c r="CC52" s="100">
        <f t="shared" si="30"/>
        <v>0</v>
      </c>
      <c r="CD52" s="219"/>
      <c r="CE52" s="100">
        <f t="shared" si="78"/>
        <v>0</v>
      </c>
    </row>
    <row r="53" spans="1:84" s="103" customFormat="1" ht="15" thickBot="1" x14ac:dyDescent="0.25">
      <c r="A53" s="1">
        <v>23</v>
      </c>
      <c r="B53" s="1"/>
      <c r="C53" s="4" t="s">
        <v>10</v>
      </c>
      <c r="D53" s="7">
        <v>1572</v>
      </c>
      <c r="E53" s="214"/>
      <c r="F53" s="218"/>
      <c r="G53" s="218"/>
      <c r="H53" s="218"/>
      <c r="I53" s="106">
        <f t="shared" si="50"/>
        <v>0</v>
      </c>
      <c r="J53" s="216"/>
      <c r="K53" s="218"/>
      <c r="L53" s="105"/>
      <c r="M53" s="105"/>
      <c r="N53" s="107">
        <f t="shared" si="51"/>
        <v>0</v>
      </c>
      <c r="O53" s="108">
        <f>I53</f>
        <v>0</v>
      </c>
      <c r="P53" s="105"/>
      <c r="Q53" s="105"/>
      <c r="R53" s="218"/>
      <c r="S53" s="106">
        <f t="shared" si="53"/>
        <v>0</v>
      </c>
      <c r="T53" s="109">
        <f t="shared" si="54"/>
        <v>0</v>
      </c>
      <c r="U53" s="218"/>
      <c r="V53" s="105"/>
      <c r="W53" s="105"/>
      <c r="X53" s="107">
        <f t="shared" si="55"/>
        <v>0</v>
      </c>
      <c r="Y53" s="108">
        <f t="shared" si="56"/>
        <v>0</v>
      </c>
      <c r="Z53" s="218"/>
      <c r="AA53" s="218"/>
      <c r="AB53" s="105"/>
      <c r="AC53" s="106">
        <f t="shared" si="57"/>
        <v>0</v>
      </c>
      <c r="AD53" s="109">
        <f t="shared" si="58"/>
        <v>0</v>
      </c>
      <c r="AE53" s="218"/>
      <c r="AF53" s="105"/>
      <c r="AG53" s="105"/>
      <c r="AH53" s="107">
        <f t="shared" si="59"/>
        <v>0</v>
      </c>
      <c r="AI53" s="108">
        <f>AC53</f>
        <v>0</v>
      </c>
      <c r="AJ53" s="218"/>
      <c r="AK53" s="218"/>
      <c r="AL53" s="105"/>
      <c r="AM53" s="106">
        <f t="shared" si="61"/>
        <v>0</v>
      </c>
      <c r="AN53" s="109">
        <f t="shared" si="62"/>
        <v>0</v>
      </c>
      <c r="AO53" s="218"/>
      <c r="AP53" s="105"/>
      <c r="AQ53" s="105"/>
      <c r="AR53" s="107">
        <f>AN53+AO53-AP53+AQ53</f>
        <v>0</v>
      </c>
      <c r="AS53" s="108">
        <f>AM53</f>
        <v>0</v>
      </c>
      <c r="AT53" s="218"/>
      <c r="AU53" s="105"/>
      <c r="AV53" s="105"/>
      <c r="AW53" s="106">
        <f t="shared" si="65"/>
        <v>0</v>
      </c>
      <c r="AX53" s="109">
        <f t="shared" si="66"/>
        <v>0</v>
      </c>
      <c r="AY53" s="218"/>
      <c r="AZ53" s="105"/>
      <c r="BA53" s="105"/>
      <c r="BB53" s="107">
        <f>AX53+AY53-AZ53+BA53</f>
        <v>0</v>
      </c>
      <c r="BC53" s="108">
        <f>AW53</f>
        <v>0</v>
      </c>
      <c r="BD53" s="218"/>
      <c r="BE53" s="218"/>
      <c r="BF53" s="218"/>
      <c r="BG53" s="106">
        <f t="shared" si="69"/>
        <v>0</v>
      </c>
      <c r="BH53" s="109">
        <f t="shared" si="70"/>
        <v>0</v>
      </c>
      <c r="BI53" s="218"/>
      <c r="BJ53" s="105"/>
      <c r="BK53" s="105"/>
      <c r="BL53" s="107">
        <f>BH53+BI53-BJ53+BK53</f>
        <v>0</v>
      </c>
      <c r="BM53" s="108">
        <f>BG53</f>
        <v>0</v>
      </c>
      <c r="BN53" s="218"/>
      <c r="BO53" s="218"/>
      <c r="BP53" s="218"/>
      <c r="BQ53" s="106">
        <f t="shared" si="73"/>
        <v>0</v>
      </c>
      <c r="BR53" s="109">
        <f t="shared" si="74"/>
        <v>0</v>
      </c>
      <c r="BS53" s="218"/>
      <c r="BT53" s="218"/>
      <c r="BU53" s="218"/>
      <c r="BV53" s="107">
        <f>BR53+BS53-BT53+BU53</f>
        <v>0</v>
      </c>
      <c r="BW53" s="104"/>
      <c r="BX53" s="218"/>
      <c r="BY53" s="109">
        <f t="shared" si="76"/>
        <v>0</v>
      </c>
      <c r="BZ53" s="110">
        <f t="shared" si="77"/>
        <v>0</v>
      </c>
      <c r="CA53" s="111"/>
      <c r="CB53" s="218"/>
      <c r="CC53" s="100">
        <f t="shared" si="30"/>
        <v>0</v>
      </c>
      <c r="CD53" s="219"/>
      <c r="CE53" s="100">
        <f t="shared" si="78"/>
        <v>0</v>
      </c>
    </row>
    <row r="54" spans="1:84" s="103" customFormat="1" ht="15" thickBot="1" x14ac:dyDescent="0.25">
      <c r="A54" s="1">
        <v>24</v>
      </c>
      <c r="B54" s="1"/>
      <c r="C54" s="4" t="s">
        <v>6</v>
      </c>
      <c r="D54" s="7">
        <v>1574</v>
      </c>
      <c r="E54" s="214"/>
      <c r="F54" s="218"/>
      <c r="G54" s="218"/>
      <c r="H54" s="218"/>
      <c r="I54" s="106">
        <f t="shared" si="50"/>
        <v>0</v>
      </c>
      <c r="J54" s="216"/>
      <c r="K54" s="218"/>
      <c r="L54" s="105"/>
      <c r="M54" s="105"/>
      <c r="N54" s="107">
        <f t="shared" si="51"/>
        <v>0</v>
      </c>
      <c r="O54" s="108">
        <f>I54</f>
        <v>0</v>
      </c>
      <c r="P54" s="105"/>
      <c r="Q54" s="105"/>
      <c r="R54" s="218"/>
      <c r="S54" s="106">
        <f t="shared" si="53"/>
        <v>0</v>
      </c>
      <c r="T54" s="109">
        <f t="shared" si="54"/>
        <v>0</v>
      </c>
      <c r="U54" s="218"/>
      <c r="V54" s="105"/>
      <c r="W54" s="105"/>
      <c r="X54" s="107">
        <f t="shared" si="55"/>
        <v>0</v>
      </c>
      <c r="Y54" s="108">
        <f t="shared" si="56"/>
        <v>0</v>
      </c>
      <c r="Z54" s="218"/>
      <c r="AA54" s="218"/>
      <c r="AB54" s="105"/>
      <c r="AC54" s="106">
        <f t="shared" si="57"/>
        <v>0</v>
      </c>
      <c r="AD54" s="109">
        <f t="shared" si="58"/>
        <v>0</v>
      </c>
      <c r="AE54" s="218"/>
      <c r="AF54" s="105"/>
      <c r="AG54" s="105"/>
      <c r="AH54" s="107">
        <f t="shared" si="59"/>
        <v>0</v>
      </c>
      <c r="AI54" s="108">
        <f>AC54</f>
        <v>0</v>
      </c>
      <c r="AJ54" s="218"/>
      <c r="AK54" s="218"/>
      <c r="AL54" s="105"/>
      <c r="AM54" s="106">
        <f t="shared" si="61"/>
        <v>0</v>
      </c>
      <c r="AN54" s="109">
        <f t="shared" si="62"/>
        <v>0</v>
      </c>
      <c r="AO54" s="218"/>
      <c r="AP54" s="105"/>
      <c r="AQ54" s="105"/>
      <c r="AR54" s="107">
        <f>AN54+AO54-AP54+AQ54</f>
        <v>0</v>
      </c>
      <c r="AS54" s="108">
        <f>AM54</f>
        <v>0</v>
      </c>
      <c r="AT54" s="218"/>
      <c r="AU54" s="105"/>
      <c r="AV54" s="105"/>
      <c r="AW54" s="106">
        <f t="shared" si="65"/>
        <v>0</v>
      </c>
      <c r="AX54" s="109">
        <f t="shared" si="66"/>
        <v>0</v>
      </c>
      <c r="AY54" s="218"/>
      <c r="AZ54" s="105"/>
      <c r="BA54" s="105"/>
      <c r="BB54" s="107">
        <f>AX54+AY54-AZ54+BA54</f>
        <v>0</v>
      </c>
      <c r="BC54" s="108">
        <f>AW54</f>
        <v>0</v>
      </c>
      <c r="BD54" s="218"/>
      <c r="BE54" s="218"/>
      <c r="BF54" s="218"/>
      <c r="BG54" s="106">
        <f t="shared" si="69"/>
        <v>0</v>
      </c>
      <c r="BH54" s="109">
        <f t="shared" si="70"/>
        <v>0</v>
      </c>
      <c r="BI54" s="218"/>
      <c r="BJ54" s="105"/>
      <c r="BK54" s="105"/>
      <c r="BL54" s="107">
        <f>BH54+BI54-BJ54+BK54</f>
        <v>0</v>
      </c>
      <c r="BM54" s="108">
        <f>BG54</f>
        <v>0</v>
      </c>
      <c r="BN54" s="218"/>
      <c r="BO54" s="218"/>
      <c r="BP54" s="218"/>
      <c r="BQ54" s="106">
        <f t="shared" si="73"/>
        <v>0</v>
      </c>
      <c r="BR54" s="109">
        <f t="shared" si="74"/>
        <v>0</v>
      </c>
      <c r="BS54" s="218"/>
      <c r="BT54" s="218"/>
      <c r="BU54" s="218"/>
      <c r="BV54" s="107">
        <f>BR54+BS54-BT54+BU54</f>
        <v>0</v>
      </c>
      <c r="BW54" s="104"/>
      <c r="BX54" s="105"/>
      <c r="BY54" s="109">
        <f t="shared" si="76"/>
        <v>0</v>
      </c>
      <c r="BZ54" s="110">
        <f t="shared" si="77"/>
        <v>0</v>
      </c>
      <c r="CA54" s="111"/>
      <c r="CB54" s="218"/>
      <c r="CC54" s="100">
        <f t="shared" si="30"/>
        <v>0</v>
      </c>
      <c r="CD54" s="219"/>
      <c r="CE54" s="100">
        <f t="shared" si="78"/>
        <v>0</v>
      </c>
    </row>
    <row r="55" spans="1:84" s="103" customFormat="1" ht="15" thickBot="1" x14ac:dyDescent="0.25">
      <c r="A55" s="1">
        <v>25</v>
      </c>
      <c r="B55" s="1"/>
      <c r="C55" s="8" t="s">
        <v>36</v>
      </c>
      <c r="D55" s="7">
        <v>1582</v>
      </c>
      <c r="E55" s="245"/>
      <c r="F55" s="246"/>
      <c r="G55" s="218"/>
      <c r="H55" s="218"/>
      <c r="I55" s="106">
        <f t="shared" si="50"/>
        <v>0</v>
      </c>
      <c r="J55" s="263"/>
      <c r="K55" s="218"/>
      <c r="L55" s="105"/>
      <c r="M55" s="105"/>
      <c r="N55" s="107">
        <f t="shared" si="51"/>
        <v>0</v>
      </c>
      <c r="O55" s="108">
        <f>I55</f>
        <v>0</v>
      </c>
      <c r="P55" s="105"/>
      <c r="Q55" s="105"/>
      <c r="R55" s="218">
        <v>15221</v>
      </c>
      <c r="S55" s="106">
        <f t="shared" si="53"/>
        <v>15221</v>
      </c>
      <c r="T55" s="109">
        <f t="shared" si="54"/>
        <v>0</v>
      </c>
      <c r="U55" s="283"/>
      <c r="V55" s="105"/>
      <c r="W55" s="105">
        <v>2770</v>
      </c>
      <c r="X55" s="107">
        <f t="shared" si="55"/>
        <v>2770</v>
      </c>
      <c r="Y55" s="108">
        <f t="shared" si="56"/>
        <v>15221</v>
      </c>
      <c r="Z55" s="218"/>
      <c r="AA55" s="218"/>
      <c r="AB55" s="105"/>
      <c r="AC55" s="106">
        <f t="shared" si="57"/>
        <v>15221</v>
      </c>
      <c r="AD55" s="109">
        <f t="shared" si="58"/>
        <v>2770</v>
      </c>
      <c r="AE55" s="218">
        <v>224</v>
      </c>
      <c r="AF55" s="105"/>
      <c r="AG55" s="105"/>
      <c r="AH55" s="107">
        <f t="shared" si="59"/>
        <v>2994</v>
      </c>
      <c r="AI55" s="108">
        <f>AC55</f>
        <v>15221</v>
      </c>
      <c r="AJ55" s="105">
        <v>-18587</v>
      </c>
      <c r="AK55" s="105"/>
      <c r="AL55" s="105"/>
      <c r="AM55" s="106">
        <f t="shared" si="61"/>
        <v>-3366</v>
      </c>
      <c r="AN55" s="109">
        <f t="shared" si="62"/>
        <v>2994</v>
      </c>
      <c r="AO55" s="218">
        <v>87</v>
      </c>
      <c r="AP55" s="105"/>
      <c r="AQ55" s="105"/>
      <c r="AR55" s="107">
        <f>AN55+AO55-AP55+AQ55</f>
        <v>3081</v>
      </c>
      <c r="AS55" s="108">
        <f>AM55</f>
        <v>-3366</v>
      </c>
      <c r="AT55" s="218"/>
      <c r="AU55" s="105"/>
      <c r="AV55" s="105"/>
      <c r="AW55" s="106">
        <f t="shared" si="65"/>
        <v>-3366</v>
      </c>
      <c r="AX55" s="109">
        <f t="shared" si="66"/>
        <v>3081</v>
      </c>
      <c r="AY55" s="218">
        <v>-49</v>
      </c>
      <c r="AZ55" s="105"/>
      <c r="BA55" s="105"/>
      <c r="BB55" s="107">
        <f>AX55+AY55-AZ55+BA55</f>
        <v>3032</v>
      </c>
      <c r="BC55" s="108">
        <f>AW55</f>
        <v>-3366</v>
      </c>
      <c r="BD55" s="105"/>
      <c r="BE55" s="105"/>
      <c r="BF55" s="105"/>
      <c r="BG55" s="106">
        <f t="shared" si="69"/>
        <v>-3366</v>
      </c>
      <c r="BH55" s="109">
        <f t="shared" si="70"/>
        <v>3032</v>
      </c>
      <c r="BI55" s="218">
        <v>-49</v>
      </c>
      <c r="BJ55" s="105"/>
      <c r="BK55" s="105"/>
      <c r="BL55" s="107">
        <f>BH55+BI55-BJ55+BK55</f>
        <v>2983</v>
      </c>
      <c r="BM55" s="108">
        <f>BG55</f>
        <v>-3366</v>
      </c>
      <c r="BN55" s="218"/>
      <c r="BO55" s="218"/>
      <c r="BP55" s="218"/>
      <c r="BQ55" s="106">
        <f t="shared" si="73"/>
        <v>-3366</v>
      </c>
      <c r="BR55" s="109">
        <f t="shared" si="74"/>
        <v>2983</v>
      </c>
      <c r="BS55" s="218">
        <v>-40</v>
      </c>
      <c r="BT55" s="218"/>
      <c r="BU55" s="218"/>
      <c r="BV55" s="107">
        <f>BR55+BS55-BT55+BU55</f>
        <v>2943</v>
      </c>
      <c r="BW55" s="104"/>
      <c r="BX55" s="105"/>
      <c r="BY55" s="109">
        <f t="shared" si="76"/>
        <v>-3366</v>
      </c>
      <c r="BZ55" s="110">
        <f t="shared" si="77"/>
        <v>2943</v>
      </c>
      <c r="CA55" s="111">
        <f t="shared" si="79"/>
        <v>-37.025999999999996</v>
      </c>
      <c r="CB55" s="218"/>
      <c r="CC55" s="100">
        <f t="shared" si="30"/>
        <v>-460.02600000000001</v>
      </c>
      <c r="CD55" s="219">
        <v>-424</v>
      </c>
      <c r="CE55" s="100">
        <f t="shared" si="78"/>
        <v>-1</v>
      </c>
    </row>
    <row r="56" spans="1:84" s="103" customFormat="1" ht="15" thickBot="1" x14ac:dyDescent="0.25">
      <c r="A56" s="1">
        <v>26</v>
      </c>
      <c r="B56" s="1"/>
      <c r="C56" s="5" t="s">
        <v>7</v>
      </c>
      <c r="D56" s="13">
        <v>2425</v>
      </c>
      <c r="E56" s="214"/>
      <c r="F56" s="218"/>
      <c r="G56" s="218"/>
      <c r="H56" s="218"/>
      <c r="I56" s="106">
        <f t="shared" si="50"/>
        <v>0</v>
      </c>
      <c r="J56" s="216"/>
      <c r="K56" s="218"/>
      <c r="L56" s="105"/>
      <c r="M56" s="105"/>
      <c r="N56" s="107">
        <f t="shared" si="51"/>
        <v>0</v>
      </c>
      <c r="O56" s="108">
        <f>I56</f>
        <v>0</v>
      </c>
      <c r="P56" s="105"/>
      <c r="Q56" s="105"/>
      <c r="R56" s="218"/>
      <c r="S56" s="106">
        <f t="shared" si="53"/>
        <v>0</v>
      </c>
      <c r="T56" s="109">
        <f t="shared" si="54"/>
        <v>0</v>
      </c>
      <c r="U56" s="218"/>
      <c r="V56" s="105"/>
      <c r="W56" s="105"/>
      <c r="X56" s="107">
        <f t="shared" si="55"/>
        <v>0</v>
      </c>
      <c r="Y56" s="108">
        <f t="shared" si="56"/>
        <v>0</v>
      </c>
      <c r="Z56" s="218"/>
      <c r="AA56" s="218"/>
      <c r="AB56" s="105"/>
      <c r="AC56" s="106">
        <f t="shared" si="57"/>
        <v>0</v>
      </c>
      <c r="AD56" s="109">
        <f t="shared" si="58"/>
        <v>0</v>
      </c>
      <c r="AE56" s="218"/>
      <c r="AF56" s="105"/>
      <c r="AG56" s="105"/>
      <c r="AH56" s="107">
        <f t="shared" si="59"/>
        <v>0</v>
      </c>
      <c r="AI56" s="108">
        <f>AC56</f>
        <v>0</v>
      </c>
      <c r="AJ56" s="105"/>
      <c r="AK56" s="105"/>
      <c r="AL56" s="105"/>
      <c r="AM56" s="106">
        <f t="shared" si="61"/>
        <v>0</v>
      </c>
      <c r="AN56" s="109">
        <f t="shared" si="62"/>
        <v>0</v>
      </c>
      <c r="AO56" s="218"/>
      <c r="AP56" s="105"/>
      <c r="AQ56" s="105"/>
      <c r="AR56" s="107">
        <f>AN56+AO56-AP56+AQ56</f>
        <v>0</v>
      </c>
      <c r="AS56" s="108">
        <f>AM56</f>
        <v>0</v>
      </c>
      <c r="AT56" s="218"/>
      <c r="AU56" s="105"/>
      <c r="AV56" s="105"/>
      <c r="AW56" s="106">
        <f t="shared" si="65"/>
        <v>0</v>
      </c>
      <c r="AX56" s="109">
        <f t="shared" si="66"/>
        <v>0</v>
      </c>
      <c r="AY56" s="218"/>
      <c r="AZ56" s="105"/>
      <c r="BA56" s="105"/>
      <c r="BB56" s="107">
        <f>AX56+AY56-AZ56+BA56</f>
        <v>0</v>
      </c>
      <c r="BC56" s="108">
        <f>AW56</f>
        <v>0</v>
      </c>
      <c r="BD56" s="105"/>
      <c r="BE56" s="105"/>
      <c r="BF56" s="105"/>
      <c r="BG56" s="106">
        <f t="shared" si="69"/>
        <v>0</v>
      </c>
      <c r="BH56" s="109">
        <f t="shared" si="70"/>
        <v>0</v>
      </c>
      <c r="BI56" s="218"/>
      <c r="BJ56" s="105"/>
      <c r="BK56" s="105"/>
      <c r="BL56" s="107">
        <f>BH56+BI56-BJ56+BK56</f>
        <v>0</v>
      </c>
      <c r="BM56" s="108">
        <f>BG56</f>
        <v>0</v>
      </c>
      <c r="BN56" s="218"/>
      <c r="BO56" s="218"/>
      <c r="BP56" s="218"/>
      <c r="BQ56" s="106">
        <f t="shared" si="73"/>
        <v>0</v>
      </c>
      <c r="BR56" s="109">
        <f t="shared" si="74"/>
        <v>0</v>
      </c>
      <c r="BS56" s="218"/>
      <c r="BT56" s="218"/>
      <c r="BU56" s="218"/>
      <c r="BV56" s="107">
        <f>BR56+BS56-BT56+BU56</f>
        <v>0</v>
      </c>
      <c r="BW56" s="104"/>
      <c r="BX56" s="105"/>
      <c r="BY56" s="109">
        <f t="shared" si="76"/>
        <v>0</v>
      </c>
      <c r="BZ56" s="110">
        <f t="shared" si="77"/>
        <v>0</v>
      </c>
      <c r="CA56" s="111"/>
      <c r="CB56" s="218"/>
      <c r="CC56" s="100">
        <f t="shared" si="30"/>
        <v>0</v>
      </c>
      <c r="CD56" s="219"/>
      <c r="CE56" s="100">
        <f t="shared" si="78"/>
        <v>0</v>
      </c>
    </row>
    <row r="57" spans="1:84" s="103" customFormat="1" ht="14.25" x14ac:dyDescent="0.2">
      <c r="A57" s="1"/>
      <c r="B57" s="1"/>
      <c r="C57" s="5"/>
      <c r="D57" s="5"/>
      <c r="E57" s="130"/>
      <c r="F57" s="106"/>
      <c r="G57" s="106"/>
      <c r="H57" s="106"/>
      <c r="I57" s="106"/>
      <c r="J57" s="106"/>
      <c r="K57" s="106"/>
      <c r="L57" s="106"/>
      <c r="M57" s="106"/>
      <c r="N57" s="107"/>
      <c r="O57" s="113"/>
      <c r="P57" s="106"/>
      <c r="Q57" s="106"/>
      <c r="R57" s="106"/>
      <c r="S57" s="106"/>
      <c r="T57" s="106"/>
      <c r="U57" s="106"/>
      <c r="V57" s="106"/>
      <c r="W57" s="106"/>
      <c r="X57" s="107"/>
      <c r="Y57" s="113"/>
      <c r="Z57" s="106"/>
      <c r="AA57" s="106"/>
      <c r="AB57" s="106"/>
      <c r="AC57" s="106"/>
      <c r="AD57" s="106"/>
      <c r="AE57" s="106"/>
      <c r="AF57" s="106"/>
      <c r="AG57" s="106"/>
      <c r="AH57" s="107"/>
      <c r="AI57" s="113"/>
      <c r="AJ57" s="106"/>
      <c r="AK57" s="106"/>
      <c r="AL57" s="106"/>
      <c r="AM57" s="106"/>
      <c r="AN57" s="106"/>
      <c r="AO57" s="106"/>
      <c r="AP57" s="106"/>
      <c r="AQ57" s="106"/>
      <c r="AR57" s="107"/>
      <c r="AS57" s="113"/>
      <c r="AT57" s="106"/>
      <c r="AU57" s="106"/>
      <c r="AV57" s="106"/>
      <c r="AW57" s="106"/>
      <c r="AX57" s="106"/>
      <c r="AY57" s="106"/>
      <c r="AZ57" s="106"/>
      <c r="BA57" s="106"/>
      <c r="BB57" s="107"/>
      <c r="BC57" s="113"/>
      <c r="BD57" s="106"/>
      <c r="BE57" s="106"/>
      <c r="BF57" s="106"/>
      <c r="BG57" s="106"/>
      <c r="BH57" s="106"/>
      <c r="BI57" s="106"/>
      <c r="BJ57" s="106"/>
      <c r="BK57" s="106"/>
      <c r="BL57" s="107"/>
      <c r="BM57" s="113"/>
      <c r="BN57" s="106"/>
      <c r="BO57" s="106"/>
      <c r="BP57" s="106"/>
      <c r="BQ57" s="106"/>
      <c r="BR57" s="106"/>
      <c r="BS57" s="106"/>
      <c r="BT57" s="106"/>
      <c r="BU57" s="106"/>
      <c r="BV57" s="107"/>
      <c r="BW57" s="113"/>
      <c r="BX57" s="106"/>
      <c r="BY57" s="106"/>
      <c r="BZ57" s="107"/>
      <c r="CA57" s="99"/>
      <c r="CB57" s="99"/>
      <c r="CC57" s="100"/>
      <c r="CD57" s="101"/>
      <c r="CE57" s="100"/>
    </row>
    <row r="58" spans="1:84" s="103" customFormat="1" ht="15" x14ac:dyDescent="0.25">
      <c r="A58" s="1"/>
      <c r="B58" s="1"/>
      <c r="C58" s="14" t="s">
        <v>18</v>
      </c>
      <c r="D58" s="5"/>
      <c r="E58" s="130">
        <f t="shared" ref="E58:AJ58" si="80">SUM(E45:E56)</f>
        <v>0</v>
      </c>
      <c r="F58" s="106">
        <f t="shared" si="80"/>
        <v>0</v>
      </c>
      <c r="G58" s="106">
        <f t="shared" si="80"/>
        <v>0</v>
      </c>
      <c r="H58" s="106">
        <f t="shared" si="80"/>
        <v>0</v>
      </c>
      <c r="I58" s="106">
        <f t="shared" si="80"/>
        <v>0</v>
      </c>
      <c r="J58" s="106">
        <f t="shared" si="80"/>
        <v>0</v>
      </c>
      <c r="K58" s="106">
        <f t="shared" si="80"/>
        <v>0</v>
      </c>
      <c r="L58" s="106">
        <f t="shared" si="80"/>
        <v>0</v>
      </c>
      <c r="M58" s="106">
        <f t="shared" si="80"/>
        <v>0</v>
      </c>
      <c r="N58" s="107">
        <f t="shared" si="80"/>
        <v>0</v>
      </c>
      <c r="O58" s="113">
        <f t="shared" si="80"/>
        <v>0</v>
      </c>
      <c r="P58" s="106">
        <f t="shared" si="80"/>
        <v>0</v>
      </c>
      <c r="Q58" s="106">
        <f t="shared" si="80"/>
        <v>0</v>
      </c>
      <c r="R58" s="106">
        <f t="shared" si="80"/>
        <v>67659</v>
      </c>
      <c r="S58" s="106">
        <f t="shared" si="80"/>
        <v>67659</v>
      </c>
      <c r="T58" s="106">
        <f t="shared" si="80"/>
        <v>0</v>
      </c>
      <c r="U58" s="106">
        <f t="shared" si="80"/>
        <v>0</v>
      </c>
      <c r="V58" s="106">
        <f t="shared" si="80"/>
        <v>0</v>
      </c>
      <c r="W58" s="106">
        <f t="shared" si="80"/>
        <v>3870</v>
      </c>
      <c r="X58" s="107">
        <f t="shared" si="80"/>
        <v>3870</v>
      </c>
      <c r="Y58" s="113">
        <f t="shared" si="80"/>
        <v>67659</v>
      </c>
      <c r="Z58" s="106">
        <f t="shared" si="80"/>
        <v>18888</v>
      </c>
      <c r="AA58" s="106">
        <f t="shared" si="80"/>
        <v>0</v>
      </c>
      <c r="AB58" s="106">
        <f t="shared" si="80"/>
        <v>0</v>
      </c>
      <c r="AC58" s="106">
        <f t="shared" si="80"/>
        <v>86547</v>
      </c>
      <c r="AD58" s="106">
        <f t="shared" si="80"/>
        <v>3870</v>
      </c>
      <c r="AE58" s="106">
        <f t="shared" si="80"/>
        <v>1209</v>
      </c>
      <c r="AF58" s="106">
        <f t="shared" si="80"/>
        <v>0</v>
      </c>
      <c r="AG58" s="106">
        <f t="shared" si="80"/>
        <v>0</v>
      </c>
      <c r="AH58" s="107">
        <f t="shared" si="80"/>
        <v>5079</v>
      </c>
      <c r="AI58" s="113">
        <f t="shared" si="80"/>
        <v>86547</v>
      </c>
      <c r="AJ58" s="106">
        <f t="shared" si="80"/>
        <v>-90745</v>
      </c>
      <c r="AK58" s="106">
        <f t="shared" ref="AK58:CB58" si="81">SUM(AK45:AK56)</f>
        <v>0</v>
      </c>
      <c r="AL58" s="106">
        <f t="shared" si="81"/>
        <v>0</v>
      </c>
      <c r="AM58" s="106">
        <f t="shared" si="81"/>
        <v>-4198</v>
      </c>
      <c r="AN58" s="106">
        <f t="shared" si="81"/>
        <v>5079</v>
      </c>
      <c r="AO58" s="106">
        <f t="shared" si="81"/>
        <v>520</v>
      </c>
      <c r="AP58" s="106">
        <f t="shared" si="81"/>
        <v>0</v>
      </c>
      <c r="AQ58" s="106">
        <f t="shared" si="81"/>
        <v>0</v>
      </c>
      <c r="AR58" s="107">
        <f t="shared" si="81"/>
        <v>5599</v>
      </c>
      <c r="AS58" s="113">
        <f t="shared" si="81"/>
        <v>-4198</v>
      </c>
      <c r="AT58" s="106">
        <f t="shared" si="81"/>
        <v>6817</v>
      </c>
      <c r="AU58" s="106">
        <f t="shared" si="81"/>
        <v>0</v>
      </c>
      <c r="AV58" s="106">
        <f t="shared" si="81"/>
        <v>0</v>
      </c>
      <c r="AW58" s="106">
        <f t="shared" si="81"/>
        <v>2619</v>
      </c>
      <c r="AX58" s="106">
        <f t="shared" si="81"/>
        <v>5599</v>
      </c>
      <c r="AY58" s="106">
        <f t="shared" si="81"/>
        <v>12</v>
      </c>
      <c r="AZ58" s="106">
        <f t="shared" si="81"/>
        <v>0</v>
      </c>
      <c r="BA58" s="106">
        <f t="shared" si="81"/>
        <v>0</v>
      </c>
      <c r="BB58" s="107">
        <f t="shared" si="81"/>
        <v>5611</v>
      </c>
      <c r="BC58" s="113">
        <f t="shared" si="81"/>
        <v>2619</v>
      </c>
      <c r="BD58" s="106">
        <f t="shared" si="81"/>
        <v>3609</v>
      </c>
      <c r="BE58" s="106">
        <f t="shared" si="81"/>
        <v>0</v>
      </c>
      <c r="BF58" s="106">
        <f t="shared" si="81"/>
        <v>0</v>
      </c>
      <c r="BG58" s="106">
        <f t="shared" si="81"/>
        <v>6228</v>
      </c>
      <c r="BH58" s="106">
        <f t="shared" si="81"/>
        <v>5611</v>
      </c>
      <c r="BI58" s="106">
        <f t="shared" si="81"/>
        <v>101</v>
      </c>
      <c r="BJ58" s="106">
        <f t="shared" si="81"/>
        <v>0</v>
      </c>
      <c r="BK58" s="106">
        <f t="shared" si="81"/>
        <v>0</v>
      </c>
      <c r="BL58" s="107">
        <f t="shared" si="81"/>
        <v>5712</v>
      </c>
      <c r="BM58" s="113">
        <f t="shared" ref="BM58:BV58" si="82">SUM(BM45:BM56)</f>
        <v>6228</v>
      </c>
      <c r="BN58" s="106">
        <f t="shared" si="82"/>
        <v>5162</v>
      </c>
      <c r="BO58" s="106">
        <f t="shared" si="82"/>
        <v>0</v>
      </c>
      <c r="BP58" s="106">
        <f t="shared" si="82"/>
        <v>0</v>
      </c>
      <c r="BQ58" s="106">
        <f t="shared" si="82"/>
        <v>11390</v>
      </c>
      <c r="BR58" s="106">
        <f t="shared" si="82"/>
        <v>5712</v>
      </c>
      <c r="BS58" s="106">
        <f t="shared" si="82"/>
        <v>121</v>
      </c>
      <c r="BT58" s="106">
        <f t="shared" si="82"/>
        <v>0</v>
      </c>
      <c r="BU58" s="106">
        <f t="shared" si="82"/>
        <v>0</v>
      </c>
      <c r="BV58" s="107">
        <f t="shared" si="82"/>
        <v>5833</v>
      </c>
      <c r="BW58" s="113">
        <f t="shared" si="81"/>
        <v>0</v>
      </c>
      <c r="BX58" s="106">
        <f t="shared" si="81"/>
        <v>0</v>
      </c>
      <c r="BY58" s="106">
        <f>SUM(BY45:BY56)</f>
        <v>11390</v>
      </c>
      <c r="BZ58" s="107">
        <f t="shared" si="81"/>
        <v>5833</v>
      </c>
      <c r="CA58" s="106">
        <f t="shared" si="81"/>
        <v>125.29</v>
      </c>
      <c r="CB58" s="106">
        <f t="shared" si="81"/>
        <v>0</v>
      </c>
      <c r="CC58" s="100">
        <f>SUM(BY58:CB58)</f>
        <v>17348.29</v>
      </c>
      <c r="CD58" s="114">
        <f>SUM(CD45:CD56)</f>
        <v>17222</v>
      </c>
      <c r="CE58" s="100">
        <f t="shared" si="78"/>
        <v>-1</v>
      </c>
    </row>
    <row r="59" spans="1:84" s="103" customFormat="1" ht="15" thickBot="1" x14ac:dyDescent="0.25">
      <c r="A59" s="1"/>
      <c r="B59" s="1"/>
      <c r="C59" s="5"/>
      <c r="D59" s="5"/>
      <c r="E59" s="130"/>
      <c r="F59" s="106"/>
      <c r="G59" s="106"/>
      <c r="H59" s="106"/>
      <c r="I59" s="106"/>
      <c r="J59" s="106"/>
      <c r="K59" s="106"/>
      <c r="L59" s="106"/>
      <c r="M59" s="106"/>
      <c r="N59" s="107"/>
      <c r="O59" s="113"/>
      <c r="P59" s="106"/>
      <c r="Q59" s="106"/>
      <c r="R59" s="106"/>
      <c r="S59" s="106"/>
      <c r="T59" s="106"/>
      <c r="U59" s="106"/>
      <c r="V59" s="106"/>
      <c r="W59" s="106"/>
      <c r="X59" s="107"/>
      <c r="Y59" s="113"/>
      <c r="Z59" s="106"/>
      <c r="AA59" s="106"/>
      <c r="AB59" s="106"/>
      <c r="AC59" s="106"/>
      <c r="AD59" s="106"/>
      <c r="AE59" s="106"/>
      <c r="AF59" s="106"/>
      <c r="AG59" s="106"/>
      <c r="AH59" s="107"/>
      <c r="AI59" s="113"/>
      <c r="AJ59" s="106"/>
      <c r="AK59" s="106"/>
      <c r="AL59" s="106"/>
      <c r="AM59" s="106"/>
      <c r="AN59" s="106"/>
      <c r="AO59" s="106"/>
      <c r="AP59" s="106"/>
      <c r="AQ59" s="106"/>
      <c r="AR59" s="107"/>
      <c r="AS59" s="113"/>
      <c r="AT59" s="106"/>
      <c r="AU59" s="106"/>
      <c r="AV59" s="106"/>
      <c r="AW59" s="106"/>
      <c r="AX59" s="106"/>
      <c r="AY59" s="106"/>
      <c r="AZ59" s="106"/>
      <c r="BA59" s="106"/>
      <c r="BB59" s="107"/>
      <c r="BC59" s="113"/>
      <c r="BD59" s="106"/>
      <c r="BE59" s="106"/>
      <c r="BF59" s="106"/>
      <c r="BG59" s="106"/>
      <c r="BH59" s="106"/>
      <c r="BI59" s="106"/>
      <c r="BJ59" s="106"/>
      <c r="BK59" s="106"/>
      <c r="BL59" s="107"/>
      <c r="BM59" s="113"/>
      <c r="BN59" s="106"/>
      <c r="BO59" s="106"/>
      <c r="BP59" s="106"/>
      <c r="BQ59" s="106"/>
      <c r="BR59" s="106"/>
      <c r="BS59" s="106"/>
      <c r="BT59" s="106"/>
      <c r="BU59" s="106"/>
      <c r="BV59" s="107"/>
      <c r="BW59" s="113"/>
      <c r="BX59" s="106"/>
      <c r="BY59" s="106"/>
      <c r="BZ59" s="107"/>
      <c r="CA59" s="99"/>
      <c r="CB59" s="99"/>
      <c r="CC59" s="100"/>
      <c r="CD59" s="101"/>
      <c r="CE59" s="100"/>
    </row>
    <row r="60" spans="1:84" s="103" customFormat="1" ht="29.25" thickBot="1" x14ac:dyDescent="0.25">
      <c r="A60" s="1">
        <v>27</v>
      </c>
      <c r="B60" s="1"/>
      <c r="C60" s="27" t="s">
        <v>43</v>
      </c>
      <c r="D60" s="28">
        <v>1592</v>
      </c>
      <c r="E60" s="247"/>
      <c r="F60" s="105"/>
      <c r="G60" s="105"/>
      <c r="H60" s="105"/>
      <c r="I60" s="106">
        <f>E60+F60-G60+H60</f>
        <v>0</v>
      </c>
      <c r="J60" s="257"/>
      <c r="K60" s="258"/>
      <c r="L60" s="105"/>
      <c r="M60" s="105"/>
      <c r="N60" s="107">
        <f>J60+K60-L60+M60</f>
        <v>0</v>
      </c>
      <c r="O60" s="108">
        <f>I60</f>
        <v>0</v>
      </c>
      <c r="P60" s="105"/>
      <c r="Q60" s="105"/>
      <c r="R60" s="105"/>
      <c r="S60" s="106">
        <f>O60+P60-Q60+SUM(R60:R60)</f>
        <v>0</v>
      </c>
      <c r="T60" s="109">
        <f>N60</f>
        <v>0</v>
      </c>
      <c r="U60" s="280"/>
      <c r="V60" s="105"/>
      <c r="W60" s="105"/>
      <c r="X60" s="107">
        <f>T60+U60-V60+W60</f>
        <v>0</v>
      </c>
      <c r="Y60" s="108">
        <f>S60</f>
        <v>0</v>
      </c>
      <c r="Z60" s="218"/>
      <c r="AA60" s="218"/>
      <c r="AB60" s="218"/>
      <c r="AC60" s="106">
        <f>Y60+Z60-AA60+SUM(AB60:AB60)</f>
        <v>0</v>
      </c>
      <c r="AD60" s="109">
        <f>X60</f>
        <v>0</v>
      </c>
      <c r="AE60" s="218"/>
      <c r="AF60" s="218"/>
      <c r="AG60" s="105"/>
      <c r="AH60" s="107">
        <f>AD60+AE60-AF60+AG60</f>
        <v>0</v>
      </c>
      <c r="AI60" s="108">
        <f>AC60</f>
        <v>0</v>
      </c>
      <c r="AJ60" s="105"/>
      <c r="AK60" s="105"/>
      <c r="AL60" s="105"/>
      <c r="AM60" s="106">
        <f>AI60+AJ60-AK60+SUM(AL60:AL60)</f>
        <v>0</v>
      </c>
      <c r="AN60" s="109">
        <f>AH60</f>
        <v>0</v>
      </c>
      <c r="AO60" s="105"/>
      <c r="AP60" s="105"/>
      <c r="AQ60" s="105"/>
      <c r="AR60" s="107">
        <f>AN60+AO60-AP60+AQ60</f>
        <v>0</v>
      </c>
      <c r="AS60" s="108">
        <f>AM60</f>
        <v>0</v>
      </c>
      <c r="AT60" s="105"/>
      <c r="AU60" s="105"/>
      <c r="AV60" s="105"/>
      <c r="AW60" s="106">
        <f>AS60+AT60-AU60+SUM(AV60:AV60)</f>
        <v>0</v>
      </c>
      <c r="AX60" s="109">
        <f>AR60</f>
        <v>0</v>
      </c>
      <c r="AY60" s="105"/>
      <c r="AZ60" s="105"/>
      <c r="BA60" s="105"/>
      <c r="BB60" s="107">
        <f>AX60+AY60-AZ60+BA60</f>
        <v>0</v>
      </c>
      <c r="BC60" s="108">
        <f>AW60</f>
        <v>0</v>
      </c>
      <c r="BD60" s="105"/>
      <c r="BE60" s="105"/>
      <c r="BF60" s="105"/>
      <c r="BG60" s="106">
        <f>BC60+BD60-BE60+SUM(BF60:BF60)</f>
        <v>0</v>
      </c>
      <c r="BH60" s="109">
        <f>BB60</f>
        <v>0</v>
      </c>
      <c r="BI60" s="105"/>
      <c r="BJ60" s="105"/>
      <c r="BK60" s="105"/>
      <c r="BL60" s="107">
        <f>BH60+BI60-BJ60+BK60</f>
        <v>0</v>
      </c>
      <c r="BM60" s="108">
        <f>BG60</f>
        <v>0</v>
      </c>
      <c r="BN60" s="218"/>
      <c r="BO60" s="218"/>
      <c r="BP60" s="218"/>
      <c r="BQ60" s="106">
        <f>BM60+BN60-BO60+SUM(BP60:BP60)</f>
        <v>0</v>
      </c>
      <c r="BR60" s="109">
        <f>BL60</f>
        <v>0</v>
      </c>
      <c r="BS60" s="218"/>
      <c r="BT60" s="218"/>
      <c r="BU60" s="218"/>
      <c r="BV60" s="107">
        <f>BR60+BS60-BT60+BU60</f>
        <v>0</v>
      </c>
      <c r="BW60" s="104"/>
      <c r="BX60" s="105"/>
      <c r="BY60" s="109">
        <f>BG60-BW60</f>
        <v>0</v>
      </c>
      <c r="BZ60" s="110">
        <f>BL60-BX60</f>
        <v>0</v>
      </c>
      <c r="CA60" s="111"/>
      <c r="CB60" s="105"/>
      <c r="CC60" s="100">
        <f t="shared" si="30"/>
        <v>0</v>
      </c>
      <c r="CD60" s="112"/>
      <c r="CE60" s="100">
        <f>CD60-SUM(BG60,BL60)</f>
        <v>0</v>
      </c>
    </row>
    <row r="61" spans="1:84" s="103" customFormat="1" ht="29.25" thickBot="1" x14ac:dyDescent="0.25">
      <c r="A61" s="1">
        <v>28</v>
      </c>
      <c r="B61" s="1"/>
      <c r="C61" s="27" t="s">
        <v>42</v>
      </c>
      <c r="D61" s="28">
        <v>1592</v>
      </c>
      <c r="E61" s="129"/>
      <c r="F61" s="105"/>
      <c r="G61" s="105"/>
      <c r="H61" s="105"/>
      <c r="I61" s="106">
        <f>E61+F61-G61+H61</f>
        <v>0</v>
      </c>
      <c r="J61" s="117"/>
      <c r="K61" s="117"/>
      <c r="L61" s="117"/>
      <c r="M61" s="117"/>
      <c r="N61" s="107">
        <f>J61+K61-L61+M61</f>
        <v>0</v>
      </c>
      <c r="O61" s="108">
        <f>I61</f>
        <v>0</v>
      </c>
      <c r="P61" s="272"/>
      <c r="Q61" s="105"/>
      <c r="R61" s="105"/>
      <c r="S61" s="106">
        <f>O61+P61-Q61+SUM(R61:R61)</f>
        <v>0</v>
      </c>
      <c r="T61" s="109">
        <f>N61</f>
        <v>0</v>
      </c>
      <c r="U61" s="105"/>
      <c r="V61" s="105"/>
      <c r="W61" s="105"/>
      <c r="X61" s="107">
        <f>T61+U61-V61+W61</f>
        <v>0</v>
      </c>
      <c r="Y61" s="108">
        <f>S61</f>
        <v>0</v>
      </c>
      <c r="Z61" s="218"/>
      <c r="AA61" s="218"/>
      <c r="AB61" s="218"/>
      <c r="AC61" s="106">
        <f>Y61+Z61-AA61+SUM(AB61:AB61)</f>
        <v>0</v>
      </c>
      <c r="AD61" s="109">
        <f>X61</f>
        <v>0</v>
      </c>
      <c r="AE61" s="105"/>
      <c r="AF61" s="105"/>
      <c r="AG61" s="105"/>
      <c r="AH61" s="107">
        <f>AD61+AE61-AF61+AG61</f>
        <v>0</v>
      </c>
      <c r="AI61" s="108">
        <f>AC61</f>
        <v>0</v>
      </c>
      <c r="AJ61" s="105"/>
      <c r="AK61" s="105"/>
      <c r="AL61" s="105"/>
      <c r="AM61" s="106">
        <f>AI61+AJ61-AK61+SUM(AL61:AL61)</f>
        <v>0</v>
      </c>
      <c r="AN61" s="109">
        <f>AH61</f>
        <v>0</v>
      </c>
      <c r="AO61" s="105"/>
      <c r="AP61" s="105"/>
      <c r="AQ61" s="105"/>
      <c r="AR61" s="107">
        <f>AN61+AO61-AP61+AQ61</f>
        <v>0</v>
      </c>
      <c r="AS61" s="108">
        <f>AM61</f>
        <v>0</v>
      </c>
      <c r="AT61" s="105"/>
      <c r="AU61" s="105"/>
      <c r="AV61" s="105"/>
      <c r="AW61" s="106">
        <f>AS61+AT61-AU61+SUM(AV61:AV61)</f>
        <v>0</v>
      </c>
      <c r="AX61" s="109">
        <f>AR61</f>
        <v>0</v>
      </c>
      <c r="AY61" s="105"/>
      <c r="AZ61" s="105"/>
      <c r="BA61" s="105"/>
      <c r="BB61" s="107">
        <f>AX61+AY61-AZ61+BA61</f>
        <v>0</v>
      </c>
      <c r="BC61" s="108">
        <f>AW61</f>
        <v>0</v>
      </c>
      <c r="BD61" s="105"/>
      <c r="BE61" s="105"/>
      <c r="BF61" s="105"/>
      <c r="BG61" s="106">
        <f>BC61+BD61-BE61+SUM(BF61:BF61)</f>
        <v>0</v>
      </c>
      <c r="BH61" s="109">
        <f>BB61</f>
        <v>0</v>
      </c>
      <c r="BI61" s="105"/>
      <c r="BJ61" s="105"/>
      <c r="BK61" s="105"/>
      <c r="BL61" s="107">
        <f>BH61+BI61-BJ61+BK61</f>
        <v>0</v>
      </c>
      <c r="BM61" s="108">
        <f>BG61</f>
        <v>0</v>
      </c>
      <c r="BN61" s="218"/>
      <c r="BO61" s="218"/>
      <c r="BP61" s="218"/>
      <c r="BQ61" s="106">
        <f>BM61+BN61-BO61+SUM(BP61:BP61)</f>
        <v>0</v>
      </c>
      <c r="BR61" s="109">
        <f>BL61</f>
        <v>0</v>
      </c>
      <c r="BS61" s="218"/>
      <c r="BT61" s="218"/>
      <c r="BU61" s="218"/>
      <c r="BV61" s="107">
        <f>BR61+BS61-BT61+BU61</f>
        <v>0</v>
      </c>
      <c r="BW61" s="104"/>
      <c r="BX61" s="105"/>
      <c r="BY61" s="109">
        <f>BG61-BW61</f>
        <v>0</v>
      </c>
      <c r="BZ61" s="110">
        <f>BL61-BX61</f>
        <v>0</v>
      </c>
      <c r="CA61" s="111"/>
      <c r="CB61" s="105"/>
      <c r="CC61" s="100">
        <f t="shared" si="30"/>
        <v>0</v>
      </c>
      <c r="CD61" s="219"/>
      <c r="CE61" s="100">
        <f>CD61-SUM(BG61,BL61)</f>
        <v>0</v>
      </c>
    </row>
    <row r="62" spans="1:84" s="103" customFormat="1" ht="15" thickBot="1" x14ac:dyDescent="0.25">
      <c r="A62" s="1"/>
      <c r="B62" s="1"/>
      <c r="C62" s="5"/>
      <c r="D62" s="5"/>
      <c r="E62" s="130"/>
      <c r="F62" s="106"/>
      <c r="G62" s="106"/>
      <c r="H62" s="106"/>
      <c r="I62" s="106"/>
      <c r="J62" s="106"/>
      <c r="K62" s="106"/>
      <c r="L62" s="106"/>
      <c r="M62" s="106"/>
      <c r="N62" s="107"/>
      <c r="O62" s="113"/>
      <c r="P62" s="106"/>
      <c r="Q62" s="106"/>
      <c r="R62" s="106"/>
      <c r="S62" s="106"/>
      <c r="T62" s="106"/>
      <c r="U62" s="106"/>
      <c r="V62" s="106"/>
      <c r="W62" s="106"/>
      <c r="X62" s="107"/>
      <c r="Y62" s="113"/>
      <c r="Z62" s="106"/>
      <c r="AA62" s="106"/>
      <c r="AB62" s="106"/>
      <c r="AC62" s="106"/>
      <c r="AD62" s="106"/>
      <c r="AE62" s="106"/>
      <c r="AF62" s="106"/>
      <c r="AG62" s="106"/>
      <c r="AH62" s="107"/>
      <c r="AI62" s="113"/>
      <c r="AJ62" s="106"/>
      <c r="AK62" s="106"/>
      <c r="AL62" s="106"/>
      <c r="AM62" s="106"/>
      <c r="AN62" s="106"/>
      <c r="AO62" s="106"/>
      <c r="AP62" s="106"/>
      <c r="AQ62" s="106"/>
      <c r="AR62" s="107"/>
      <c r="AS62" s="113"/>
      <c r="AT62" s="106"/>
      <c r="AU62" s="106"/>
      <c r="AV62" s="106"/>
      <c r="AW62" s="106"/>
      <c r="AX62" s="106"/>
      <c r="AY62" s="106"/>
      <c r="AZ62" s="106"/>
      <c r="BA62" s="106"/>
      <c r="BB62" s="107"/>
      <c r="BC62" s="113"/>
      <c r="BD62" s="106"/>
      <c r="BE62" s="106"/>
      <c r="BF62" s="106"/>
      <c r="BG62" s="106"/>
      <c r="BH62" s="106"/>
      <c r="BI62" s="106"/>
      <c r="BJ62" s="106"/>
      <c r="BK62" s="106"/>
      <c r="BL62" s="107"/>
      <c r="BM62" s="113"/>
      <c r="BN62" s="106"/>
      <c r="BO62" s="106"/>
      <c r="BP62" s="106"/>
      <c r="BQ62" s="106"/>
      <c r="BR62" s="106"/>
      <c r="BS62" s="106"/>
      <c r="BT62" s="106"/>
      <c r="BU62" s="106"/>
      <c r="BV62" s="107"/>
      <c r="BW62" s="113"/>
      <c r="BX62" s="106"/>
      <c r="BY62" s="106"/>
      <c r="BZ62" s="107"/>
      <c r="CA62" s="99"/>
      <c r="CB62" s="99"/>
      <c r="CC62" s="100"/>
      <c r="CD62" s="101"/>
      <c r="CE62" s="100"/>
    </row>
    <row r="63" spans="1:84" s="103" customFormat="1" ht="15.75" thickBot="1" x14ac:dyDescent="0.3">
      <c r="A63" s="1"/>
      <c r="B63" s="1"/>
      <c r="C63" s="14" t="s">
        <v>32</v>
      </c>
      <c r="D63" s="5"/>
      <c r="E63" s="130">
        <f>SUM(E60:E61,E58, E40)</f>
        <v>0</v>
      </c>
      <c r="F63" s="106">
        <f>SUM(F60:F61,F58, F40)</f>
        <v>0</v>
      </c>
      <c r="G63" s="106">
        <f t="shared" ref="G63:CA63" si="83">SUM(G60:G61,G58, G40)</f>
        <v>0</v>
      </c>
      <c r="H63" s="106">
        <f t="shared" si="83"/>
        <v>0</v>
      </c>
      <c r="I63" s="106">
        <f t="shared" si="83"/>
        <v>0</v>
      </c>
      <c r="J63" s="106">
        <f t="shared" si="83"/>
        <v>0</v>
      </c>
      <c r="K63" s="106">
        <f t="shared" si="83"/>
        <v>0</v>
      </c>
      <c r="L63" s="106">
        <f t="shared" si="83"/>
        <v>0</v>
      </c>
      <c r="M63" s="106">
        <f t="shared" si="83"/>
        <v>0</v>
      </c>
      <c r="N63" s="106">
        <f t="shared" si="83"/>
        <v>0</v>
      </c>
      <c r="O63" s="108">
        <f t="shared" si="83"/>
        <v>0</v>
      </c>
      <c r="P63" s="106">
        <f t="shared" si="83"/>
        <v>0</v>
      </c>
      <c r="Q63" s="106">
        <f t="shared" si="83"/>
        <v>0</v>
      </c>
      <c r="R63" s="106">
        <f t="shared" si="83"/>
        <v>-878105</v>
      </c>
      <c r="S63" s="106">
        <f t="shared" si="83"/>
        <v>-878105</v>
      </c>
      <c r="T63" s="106">
        <f t="shared" si="83"/>
        <v>0</v>
      </c>
      <c r="U63" s="106">
        <f t="shared" si="83"/>
        <v>0</v>
      </c>
      <c r="V63" s="106">
        <f t="shared" si="83"/>
        <v>0</v>
      </c>
      <c r="W63" s="106">
        <f t="shared" si="83"/>
        <v>738534</v>
      </c>
      <c r="X63" s="106">
        <f t="shared" si="83"/>
        <v>738534</v>
      </c>
      <c r="Y63" s="108">
        <f t="shared" si="83"/>
        <v>-878105</v>
      </c>
      <c r="Z63" s="106">
        <f t="shared" si="83"/>
        <v>-4924</v>
      </c>
      <c r="AA63" s="106">
        <f t="shared" si="83"/>
        <v>391399</v>
      </c>
      <c r="AB63" s="106">
        <f t="shared" si="83"/>
        <v>0</v>
      </c>
      <c r="AC63" s="106">
        <f t="shared" si="83"/>
        <v>-1274428</v>
      </c>
      <c r="AD63" s="106">
        <f t="shared" si="83"/>
        <v>738534</v>
      </c>
      <c r="AE63" s="106">
        <f t="shared" si="83"/>
        <v>-21028</v>
      </c>
      <c r="AF63" s="106">
        <f t="shared" si="83"/>
        <v>21235</v>
      </c>
      <c r="AG63" s="106">
        <f t="shared" si="83"/>
        <v>0</v>
      </c>
      <c r="AH63" s="106">
        <f t="shared" si="83"/>
        <v>696271</v>
      </c>
      <c r="AI63" s="108">
        <f t="shared" si="83"/>
        <v>-1274428</v>
      </c>
      <c r="AJ63" s="106">
        <f t="shared" si="83"/>
        <v>-2166469</v>
      </c>
      <c r="AK63" s="106">
        <f t="shared" si="83"/>
        <v>-846066</v>
      </c>
      <c r="AL63" s="106">
        <f t="shared" si="83"/>
        <v>737547</v>
      </c>
      <c r="AM63" s="106">
        <f t="shared" si="83"/>
        <v>-1857284</v>
      </c>
      <c r="AN63" s="106">
        <f t="shared" si="83"/>
        <v>696271</v>
      </c>
      <c r="AO63" s="106">
        <f t="shared" si="83"/>
        <v>-58571</v>
      </c>
      <c r="AP63" s="106">
        <f t="shared" si="83"/>
        <v>12429</v>
      </c>
      <c r="AQ63" s="106">
        <f t="shared" si="83"/>
        <v>0</v>
      </c>
      <c r="AR63" s="106">
        <f t="shared" si="83"/>
        <v>625271</v>
      </c>
      <c r="AS63" s="108">
        <f t="shared" si="83"/>
        <v>-1857284</v>
      </c>
      <c r="AT63" s="106">
        <f t="shared" si="83"/>
        <v>-47967</v>
      </c>
      <c r="AU63" s="106">
        <f t="shared" si="83"/>
        <v>0</v>
      </c>
      <c r="AV63" s="106">
        <f t="shared" si="83"/>
        <v>0</v>
      </c>
      <c r="AW63" s="106">
        <f t="shared" si="83"/>
        <v>-1905251</v>
      </c>
      <c r="AX63" s="106">
        <f t="shared" si="83"/>
        <v>625271</v>
      </c>
      <c r="AY63" s="106">
        <f t="shared" si="83"/>
        <v>-11586</v>
      </c>
      <c r="AZ63" s="106">
        <f t="shared" si="83"/>
        <v>0</v>
      </c>
      <c r="BA63" s="106">
        <f t="shared" si="83"/>
        <v>0</v>
      </c>
      <c r="BB63" s="106">
        <f t="shared" si="83"/>
        <v>613685</v>
      </c>
      <c r="BC63" s="108">
        <f t="shared" si="83"/>
        <v>-1905251</v>
      </c>
      <c r="BD63" s="106">
        <f t="shared" si="83"/>
        <v>150321</v>
      </c>
      <c r="BE63" s="106">
        <f t="shared" si="83"/>
        <v>-1474713</v>
      </c>
      <c r="BF63" s="106">
        <f t="shared" si="83"/>
        <v>0</v>
      </c>
      <c r="BG63" s="106">
        <f t="shared" si="83"/>
        <v>-280217</v>
      </c>
      <c r="BH63" s="106">
        <f t="shared" si="83"/>
        <v>613685</v>
      </c>
      <c r="BI63" s="106">
        <f t="shared" si="83"/>
        <v>-225033</v>
      </c>
      <c r="BJ63" s="106">
        <f t="shared" si="83"/>
        <v>-148667</v>
      </c>
      <c r="BK63" s="106">
        <f t="shared" si="83"/>
        <v>0</v>
      </c>
      <c r="BL63" s="106">
        <f t="shared" si="83"/>
        <v>537319</v>
      </c>
      <c r="BM63" s="108">
        <f t="shared" ref="BM63:BV63" si="84">SUM(BM60:BM61,BM58, BM40)</f>
        <v>-280217</v>
      </c>
      <c r="BN63" s="106">
        <f t="shared" si="84"/>
        <v>440814.03</v>
      </c>
      <c r="BO63" s="106">
        <f t="shared" si="84"/>
        <v>543643</v>
      </c>
      <c r="BP63" s="106">
        <f t="shared" si="84"/>
        <v>0</v>
      </c>
      <c r="BQ63" s="106">
        <f t="shared" si="84"/>
        <v>-383045.97</v>
      </c>
      <c r="BR63" s="106">
        <f t="shared" si="84"/>
        <v>537319</v>
      </c>
      <c r="BS63" s="106">
        <f t="shared" si="84"/>
        <v>781262.78</v>
      </c>
      <c r="BT63" s="106">
        <f t="shared" si="84"/>
        <v>798678</v>
      </c>
      <c r="BU63" s="106">
        <f t="shared" si="84"/>
        <v>0</v>
      </c>
      <c r="BV63" s="106">
        <f t="shared" si="84"/>
        <v>519903.78</v>
      </c>
      <c r="BW63" s="108">
        <f t="shared" si="83"/>
        <v>-540937</v>
      </c>
      <c r="BX63" s="106">
        <f t="shared" si="83"/>
        <v>-59953</v>
      </c>
      <c r="BY63" s="106">
        <f t="shared" si="83"/>
        <v>157891.03000000003</v>
      </c>
      <c r="BZ63" s="106">
        <f t="shared" si="83"/>
        <v>579856.78</v>
      </c>
      <c r="CA63" s="108">
        <f t="shared" si="83"/>
        <v>-11236.175999999998</v>
      </c>
      <c r="CB63" s="106">
        <f>SUM(CB60:CB61,CB58, CB40)</f>
        <v>0</v>
      </c>
      <c r="CC63" s="106">
        <f>SUM(CC60:CC61,CC58, CC40)</f>
        <v>-638916.36599999981</v>
      </c>
      <c r="CD63" s="114">
        <f>SUM(CD60:CD61,CD58, CD40)</f>
        <v>136861</v>
      </c>
      <c r="CE63" s="100">
        <f>CD63-SUM(BQ63,BV63)</f>
        <v>3.1899999999441206</v>
      </c>
      <c r="CF63" s="108"/>
    </row>
    <row r="64" spans="1:84" s="103" customFormat="1" ht="14.25" x14ac:dyDescent="0.2">
      <c r="A64" s="1"/>
      <c r="B64" s="1"/>
      <c r="C64" s="15"/>
      <c r="D64" s="15"/>
      <c r="E64" s="130"/>
      <c r="F64" s="106"/>
      <c r="G64" s="106"/>
      <c r="H64" s="106"/>
      <c r="I64" s="106"/>
      <c r="J64" s="106"/>
      <c r="K64" s="106"/>
      <c r="L64" s="106"/>
      <c r="M64" s="106"/>
      <c r="N64" s="107"/>
      <c r="O64" s="113"/>
      <c r="P64" s="106"/>
      <c r="Q64" s="106"/>
      <c r="R64" s="106"/>
      <c r="S64" s="106"/>
      <c r="T64" s="106"/>
      <c r="U64" s="106"/>
      <c r="V64" s="106"/>
      <c r="W64" s="106"/>
      <c r="X64" s="107"/>
      <c r="Y64" s="113"/>
      <c r="Z64" s="106"/>
      <c r="AA64" s="106"/>
      <c r="AB64" s="106"/>
      <c r="AC64" s="106"/>
      <c r="AD64" s="106"/>
      <c r="AE64" s="106"/>
      <c r="AF64" s="106"/>
      <c r="AG64" s="106"/>
      <c r="AH64" s="107"/>
      <c r="AI64" s="113"/>
      <c r="AJ64" s="106"/>
      <c r="AK64" s="106"/>
      <c r="AL64" s="106"/>
      <c r="AM64" s="106"/>
      <c r="AN64" s="106"/>
      <c r="AO64" s="106"/>
      <c r="AP64" s="106"/>
      <c r="AQ64" s="106"/>
      <c r="AR64" s="107"/>
      <c r="AS64" s="113"/>
      <c r="AT64" s="106"/>
      <c r="AU64" s="106"/>
      <c r="AV64" s="106"/>
      <c r="AW64" s="106"/>
      <c r="AX64" s="106"/>
      <c r="AY64" s="106"/>
      <c r="AZ64" s="106"/>
      <c r="BA64" s="106"/>
      <c r="BB64" s="107"/>
      <c r="BC64" s="113"/>
      <c r="BD64" s="106"/>
      <c r="BE64" s="106"/>
      <c r="BF64" s="106"/>
      <c r="BG64" s="106"/>
      <c r="BH64" s="106"/>
      <c r="BI64" s="106"/>
      <c r="BJ64" s="106"/>
      <c r="BK64" s="106"/>
      <c r="BL64" s="107"/>
      <c r="BM64" s="113"/>
      <c r="BN64" s="106"/>
      <c r="BO64" s="106"/>
      <c r="BP64" s="106"/>
      <c r="BQ64" s="106"/>
      <c r="BR64" s="106"/>
      <c r="BS64" s="106"/>
      <c r="BT64" s="106"/>
      <c r="BU64" s="106"/>
      <c r="BV64" s="107"/>
      <c r="BW64" s="113"/>
      <c r="BX64" s="106"/>
      <c r="BY64" s="106"/>
      <c r="BZ64" s="107"/>
      <c r="CA64" s="99"/>
      <c r="CB64" s="99"/>
      <c r="CC64" s="100"/>
      <c r="CD64" s="101"/>
      <c r="CE64" s="100"/>
    </row>
    <row r="65" spans="1:83" s="103" customFormat="1" ht="15" thickBot="1" x14ac:dyDescent="0.25">
      <c r="A65" s="1"/>
      <c r="B65" s="1"/>
      <c r="C65" s="15"/>
      <c r="D65" s="15"/>
      <c r="E65" s="130"/>
      <c r="F65" s="106"/>
      <c r="G65" s="106"/>
      <c r="H65" s="106"/>
      <c r="I65" s="106"/>
      <c r="J65" s="106"/>
      <c r="K65" s="106"/>
      <c r="L65" s="106"/>
      <c r="M65" s="106"/>
      <c r="N65" s="107"/>
      <c r="O65" s="113"/>
      <c r="P65" s="106"/>
      <c r="Q65" s="106"/>
      <c r="R65" s="106"/>
      <c r="S65" s="106"/>
      <c r="T65" s="106"/>
      <c r="U65" s="106"/>
      <c r="V65" s="106"/>
      <c r="W65" s="106"/>
      <c r="X65" s="107"/>
      <c r="Y65" s="113"/>
      <c r="Z65" s="106"/>
      <c r="AA65" s="106"/>
      <c r="AB65" s="106"/>
      <c r="AC65" s="106"/>
      <c r="AD65" s="106"/>
      <c r="AE65" s="106"/>
      <c r="AF65" s="106"/>
      <c r="AG65" s="106"/>
      <c r="AH65" s="107"/>
      <c r="AI65" s="113"/>
      <c r="AJ65" s="106"/>
      <c r="AK65" s="106"/>
      <c r="AL65" s="106"/>
      <c r="AM65" s="106"/>
      <c r="AN65" s="106"/>
      <c r="AO65" s="106"/>
      <c r="AP65" s="106"/>
      <c r="AQ65" s="106"/>
      <c r="AR65" s="107"/>
      <c r="AS65" s="113"/>
      <c r="AT65" s="106"/>
      <c r="AU65" s="106"/>
      <c r="AV65" s="106"/>
      <c r="AW65" s="106"/>
      <c r="AX65" s="106"/>
      <c r="AY65" s="106"/>
      <c r="AZ65" s="106"/>
      <c r="BA65" s="106"/>
      <c r="BB65" s="107"/>
      <c r="BC65" s="113"/>
      <c r="BD65" s="106"/>
      <c r="BE65" s="106"/>
      <c r="BF65" s="106"/>
      <c r="BG65" s="106"/>
      <c r="BH65" s="106"/>
      <c r="BI65" s="106"/>
      <c r="BJ65" s="106"/>
      <c r="BK65" s="106"/>
      <c r="BL65" s="107"/>
      <c r="BM65" s="113"/>
      <c r="BN65" s="106"/>
      <c r="BO65" s="106"/>
      <c r="BP65" s="106"/>
      <c r="BQ65" s="106"/>
      <c r="BR65" s="106"/>
      <c r="BS65" s="106"/>
      <c r="BT65" s="106"/>
      <c r="BU65" s="106"/>
      <c r="BV65" s="107"/>
      <c r="BW65" s="113"/>
      <c r="BX65" s="106"/>
      <c r="BY65" s="106"/>
      <c r="BZ65" s="107"/>
      <c r="CA65" s="99"/>
      <c r="CB65" s="99"/>
      <c r="CC65" s="100"/>
      <c r="CD65" s="101"/>
      <c r="CE65" s="100"/>
    </row>
    <row r="66" spans="1:83" s="103" customFormat="1" ht="15.75" thickBot="1" x14ac:dyDescent="0.3">
      <c r="A66" s="1">
        <v>29</v>
      </c>
      <c r="B66" s="1"/>
      <c r="C66" s="52" t="s">
        <v>81</v>
      </c>
      <c r="D66" s="53">
        <v>1568</v>
      </c>
      <c r="E66" s="132"/>
      <c r="F66" s="120"/>
      <c r="G66" s="120"/>
      <c r="H66" s="120"/>
      <c r="I66" s="120"/>
      <c r="J66" s="120"/>
      <c r="K66" s="120"/>
      <c r="L66" s="120"/>
      <c r="M66" s="120"/>
      <c r="N66" s="121"/>
      <c r="O66" s="122"/>
      <c r="P66" s="123"/>
      <c r="Q66" s="123"/>
      <c r="R66" s="123"/>
      <c r="S66" s="106">
        <f>O66+P66-Q66+SUM(R66:R66)</f>
        <v>0</v>
      </c>
      <c r="T66" s="123"/>
      <c r="U66" s="123"/>
      <c r="V66" s="123"/>
      <c r="W66" s="123"/>
      <c r="X66" s="107">
        <f>T66+U66-V66+W66</f>
        <v>0</v>
      </c>
      <c r="Y66" s="108">
        <f>S66</f>
        <v>0</v>
      </c>
      <c r="Z66" s="123"/>
      <c r="AA66" s="123"/>
      <c r="AB66" s="123"/>
      <c r="AC66" s="106">
        <f>Y66+Z66-AA66+SUM(AB66:AB66)</f>
        <v>0</v>
      </c>
      <c r="AD66" s="106">
        <f>X66</f>
        <v>0</v>
      </c>
      <c r="AE66" s="123"/>
      <c r="AF66" s="123"/>
      <c r="AG66" s="105"/>
      <c r="AH66" s="107">
        <f>AD66+AE66-AF66+AG66</f>
        <v>0</v>
      </c>
      <c r="AI66" s="108">
        <f>AC66</f>
        <v>0</v>
      </c>
      <c r="AJ66" s="123"/>
      <c r="AK66" s="123"/>
      <c r="AL66" s="123"/>
      <c r="AM66" s="106">
        <f>AI66+AJ66-AK66+SUM(AL66:AL66)</f>
        <v>0</v>
      </c>
      <c r="AN66" s="106">
        <f>AH66</f>
        <v>0</v>
      </c>
      <c r="AO66" s="123"/>
      <c r="AP66" s="123"/>
      <c r="AQ66" s="105"/>
      <c r="AR66" s="107">
        <f>AN66+AO66-AP66+AQ66</f>
        <v>0</v>
      </c>
      <c r="AS66" s="108">
        <f>AM66</f>
        <v>0</v>
      </c>
      <c r="AT66" s="123"/>
      <c r="AU66" s="123"/>
      <c r="AV66" s="123"/>
      <c r="AW66" s="106">
        <f>AS66+AT66-AU66+SUM(AV66:AV66)</f>
        <v>0</v>
      </c>
      <c r="AX66" s="106">
        <f>AR66</f>
        <v>0</v>
      </c>
      <c r="AY66" s="123"/>
      <c r="AZ66" s="123"/>
      <c r="BA66" s="105"/>
      <c r="BB66" s="107">
        <f>AX66+AY66-AZ66+BA66</f>
        <v>0</v>
      </c>
      <c r="BC66" s="108">
        <f>AW66</f>
        <v>0</v>
      </c>
      <c r="BD66" s="123">
        <v>-22522.13</v>
      </c>
      <c r="BE66" s="123"/>
      <c r="BF66" s="123"/>
      <c r="BG66" s="106">
        <f>BC66+BD66-BE66+SUM(BF66:BF66)</f>
        <v>-22522.13</v>
      </c>
      <c r="BH66" s="106">
        <f>BB66</f>
        <v>0</v>
      </c>
      <c r="BI66" s="123">
        <v>0</v>
      </c>
      <c r="BJ66" s="123"/>
      <c r="BK66" s="123"/>
      <c r="BL66" s="107">
        <f>BH66+BI66-BJ66+BK66</f>
        <v>0</v>
      </c>
      <c r="BM66" s="108">
        <f>BG66</f>
        <v>-22522.13</v>
      </c>
      <c r="BN66" s="123"/>
      <c r="BO66" s="123"/>
      <c r="BP66" s="123"/>
      <c r="BQ66" s="106">
        <f>BM66+BN66-BO66+SUM(BP66:BP66)</f>
        <v>-22522.13</v>
      </c>
      <c r="BR66" s="106">
        <f>BL66</f>
        <v>0</v>
      </c>
      <c r="BS66" s="123">
        <v>0</v>
      </c>
      <c r="BT66" s="123"/>
      <c r="BU66" s="123"/>
      <c r="BV66" s="107">
        <f>BR66+BS66-BT66+BU66</f>
        <v>0</v>
      </c>
      <c r="BW66" s="123"/>
      <c r="BX66" s="123"/>
      <c r="BY66" s="109">
        <f>BG66-BW66</f>
        <v>-22522.13</v>
      </c>
      <c r="BZ66" s="110">
        <f>BL66-BX66</f>
        <v>0</v>
      </c>
      <c r="CA66" s="111">
        <v>-886.99</v>
      </c>
      <c r="CB66" s="123"/>
      <c r="CC66" s="100">
        <f>SUM(BY66:CB66)</f>
        <v>-23409.120000000003</v>
      </c>
      <c r="CD66" s="124"/>
      <c r="CE66" s="100">
        <f>CD66-SUM(BG66,BL66)</f>
        <v>22522.13</v>
      </c>
    </row>
    <row r="67" spans="1:83" s="103" customFormat="1" ht="15" x14ac:dyDescent="0.25">
      <c r="A67" s="1"/>
      <c r="B67" s="1"/>
      <c r="C67" s="52"/>
      <c r="D67" s="53"/>
      <c r="E67" s="130"/>
      <c r="F67" s="106"/>
      <c r="G67" s="106"/>
      <c r="H67" s="106"/>
      <c r="I67" s="106"/>
      <c r="J67" s="106"/>
      <c r="K67" s="106"/>
      <c r="L67" s="106"/>
      <c r="M67" s="106"/>
      <c r="N67" s="106"/>
      <c r="O67" s="113"/>
      <c r="P67" s="106"/>
      <c r="Q67" s="106"/>
      <c r="R67" s="106"/>
      <c r="S67" s="106"/>
      <c r="T67" s="106"/>
      <c r="U67" s="106"/>
      <c r="V67" s="106"/>
      <c r="W67" s="106"/>
      <c r="X67" s="106"/>
      <c r="Y67" s="113"/>
      <c r="Z67" s="106"/>
      <c r="AA67" s="106"/>
      <c r="AB67" s="106"/>
      <c r="AC67" s="106"/>
      <c r="AD67" s="106"/>
      <c r="AE67" s="106"/>
      <c r="AF67" s="106"/>
      <c r="AG67" s="106"/>
      <c r="AH67" s="106"/>
      <c r="AI67" s="113"/>
      <c r="AJ67" s="106"/>
      <c r="AK67" s="106"/>
      <c r="AL67" s="106"/>
      <c r="AM67" s="106"/>
      <c r="AN67" s="106"/>
      <c r="AO67" s="106"/>
      <c r="AP67" s="106"/>
      <c r="AQ67" s="106"/>
      <c r="AR67" s="106"/>
      <c r="AS67" s="113"/>
      <c r="AT67" s="106"/>
      <c r="AU67" s="106"/>
      <c r="AV67" s="106"/>
      <c r="AW67" s="106"/>
      <c r="AX67" s="106"/>
      <c r="AY67" s="106"/>
      <c r="AZ67" s="106"/>
      <c r="BA67" s="106"/>
      <c r="BB67" s="106"/>
      <c r="BC67" s="113"/>
      <c r="BD67" s="106"/>
      <c r="BE67" s="106"/>
      <c r="BF67" s="106"/>
      <c r="BG67" s="106"/>
      <c r="BH67" s="106"/>
      <c r="BI67" s="106"/>
      <c r="BJ67" s="106"/>
      <c r="BK67" s="106"/>
      <c r="BL67" s="106"/>
      <c r="BM67" s="113"/>
      <c r="BN67" s="106"/>
      <c r="BO67" s="106"/>
      <c r="BP67" s="106"/>
      <c r="BQ67" s="106"/>
      <c r="BR67" s="106"/>
      <c r="BS67" s="106"/>
      <c r="BT67" s="106"/>
      <c r="BU67" s="106"/>
      <c r="BV67" s="106"/>
      <c r="BW67" s="113"/>
      <c r="BX67" s="106"/>
      <c r="BY67" s="106"/>
      <c r="BZ67" s="107"/>
      <c r="CA67" s="99"/>
      <c r="CB67" s="99"/>
      <c r="CC67" s="100"/>
      <c r="CD67" s="101"/>
      <c r="CE67" s="100"/>
    </row>
    <row r="68" spans="1:83" s="103" customFormat="1" ht="15" x14ac:dyDescent="0.25">
      <c r="A68" s="1"/>
      <c r="B68" s="1"/>
      <c r="C68" s="52"/>
      <c r="D68" s="53"/>
      <c r="E68" s="130"/>
      <c r="F68" s="106"/>
      <c r="G68" s="106"/>
      <c r="H68" s="106"/>
      <c r="I68" s="106"/>
      <c r="J68" s="106"/>
      <c r="K68" s="106"/>
      <c r="L68" s="106"/>
      <c r="M68" s="106"/>
      <c r="N68" s="106"/>
      <c r="O68" s="113"/>
      <c r="P68" s="106"/>
      <c r="Q68" s="106"/>
      <c r="R68" s="106"/>
      <c r="S68" s="106"/>
      <c r="T68" s="106"/>
      <c r="U68" s="106"/>
      <c r="V68" s="106"/>
      <c r="W68" s="106"/>
      <c r="X68" s="106"/>
      <c r="Y68" s="113"/>
      <c r="Z68" s="106"/>
      <c r="AA68" s="106"/>
      <c r="AB68" s="106"/>
      <c r="AC68" s="106"/>
      <c r="AD68" s="106"/>
      <c r="AE68" s="106"/>
      <c r="AF68" s="106"/>
      <c r="AG68" s="106"/>
      <c r="AH68" s="106"/>
      <c r="AI68" s="113"/>
      <c r="AJ68" s="106"/>
      <c r="AK68" s="106"/>
      <c r="AL68" s="106"/>
      <c r="AM68" s="106"/>
      <c r="AN68" s="106"/>
      <c r="AO68" s="106"/>
      <c r="AP68" s="106"/>
      <c r="AQ68" s="106"/>
      <c r="AR68" s="106"/>
      <c r="AS68" s="113"/>
      <c r="AT68" s="106"/>
      <c r="AU68" s="106"/>
      <c r="AV68" s="106"/>
      <c r="AW68" s="106"/>
      <c r="AX68" s="106"/>
      <c r="AY68" s="106"/>
      <c r="AZ68" s="106"/>
      <c r="BA68" s="106"/>
      <c r="BB68" s="106"/>
      <c r="BC68" s="113"/>
      <c r="BD68" s="106"/>
      <c r="BE68" s="106"/>
      <c r="BF68" s="106"/>
      <c r="BG68" s="106"/>
      <c r="BH68" s="106"/>
      <c r="BI68" s="106"/>
      <c r="BJ68" s="106"/>
      <c r="BK68" s="106"/>
      <c r="BL68" s="106"/>
      <c r="BM68" s="113"/>
      <c r="BN68" s="106"/>
      <c r="BO68" s="106"/>
      <c r="BP68" s="106"/>
      <c r="BQ68" s="106"/>
      <c r="BR68" s="106"/>
      <c r="BS68" s="106"/>
      <c r="BT68" s="106"/>
      <c r="BU68" s="106"/>
      <c r="BV68" s="106"/>
      <c r="BW68" s="113"/>
      <c r="BX68" s="106"/>
      <c r="BY68" s="106"/>
      <c r="BZ68" s="107"/>
      <c r="CA68" s="99"/>
      <c r="CB68" s="99"/>
      <c r="CC68" s="100"/>
      <c r="CD68" s="101"/>
      <c r="CE68" s="100"/>
    </row>
    <row r="69" spans="1:83" s="103" customFormat="1" ht="15" x14ac:dyDescent="0.25">
      <c r="A69" s="1"/>
      <c r="B69" s="1"/>
      <c r="C69" s="16" t="s">
        <v>121</v>
      </c>
      <c r="D69" s="15"/>
      <c r="E69" s="130">
        <f t="shared" ref="E69:AB69" si="85">E63+E66</f>
        <v>0</v>
      </c>
      <c r="F69" s="106">
        <f t="shared" si="85"/>
        <v>0</v>
      </c>
      <c r="G69" s="106">
        <f t="shared" si="85"/>
        <v>0</v>
      </c>
      <c r="H69" s="106">
        <f t="shared" si="85"/>
        <v>0</v>
      </c>
      <c r="I69" s="106">
        <f t="shared" si="85"/>
        <v>0</v>
      </c>
      <c r="J69" s="106">
        <f t="shared" si="85"/>
        <v>0</v>
      </c>
      <c r="K69" s="106">
        <f t="shared" si="85"/>
        <v>0</v>
      </c>
      <c r="L69" s="106">
        <f t="shared" si="85"/>
        <v>0</v>
      </c>
      <c r="M69" s="106">
        <f t="shared" si="85"/>
        <v>0</v>
      </c>
      <c r="N69" s="107">
        <f t="shared" si="85"/>
        <v>0</v>
      </c>
      <c r="O69" s="113">
        <f t="shared" si="85"/>
        <v>0</v>
      </c>
      <c r="P69" s="106">
        <f t="shared" si="85"/>
        <v>0</v>
      </c>
      <c r="Q69" s="106">
        <f t="shared" si="85"/>
        <v>0</v>
      </c>
      <c r="R69" s="106">
        <f t="shared" si="85"/>
        <v>-878105</v>
      </c>
      <c r="S69" s="106">
        <f t="shared" si="85"/>
        <v>-878105</v>
      </c>
      <c r="T69" s="106">
        <f t="shared" si="85"/>
        <v>0</v>
      </c>
      <c r="U69" s="106">
        <f t="shared" si="85"/>
        <v>0</v>
      </c>
      <c r="V69" s="106">
        <f t="shared" si="85"/>
        <v>0</v>
      </c>
      <c r="W69" s="106">
        <f t="shared" si="85"/>
        <v>738534</v>
      </c>
      <c r="X69" s="107">
        <f t="shared" si="85"/>
        <v>738534</v>
      </c>
      <c r="Y69" s="113">
        <f t="shared" si="85"/>
        <v>-878105</v>
      </c>
      <c r="Z69" s="106">
        <f t="shared" si="85"/>
        <v>-4924</v>
      </c>
      <c r="AA69" s="106">
        <f t="shared" si="85"/>
        <v>391399</v>
      </c>
      <c r="AB69" s="106">
        <f t="shared" si="85"/>
        <v>0</v>
      </c>
      <c r="AC69" s="106">
        <f t="shared" ref="AC69:CD69" si="86">AC63+AC66</f>
        <v>-1274428</v>
      </c>
      <c r="AD69" s="106">
        <f t="shared" si="86"/>
        <v>738534</v>
      </c>
      <c r="AE69" s="106">
        <f t="shared" si="86"/>
        <v>-21028</v>
      </c>
      <c r="AF69" s="106">
        <f t="shared" si="86"/>
        <v>21235</v>
      </c>
      <c r="AG69" s="106">
        <f t="shared" si="86"/>
        <v>0</v>
      </c>
      <c r="AH69" s="107">
        <f t="shared" si="86"/>
        <v>696271</v>
      </c>
      <c r="AI69" s="113">
        <f t="shared" si="86"/>
        <v>-1274428</v>
      </c>
      <c r="AJ69" s="106">
        <f t="shared" si="86"/>
        <v>-2166469</v>
      </c>
      <c r="AK69" s="106">
        <f t="shared" si="86"/>
        <v>-846066</v>
      </c>
      <c r="AL69" s="106">
        <f t="shared" si="86"/>
        <v>737547</v>
      </c>
      <c r="AM69" s="106">
        <f t="shared" si="86"/>
        <v>-1857284</v>
      </c>
      <c r="AN69" s="106">
        <f t="shared" si="86"/>
        <v>696271</v>
      </c>
      <c r="AO69" s="106">
        <f t="shared" si="86"/>
        <v>-58571</v>
      </c>
      <c r="AP69" s="106">
        <f t="shared" si="86"/>
        <v>12429</v>
      </c>
      <c r="AQ69" s="106">
        <f t="shared" si="86"/>
        <v>0</v>
      </c>
      <c r="AR69" s="107">
        <f t="shared" si="86"/>
        <v>625271</v>
      </c>
      <c r="AS69" s="113">
        <f t="shared" ref="AS69:BB69" si="87">AS63+AS66</f>
        <v>-1857284</v>
      </c>
      <c r="AT69" s="106">
        <f t="shared" si="87"/>
        <v>-47967</v>
      </c>
      <c r="AU69" s="106">
        <f t="shared" si="87"/>
        <v>0</v>
      </c>
      <c r="AV69" s="106">
        <f t="shared" si="87"/>
        <v>0</v>
      </c>
      <c r="AW69" s="106">
        <f t="shared" si="87"/>
        <v>-1905251</v>
      </c>
      <c r="AX69" s="106">
        <f t="shared" si="87"/>
        <v>625271</v>
      </c>
      <c r="AY69" s="106">
        <f t="shared" si="87"/>
        <v>-11586</v>
      </c>
      <c r="AZ69" s="106">
        <f t="shared" si="87"/>
        <v>0</v>
      </c>
      <c r="BA69" s="106">
        <f t="shared" si="87"/>
        <v>0</v>
      </c>
      <c r="BB69" s="107">
        <f t="shared" si="87"/>
        <v>613685</v>
      </c>
      <c r="BC69" s="113">
        <f t="shared" ref="BC69:BL69" si="88">BC63+BC66</f>
        <v>-1905251</v>
      </c>
      <c r="BD69" s="106">
        <f t="shared" si="88"/>
        <v>127798.87</v>
      </c>
      <c r="BE69" s="106">
        <f t="shared" si="88"/>
        <v>-1474713</v>
      </c>
      <c r="BF69" s="106">
        <f t="shared" si="88"/>
        <v>0</v>
      </c>
      <c r="BG69" s="106">
        <f t="shared" si="88"/>
        <v>-302739.13</v>
      </c>
      <c r="BH69" s="106">
        <f t="shared" si="88"/>
        <v>613685</v>
      </c>
      <c r="BI69" s="106">
        <f t="shared" si="88"/>
        <v>-225033</v>
      </c>
      <c r="BJ69" s="106">
        <f t="shared" si="88"/>
        <v>-148667</v>
      </c>
      <c r="BK69" s="106">
        <f t="shared" si="88"/>
        <v>0</v>
      </c>
      <c r="BL69" s="107">
        <f t="shared" si="88"/>
        <v>537319</v>
      </c>
      <c r="BM69" s="113">
        <f t="shared" ref="BM69:BV69" si="89">BM63+BM66</f>
        <v>-302739.13</v>
      </c>
      <c r="BN69" s="106">
        <f t="shared" si="89"/>
        <v>440814.03</v>
      </c>
      <c r="BO69" s="106">
        <f t="shared" si="89"/>
        <v>543643</v>
      </c>
      <c r="BP69" s="106">
        <f t="shared" si="89"/>
        <v>0</v>
      </c>
      <c r="BQ69" s="106">
        <f t="shared" si="89"/>
        <v>-405568.1</v>
      </c>
      <c r="BR69" s="106">
        <f t="shared" si="89"/>
        <v>537319</v>
      </c>
      <c r="BS69" s="106">
        <f t="shared" si="89"/>
        <v>781262.78</v>
      </c>
      <c r="BT69" s="106">
        <f t="shared" si="89"/>
        <v>798678</v>
      </c>
      <c r="BU69" s="106">
        <f t="shared" si="89"/>
        <v>0</v>
      </c>
      <c r="BV69" s="107">
        <f t="shared" si="89"/>
        <v>519903.78</v>
      </c>
      <c r="BW69" s="113">
        <f t="shared" si="86"/>
        <v>-540937</v>
      </c>
      <c r="BX69" s="106">
        <f t="shared" si="86"/>
        <v>-59953</v>
      </c>
      <c r="BY69" s="106">
        <f t="shared" si="86"/>
        <v>135368.90000000002</v>
      </c>
      <c r="BZ69" s="107">
        <f t="shared" si="86"/>
        <v>579856.78</v>
      </c>
      <c r="CA69" s="113">
        <f t="shared" si="86"/>
        <v>-12123.165999999997</v>
      </c>
      <c r="CB69" s="106">
        <f t="shared" si="86"/>
        <v>0</v>
      </c>
      <c r="CC69" s="107">
        <f t="shared" si="86"/>
        <v>-662325.4859999998</v>
      </c>
      <c r="CD69" s="107">
        <f t="shared" si="86"/>
        <v>136861</v>
      </c>
      <c r="CE69" s="100">
        <f>CD69-SUM(BQ69,BV69)</f>
        <v>22525.319999999949</v>
      </c>
    </row>
    <row r="70" spans="1:83" s="103" customFormat="1" ht="15" thickBot="1" x14ac:dyDescent="0.25">
      <c r="A70" s="1"/>
      <c r="B70" s="1"/>
      <c r="C70" s="15"/>
      <c r="D70" s="15"/>
      <c r="E70" s="130"/>
      <c r="F70" s="106"/>
      <c r="G70" s="106"/>
      <c r="H70" s="106"/>
      <c r="I70" s="106"/>
      <c r="J70" s="106"/>
      <c r="K70" s="106"/>
      <c r="L70" s="106"/>
      <c r="M70" s="106"/>
      <c r="N70" s="107"/>
      <c r="O70" s="113"/>
      <c r="P70" s="106"/>
      <c r="Q70" s="106"/>
      <c r="R70" s="106"/>
      <c r="S70" s="106"/>
      <c r="T70" s="106"/>
      <c r="U70" s="106"/>
      <c r="V70" s="106"/>
      <c r="W70" s="106"/>
      <c r="X70" s="107"/>
      <c r="Y70" s="113"/>
      <c r="Z70" s="106"/>
      <c r="AA70" s="106"/>
      <c r="AB70" s="106"/>
      <c r="AC70" s="106"/>
      <c r="AD70" s="106"/>
      <c r="AE70" s="106"/>
      <c r="AF70" s="106"/>
      <c r="AG70" s="106"/>
      <c r="AH70" s="107"/>
      <c r="AI70" s="113"/>
      <c r="AJ70" s="106"/>
      <c r="AK70" s="106"/>
      <c r="AL70" s="106"/>
      <c r="AM70" s="106"/>
      <c r="AN70" s="106"/>
      <c r="AO70" s="106"/>
      <c r="AP70" s="106"/>
      <c r="AQ70" s="106"/>
      <c r="AR70" s="107"/>
      <c r="AS70" s="113"/>
      <c r="AT70" s="106"/>
      <c r="AU70" s="106"/>
      <c r="AV70" s="106"/>
      <c r="AW70" s="106"/>
      <c r="AX70" s="106"/>
      <c r="AY70" s="106"/>
      <c r="AZ70" s="106"/>
      <c r="BA70" s="106"/>
      <c r="BB70" s="107"/>
      <c r="BC70" s="113"/>
      <c r="BD70" s="106"/>
      <c r="BE70" s="106"/>
      <c r="BF70" s="106"/>
      <c r="BG70" s="106"/>
      <c r="BH70" s="106"/>
      <c r="BI70" s="106"/>
      <c r="BJ70" s="106"/>
      <c r="BK70" s="106"/>
      <c r="BL70" s="107"/>
      <c r="BM70" s="113"/>
      <c r="BN70" s="106"/>
      <c r="BO70" s="106"/>
      <c r="BP70" s="106"/>
      <c r="BQ70" s="106"/>
      <c r="BR70" s="106"/>
      <c r="BS70" s="106"/>
      <c r="BT70" s="106"/>
      <c r="BU70" s="106"/>
      <c r="BV70" s="107"/>
      <c r="BW70" s="113"/>
      <c r="BX70" s="106"/>
      <c r="BY70" s="106"/>
      <c r="BZ70" s="107"/>
      <c r="CA70" s="99"/>
      <c r="CB70" s="99"/>
      <c r="CC70" s="100"/>
      <c r="CD70" s="101"/>
      <c r="CE70" s="100"/>
    </row>
    <row r="71" spans="1:83" s="103" customFormat="1" ht="15" thickBot="1" x14ac:dyDescent="0.25">
      <c r="A71" s="1">
        <v>30</v>
      </c>
      <c r="B71" s="1"/>
      <c r="C71" s="4" t="s">
        <v>37</v>
      </c>
      <c r="D71" s="7">
        <v>1531</v>
      </c>
      <c r="E71" s="252"/>
      <c r="F71" s="216"/>
      <c r="G71" s="117"/>
      <c r="H71" s="117"/>
      <c r="I71" s="106">
        <f t="shared" ref="I71:I81" si="90">E71+F71-G71+H71</f>
        <v>0</v>
      </c>
      <c r="J71" s="216"/>
      <c r="K71" s="216"/>
      <c r="L71" s="216"/>
      <c r="M71" s="117"/>
      <c r="N71" s="107">
        <f t="shared" ref="N71:N81" si="91">J71+K71-L71+M71</f>
        <v>0</v>
      </c>
      <c r="O71" s="108">
        <f t="shared" ref="O71:O81" si="92">I71</f>
        <v>0</v>
      </c>
      <c r="P71" s="218"/>
      <c r="Q71" s="105"/>
      <c r="R71" s="105"/>
      <c r="S71" s="106">
        <f t="shared" ref="S71:S81" si="93">O71+P71-Q71+SUM(R71:R71)</f>
        <v>0</v>
      </c>
      <c r="T71" s="109">
        <f t="shared" ref="T71:T81" si="94">N71</f>
        <v>0</v>
      </c>
      <c r="U71" s="218"/>
      <c r="V71" s="105"/>
      <c r="W71" s="105"/>
      <c r="X71" s="107">
        <f t="shared" ref="X71:X81" si="95">T71+U71-V71+W71</f>
        <v>0</v>
      </c>
      <c r="Y71" s="108">
        <f t="shared" ref="Y71:Y81" si="96">S71</f>
        <v>0</v>
      </c>
      <c r="Z71" s="218"/>
      <c r="AA71" s="105"/>
      <c r="AB71" s="105"/>
      <c r="AC71" s="106">
        <f t="shared" ref="AC71:AC81" si="97">Y71+Z71-AA71+SUM(AB71:AB71)</f>
        <v>0</v>
      </c>
      <c r="AD71" s="109">
        <f t="shared" ref="AD71:AD81" si="98">X71</f>
        <v>0</v>
      </c>
      <c r="AE71" s="218"/>
      <c r="AF71" s="105"/>
      <c r="AG71" s="117"/>
      <c r="AH71" s="107">
        <f t="shared" ref="AH71:AH81" si="99">AD71+AE71-AF71+AG71</f>
        <v>0</v>
      </c>
      <c r="AI71" s="108">
        <f t="shared" ref="AI71:AI81" si="100">AC71</f>
        <v>0</v>
      </c>
      <c r="AJ71" s="218"/>
      <c r="AK71" s="218"/>
      <c r="AL71" s="218"/>
      <c r="AM71" s="106">
        <f t="shared" ref="AM71:AM81" si="101">AI71+AJ71-AK71+SUM(AL71:AL71)</f>
        <v>0</v>
      </c>
      <c r="AN71" s="109">
        <f t="shared" ref="AN71:AN81" si="102">AH71</f>
        <v>0</v>
      </c>
      <c r="AO71" s="218"/>
      <c r="AP71" s="105"/>
      <c r="AQ71" s="117"/>
      <c r="AR71" s="107">
        <f t="shared" ref="AR71:AR81" si="103">AN71+AO71-AP71+AQ71</f>
        <v>0</v>
      </c>
      <c r="AS71" s="108">
        <f t="shared" ref="AS71:AS81" si="104">AM71</f>
        <v>0</v>
      </c>
      <c r="AT71" s="218"/>
      <c r="AU71" s="105"/>
      <c r="AV71" s="105"/>
      <c r="AW71" s="106">
        <f t="shared" ref="AW71:AW81" si="105">AS71+AT71-AU71+SUM(AV71:AV71)</f>
        <v>0</v>
      </c>
      <c r="AX71" s="109">
        <f t="shared" ref="AX71:AX81" si="106">AR71</f>
        <v>0</v>
      </c>
      <c r="AY71" s="218"/>
      <c r="AZ71" s="105"/>
      <c r="BA71" s="117"/>
      <c r="BB71" s="107">
        <f t="shared" ref="BB71:BB81" si="107">AX71+AY71-AZ71+BA71</f>
        <v>0</v>
      </c>
      <c r="BC71" s="108">
        <f t="shared" ref="BC71:BC81" si="108">AW71</f>
        <v>0</v>
      </c>
      <c r="BD71" s="218"/>
      <c r="BE71" s="105"/>
      <c r="BF71" s="105"/>
      <c r="BG71" s="106">
        <f t="shared" ref="BG71:BG81" si="109">BC71+BD71-BE71+SUM(BF71:BF71)</f>
        <v>0</v>
      </c>
      <c r="BH71" s="109">
        <f t="shared" ref="BH71:BH81" si="110">BB71</f>
        <v>0</v>
      </c>
      <c r="BI71" s="105"/>
      <c r="BJ71" s="105"/>
      <c r="BK71" s="117"/>
      <c r="BL71" s="107">
        <f t="shared" ref="BL71:BL81" si="111">BH71+BI71-BJ71+BK71</f>
        <v>0</v>
      </c>
      <c r="BM71" s="108">
        <f t="shared" ref="BM71:BM81" si="112">BG71</f>
        <v>0</v>
      </c>
      <c r="BN71" s="218"/>
      <c r="BO71" s="218"/>
      <c r="BP71" s="218"/>
      <c r="BQ71" s="106">
        <f t="shared" ref="BQ71:BQ81" si="113">BM71+BN71-BO71+SUM(BP71:BP71)</f>
        <v>0</v>
      </c>
      <c r="BR71" s="109">
        <f t="shared" ref="BR71:BR81" si="114">BL71</f>
        <v>0</v>
      </c>
      <c r="BS71" s="218"/>
      <c r="BT71" s="218"/>
      <c r="BU71" s="216"/>
      <c r="BV71" s="107">
        <f t="shared" ref="BV71:BV81" si="115">BR71+BS71-BT71+BU71</f>
        <v>0</v>
      </c>
      <c r="BW71" s="105"/>
      <c r="BX71" s="105"/>
      <c r="BY71" s="109">
        <f t="shared" ref="BY71:BY81" si="116">BG71-BW71</f>
        <v>0</v>
      </c>
      <c r="BZ71" s="110">
        <f t="shared" ref="BZ71:BZ81" si="117">BL71-BX71</f>
        <v>0</v>
      </c>
      <c r="CA71" s="111"/>
      <c r="CB71" s="105"/>
      <c r="CC71" s="100">
        <f t="shared" ref="CC71:CC76" si="118">SUM(BY71:CB71)</f>
        <v>0</v>
      </c>
      <c r="CD71" s="219"/>
      <c r="CE71" s="100">
        <f t="shared" ref="CE71:CE81" si="119">CD71-SUM(BG71,BL71)</f>
        <v>0</v>
      </c>
    </row>
    <row r="72" spans="1:83" s="103" customFormat="1" ht="15" thickBot="1" x14ac:dyDescent="0.25">
      <c r="A72" s="1">
        <v>31</v>
      </c>
      <c r="B72" s="1"/>
      <c r="C72" s="4" t="s">
        <v>38</v>
      </c>
      <c r="D72" s="7">
        <v>1532</v>
      </c>
      <c r="E72" s="252"/>
      <c r="F72" s="216"/>
      <c r="G72" s="117"/>
      <c r="H72" s="117"/>
      <c r="I72" s="106">
        <f t="shared" si="90"/>
        <v>0</v>
      </c>
      <c r="J72" s="216"/>
      <c r="K72" s="216"/>
      <c r="L72" s="216"/>
      <c r="M72" s="117"/>
      <c r="N72" s="107">
        <f t="shared" si="91"/>
        <v>0</v>
      </c>
      <c r="O72" s="108">
        <f t="shared" si="92"/>
        <v>0</v>
      </c>
      <c r="P72" s="273"/>
      <c r="Q72" s="105"/>
      <c r="R72" s="218"/>
      <c r="S72" s="106">
        <f t="shared" si="93"/>
        <v>0</v>
      </c>
      <c r="T72" s="109">
        <f t="shared" si="94"/>
        <v>0</v>
      </c>
      <c r="U72" s="276"/>
      <c r="V72" s="105"/>
      <c r="W72" s="105"/>
      <c r="X72" s="107">
        <f t="shared" si="95"/>
        <v>0</v>
      </c>
      <c r="Y72" s="108">
        <f t="shared" si="96"/>
        <v>0</v>
      </c>
      <c r="Z72" s="218"/>
      <c r="AA72" s="105"/>
      <c r="AB72" s="105"/>
      <c r="AC72" s="106">
        <f t="shared" si="97"/>
        <v>0</v>
      </c>
      <c r="AD72" s="109">
        <f t="shared" si="98"/>
        <v>0</v>
      </c>
      <c r="AE72" s="218"/>
      <c r="AF72" s="105"/>
      <c r="AG72" s="117"/>
      <c r="AH72" s="107">
        <f t="shared" si="99"/>
        <v>0</v>
      </c>
      <c r="AI72" s="108">
        <f t="shared" si="100"/>
        <v>0</v>
      </c>
      <c r="AJ72" s="218"/>
      <c r="AK72" s="218"/>
      <c r="AL72" s="218"/>
      <c r="AM72" s="106">
        <f t="shared" si="101"/>
        <v>0</v>
      </c>
      <c r="AN72" s="109">
        <f t="shared" si="102"/>
        <v>0</v>
      </c>
      <c r="AO72" s="218"/>
      <c r="AP72" s="105"/>
      <c r="AQ72" s="117"/>
      <c r="AR72" s="107">
        <f t="shared" si="103"/>
        <v>0</v>
      </c>
      <c r="AS72" s="108">
        <f t="shared" si="104"/>
        <v>0</v>
      </c>
      <c r="AT72" s="218"/>
      <c r="AU72" s="105"/>
      <c r="AV72" s="105"/>
      <c r="AW72" s="106">
        <f t="shared" si="105"/>
        <v>0</v>
      </c>
      <c r="AX72" s="109">
        <f t="shared" si="106"/>
        <v>0</v>
      </c>
      <c r="AY72" s="218"/>
      <c r="AZ72" s="105"/>
      <c r="BA72" s="117"/>
      <c r="BB72" s="107">
        <f t="shared" si="107"/>
        <v>0</v>
      </c>
      <c r="BC72" s="108">
        <f t="shared" si="108"/>
        <v>0</v>
      </c>
      <c r="BD72" s="218"/>
      <c r="BE72" s="105"/>
      <c r="BF72" s="105"/>
      <c r="BG72" s="106">
        <f t="shared" si="109"/>
        <v>0</v>
      </c>
      <c r="BH72" s="109">
        <f t="shared" si="110"/>
        <v>0</v>
      </c>
      <c r="BI72" s="218"/>
      <c r="BJ72" s="105"/>
      <c r="BK72" s="117"/>
      <c r="BL72" s="107">
        <f t="shared" si="111"/>
        <v>0</v>
      </c>
      <c r="BM72" s="108">
        <f t="shared" si="112"/>
        <v>0</v>
      </c>
      <c r="BN72" s="218"/>
      <c r="BO72" s="218"/>
      <c r="BP72" s="218"/>
      <c r="BQ72" s="106">
        <f t="shared" si="113"/>
        <v>0</v>
      </c>
      <c r="BR72" s="109">
        <f t="shared" si="114"/>
        <v>0</v>
      </c>
      <c r="BS72" s="218"/>
      <c r="BT72" s="218"/>
      <c r="BU72" s="216"/>
      <c r="BV72" s="107">
        <f t="shared" si="115"/>
        <v>0</v>
      </c>
      <c r="BW72" s="105"/>
      <c r="BX72" s="105"/>
      <c r="BY72" s="109">
        <f t="shared" si="116"/>
        <v>0</v>
      </c>
      <c r="BZ72" s="110">
        <f t="shared" si="117"/>
        <v>0</v>
      </c>
      <c r="CA72" s="111"/>
      <c r="CB72" s="105"/>
      <c r="CC72" s="100">
        <f t="shared" si="118"/>
        <v>0</v>
      </c>
      <c r="CD72" s="219"/>
      <c r="CE72" s="100">
        <f t="shared" si="119"/>
        <v>0</v>
      </c>
    </row>
    <row r="73" spans="1:83" s="103" customFormat="1" ht="15" thickBot="1" x14ac:dyDescent="0.25">
      <c r="A73" s="1">
        <v>32</v>
      </c>
      <c r="B73" s="1"/>
      <c r="C73" s="8" t="s">
        <v>24</v>
      </c>
      <c r="D73" s="7">
        <v>1533</v>
      </c>
      <c r="E73" s="252"/>
      <c r="F73" s="216"/>
      <c r="G73" s="117"/>
      <c r="H73" s="117"/>
      <c r="I73" s="106">
        <f t="shared" si="90"/>
        <v>0</v>
      </c>
      <c r="J73" s="216"/>
      <c r="K73" s="216"/>
      <c r="L73" s="216"/>
      <c r="M73" s="117"/>
      <c r="N73" s="107">
        <f t="shared" si="91"/>
        <v>0</v>
      </c>
      <c r="O73" s="108">
        <f t="shared" si="92"/>
        <v>0</v>
      </c>
      <c r="P73" s="218"/>
      <c r="Q73" s="105"/>
      <c r="R73" s="218"/>
      <c r="S73" s="106">
        <f t="shared" si="93"/>
        <v>0</v>
      </c>
      <c r="T73" s="109">
        <f t="shared" si="94"/>
        <v>0</v>
      </c>
      <c r="U73" s="218"/>
      <c r="V73" s="105"/>
      <c r="W73" s="105"/>
      <c r="X73" s="107">
        <f t="shared" si="95"/>
        <v>0</v>
      </c>
      <c r="Y73" s="108">
        <f t="shared" si="96"/>
        <v>0</v>
      </c>
      <c r="Z73" s="218"/>
      <c r="AA73" s="105"/>
      <c r="AB73" s="105"/>
      <c r="AC73" s="106">
        <f t="shared" si="97"/>
        <v>0</v>
      </c>
      <c r="AD73" s="109">
        <f t="shared" si="98"/>
        <v>0</v>
      </c>
      <c r="AE73" s="218"/>
      <c r="AF73" s="105"/>
      <c r="AG73" s="117"/>
      <c r="AH73" s="107">
        <f t="shared" si="99"/>
        <v>0</v>
      </c>
      <c r="AI73" s="108">
        <f t="shared" si="100"/>
        <v>0</v>
      </c>
      <c r="AJ73" s="218"/>
      <c r="AK73" s="218"/>
      <c r="AL73" s="218"/>
      <c r="AM73" s="106">
        <f t="shared" si="101"/>
        <v>0</v>
      </c>
      <c r="AN73" s="109">
        <f t="shared" si="102"/>
        <v>0</v>
      </c>
      <c r="AO73" s="218"/>
      <c r="AP73" s="105"/>
      <c r="AQ73" s="117"/>
      <c r="AR73" s="107">
        <f t="shared" si="103"/>
        <v>0</v>
      </c>
      <c r="AS73" s="108">
        <f t="shared" si="104"/>
        <v>0</v>
      </c>
      <c r="AT73" s="218"/>
      <c r="AU73" s="105"/>
      <c r="AV73" s="105"/>
      <c r="AW73" s="106">
        <f t="shared" si="105"/>
        <v>0</v>
      </c>
      <c r="AX73" s="109">
        <f t="shared" si="106"/>
        <v>0</v>
      </c>
      <c r="AY73" s="218"/>
      <c r="AZ73" s="105"/>
      <c r="BA73" s="117"/>
      <c r="BB73" s="107">
        <f t="shared" si="107"/>
        <v>0</v>
      </c>
      <c r="BC73" s="108">
        <f t="shared" si="108"/>
        <v>0</v>
      </c>
      <c r="BD73" s="218"/>
      <c r="BE73" s="105"/>
      <c r="BF73" s="105"/>
      <c r="BG73" s="106">
        <f t="shared" si="109"/>
        <v>0</v>
      </c>
      <c r="BH73" s="109">
        <f t="shared" si="110"/>
        <v>0</v>
      </c>
      <c r="BI73" s="218"/>
      <c r="BJ73" s="105"/>
      <c r="BK73" s="117"/>
      <c r="BL73" s="107">
        <f t="shared" si="111"/>
        <v>0</v>
      </c>
      <c r="BM73" s="108">
        <f t="shared" si="112"/>
        <v>0</v>
      </c>
      <c r="BN73" s="218"/>
      <c r="BO73" s="218"/>
      <c r="BP73" s="218"/>
      <c r="BQ73" s="106">
        <f t="shared" si="113"/>
        <v>0</v>
      </c>
      <c r="BR73" s="109">
        <f t="shared" si="114"/>
        <v>0</v>
      </c>
      <c r="BS73" s="218"/>
      <c r="BT73" s="218"/>
      <c r="BU73" s="216"/>
      <c r="BV73" s="107">
        <f t="shared" si="115"/>
        <v>0</v>
      </c>
      <c r="BW73" s="105"/>
      <c r="BX73" s="105"/>
      <c r="BY73" s="109">
        <f t="shared" si="116"/>
        <v>0</v>
      </c>
      <c r="BZ73" s="110">
        <f t="shared" si="117"/>
        <v>0</v>
      </c>
      <c r="CA73" s="111"/>
      <c r="CB73" s="105"/>
      <c r="CC73" s="100">
        <f t="shared" si="118"/>
        <v>0</v>
      </c>
      <c r="CD73" s="219"/>
      <c r="CE73" s="100">
        <f t="shared" si="119"/>
        <v>0</v>
      </c>
    </row>
    <row r="74" spans="1:83" s="103" customFormat="1" ht="15" thickBot="1" x14ac:dyDescent="0.25">
      <c r="A74" s="1">
        <v>33</v>
      </c>
      <c r="B74" s="1"/>
      <c r="C74" s="4" t="s">
        <v>16</v>
      </c>
      <c r="D74" s="7">
        <v>1534</v>
      </c>
      <c r="E74" s="252"/>
      <c r="F74" s="216"/>
      <c r="G74" s="117"/>
      <c r="H74" s="117"/>
      <c r="I74" s="106">
        <f t="shared" si="90"/>
        <v>0</v>
      </c>
      <c r="J74" s="216"/>
      <c r="K74" s="216"/>
      <c r="L74" s="216"/>
      <c r="M74" s="117"/>
      <c r="N74" s="107">
        <f t="shared" si="91"/>
        <v>0</v>
      </c>
      <c r="O74" s="108">
        <f t="shared" si="92"/>
        <v>0</v>
      </c>
      <c r="P74" s="218"/>
      <c r="Q74" s="105"/>
      <c r="R74" s="218"/>
      <c r="S74" s="106">
        <f t="shared" si="93"/>
        <v>0</v>
      </c>
      <c r="T74" s="109">
        <f t="shared" si="94"/>
        <v>0</v>
      </c>
      <c r="U74" s="218"/>
      <c r="V74" s="105"/>
      <c r="W74" s="105"/>
      <c r="X74" s="107">
        <f t="shared" si="95"/>
        <v>0</v>
      </c>
      <c r="Y74" s="108">
        <f t="shared" si="96"/>
        <v>0</v>
      </c>
      <c r="Z74" s="218"/>
      <c r="AA74" s="105"/>
      <c r="AB74" s="105"/>
      <c r="AC74" s="106">
        <f t="shared" si="97"/>
        <v>0</v>
      </c>
      <c r="AD74" s="109">
        <f t="shared" si="98"/>
        <v>0</v>
      </c>
      <c r="AE74" s="218"/>
      <c r="AF74" s="105"/>
      <c r="AG74" s="117"/>
      <c r="AH74" s="107">
        <f t="shared" si="99"/>
        <v>0</v>
      </c>
      <c r="AI74" s="108">
        <f t="shared" si="100"/>
        <v>0</v>
      </c>
      <c r="AJ74" s="218"/>
      <c r="AK74" s="218"/>
      <c r="AL74" s="218"/>
      <c r="AM74" s="106">
        <f t="shared" si="101"/>
        <v>0</v>
      </c>
      <c r="AN74" s="109">
        <f t="shared" si="102"/>
        <v>0</v>
      </c>
      <c r="AO74" s="218"/>
      <c r="AP74" s="105"/>
      <c r="AQ74" s="117"/>
      <c r="AR74" s="107">
        <f t="shared" si="103"/>
        <v>0</v>
      </c>
      <c r="AS74" s="108">
        <f t="shared" si="104"/>
        <v>0</v>
      </c>
      <c r="AT74" s="218"/>
      <c r="AU74" s="105"/>
      <c r="AV74" s="105"/>
      <c r="AW74" s="106">
        <f t="shared" si="105"/>
        <v>0</v>
      </c>
      <c r="AX74" s="109">
        <f t="shared" si="106"/>
        <v>0</v>
      </c>
      <c r="AY74" s="218"/>
      <c r="AZ74" s="105"/>
      <c r="BA74" s="117"/>
      <c r="BB74" s="107">
        <f t="shared" si="107"/>
        <v>0</v>
      </c>
      <c r="BC74" s="108">
        <f t="shared" si="108"/>
        <v>0</v>
      </c>
      <c r="BD74" s="218"/>
      <c r="BE74" s="105"/>
      <c r="BF74" s="105"/>
      <c r="BG74" s="106">
        <f t="shared" si="109"/>
        <v>0</v>
      </c>
      <c r="BH74" s="109">
        <f t="shared" si="110"/>
        <v>0</v>
      </c>
      <c r="BI74" s="218"/>
      <c r="BJ74" s="105"/>
      <c r="BK74" s="117"/>
      <c r="BL74" s="107">
        <f t="shared" si="111"/>
        <v>0</v>
      </c>
      <c r="BM74" s="108">
        <f t="shared" si="112"/>
        <v>0</v>
      </c>
      <c r="BN74" s="218"/>
      <c r="BO74" s="218"/>
      <c r="BP74" s="218"/>
      <c r="BQ74" s="106">
        <f t="shared" si="113"/>
        <v>0</v>
      </c>
      <c r="BR74" s="109">
        <f t="shared" si="114"/>
        <v>0</v>
      </c>
      <c r="BS74" s="218"/>
      <c r="BT74" s="218"/>
      <c r="BU74" s="216"/>
      <c r="BV74" s="107">
        <f t="shared" si="115"/>
        <v>0</v>
      </c>
      <c r="BW74" s="105"/>
      <c r="BX74" s="105"/>
      <c r="BY74" s="109">
        <f t="shared" si="116"/>
        <v>0</v>
      </c>
      <c r="BZ74" s="110">
        <f t="shared" si="117"/>
        <v>0</v>
      </c>
      <c r="CA74" s="111"/>
      <c r="CB74" s="105"/>
      <c r="CC74" s="100">
        <f t="shared" si="118"/>
        <v>0</v>
      </c>
      <c r="CD74" s="219"/>
      <c r="CE74" s="100">
        <f t="shared" si="119"/>
        <v>0</v>
      </c>
    </row>
    <row r="75" spans="1:83" s="103" customFormat="1" ht="15" thickBot="1" x14ac:dyDescent="0.25">
      <c r="A75" s="1">
        <v>34</v>
      </c>
      <c r="B75" s="1"/>
      <c r="C75" s="4" t="s">
        <v>17</v>
      </c>
      <c r="D75" s="7">
        <v>1535</v>
      </c>
      <c r="E75" s="252"/>
      <c r="F75" s="216"/>
      <c r="G75" s="117"/>
      <c r="H75" s="117"/>
      <c r="I75" s="106">
        <f t="shared" si="90"/>
        <v>0</v>
      </c>
      <c r="J75" s="216"/>
      <c r="K75" s="216"/>
      <c r="L75" s="216"/>
      <c r="M75" s="117"/>
      <c r="N75" s="107">
        <f t="shared" si="91"/>
        <v>0</v>
      </c>
      <c r="O75" s="108">
        <f t="shared" si="92"/>
        <v>0</v>
      </c>
      <c r="P75" s="274"/>
      <c r="Q75" s="105"/>
      <c r="R75" s="218"/>
      <c r="S75" s="106">
        <f t="shared" si="93"/>
        <v>0</v>
      </c>
      <c r="T75" s="109">
        <f t="shared" si="94"/>
        <v>0</v>
      </c>
      <c r="U75" s="277"/>
      <c r="V75" s="105"/>
      <c r="W75" s="105"/>
      <c r="X75" s="107">
        <f t="shared" si="95"/>
        <v>0</v>
      </c>
      <c r="Y75" s="108">
        <f t="shared" si="96"/>
        <v>0</v>
      </c>
      <c r="Z75" s="218"/>
      <c r="AA75" s="105"/>
      <c r="AB75" s="105"/>
      <c r="AC75" s="106">
        <f t="shared" si="97"/>
        <v>0</v>
      </c>
      <c r="AD75" s="109">
        <f t="shared" si="98"/>
        <v>0</v>
      </c>
      <c r="AE75" s="218"/>
      <c r="AF75" s="105"/>
      <c r="AG75" s="117"/>
      <c r="AH75" s="107">
        <f t="shared" si="99"/>
        <v>0</v>
      </c>
      <c r="AI75" s="108">
        <f t="shared" si="100"/>
        <v>0</v>
      </c>
      <c r="AJ75" s="218"/>
      <c r="AK75" s="218"/>
      <c r="AL75" s="218"/>
      <c r="AM75" s="106">
        <f t="shared" si="101"/>
        <v>0</v>
      </c>
      <c r="AN75" s="109">
        <f t="shared" si="102"/>
        <v>0</v>
      </c>
      <c r="AO75" s="218"/>
      <c r="AP75" s="105"/>
      <c r="AQ75" s="117"/>
      <c r="AR75" s="107">
        <f t="shared" si="103"/>
        <v>0</v>
      </c>
      <c r="AS75" s="108">
        <f t="shared" si="104"/>
        <v>0</v>
      </c>
      <c r="AT75" s="218"/>
      <c r="AU75" s="105"/>
      <c r="AV75" s="105"/>
      <c r="AW75" s="106">
        <f t="shared" si="105"/>
        <v>0</v>
      </c>
      <c r="AX75" s="109">
        <f t="shared" si="106"/>
        <v>0</v>
      </c>
      <c r="AY75" s="218"/>
      <c r="AZ75" s="105"/>
      <c r="BA75" s="117"/>
      <c r="BB75" s="107">
        <f t="shared" si="107"/>
        <v>0</v>
      </c>
      <c r="BC75" s="108">
        <f t="shared" si="108"/>
        <v>0</v>
      </c>
      <c r="BD75" s="218"/>
      <c r="BE75" s="105"/>
      <c r="BF75" s="105"/>
      <c r="BG75" s="106">
        <f t="shared" si="109"/>
        <v>0</v>
      </c>
      <c r="BH75" s="109">
        <f t="shared" si="110"/>
        <v>0</v>
      </c>
      <c r="BI75" s="218"/>
      <c r="BJ75" s="105"/>
      <c r="BK75" s="117"/>
      <c r="BL75" s="107">
        <f t="shared" si="111"/>
        <v>0</v>
      </c>
      <c r="BM75" s="108">
        <f t="shared" si="112"/>
        <v>0</v>
      </c>
      <c r="BN75" s="218"/>
      <c r="BO75" s="218"/>
      <c r="BP75" s="218"/>
      <c r="BQ75" s="106">
        <f t="shared" si="113"/>
        <v>0</v>
      </c>
      <c r="BR75" s="109">
        <f t="shared" si="114"/>
        <v>0</v>
      </c>
      <c r="BS75" s="218"/>
      <c r="BT75" s="218"/>
      <c r="BU75" s="216"/>
      <c r="BV75" s="107">
        <f t="shared" si="115"/>
        <v>0</v>
      </c>
      <c r="BW75" s="105"/>
      <c r="BX75" s="105"/>
      <c r="BY75" s="109">
        <f t="shared" si="116"/>
        <v>0</v>
      </c>
      <c r="BZ75" s="110">
        <f t="shared" si="117"/>
        <v>0</v>
      </c>
      <c r="CA75" s="111"/>
      <c r="CB75" s="105"/>
      <c r="CC75" s="100">
        <f t="shared" si="118"/>
        <v>0</v>
      </c>
      <c r="CD75" s="219"/>
      <c r="CE75" s="100">
        <f t="shared" si="119"/>
        <v>0</v>
      </c>
    </row>
    <row r="76" spans="1:83" s="103" customFormat="1" ht="15" thickBot="1" x14ac:dyDescent="0.25">
      <c r="A76" s="1">
        <v>35</v>
      </c>
      <c r="B76" s="1"/>
      <c r="C76" s="4" t="s">
        <v>22</v>
      </c>
      <c r="D76" s="7">
        <v>1536</v>
      </c>
      <c r="E76" s="252"/>
      <c r="F76" s="216"/>
      <c r="G76" s="117"/>
      <c r="H76" s="117"/>
      <c r="I76" s="106">
        <f t="shared" si="90"/>
        <v>0</v>
      </c>
      <c r="J76" s="216"/>
      <c r="K76" s="216"/>
      <c r="L76" s="216"/>
      <c r="M76" s="117"/>
      <c r="N76" s="107">
        <f t="shared" si="91"/>
        <v>0</v>
      </c>
      <c r="O76" s="108">
        <f t="shared" si="92"/>
        <v>0</v>
      </c>
      <c r="P76" s="218"/>
      <c r="Q76" s="105"/>
      <c r="R76" s="218"/>
      <c r="S76" s="106">
        <f t="shared" si="93"/>
        <v>0</v>
      </c>
      <c r="T76" s="109">
        <f t="shared" si="94"/>
        <v>0</v>
      </c>
      <c r="U76" s="218"/>
      <c r="V76" s="105"/>
      <c r="W76" s="105"/>
      <c r="X76" s="107">
        <f t="shared" si="95"/>
        <v>0</v>
      </c>
      <c r="Y76" s="108">
        <f t="shared" si="96"/>
        <v>0</v>
      </c>
      <c r="Z76" s="218"/>
      <c r="AA76" s="105"/>
      <c r="AB76" s="105"/>
      <c r="AC76" s="106">
        <f t="shared" si="97"/>
        <v>0</v>
      </c>
      <c r="AD76" s="109">
        <f t="shared" si="98"/>
        <v>0</v>
      </c>
      <c r="AE76" s="218"/>
      <c r="AF76" s="105"/>
      <c r="AG76" s="117"/>
      <c r="AH76" s="107">
        <f t="shared" si="99"/>
        <v>0</v>
      </c>
      <c r="AI76" s="108">
        <f t="shared" si="100"/>
        <v>0</v>
      </c>
      <c r="AJ76" s="218"/>
      <c r="AK76" s="218"/>
      <c r="AL76" s="218"/>
      <c r="AM76" s="106">
        <f t="shared" si="101"/>
        <v>0</v>
      </c>
      <c r="AN76" s="109">
        <f t="shared" si="102"/>
        <v>0</v>
      </c>
      <c r="AO76" s="218"/>
      <c r="AP76" s="105"/>
      <c r="AQ76" s="117"/>
      <c r="AR76" s="107">
        <f t="shared" si="103"/>
        <v>0</v>
      </c>
      <c r="AS76" s="108">
        <f t="shared" si="104"/>
        <v>0</v>
      </c>
      <c r="AT76" s="218"/>
      <c r="AU76" s="105"/>
      <c r="AV76" s="105"/>
      <c r="AW76" s="106">
        <f t="shared" si="105"/>
        <v>0</v>
      </c>
      <c r="AX76" s="109">
        <f t="shared" si="106"/>
        <v>0</v>
      </c>
      <c r="AY76" s="218"/>
      <c r="AZ76" s="105"/>
      <c r="BA76" s="117"/>
      <c r="BB76" s="107">
        <f t="shared" si="107"/>
        <v>0</v>
      </c>
      <c r="BC76" s="108">
        <f t="shared" si="108"/>
        <v>0</v>
      </c>
      <c r="BD76" s="218"/>
      <c r="BE76" s="105"/>
      <c r="BF76" s="105"/>
      <c r="BG76" s="106">
        <f t="shared" si="109"/>
        <v>0</v>
      </c>
      <c r="BH76" s="109">
        <f t="shared" si="110"/>
        <v>0</v>
      </c>
      <c r="BI76" s="218"/>
      <c r="BJ76" s="105"/>
      <c r="BK76" s="117"/>
      <c r="BL76" s="107">
        <f t="shared" si="111"/>
        <v>0</v>
      </c>
      <c r="BM76" s="108">
        <f t="shared" si="112"/>
        <v>0</v>
      </c>
      <c r="BN76" s="218"/>
      <c r="BO76" s="218"/>
      <c r="BP76" s="218"/>
      <c r="BQ76" s="106">
        <f t="shared" si="113"/>
        <v>0</v>
      </c>
      <c r="BR76" s="109">
        <f t="shared" si="114"/>
        <v>0</v>
      </c>
      <c r="BS76" s="218"/>
      <c r="BT76" s="218"/>
      <c r="BU76" s="216"/>
      <c r="BV76" s="107">
        <f t="shared" si="115"/>
        <v>0</v>
      </c>
      <c r="BW76" s="105"/>
      <c r="BX76" s="105"/>
      <c r="BY76" s="109">
        <f t="shared" si="116"/>
        <v>0</v>
      </c>
      <c r="BZ76" s="110">
        <f t="shared" si="117"/>
        <v>0</v>
      </c>
      <c r="CA76" s="111"/>
      <c r="CB76" s="105"/>
      <c r="CC76" s="100">
        <f t="shared" si="118"/>
        <v>0</v>
      </c>
      <c r="CD76" s="219"/>
      <c r="CE76" s="100">
        <f t="shared" si="119"/>
        <v>0</v>
      </c>
    </row>
    <row r="77" spans="1:83" s="103" customFormat="1" ht="15" thickBot="1" x14ac:dyDescent="0.25">
      <c r="A77" s="1">
        <v>36</v>
      </c>
      <c r="B77" s="1"/>
      <c r="C77" s="4" t="s">
        <v>5</v>
      </c>
      <c r="D77" s="7">
        <v>1548</v>
      </c>
      <c r="E77" s="251"/>
      <c r="F77" s="250"/>
      <c r="G77" s="117"/>
      <c r="H77" s="117"/>
      <c r="I77" s="106">
        <f t="shared" si="90"/>
        <v>0</v>
      </c>
      <c r="J77" s="253"/>
      <c r="K77" s="254"/>
      <c r="L77" s="218"/>
      <c r="M77" s="105"/>
      <c r="N77" s="107">
        <f t="shared" si="91"/>
        <v>0</v>
      </c>
      <c r="O77" s="108">
        <f t="shared" si="92"/>
        <v>0</v>
      </c>
      <c r="P77" s="218"/>
      <c r="Q77" s="105"/>
      <c r="R77" s="218">
        <v>36311</v>
      </c>
      <c r="S77" s="106">
        <f t="shared" si="93"/>
        <v>36311</v>
      </c>
      <c r="T77" s="109">
        <f t="shared" si="94"/>
        <v>0</v>
      </c>
      <c r="U77" s="278"/>
      <c r="V77" s="118"/>
      <c r="W77" s="118">
        <v>4097</v>
      </c>
      <c r="X77" s="107">
        <f t="shared" si="95"/>
        <v>4097</v>
      </c>
      <c r="Y77" s="108">
        <f t="shared" si="96"/>
        <v>36311</v>
      </c>
      <c r="Z77" s="218">
        <v>2350</v>
      </c>
      <c r="AA77" s="105"/>
      <c r="AB77" s="105"/>
      <c r="AC77" s="106">
        <f t="shared" si="97"/>
        <v>38661</v>
      </c>
      <c r="AD77" s="109">
        <f t="shared" si="98"/>
        <v>4097</v>
      </c>
      <c r="AE77" s="218">
        <v>549</v>
      </c>
      <c r="AF77" s="118"/>
      <c r="AG77" s="117"/>
      <c r="AH77" s="107">
        <f t="shared" si="99"/>
        <v>4646</v>
      </c>
      <c r="AI77" s="108">
        <f t="shared" si="100"/>
        <v>38661</v>
      </c>
      <c r="AJ77" s="218">
        <v>-38022</v>
      </c>
      <c r="AK77" s="218"/>
      <c r="AL77" s="218"/>
      <c r="AM77" s="106">
        <f t="shared" si="101"/>
        <v>639</v>
      </c>
      <c r="AN77" s="109">
        <f t="shared" si="102"/>
        <v>4646</v>
      </c>
      <c r="AO77" s="218">
        <v>286</v>
      </c>
      <c r="AP77" s="118"/>
      <c r="AQ77" s="117"/>
      <c r="AR77" s="107">
        <f t="shared" si="103"/>
        <v>4932</v>
      </c>
      <c r="AS77" s="108">
        <f t="shared" si="104"/>
        <v>639</v>
      </c>
      <c r="AT77" s="218">
        <v>3501</v>
      </c>
      <c r="AU77" s="105"/>
      <c r="AV77" s="105"/>
      <c r="AW77" s="106">
        <f t="shared" si="105"/>
        <v>4140</v>
      </c>
      <c r="AX77" s="109">
        <f t="shared" si="106"/>
        <v>4932</v>
      </c>
      <c r="AY77" s="218">
        <v>29</v>
      </c>
      <c r="AZ77" s="118"/>
      <c r="BA77" s="117"/>
      <c r="BB77" s="107">
        <f t="shared" si="107"/>
        <v>4961</v>
      </c>
      <c r="BC77" s="108">
        <f t="shared" si="108"/>
        <v>4140</v>
      </c>
      <c r="BD77" s="218">
        <v>3689</v>
      </c>
      <c r="BE77" s="105"/>
      <c r="BF77" s="105"/>
      <c r="BG77" s="106">
        <f t="shared" si="109"/>
        <v>7829</v>
      </c>
      <c r="BH77" s="109">
        <f t="shared" si="110"/>
        <v>4961</v>
      </c>
      <c r="BI77" s="218">
        <v>157</v>
      </c>
      <c r="BJ77" s="118"/>
      <c r="BK77" s="117"/>
      <c r="BL77" s="107">
        <f t="shared" si="111"/>
        <v>5118</v>
      </c>
      <c r="BM77" s="108">
        <f t="shared" si="112"/>
        <v>7829</v>
      </c>
      <c r="BN77" s="218">
        <v>3680</v>
      </c>
      <c r="BO77" s="218"/>
      <c r="BP77" s="218"/>
      <c r="BQ77" s="106">
        <f t="shared" si="113"/>
        <v>11509</v>
      </c>
      <c r="BR77" s="109">
        <f t="shared" si="114"/>
        <v>5118</v>
      </c>
      <c r="BS77" s="218">
        <v>170</v>
      </c>
      <c r="BT77" s="118"/>
      <c r="BU77" s="216"/>
      <c r="BV77" s="107">
        <f t="shared" si="115"/>
        <v>5288</v>
      </c>
      <c r="BW77" s="104"/>
      <c r="BX77" s="105"/>
      <c r="BY77" s="109">
        <f>BQ77-BW77</f>
        <v>11509</v>
      </c>
      <c r="BZ77" s="110">
        <f>BV77-BX77</f>
        <v>5288</v>
      </c>
      <c r="CA77" s="111">
        <f>BQ77*0.011</f>
        <v>126.59899999999999</v>
      </c>
      <c r="CB77" s="218"/>
      <c r="CC77" s="100">
        <f>SUM(BY77:CB77)</f>
        <v>16923.598999999998</v>
      </c>
      <c r="CD77" s="219">
        <v>16797</v>
      </c>
      <c r="CE77" s="100">
        <f>CD77-SUM(BQ77,BV77)</f>
        <v>0</v>
      </c>
    </row>
    <row r="78" spans="1:83" s="103" customFormat="1" ht="17.25" thickBot="1" x14ac:dyDescent="0.25">
      <c r="A78" s="1">
        <v>37</v>
      </c>
      <c r="B78" s="1"/>
      <c r="C78" s="4" t="s">
        <v>280</v>
      </c>
      <c r="D78" s="7">
        <v>1555</v>
      </c>
      <c r="E78" s="213"/>
      <c r="F78" s="216"/>
      <c r="G78" s="117"/>
      <c r="H78" s="117"/>
      <c r="I78" s="106">
        <f t="shared" si="90"/>
        <v>0</v>
      </c>
      <c r="J78" s="216"/>
      <c r="K78" s="218"/>
      <c r="L78" s="218"/>
      <c r="M78" s="105"/>
      <c r="N78" s="107">
        <f t="shared" si="91"/>
        <v>0</v>
      </c>
      <c r="O78" s="108">
        <f t="shared" si="92"/>
        <v>0</v>
      </c>
      <c r="P78" s="218"/>
      <c r="Q78" s="105"/>
      <c r="R78" s="105"/>
      <c r="S78" s="106">
        <f t="shared" si="93"/>
        <v>0</v>
      </c>
      <c r="T78" s="109">
        <f t="shared" si="94"/>
        <v>0</v>
      </c>
      <c r="U78" s="218"/>
      <c r="V78" s="118"/>
      <c r="W78" s="118"/>
      <c r="X78" s="107">
        <f t="shared" si="95"/>
        <v>0</v>
      </c>
      <c r="Y78" s="108">
        <f t="shared" si="96"/>
        <v>0</v>
      </c>
      <c r="Z78" s="218"/>
      <c r="AA78" s="105"/>
      <c r="AB78" s="105"/>
      <c r="AC78" s="106">
        <f t="shared" si="97"/>
        <v>0</v>
      </c>
      <c r="AD78" s="109">
        <f t="shared" si="98"/>
        <v>0</v>
      </c>
      <c r="AE78" s="218"/>
      <c r="AF78" s="118"/>
      <c r="AG78" s="118"/>
      <c r="AH78" s="107">
        <f t="shared" si="99"/>
        <v>0</v>
      </c>
      <c r="AI78" s="108">
        <f t="shared" si="100"/>
        <v>0</v>
      </c>
      <c r="AJ78" s="218"/>
      <c r="AK78" s="218"/>
      <c r="AL78" s="218"/>
      <c r="AM78" s="106">
        <f t="shared" si="101"/>
        <v>0</v>
      </c>
      <c r="AN78" s="109">
        <f t="shared" si="102"/>
        <v>0</v>
      </c>
      <c r="AO78" s="218"/>
      <c r="AP78" s="118"/>
      <c r="AQ78" s="118"/>
      <c r="AR78" s="107">
        <f t="shared" si="103"/>
        <v>0</v>
      </c>
      <c r="AS78" s="108">
        <f t="shared" si="104"/>
        <v>0</v>
      </c>
      <c r="AT78" s="218"/>
      <c r="AU78" s="105"/>
      <c r="AV78" s="105"/>
      <c r="AW78" s="106">
        <f t="shared" si="105"/>
        <v>0</v>
      </c>
      <c r="AX78" s="109">
        <f t="shared" si="106"/>
        <v>0</v>
      </c>
      <c r="AY78" s="218"/>
      <c r="AZ78" s="118"/>
      <c r="BA78" s="118"/>
      <c r="BB78" s="107">
        <f t="shared" si="107"/>
        <v>0</v>
      </c>
      <c r="BC78" s="108">
        <f t="shared" si="108"/>
        <v>0</v>
      </c>
      <c r="BD78" s="218"/>
      <c r="BE78" s="105"/>
      <c r="BF78" s="105"/>
      <c r="BG78" s="106">
        <f t="shared" si="109"/>
        <v>0</v>
      </c>
      <c r="BH78" s="109">
        <f t="shared" si="110"/>
        <v>0</v>
      </c>
      <c r="BI78" s="218"/>
      <c r="BJ78" s="118"/>
      <c r="BK78" s="118"/>
      <c r="BL78" s="107">
        <f t="shared" si="111"/>
        <v>0</v>
      </c>
      <c r="BM78" s="108">
        <f t="shared" si="112"/>
        <v>0</v>
      </c>
      <c r="BN78" s="218"/>
      <c r="BO78" s="218"/>
      <c r="BP78" s="218"/>
      <c r="BQ78" s="106">
        <f t="shared" si="113"/>
        <v>0</v>
      </c>
      <c r="BR78" s="109">
        <f t="shared" si="114"/>
        <v>0</v>
      </c>
      <c r="BS78" s="218"/>
      <c r="BT78" s="118"/>
      <c r="BU78" s="118"/>
      <c r="BV78" s="107">
        <f t="shared" si="115"/>
        <v>0</v>
      </c>
      <c r="BW78" s="104"/>
      <c r="BX78" s="105"/>
      <c r="BY78" s="109">
        <f t="shared" si="116"/>
        <v>0</v>
      </c>
      <c r="BZ78" s="110">
        <f t="shared" si="117"/>
        <v>0</v>
      </c>
      <c r="CA78" s="111"/>
      <c r="CB78" s="105"/>
      <c r="CC78" s="100">
        <f t="shared" si="30"/>
        <v>0</v>
      </c>
      <c r="CD78" s="219"/>
      <c r="CE78" s="100">
        <f t="shared" si="119"/>
        <v>0</v>
      </c>
    </row>
    <row r="79" spans="1:83" s="103" customFormat="1" ht="17.25" thickBot="1" x14ac:dyDescent="0.25">
      <c r="A79" s="1">
        <v>38</v>
      </c>
      <c r="B79" s="1"/>
      <c r="C79" s="4" t="s">
        <v>282</v>
      </c>
      <c r="D79" s="7">
        <v>1555</v>
      </c>
      <c r="E79" s="249"/>
      <c r="F79" s="248"/>
      <c r="G79" s="117"/>
      <c r="H79" s="117"/>
      <c r="I79" s="106">
        <f t="shared" si="90"/>
        <v>0</v>
      </c>
      <c r="J79" s="216"/>
      <c r="K79" s="218"/>
      <c r="L79" s="218"/>
      <c r="M79" s="105"/>
      <c r="N79" s="107">
        <f t="shared" si="91"/>
        <v>0</v>
      </c>
      <c r="O79" s="108">
        <f t="shared" si="92"/>
        <v>0</v>
      </c>
      <c r="P79" s="218"/>
      <c r="Q79" s="105"/>
      <c r="R79" s="105"/>
      <c r="S79" s="106">
        <f t="shared" si="93"/>
        <v>0</v>
      </c>
      <c r="T79" s="109">
        <f t="shared" si="94"/>
        <v>0</v>
      </c>
      <c r="U79" s="218"/>
      <c r="V79" s="118"/>
      <c r="W79" s="118"/>
      <c r="X79" s="107">
        <f t="shared" si="95"/>
        <v>0</v>
      </c>
      <c r="Y79" s="108">
        <f t="shared" si="96"/>
        <v>0</v>
      </c>
      <c r="Z79" s="218"/>
      <c r="AA79" s="105"/>
      <c r="AB79" s="105"/>
      <c r="AC79" s="106">
        <f t="shared" si="97"/>
        <v>0</v>
      </c>
      <c r="AD79" s="109">
        <f t="shared" si="98"/>
        <v>0</v>
      </c>
      <c r="AE79" s="218"/>
      <c r="AF79" s="118"/>
      <c r="AG79" s="118"/>
      <c r="AH79" s="107">
        <f t="shared" si="99"/>
        <v>0</v>
      </c>
      <c r="AI79" s="108">
        <f t="shared" si="100"/>
        <v>0</v>
      </c>
      <c r="AJ79" s="218"/>
      <c r="AK79" s="218"/>
      <c r="AL79" s="218"/>
      <c r="AM79" s="106">
        <f t="shared" si="101"/>
        <v>0</v>
      </c>
      <c r="AN79" s="109">
        <f t="shared" si="102"/>
        <v>0</v>
      </c>
      <c r="AO79" s="218"/>
      <c r="AP79" s="118"/>
      <c r="AQ79" s="118"/>
      <c r="AR79" s="107">
        <f t="shared" si="103"/>
        <v>0</v>
      </c>
      <c r="AS79" s="108">
        <f t="shared" si="104"/>
        <v>0</v>
      </c>
      <c r="AT79" s="218"/>
      <c r="AU79" s="105"/>
      <c r="AV79" s="105"/>
      <c r="AW79" s="106">
        <f t="shared" si="105"/>
        <v>0</v>
      </c>
      <c r="AX79" s="109">
        <f t="shared" si="106"/>
        <v>0</v>
      </c>
      <c r="AY79" s="218"/>
      <c r="AZ79" s="118"/>
      <c r="BA79" s="118"/>
      <c r="BB79" s="107">
        <f t="shared" si="107"/>
        <v>0</v>
      </c>
      <c r="BC79" s="108">
        <f t="shared" si="108"/>
        <v>0</v>
      </c>
      <c r="BD79" s="218"/>
      <c r="BE79" s="105"/>
      <c r="BF79" s="105"/>
      <c r="BG79" s="106">
        <f t="shared" si="109"/>
        <v>0</v>
      </c>
      <c r="BH79" s="109">
        <f t="shared" si="110"/>
        <v>0</v>
      </c>
      <c r="BI79" s="105"/>
      <c r="BJ79" s="118"/>
      <c r="BK79" s="118"/>
      <c r="BL79" s="107">
        <f t="shared" si="111"/>
        <v>0</v>
      </c>
      <c r="BM79" s="108">
        <f t="shared" si="112"/>
        <v>0</v>
      </c>
      <c r="BN79" s="218"/>
      <c r="BO79" s="218"/>
      <c r="BP79" s="218"/>
      <c r="BQ79" s="106">
        <f t="shared" si="113"/>
        <v>0</v>
      </c>
      <c r="BR79" s="109">
        <f t="shared" si="114"/>
        <v>0</v>
      </c>
      <c r="BS79" s="218"/>
      <c r="BT79" s="118"/>
      <c r="BU79" s="118"/>
      <c r="BV79" s="107">
        <f t="shared" si="115"/>
        <v>0</v>
      </c>
      <c r="BW79" s="104"/>
      <c r="BX79" s="105"/>
      <c r="BY79" s="109">
        <f t="shared" si="116"/>
        <v>0</v>
      </c>
      <c r="BZ79" s="110">
        <f t="shared" si="117"/>
        <v>0</v>
      </c>
      <c r="CA79" s="111"/>
      <c r="CB79" s="105"/>
      <c r="CC79" s="100">
        <f t="shared" si="30"/>
        <v>0</v>
      </c>
      <c r="CD79" s="219"/>
      <c r="CE79" s="100">
        <f t="shared" si="119"/>
        <v>0</v>
      </c>
    </row>
    <row r="80" spans="1:83" s="103" customFormat="1" ht="17.25" thickBot="1" x14ac:dyDescent="0.25">
      <c r="A80" s="1">
        <v>39</v>
      </c>
      <c r="B80" s="1"/>
      <c r="C80" s="4" t="s">
        <v>281</v>
      </c>
      <c r="D80" s="7">
        <v>1555</v>
      </c>
      <c r="E80" s="249"/>
      <c r="F80" s="248"/>
      <c r="G80" s="117"/>
      <c r="H80" s="117"/>
      <c r="I80" s="106">
        <f t="shared" si="90"/>
        <v>0</v>
      </c>
      <c r="J80" s="216"/>
      <c r="K80" s="218"/>
      <c r="L80" s="218"/>
      <c r="M80" s="105"/>
      <c r="N80" s="107">
        <f t="shared" si="91"/>
        <v>0</v>
      </c>
      <c r="O80" s="108">
        <f t="shared" si="92"/>
        <v>0</v>
      </c>
      <c r="P80" s="218"/>
      <c r="Q80" s="105"/>
      <c r="R80" s="105"/>
      <c r="S80" s="106">
        <f t="shared" si="93"/>
        <v>0</v>
      </c>
      <c r="T80" s="109">
        <f t="shared" si="94"/>
        <v>0</v>
      </c>
      <c r="U80" s="218"/>
      <c r="V80" s="105"/>
      <c r="W80" s="105"/>
      <c r="X80" s="107">
        <f t="shared" si="95"/>
        <v>0</v>
      </c>
      <c r="Y80" s="108">
        <f t="shared" si="96"/>
        <v>0</v>
      </c>
      <c r="Z80" s="218"/>
      <c r="AA80" s="105"/>
      <c r="AB80" s="105"/>
      <c r="AC80" s="106">
        <f t="shared" si="97"/>
        <v>0</v>
      </c>
      <c r="AD80" s="109">
        <f t="shared" si="98"/>
        <v>0</v>
      </c>
      <c r="AE80" s="218"/>
      <c r="AF80" s="105"/>
      <c r="AG80" s="105"/>
      <c r="AH80" s="107">
        <f t="shared" si="99"/>
        <v>0</v>
      </c>
      <c r="AI80" s="108">
        <f t="shared" si="100"/>
        <v>0</v>
      </c>
      <c r="AJ80" s="218"/>
      <c r="AK80" s="218"/>
      <c r="AL80" s="218"/>
      <c r="AM80" s="106">
        <f t="shared" si="101"/>
        <v>0</v>
      </c>
      <c r="AN80" s="109">
        <f t="shared" si="102"/>
        <v>0</v>
      </c>
      <c r="AO80" s="105"/>
      <c r="AP80" s="105"/>
      <c r="AQ80" s="105"/>
      <c r="AR80" s="107">
        <f t="shared" si="103"/>
        <v>0</v>
      </c>
      <c r="AS80" s="108">
        <f t="shared" si="104"/>
        <v>0</v>
      </c>
      <c r="AT80" s="218"/>
      <c r="AU80" s="105"/>
      <c r="AV80" s="105"/>
      <c r="AW80" s="106">
        <f t="shared" si="105"/>
        <v>0</v>
      </c>
      <c r="AX80" s="109">
        <f t="shared" si="106"/>
        <v>0</v>
      </c>
      <c r="AY80" s="218"/>
      <c r="AZ80" s="105"/>
      <c r="BA80" s="105"/>
      <c r="BB80" s="107">
        <f t="shared" si="107"/>
        <v>0</v>
      </c>
      <c r="BC80" s="108">
        <f t="shared" si="108"/>
        <v>0</v>
      </c>
      <c r="BD80" s="218"/>
      <c r="BE80" s="105"/>
      <c r="BF80" s="105"/>
      <c r="BG80" s="106">
        <f t="shared" si="109"/>
        <v>0</v>
      </c>
      <c r="BH80" s="109">
        <f t="shared" si="110"/>
        <v>0</v>
      </c>
      <c r="BI80" s="105"/>
      <c r="BJ80" s="105"/>
      <c r="BK80" s="105"/>
      <c r="BL80" s="107">
        <f t="shared" si="111"/>
        <v>0</v>
      </c>
      <c r="BM80" s="108">
        <f t="shared" si="112"/>
        <v>0</v>
      </c>
      <c r="BN80" s="218"/>
      <c r="BO80" s="218"/>
      <c r="BP80" s="218"/>
      <c r="BQ80" s="106">
        <f t="shared" si="113"/>
        <v>0</v>
      </c>
      <c r="BR80" s="109">
        <f t="shared" si="114"/>
        <v>0</v>
      </c>
      <c r="BS80" s="218"/>
      <c r="BT80" s="218"/>
      <c r="BU80" s="218"/>
      <c r="BV80" s="107">
        <f t="shared" si="115"/>
        <v>0</v>
      </c>
      <c r="BW80" s="104"/>
      <c r="BX80" s="105"/>
      <c r="BY80" s="109">
        <f t="shared" si="116"/>
        <v>0</v>
      </c>
      <c r="BZ80" s="110">
        <f t="shared" si="117"/>
        <v>0</v>
      </c>
      <c r="CA80" s="111"/>
      <c r="CB80" s="105"/>
      <c r="CC80" s="100">
        <f t="shared" si="30"/>
        <v>0</v>
      </c>
      <c r="CD80" s="219"/>
      <c r="CE80" s="100">
        <f t="shared" si="119"/>
        <v>0</v>
      </c>
    </row>
    <row r="81" spans="1:83" s="103" customFormat="1" ht="17.25" thickBot="1" x14ac:dyDescent="0.25">
      <c r="A81" s="1">
        <v>40</v>
      </c>
      <c r="B81" s="1"/>
      <c r="C81" s="4" t="s">
        <v>283</v>
      </c>
      <c r="D81" s="7">
        <v>1556</v>
      </c>
      <c r="E81" s="249"/>
      <c r="F81" s="248"/>
      <c r="G81" s="117"/>
      <c r="H81" s="117"/>
      <c r="I81" s="106">
        <f t="shared" si="90"/>
        <v>0</v>
      </c>
      <c r="J81" s="255"/>
      <c r="K81" s="256"/>
      <c r="L81" s="216"/>
      <c r="M81" s="117"/>
      <c r="N81" s="107">
        <f t="shared" si="91"/>
        <v>0</v>
      </c>
      <c r="O81" s="125">
        <f t="shared" si="92"/>
        <v>0</v>
      </c>
      <c r="P81" s="275"/>
      <c r="Q81" s="117"/>
      <c r="R81" s="117"/>
      <c r="S81" s="106">
        <f t="shared" si="93"/>
        <v>0</v>
      </c>
      <c r="T81" s="126">
        <f t="shared" si="94"/>
        <v>0</v>
      </c>
      <c r="U81" s="279"/>
      <c r="V81" s="117"/>
      <c r="W81" s="117"/>
      <c r="X81" s="107">
        <f t="shared" si="95"/>
        <v>0</v>
      </c>
      <c r="Y81" s="125">
        <f t="shared" si="96"/>
        <v>0</v>
      </c>
      <c r="Z81" s="216"/>
      <c r="AA81" s="117"/>
      <c r="AB81" s="117"/>
      <c r="AC81" s="106">
        <f t="shared" si="97"/>
        <v>0</v>
      </c>
      <c r="AD81" s="126">
        <f t="shared" si="98"/>
        <v>0</v>
      </c>
      <c r="AE81" s="216"/>
      <c r="AF81" s="117"/>
      <c r="AG81" s="117"/>
      <c r="AH81" s="107">
        <f t="shared" si="99"/>
        <v>0</v>
      </c>
      <c r="AI81" s="125">
        <f t="shared" si="100"/>
        <v>0</v>
      </c>
      <c r="AJ81" s="216"/>
      <c r="AK81" s="216"/>
      <c r="AL81" s="216"/>
      <c r="AM81" s="106">
        <f t="shared" si="101"/>
        <v>0</v>
      </c>
      <c r="AN81" s="126">
        <f t="shared" si="102"/>
        <v>0</v>
      </c>
      <c r="AO81" s="117"/>
      <c r="AP81" s="117"/>
      <c r="AQ81" s="117"/>
      <c r="AR81" s="107">
        <f t="shared" si="103"/>
        <v>0</v>
      </c>
      <c r="AS81" s="125">
        <f t="shared" si="104"/>
        <v>0</v>
      </c>
      <c r="AT81" s="216"/>
      <c r="AU81" s="117"/>
      <c r="AV81" s="117"/>
      <c r="AW81" s="106">
        <f t="shared" si="105"/>
        <v>0</v>
      </c>
      <c r="AX81" s="126">
        <f t="shared" si="106"/>
        <v>0</v>
      </c>
      <c r="AY81" s="216"/>
      <c r="AZ81" s="117"/>
      <c r="BA81" s="117"/>
      <c r="BB81" s="107">
        <f t="shared" si="107"/>
        <v>0</v>
      </c>
      <c r="BC81" s="125">
        <f t="shared" si="108"/>
        <v>0</v>
      </c>
      <c r="BD81" s="216"/>
      <c r="BE81" s="117"/>
      <c r="BF81" s="117"/>
      <c r="BG81" s="106">
        <f t="shared" si="109"/>
        <v>0</v>
      </c>
      <c r="BH81" s="126">
        <f t="shared" si="110"/>
        <v>0</v>
      </c>
      <c r="BI81" s="117"/>
      <c r="BJ81" s="117"/>
      <c r="BK81" s="117"/>
      <c r="BL81" s="107">
        <f t="shared" si="111"/>
        <v>0</v>
      </c>
      <c r="BM81" s="125">
        <f t="shared" si="112"/>
        <v>0</v>
      </c>
      <c r="BN81" s="216"/>
      <c r="BO81" s="216"/>
      <c r="BP81" s="216"/>
      <c r="BQ81" s="106">
        <f t="shared" si="113"/>
        <v>0</v>
      </c>
      <c r="BR81" s="126">
        <f t="shared" si="114"/>
        <v>0</v>
      </c>
      <c r="BS81" s="216"/>
      <c r="BT81" s="216"/>
      <c r="BU81" s="216"/>
      <c r="BV81" s="107">
        <f t="shared" si="115"/>
        <v>0</v>
      </c>
      <c r="BW81" s="116"/>
      <c r="BX81" s="117"/>
      <c r="BY81" s="109">
        <f t="shared" si="116"/>
        <v>0</v>
      </c>
      <c r="BZ81" s="110">
        <f t="shared" si="117"/>
        <v>0</v>
      </c>
      <c r="CA81" s="111"/>
      <c r="CB81" s="117"/>
      <c r="CC81" s="100">
        <f t="shared" si="30"/>
        <v>0</v>
      </c>
      <c r="CD81" s="127"/>
      <c r="CE81" s="100">
        <f t="shared" si="119"/>
        <v>0</v>
      </c>
    </row>
    <row r="82" spans="1:83" s="103" customFormat="1" ht="15" thickBot="1" x14ac:dyDescent="0.25">
      <c r="A82" s="1"/>
      <c r="B82" s="1"/>
      <c r="C82" s="4"/>
      <c r="D82" s="7"/>
      <c r="E82" s="130"/>
      <c r="F82" s="106"/>
      <c r="G82" s="106"/>
      <c r="H82" s="106"/>
      <c r="I82" s="106"/>
      <c r="J82" s="106"/>
      <c r="K82" s="106"/>
      <c r="L82" s="106"/>
      <c r="M82" s="106"/>
      <c r="N82" s="106"/>
      <c r="O82" s="113"/>
      <c r="P82" s="106"/>
      <c r="Q82" s="106"/>
      <c r="R82" s="106"/>
      <c r="S82" s="106"/>
      <c r="T82" s="106"/>
      <c r="U82" s="106"/>
      <c r="V82" s="106"/>
      <c r="W82" s="106"/>
      <c r="X82" s="106"/>
      <c r="Y82" s="113"/>
      <c r="Z82" s="106"/>
      <c r="AA82" s="106"/>
      <c r="AB82" s="106"/>
      <c r="AC82" s="106"/>
      <c r="AD82" s="106"/>
      <c r="AE82" s="106"/>
      <c r="AF82" s="106"/>
      <c r="AG82" s="106"/>
      <c r="AH82" s="106"/>
      <c r="AI82" s="113"/>
      <c r="AJ82" s="106"/>
      <c r="AK82" s="106"/>
      <c r="AL82" s="106"/>
      <c r="AM82" s="106"/>
      <c r="AN82" s="106"/>
      <c r="AO82" s="106"/>
      <c r="AP82" s="106"/>
      <c r="AQ82" s="106"/>
      <c r="AR82" s="106"/>
      <c r="AS82" s="113"/>
      <c r="AT82" s="106"/>
      <c r="AU82" s="106"/>
      <c r="AV82" s="106"/>
      <c r="AW82" s="106"/>
      <c r="AX82" s="106"/>
      <c r="AY82" s="106"/>
      <c r="AZ82" s="106"/>
      <c r="BA82" s="106"/>
      <c r="BB82" s="106"/>
      <c r="BC82" s="113"/>
      <c r="BD82" s="106"/>
      <c r="BE82" s="106"/>
      <c r="BF82" s="106"/>
      <c r="BG82" s="106"/>
      <c r="BH82" s="106"/>
      <c r="BI82" s="106"/>
      <c r="BJ82" s="106"/>
      <c r="BK82" s="106"/>
      <c r="BL82" s="106"/>
      <c r="BM82" s="113"/>
      <c r="BN82" s="106"/>
      <c r="BO82" s="106"/>
      <c r="BP82" s="106"/>
      <c r="BQ82" s="106"/>
      <c r="BR82" s="106"/>
      <c r="BS82" s="106"/>
      <c r="BT82" s="106"/>
      <c r="BU82" s="106"/>
      <c r="BV82" s="106"/>
      <c r="BW82" s="113"/>
      <c r="BX82" s="106"/>
      <c r="BY82" s="106"/>
      <c r="BZ82" s="106"/>
      <c r="CA82" s="113"/>
      <c r="CB82" s="106"/>
      <c r="CC82" s="106"/>
      <c r="CD82" s="113"/>
      <c r="CE82" s="114"/>
    </row>
    <row r="83" spans="1:83" s="103" customFormat="1" ht="17.25" thickBot="1" x14ac:dyDescent="0.25">
      <c r="A83" s="1">
        <v>41</v>
      </c>
      <c r="B83" s="1"/>
      <c r="C83" s="27" t="s">
        <v>284</v>
      </c>
      <c r="D83" s="28">
        <v>1575</v>
      </c>
      <c r="E83" s="225"/>
      <c r="F83" s="115"/>
      <c r="G83" s="115"/>
      <c r="H83" s="115"/>
      <c r="I83" s="106"/>
      <c r="J83" s="226"/>
      <c r="K83" s="115"/>
      <c r="L83" s="115"/>
      <c r="M83" s="115"/>
      <c r="N83" s="107"/>
      <c r="O83" s="227"/>
      <c r="P83" s="115"/>
      <c r="Q83" s="115"/>
      <c r="R83" s="115"/>
      <c r="S83" s="106"/>
      <c r="T83" s="226"/>
      <c r="U83" s="115"/>
      <c r="V83" s="115"/>
      <c r="W83" s="115"/>
      <c r="X83" s="107"/>
      <c r="Y83" s="227"/>
      <c r="Z83" s="115"/>
      <c r="AA83" s="115"/>
      <c r="AB83" s="115"/>
      <c r="AC83" s="106"/>
      <c r="AD83" s="226"/>
      <c r="AE83" s="115"/>
      <c r="AF83" s="115"/>
      <c r="AG83" s="115"/>
      <c r="AH83" s="107"/>
      <c r="AI83" s="218"/>
      <c r="AJ83" s="218"/>
      <c r="AK83" s="218"/>
      <c r="AL83" s="218"/>
      <c r="AM83" s="106">
        <f>AI83+AJ83-AK83+SUM(AL83:AL83)</f>
        <v>0</v>
      </c>
      <c r="AN83" s="226"/>
      <c r="AO83" s="115"/>
      <c r="AP83" s="115"/>
      <c r="AQ83" s="115"/>
      <c r="AR83" s="107"/>
      <c r="AS83" s="227">
        <f>AM83</f>
        <v>0</v>
      </c>
      <c r="AT83" s="218"/>
      <c r="AU83" s="218"/>
      <c r="AV83" s="218"/>
      <c r="AW83" s="106">
        <f>AS83+AT83-AU83+SUM(AV83:AV83)</f>
        <v>0</v>
      </c>
      <c r="AX83" s="226"/>
      <c r="AY83" s="115"/>
      <c r="AZ83" s="115"/>
      <c r="BA83" s="115"/>
      <c r="BB83" s="107"/>
      <c r="BC83" s="227">
        <f>AW83</f>
        <v>0</v>
      </c>
      <c r="BD83" s="218"/>
      <c r="BE83" s="218"/>
      <c r="BF83" s="218"/>
      <c r="BG83" s="106">
        <f>BC83+BD83-BE83+SUM(BF83:BF83)</f>
        <v>0</v>
      </c>
      <c r="BH83" s="226"/>
      <c r="BI83" s="115"/>
      <c r="BJ83" s="115"/>
      <c r="BK83" s="115"/>
      <c r="BL83" s="107"/>
      <c r="BM83" s="227">
        <f>BG83</f>
        <v>0</v>
      </c>
      <c r="BN83" s="218"/>
      <c r="BO83" s="218"/>
      <c r="BP83" s="218"/>
      <c r="BQ83" s="106">
        <f>BM83+BN83-BO83+SUM(BP83:BP83)</f>
        <v>0</v>
      </c>
      <c r="BR83" s="226"/>
      <c r="BS83" s="115"/>
      <c r="BT83" s="115"/>
      <c r="BU83" s="115"/>
      <c r="BV83" s="107"/>
      <c r="BW83" s="104"/>
      <c r="BX83" s="115"/>
      <c r="BY83" s="109">
        <f>BG83-BW83</f>
        <v>0</v>
      </c>
      <c r="BZ83" s="110"/>
      <c r="CA83" s="115"/>
      <c r="CB83" s="115"/>
      <c r="CC83" s="100">
        <f>BY83</f>
        <v>0</v>
      </c>
      <c r="CD83" s="127"/>
      <c r="CE83" s="100">
        <f>CD83-SUM(BG83,BL83)</f>
        <v>0</v>
      </c>
    </row>
    <row r="84" spans="1:83" s="103" customFormat="1" ht="17.25" thickBot="1" x14ac:dyDescent="0.25">
      <c r="A84" s="1">
        <v>42</v>
      </c>
      <c r="B84" s="1"/>
      <c r="C84" s="27" t="s">
        <v>285</v>
      </c>
      <c r="D84" s="28">
        <v>1576</v>
      </c>
      <c r="E84" s="133"/>
      <c r="F84" s="115"/>
      <c r="G84" s="115"/>
      <c r="H84" s="115"/>
      <c r="I84" s="106"/>
      <c r="J84" s="109"/>
      <c r="K84" s="115"/>
      <c r="L84" s="115"/>
      <c r="M84" s="115"/>
      <c r="N84" s="107"/>
      <c r="O84" s="133"/>
      <c r="P84" s="115"/>
      <c r="Q84" s="115"/>
      <c r="R84" s="115"/>
      <c r="S84" s="106"/>
      <c r="T84" s="109"/>
      <c r="U84" s="115"/>
      <c r="V84" s="115"/>
      <c r="W84" s="115"/>
      <c r="X84" s="107"/>
      <c r="Y84" s="108"/>
      <c r="Z84" s="115"/>
      <c r="AA84" s="115"/>
      <c r="AB84" s="115"/>
      <c r="AC84" s="106"/>
      <c r="AD84" s="109"/>
      <c r="AE84" s="115"/>
      <c r="AF84" s="115"/>
      <c r="AG84" s="115"/>
      <c r="AH84" s="107"/>
      <c r="AI84" s="216"/>
      <c r="AJ84" s="216"/>
      <c r="AK84" s="216"/>
      <c r="AL84" s="216"/>
      <c r="AM84" s="106">
        <f>AI84+AJ84-AK84+SUM(AL84:AL84)</f>
        <v>0</v>
      </c>
      <c r="AN84" s="109"/>
      <c r="AO84" s="115"/>
      <c r="AP84" s="115"/>
      <c r="AQ84" s="115"/>
      <c r="AR84" s="107"/>
      <c r="AS84" s="108">
        <f>AM84</f>
        <v>0</v>
      </c>
      <c r="AT84" s="216"/>
      <c r="AU84" s="216"/>
      <c r="AV84" s="216"/>
      <c r="AW84" s="106">
        <f>AS84+AT84-AU84+SUM(AV84:AV84)</f>
        <v>0</v>
      </c>
      <c r="AX84" s="109"/>
      <c r="AY84" s="115"/>
      <c r="AZ84" s="115"/>
      <c r="BA84" s="115"/>
      <c r="BB84" s="107"/>
      <c r="BC84" s="108">
        <f>AW84</f>
        <v>0</v>
      </c>
      <c r="BD84" s="216"/>
      <c r="BE84" s="216"/>
      <c r="BF84" s="216"/>
      <c r="BG84" s="106">
        <f>BC84+BD84-BE84+SUM(BF84:BF84)</f>
        <v>0</v>
      </c>
      <c r="BH84" s="109"/>
      <c r="BI84" s="115"/>
      <c r="BJ84" s="115"/>
      <c r="BK84" s="115"/>
      <c r="BL84" s="107"/>
      <c r="BM84" s="108">
        <f>BG84</f>
        <v>0</v>
      </c>
      <c r="BN84" s="216"/>
      <c r="BO84" s="216"/>
      <c r="BP84" s="216"/>
      <c r="BQ84" s="106">
        <f>BM84+BN84-BO84+SUM(BP84:BP84)</f>
        <v>0</v>
      </c>
      <c r="BR84" s="109"/>
      <c r="BS84" s="115"/>
      <c r="BT84" s="115"/>
      <c r="BU84" s="115"/>
      <c r="BV84" s="107"/>
      <c r="BW84" s="116"/>
      <c r="BX84" s="115"/>
      <c r="BY84" s="109">
        <f>BG84-BW84</f>
        <v>0</v>
      </c>
      <c r="BZ84" s="110"/>
      <c r="CA84" s="115"/>
      <c r="CB84" s="115"/>
      <c r="CC84" s="100">
        <f>BY84</f>
        <v>0</v>
      </c>
      <c r="CD84" s="127"/>
      <c r="CE84" s="100">
        <f>CD84-SUM(BG84,BL84)</f>
        <v>0</v>
      </c>
    </row>
    <row r="85" spans="1:83" s="103" customFormat="1" ht="15" thickBot="1" x14ac:dyDescent="0.25">
      <c r="A85" s="1"/>
      <c r="B85" s="1"/>
      <c r="C85" s="4"/>
      <c r="D85" s="7"/>
      <c r="E85" s="134"/>
      <c r="F85" s="135"/>
      <c r="G85" s="135"/>
      <c r="H85" s="135"/>
      <c r="I85" s="135"/>
      <c r="J85" s="135"/>
      <c r="K85" s="135"/>
      <c r="L85" s="135"/>
      <c r="M85" s="135"/>
      <c r="N85" s="135"/>
      <c r="O85" s="134"/>
      <c r="P85" s="135"/>
      <c r="Q85" s="135"/>
      <c r="R85" s="135"/>
      <c r="S85" s="135"/>
      <c r="T85" s="135"/>
      <c r="U85" s="135"/>
      <c r="V85" s="135"/>
      <c r="W85" s="135"/>
      <c r="X85" s="135"/>
      <c r="Y85" s="134"/>
      <c r="Z85" s="135"/>
      <c r="AA85" s="135"/>
      <c r="AB85" s="135"/>
      <c r="AC85" s="135"/>
      <c r="AD85" s="135"/>
      <c r="AE85" s="135"/>
      <c r="AF85" s="135"/>
      <c r="AG85" s="135"/>
      <c r="AH85" s="135"/>
      <c r="AI85" s="134"/>
      <c r="AJ85" s="135"/>
      <c r="AK85" s="135"/>
      <c r="AL85" s="135"/>
      <c r="AM85" s="135"/>
      <c r="AN85" s="135"/>
      <c r="AO85" s="135"/>
      <c r="AP85" s="135"/>
      <c r="AQ85" s="135"/>
      <c r="AR85" s="135"/>
      <c r="AS85" s="134"/>
      <c r="AT85" s="135"/>
      <c r="AU85" s="135"/>
      <c r="AV85" s="135"/>
      <c r="AW85" s="135"/>
      <c r="AX85" s="135"/>
      <c r="AY85" s="135"/>
      <c r="AZ85" s="135"/>
      <c r="BA85" s="135"/>
      <c r="BB85" s="135"/>
      <c r="BC85" s="134"/>
      <c r="BD85" s="135"/>
      <c r="BE85" s="135"/>
      <c r="BF85" s="135"/>
      <c r="BG85" s="135"/>
      <c r="BH85" s="135"/>
      <c r="BI85" s="135"/>
      <c r="BJ85" s="135"/>
      <c r="BK85" s="135"/>
      <c r="BL85" s="135"/>
      <c r="BM85" s="134"/>
      <c r="BN85" s="135"/>
      <c r="BO85" s="135"/>
      <c r="BP85" s="135"/>
      <c r="BQ85" s="135"/>
      <c r="BR85" s="135"/>
      <c r="BS85" s="135"/>
      <c r="BT85" s="135"/>
      <c r="BU85" s="135"/>
      <c r="BV85" s="135"/>
      <c r="BW85" s="134"/>
      <c r="BX85" s="135"/>
      <c r="BY85" s="135"/>
      <c r="BZ85" s="135"/>
      <c r="CA85" s="134"/>
      <c r="CB85" s="135"/>
      <c r="CC85" s="136"/>
      <c r="CD85" s="135"/>
      <c r="CE85" s="228"/>
    </row>
    <row r="88" spans="1:83" ht="30.75" customHeight="1" x14ac:dyDescent="0.2">
      <c r="B88" s="2"/>
      <c r="C88" s="323" t="s">
        <v>46</v>
      </c>
      <c r="D88" s="323"/>
      <c r="E88" s="323"/>
      <c r="F88" s="323"/>
    </row>
    <row r="89" spans="1:83" ht="16.5" x14ac:dyDescent="0.2">
      <c r="B89" s="17">
        <v>1</v>
      </c>
      <c r="C89" s="207" t="s">
        <v>277</v>
      </c>
      <c r="D89" s="138"/>
      <c r="E89" s="139"/>
      <c r="F89" s="139"/>
      <c r="G89" s="139"/>
      <c r="H89" s="139"/>
      <c r="I89" s="139"/>
      <c r="L89" s="83"/>
      <c r="M89" s="83"/>
      <c r="V89" s="83"/>
      <c r="W89" s="83"/>
      <c r="AF89" s="83"/>
      <c r="AG89" s="83"/>
      <c r="AP89" s="83"/>
      <c r="AQ89" s="83"/>
      <c r="AZ89" s="83"/>
      <c r="BA89" s="83"/>
      <c r="BJ89" s="83"/>
      <c r="BK89" s="83"/>
      <c r="BW89" s="83"/>
      <c r="BX89" s="83"/>
      <c r="BY89" s="83"/>
      <c r="BZ89" s="83"/>
    </row>
    <row r="90" spans="1:83" ht="16.5" x14ac:dyDescent="0.2">
      <c r="B90" s="17">
        <v>2</v>
      </c>
      <c r="C90" s="207" t="s">
        <v>278</v>
      </c>
      <c r="D90" s="138"/>
      <c r="E90" s="139"/>
      <c r="F90" s="139"/>
      <c r="G90" s="139"/>
      <c r="H90" s="139"/>
      <c r="I90" s="139"/>
      <c r="L90" s="83"/>
      <c r="M90" s="83"/>
      <c r="V90" s="83"/>
      <c r="W90" s="83"/>
      <c r="AF90" s="83"/>
      <c r="AG90" s="83"/>
      <c r="AP90" s="83"/>
      <c r="AQ90" s="83"/>
      <c r="AZ90" s="83"/>
      <c r="BA90" s="83"/>
      <c r="BJ90" s="83"/>
      <c r="BK90" s="83"/>
      <c r="BW90" s="83"/>
      <c r="BX90" s="83"/>
      <c r="BY90" s="83"/>
      <c r="BZ90" s="83"/>
    </row>
    <row r="91" spans="1:83" ht="14.25" x14ac:dyDescent="0.2">
      <c r="B91" s="321">
        <v>3</v>
      </c>
      <c r="C91" s="207" t="s">
        <v>54</v>
      </c>
      <c r="D91" s="208"/>
      <c r="E91" s="208"/>
      <c r="F91" s="139"/>
      <c r="G91" s="139"/>
      <c r="H91" s="139"/>
      <c r="I91" s="139"/>
      <c r="L91" s="83"/>
      <c r="M91" s="83"/>
      <c r="V91" s="83"/>
      <c r="W91" s="83"/>
      <c r="AF91" s="83"/>
      <c r="AG91" s="83"/>
      <c r="AP91" s="83"/>
      <c r="AQ91" s="83"/>
      <c r="AZ91" s="83"/>
      <c r="BA91" s="83"/>
      <c r="BJ91" s="83"/>
      <c r="BK91" s="83"/>
      <c r="BW91" s="83"/>
      <c r="BX91" s="83"/>
      <c r="BY91" s="83"/>
      <c r="BZ91" s="83"/>
    </row>
    <row r="92" spans="1:83" ht="16.5" customHeight="1" x14ac:dyDescent="0.2">
      <c r="B92" s="321"/>
      <c r="C92" s="207" t="s">
        <v>64</v>
      </c>
      <c r="D92" s="208"/>
      <c r="E92" s="208"/>
      <c r="F92" s="139"/>
      <c r="G92" s="139"/>
      <c r="H92" s="139"/>
      <c r="I92" s="139"/>
      <c r="L92" s="83"/>
      <c r="M92" s="83"/>
      <c r="V92" s="83"/>
      <c r="W92" s="83"/>
      <c r="AF92" s="83"/>
      <c r="AG92" s="83"/>
      <c r="AP92" s="83"/>
      <c r="AQ92" s="83"/>
      <c r="AZ92" s="83"/>
      <c r="BA92" s="83"/>
      <c r="BJ92" s="83"/>
      <c r="BK92" s="83"/>
      <c r="BW92" s="83"/>
      <c r="BX92" s="83"/>
      <c r="BY92" s="83"/>
      <c r="BZ92" s="83"/>
    </row>
    <row r="93" spans="1:83" ht="14.25" x14ac:dyDescent="0.2">
      <c r="B93" s="321"/>
      <c r="C93" s="207" t="s">
        <v>55</v>
      </c>
      <c r="D93" s="208"/>
      <c r="E93" s="208"/>
      <c r="F93" s="139"/>
      <c r="G93" s="139"/>
      <c r="H93" s="139"/>
      <c r="I93" s="139"/>
      <c r="L93" s="83"/>
      <c r="M93" s="83"/>
      <c r="V93" s="83"/>
      <c r="W93" s="83"/>
      <c r="AF93" s="83"/>
      <c r="AG93" s="83"/>
      <c r="AP93" s="83"/>
      <c r="AQ93" s="83"/>
      <c r="AZ93" s="83"/>
      <c r="BA93" s="83"/>
      <c r="BJ93" s="83"/>
      <c r="BK93" s="83"/>
      <c r="BW93" s="83"/>
      <c r="BX93" s="83"/>
      <c r="BY93" s="83"/>
      <c r="BZ93" s="83"/>
    </row>
    <row r="94" spans="1:83" ht="16.5" x14ac:dyDescent="0.2">
      <c r="B94" s="17">
        <v>4</v>
      </c>
      <c r="C94" s="207" t="s">
        <v>11</v>
      </c>
      <c r="D94" s="138"/>
      <c r="E94" s="139"/>
      <c r="F94" s="139"/>
      <c r="G94" s="139"/>
      <c r="H94" s="139"/>
      <c r="I94" s="139"/>
      <c r="L94" s="83"/>
      <c r="M94" s="83"/>
      <c r="V94" s="83"/>
      <c r="W94" s="83"/>
      <c r="AF94" s="83"/>
      <c r="AG94" s="83"/>
      <c r="AP94" s="83"/>
      <c r="AQ94" s="83"/>
      <c r="AZ94" s="83"/>
      <c r="BA94" s="83"/>
      <c r="BJ94" s="83"/>
      <c r="BK94" s="83"/>
      <c r="BW94" s="83"/>
      <c r="BX94" s="83"/>
      <c r="BY94" s="83"/>
      <c r="BZ94" s="83"/>
    </row>
    <row r="95" spans="1:83" ht="16.5" x14ac:dyDescent="0.2">
      <c r="B95" s="17">
        <v>5</v>
      </c>
      <c r="C95" s="207" t="s">
        <v>61</v>
      </c>
      <c r="D95" s="138"/>
      <c r="E95" s="139"/>
      <c r="F95" s="139"/>
      <c r="G95" s="139"/>
      <c r="H95" s="139"/>
      <c r="I95" s="139"/>
    </row>
    <row r="96" spans="1:83" x14ac:dyDescent="0.2">
      <c r="C96" s="207" t="s">
        <v>62</v>
      </c>
      <c r="D96" s="138"/>
      <c r="E96" s="139"/>
      <c r="F96" s="139"/>
      <c r="G96" s="139"/>
      <c r="H96" s="139"/>
      <c r="I96" s="139"/>
    </row>
    <row r="97" spans="2:9" ht="40.5" customHeight="1" x14ac:dyDescent="0.2">
      <c r="B97" s="80">
        <v>6</v>
      </c>
      <c r="C97" s="322" t="s">
        <v>279</v>
      </c>
      <c r="D97" s="322"/>
      <c r="E97" s="322"/>
      <c r="F97" s="322"/>
      <c r="G97" s="322"/>
      <c r="H97" s="322"/>
      <c r="I97" s="322"/>
    </row>
    <row r="98" spans="2:9" ht="16.5" x14ac:dyDescent="0.2">
      <c r="B98" s="17"/>
      <c r="C98" s="137"/>
      <c r="D98" s="138"/>
      <c r="E98" s="139"/>
      <c r="F98" s="139"/>
      <c r="G98" s="139"/>
      <c r="H98" s="139"/>
      <c r="I98" s="139"/>
    </row>
    <row r="99" spans="2:9" x14ac:dyDescent="0.2">
      <c r="C99" s="137"/>
      <c r="D99" s="138"/>
      <c r="E99" s="139"/>
      <c r="F99" s="139"/>
      <c r="G99" s="139"/>
      <c r="H99" s="139"/>
      <c r="I99" s="139"/>
    </row>
    <row r="100" spans="2:9" ht="14.25" x14ac:dyDescent="0.2">
      <c r="C100" s="137"/>
      <c r="D100" s="140"/>
      <c r="E100" s="139"/>
      <c r="F100" s="139"/>
      <c r="G100" s="139"/>
      <c r="H100" s="139"/>
      <c r="I100" s="139"/>
    </row>
    <row r="101" spans="2:9" ht="40.5" customHeight="1" x14ac:dyDescent="0.2">
      <c r="B101" s="80"/>
      <c r="C101" s="322"/>
      <c r="D101" s="322"/>
      <c r="E101" s="322"/>
      <c r="F101" s="322"/>
      <c r="G101" s="322"/>
      <c r="H101" s="322"/>
      <c r="I101" s="322"/>
    </row>
    <row r="102" spans="2:9" ht="16.5" x14ac:dyDescent="0.2">
      <c r="B102" s="17"/>
      <c r="C102" s="137"/>
      <c r="D102" s="138"/>
      <c r="E102" s="139"/>
      <c r="F102" s="139"/>
      <c r="G102" s="139"/>
      <c r="H102" s="139"/>
      <c r="I102" s="139"/>
    </row>
    <row r="103" spans="2:9" x14ac:dyDescent="0.2">
      <c r="C103" s="137"/>
      <c r="D103" s="138"/>
      <c r="E103" s="139"/>
      <c r="F103" s="139"/>
      <c r="G103" s="139"/>
      <c r="H103" s="139"/>
      <c r="I103" s="139"/>
    </row>
  </sheetData>
  <mergeCells count="94">
    <mergeCell ref="BM19:BV19"/>
    <mergeCell ref="BM20:BM22"/>
    <mergeCell ref="BN20:BN22"/>
    <mergeCell ref="BO20:BO22"/>
    <mergeCell ref="BP20:BP22"/>
    <mergeCell ref="BQ20:BQ22"/>
    <mergeCell ref="BR20:BR22"/>
    <mergeCell ref="BS20:BS22"/>
    <mergeCell ref="BT20:BT22"/>
    <mergeCell ref="BU20:BU22"/>
    <mergeCell ref="BV20:BV22"/>
    <mergeCell ref="BC19:BL19"/>
    <mergeCell ref="BC20:BC22"/>
    <mergeCell ref="BD20:BD22"/>
    <mergeCell ref="BE20:BE22"/>
    <mergeCell ref="BF20:BF22"/>
    <mergeCell ref="BG20:BG22"/>
    <mergeCell ref="BH20:BH22"/>
    <mergeCell ref="BI20:BI22"/>
    <mergeCell ref="BJ20:BJ22"/>
    <mergeCell ref="BK20:BK22"/>
    <mergeCell ref="BL20:BL22"/>
    <mergeCell ref="AR20:AR22"/>
    <mergeCell ref="AO20:AO22"/>
    <mergeCell ref="AP20:AP22"/>
    <mergeCell ref="AQ20:AQ22"/>
    <mergeCell ref="K20:K22"/>
    <mergeCell ref="AD20:AD22"/>
    <mergeCell ref="N20:N22"/>
    <mergeCell ref="P20:P22"/>
    <mergeCell ref="Q20:Q22"/>
    <mergeCell ref="Y20:Y22"/>
    <mergeCell ref="Z20:Z22"/>
    <mergeCell ref="AA20:AA22"/>
    <mergeCell ref="AB20:AB22"/>
    <mergeCell ref="AC20:AC22"/>
    <mergeCell ref="W20:W22"/>
    <mergeCell ref="AH20:AH22"/>
    <mergeCell ref="E19:N19"/>
    <mergeCell ref="E20:E22"/>
    <mergeCell ref="F20:F22"/>
    <mergeCell ref="AI19:AR19"/>
    <mergeCell ref="AI20:AI22"/>
    <mergeCell ref="AJ20:AJ22"/>
    <mergeCell ref="AK20:AK22"/>
    <mergeCell ref="AL20:AL22"/>
    <mergeCell ref="AM20:AM22"/>
    <mergeCell ref="AN20:AN22"/>
    <mergeCell ref="R20:R22"/>
    <mergeCell ref="S20:S22"/>
    <mergeCell ref="T20:T22"/>
    <mergeCell ref="O19:X19"/>
    <mergeCell ref="AF20:AF22"/>
    <mergeCell ref="AG20:AG22"/>
    <mergeCell ref="CE20:CE22"/>
    <mergeCell ref="CA19:CC19"/>
    <mergeCell ref="CC20:CC22"/>
    <mergeCell ref="CB20:CB22"/>
    <mergeCell ref="CA20:CA22"/>
    <mergeCell ref="CD20:CD22"/>
    <mergeCell ref="BX20:BX22"/>
    <mergeCell ref="BW19:BZ19"/>
    <mergeCell ref="BY20:BY22"/>
    <mergeCell ref="BZ20:BZ22"/>
    <mergeCell ref="BW20:BW22"/>
    <mergeCell ref="U20:U22"/>
    <mergeCell ref="AE20:AE22"/>
    <mergeCell ref="X20:X22"/>
    <mergeCell ref="V20:V22"/>
    <mergeCell ref="O20:O22"/>
    <mergeCell ref="C20:C22"/>
    <mergeCell ref="D20:D22"/>
    <mergeCell ref="M20:M22"/>
    <mergeCell ref="I20:I22"/>
    <mergeCell ref="L20:L22"/>
    <mergeCell ref="J20:J22"/>
    <mergeCell ref="G20:G22"/>
    <mergeCell ref="H20:H22"/>
    <mergeCell ref="B91:B93"/>
    <mergeCell ref="C97:I97"/>
    <mergeCell ref="C88:F88"/>
    <mergeCell ref="C101:I101"/>
    <mergeCell ref="AS19:BB19"/>
    <mergeCell ref="AS20:AS22"/>
    <mergeCell ref="AT20:AT22"/>
    <mergeCell ref="AU20:AU22"/>
    <mergeCell ref="AV20:AV22"/>
    <mergeCell ref="AW20:AW22"/>
    <mergeCell ref="AX20:AX22"/>
    <mergeCell ref="AY20:AY22"/>
    <mergeCell ref="AZ20:AZ22"/>
    <mergeCell ref="BA20:BA22"/>
    <mergeCell ref="BB20:BB22"/>
    <mergeCell ref="Y19:AH19"/>
  </mergeCells>
  <phoneticPr fontId="15" type="noConversion"/>
  <pageMargins left="0.36" right="0.41" top="0.64" bottom="0.98425196850393704" header="0.32" footer="0.51181102362204722"/>
  <pageSetup scale="42" orientation="landscape" r:id="rId1"/>
  <headerFooter alignWithMargins="0"/>
  <rowBreaks count="1" manualBreakCount="1">
    <brk id="64" max="16383" man="1"/>
  </rowBreaks>
  <colBreaks count="3" manualBreakCount="3">
    <brk id="4" max="1048575" man="1"/>
    <brk id="14" max="1048575" man="1"/>
    <brk id="24" max="1048575" man="1"/>
  </colBreaks>
  <ignoredErrors>
    <ignoredError sqref="CA24 CA26:CA36" unlockedFormula="1"/>
    <ignoredError sqref="CC4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4:F67"/>
  <sheetViews>
    <sheetView showGridLines="0" topLeftCell="A17" workbookViewId="0">
      <selection activeCell="F67" sqref="F67"/>
    </sheetView>
  </sheetViews>
  <sheetFormatPr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4" spans="1:5" x14ac:dyDescent="0.2">
      <c r="A14" s="153"/>
    </row>
    <row r="15" spans="1:5" x14ac:dyDescent="0.2">
      <c r="A15" s="153"/>
    </row>
    <row r="16" spans="1:5" ht="30" customHeight="1" x14ac:dyDescent="0.2">
      <c r="A16" s="153"/>
      <c r="B16" s="362" t="s">
        <v>106</v>
      </c>
      <c r="C16" s="362"/>
      <c r="D16" s="362"/>
      <c r="E16" s="362"/>
    </row>
    <row r="17" spans="1:6" x14ac:dyDescent="0.2">
      <c r="A17" s="153"/>
    </row>
    <row r="18" spans="1:6" ht="38.25" customHeight="1" thickBot="1" x14ac:dyDescent="0.25">
      <c r="A18" s="153"/>
      <c r="B18"/>
      <c r="C18"/>
      <c r="D18"/>
    </row>
    <row r="19" spans="1:6" ht="29.25" thickBot="1" x14ac:dyDescent="0.5">
      <c r="A19" s="153"/>
      <c r="C19" s="23"/>
      <c r="D19" s="20"/>
      <c r="E19" s="21"/>
      <c r="F19" s="20"/>
    </row>
    <row r="20" spans="1:6" ht="14.25" customHeight="1" x14ac:dyDescent="0.2">
      <c r="A20" s="153"/>
      <c r="C20" s="359" t="s">
        <v>23</v>
      </c>
      <c r="D20" s="357" t="s">
        <v>0</v>
      </c>
      <c r="E20" s="335" t="s">
        <v>291</v>
      </c>
      <c r="F20" s="356" t="s">
        <v>29</v>
      </c>
    </row>
    <row r="21" spans="1:6" ht="24.75" customHeight="1" x14ac:dyDescent="0.2">
      <c r="A21" s="153"/>
      <c r="C21" s="360"/>
      <c r="D21" s="357"/>
      <c r="E21" s="336"/>
      <c r="F21" s="357"/>
    </row>
    <row r="22" spans="1:6" ht="36.75" customHeight="1" thickBot="1" x14ac:dyDescent="0.25">
      <c r="A22" s="153"/>
      <c r="B22" s="18"/>
      <c r="C22" s="361"/>
      <c r="D22" s="358"/>
      <c r="E22" s="337"/>
      <c r="F22" s="358"/>
    </row>
    <row r="23" spans="1:6" ht="33.75" customHeight="1" x14ac:dyDescent="0.2">
      <c r="A23" s="153"/>
      <c r="C23" s="26" t="s">
        <v>33</v>
      </c>
      <c r="D23" s="19"/>
      <c r="E23" s="22"/>
      <c r="F23" s="6"/>
    </row>
    <row r="24" spans="1:6" ht="30.75" customHeight="1" x14ac:dyDescent="0.2">
      <c r="A24" s="153">
        <v>1</v>
      </c>
      <c r="C24" s="31" t="str">
        <f>VLOOKUP(A24, '2. 2015 Continuity Schedule'!$A$24:$CE$85,3,FALSE)</f>
        <v>LV Variance Account</v>
      </c>
      <c r="D24" s="30">
        <f>VLOOKUP(A24, '2. 2015 Continuity Schedule'!$A$24:$CE$85,4,FALSE)</f>
        <v>1550</v>
      </c>
      <c r="E24" s="24">
        <f>IF(ISERROR(VLOOKUP($A24, '2. 2015 Continuity Schedule'!$A$20:$CE$87, MATCH('3. Appendix A'!$E$20, '2. 2015 Continuity Schedule'!$A$20:$CE$20,0),FALSE)), 0, VLOOKUP($A24, '2. 2015 Continuity Schedule'!$A$20:$CE$87, MATCH('3. Appendix A'!$E$20, '2. 2015 Continuity Schedule'!$A$20:$CE$20,0),FALSE))</f>
        <v>2</v>
      </c>
      <c r="F24" s="209" t="s">
        <v>325</v>
      </c>
    </row>
    <row r="25" spans="1:6" ht="30.75" customHeight="1" x14ac:dyDescent="0.2">
      <c r="A25" s="153">
        <v>2</v>
      </c>
      <c r="C25" s="31" t="str">
        <f>VLOOKUP(A25, '2. 2015 Continuity Schedule'!$A$24:$CE$85,3,FALSE)</f>
        <v>Smart Metering Entity Charge Variance Account</v>
      </c>
      <c r="D25" s="30">
        <f>VLOOKUP(A25, '2. 2015 Continuity Schedule'!$A$24:$CE$85,4,FALSE)</f>
        <v>1551</v>
      </c>
      <c r="E25" s="24">
        <f>IF(ISERROR(VLOOKUP($A25, '2. 2015 Continuity Schedule'!$A$20:$CE$87, MATCH('3. Appendix A'!$E$20, '2. 2015 Continuity Schedule'!$A$20:$CE$20,0),FALSE)), 0, VLOOKUP($A25, '2. 2015 Continuity Schedule'!$A$20:$CE$87, MATCH('3. Appendix A'!$E$20, '2. 2015 Continuity Schedule'!$A$20:$CE$20,0),FALSE))</f>
        <v>-0.80999999999949068</v>
      </c>
      <c r="F25" s="209" t="s">
        <v>325</v>
      </c>
    </row>
    <row r="26" spans="1:6" ht="30.75" customHeight="1" x14ac:dyDescent="0.2">
      <c r="A26" s="153">
        <v>3</v>
      </c>
      <c r="C26" s="31" t="str">
        <f>VLOOKUP(A26, '2. 2015 Continuity Schedule'!$A$24:$CE$85,3,FALSE)</f>
        <v>RSVA - Wholesale Market Service Charge</v>
      </c>
      <c r="D26" s="30">
        <f>VLOOKUP(A26, '2. 2015 Continuity Schedule'!$A$24:$CE$85,4,FALSE)</f>
        <v>1580</v>
      </c>
      <c r="E26" s="24">
        <f>IF(ISERROR(VLOOKUP($A26, '2. 2015 Continuity Schedule'!$A$20:$CE$87, MATCH('3. Appendix A'!$E$20, '2. 2015 Continuity Schedule'!$A$20:$CE$20,0),FALSE)), 0, VLOOKUP($A26, '2. 2015 Continuity Schedule'!$A$20:$CE$87, MATCH('3. Appendix A'!$E$20, '2. 2015 Continuity Schedule'!$A$20:$CE$20,0),FALSE))</f>
        <v>2</v>
      </c>
      <c r="F26" s="209" t="s">
        <v>325</v>
      </c>
    </row>
    <row r="27" spans="1:6" ht="30.75" hidden="1" customHeight="1" x14ac:dyDescent="0.2">
      <c r="A27" s="153">
        <v>4</v>
      </c>
      <c r="C27" s="31" t="str">
        <f>VLOOKUP(A27, '2. 2015 Continuity Schedule'!$A$24:$CE$85,3,FALSE)</f>
        <v>RSVA - Retail Transmission Network Charge</v>
      </c>
      <c r="D27" s="30">
        <f>VLOOKUP(A27, '2. 2015 Continuity Schedule'!$A$24:$CE$85,4,FALSE)</f>
        <v>1584</v>
      </c>
      <c r="E27" s="24">
        <f>IF(ISERROR(VLOOKUP($A27, '2. 2015 Continuity Schedule'!$A$20:$CE$87, MATCH('3. Appendix A'!$E$20, '2. 2015 Continuity Schedule'!$A$20:$CE$20,0),FALSE)), 0, VLOOKUP($A27, '2. 2015 Continuity Schedule'!$A$20:$CE$87, MATCH('3. Appendix A'!$E$20, '2. 2015 Continuity Schedule'!$A$20:$CE$20,0),FALSE))</f>
        <v>0</v>
      </c>
      <c r="F27" s="209"/>
    </row>
    <row r="28" spans="1:6" ht="30.75" customHeight="1" x14ac:dyDescent="0.2">
      <c r="A28" s="153">
        <v>5</v>
      </c>
      <c r="C28" s="31" t="str">
        <f>VLOOKUP(A28, '2. 2015 Continuity Schedule'!$A$24:$CE$85,3,FALSE)</f>
        <v>RSVA - Retail Transmission Connection Charge</v>
      </c>
      <c r="D28" s="30">
        <f>VLOOKUP(A28, '2. 2015 Continuity Schedule'!$A$24:$CE$85,4,FALSE)</f>
        <v>1586</v>
      </c>
      <c r="E28" s="24">
        <f>IF(ISERROR(VLOOKUP($A28, '2. 2015 Continuity Schedule'!$A$20:$CE$87, MATCH('3. Appendix A'!$E$20, '2. 2015 Continuity Schedule'!$A$20:$CE$20,0),FALSE)), 0, VLOOKUP($A28, '2. 2015 Continuity Schedule'!$A$20:$CE$87, MATCH('3. Appendix A'!$E$20, '2. 2015 Continuity Schedule'!$A$20:$CE$20,0),FALSE))</f>
        <v>1</v>
      </c>
      <c r="F28" s="209" t="s">
        <v>325</v>
      </c>
    </row>
    <row r="29" spans="1:6" ht="30.75" hidden="1" customHeight="1" x14ac:dyDescent="0.2">
      <c r="A29" s="153">
        <v>6</v>
      </c>
      <c r="C29" s="31" t="str">
        <f>VLOOKUP(A29, '2. 2015 Continuity Schedule'!$A$24:$CE$85,3,FALSE)</f>
        <v>RSVA - Power (excluding Global Adjustment)</v>
      </c>
      <c r="D29" s="30">
        <f>VLOOKUP(A29, '2. 2015 Continuity Schedule'!$A$24:$CE$85,4,FALSE)</f>
        <v>1588</v>
      </c>
      <c r="E29" s="24">
        <f>IF(ISERROR(VLOOKUP($A29, '2. 2015 Continuity Schedule'!$A$20:$CE$87, MATCH('3. Appendix A'!$E$20, '2. 2015 Continuity Schedule'!$A$20:$CE$20,0),FALSE)), 0, VLOOKUP($A29, '2. 2015 Continuity Schedule'!$A$20:$CE$87, MATCH('3. Appendix A'!$E$20, '2. 2015 Continuity Schedule'!$A$20:$CE$20,0),FALSE))</f>
        <v>0</v>
      </c>
      <c r="F29" s="209"/>
    </row>
    <row r="30" spans="1:6" ht="30.75" hidden="1" customHeight="1" x14ac:dyDescent="0.2">
      <c r="A30" s="153">
        <v>7</v>
      </c>
      <c r="C30" s="31" t="str">
        <f>VLOOKUP(A30, '2. 2015 Continuity Schedule'!$A$24:$CE$85,3,FALSE)</f>
        <v>RSVA - Global Adjustment</v>
      </c>
      <c r="D30" s="30">
        <f>VLOOKUP(A30, '2. 2015 Continuity Schedule'!$A$24:$CE$85,4,FALSE)</f>
        <v>1589</v>
      </c>
      <c r="E30" s="24">
        <f>IF(ISERROR(VLOOKUP($A30, '2. 2015 Continuity Schedule'!$A$20:$CE$87, MATCH('3. Appendix A'!$E$20, '2. 2015 Continuity Schedule'!$A$20:$CE$20,0),FALSE)), 0, VLOOKUP($A30, '2. 2015 Continuity Schedule'!$A$20:$CE$87, MATCH('3. Appendix A'!$E$20, '2. 2015 Continuity Schedule'!$A$20:$CE$20,0),FALSE))</f>
        <v>0</v>
      </c>
      <c r="F30" s="209"/>
    </row>
    <row r="31" spans="1:6" ht="30.75" hidden="1" customHeight="1" x14ac:dyDescent="0.2">
      <c r="A31" s="153">
        <v>8</v>
      </c>
      <c r="C31" s="31" t="str">
        <f>VLOOKUP(A31, '2. 2015 Continuity Schedule'!$A$24:$CE$85,3,FALSE)</f>
        <v>Disposition and Recovery/Refund of Regulatory Balances (2008)</v>
      </c>
      <c r="D31" s="30">
        <f>VLOOKUP(A31, '2. 2015 Continuity Schedule'!$A$24:$CE$85,4,FALSE)</f>
        <v>1595</v>
      </c>
      <c r="E31" s="24">
        <f>IF(ISERROR(VLOOKUP($A31, '2. 2015 Continuity Schedule'!$A$20:$CE$87, MATCH('3. Appendix A'!$E$20, '2. 2015 Continuity Schedule'!$A$20:$CE$20,0),FALSE)), 0, VLOOKUP($A31, '2. 2015 Continuity Schedule'!$A$20:$CE$87, MATCH('3. Appendix A'!$E$20, '2. 2015 Continuity Schedule'!$A$20:$CE$20,0),FALSE))</f>
        <v>0</v>
      </c>
      <c r="F31" s="209"/>
    </row>
    <row r="32" spans="1:6" ht="30.75" hidden="1" customHeight="1" x14ac:dyDescent="0.2">
      <c r="A32" s="153">
        <v>9</v>
      </c>
      <c r="C32" s="31" t="str">
        <f>VLOOKUP(A32, '2. 2015 Continuity Schedule'!$A$24:$CE$85,3,FALSE)</f>
        <v>Disposition and Recovery/Refund of Regulatory Balances (2009)</v>
      </c>
      <c r="D32" s="30">
        <f>VLOOKUP(A32, '2. 2015 Continuity Schedule'!$A$24:$CE$85,4,FALSE)</f>
        <v>1595</v>
      </c>
      <c r="E32" s="24">
        <f>IF(ISERROR(VLOOKUP($A32, '2. 2015 Continuity Schedule'!$A$20:$CE$87, MATCH('3. Appendix A'!$E$20, '2. 2015 Continuity Schedule'!$A$20:$CE$20,0),FALSE)), 0, VLOOKUP($A32, '2. 2015 Continuity Schedule'!$A$20:$CE$87, MATCH('3. Appendix A'!$E$20, '2. 2015 Continuity Schedule'!$A$20:$CE$20,0),FALSE))</f>
        <v>0</v>
      </c>
      <c r="F32" s="209"/>
    </row>
    <row r="33" spans="1:6" ht="30.75" hidden="1" customHeight="1" x14ac:dyDescent="0.2">
      <c r="A33" s="153">
        <v>10</v>
      </c>
      <c r="C33" s="31" t="str">
        <f>VLOOKUP(A33, '2. 2015 Continuity Schedule'!$A$24:$CE$85,3,FALSE)</f>
        <v>Disposition and Recovery/Refund of Regulatory Balances (2010)</v>
      </c>
      <c r="D33" s="30">
        <f>VLOOKUP(A33, '2. 2015 Continuity Schedule'!$A$24:$CE$85,4,FALSE)</f>
        <v>1595</v>
      </c>
      <c r="E33" s="24">
        <f>IF(ISERROR(VLOOKUP($A33, '2. 2015 Continuity Schedule'!$A$20:$CE$87, MATCH('3. Appendix A'!$E$20, '2. 2015 Continuity Schedule'!$A$20:$CE$20,0),FALSE)), 0, VLOOKUP($A33, '2. 2015 Continuity Schedule'!$A$20:$CE$87, MATCH('3. Appendix A'!$E$20, '2. 2015 Continuity Schedule'!$A$20:$CE$20,0),FALSE))</f>
        <v>0</v>
      </c>
      <c r="F33" s="209"/>
    </row>
    <row r="34" spans="1:6" ht="30.75" hidden="1" customHeight="1" x14ac:dyDescent="0.2">
      <c r="A34" s="153">
        <v>11</v>
      </c>
      <c r="C34" s="31" t="str">
        <f>VLOOKUP(A34, '2. 2015 Continuity Schedule'!$A$24:$CE$85,3,FALSE)</f>
        <v>Disposition and Recovery/Refund of Regulatory Balances (2011)</v>
      </c>
      <c r="D34" s="30">
        <f>VLOOKUP(A34, '2. 2015 Continuity Schedule'!$A$24:$CE$85,4,FALSE)</f>
        <v>1595</v>
      </c>
      <c r="E34" s="24">
        <f>IF(ISERROR(VLOOKUP($A34, '2. 2015 Continuity Schedule'!$A$20:$CE$87, MATCH('3. Appendix A'!$E$20, '2. 2015 Continuity Schedule'!$A$20:$CE$20,0),FALSE)), 0, VLOOKUP($A34, '2. 2015 Continuity Schedule'!$A$20:$CE$87, MATCH('3. Appendix A'!$E$20, '2. 2015 Continuity Schedule'!$A$20:$CE$20,0),FALSE))</f>
        <v>0</v>
      </c>
      <c r="F34" s="209"/>
    </row>
    <row r="35" spans="1:6" ht="30.75" customHeight="1" x14ac:dyDescent="0.2">
      <c r="A35" s="153">
        <v>12</v>
      </c>
      <c r="C35" s="31" t="str">
        <f>VLOOKUP(A35, '2. 2015 Continuity Schedule'!$A$24:$CE$85,3,FALSE)</f>
        <v>Disposition and Recovery/Refund of Regulatory Balances (2012)</v>
      </c>
      <c r="D35" s="30">
        <f>VLOOKUP(A35, '2. 2015 Continuity Schedule'!$A$24:$CE$85,4,FALSE)</f>
        <v>1595</v>
      </c>
      <c r="E35" s="24">
        <f>IF(ISERROR(VLOOKUP($A35, '2. 2015 Continuity Schedule'!$A$20:$CE$87, MATCH('3. Appendix A'!$E$20, '2. 2015 Continuity Schedule'!$A$20:$CE$20,0),FALSE)), 0, VLOOKUP($A35, '2. 2015 Continuity Schedule'!$A$20:$CE$87, MATCH('3. Appendix A'!$E$20, '2. 2015 Continuity Schedule'!$A$20:$CE$20,0),FALSE))</f>
        <v>1</v>
      </c>
      <c r="F35" s="209" t="s">
        <v>325</v>
      </c>
    </row>
    <row r="36" spans="1:6" ht="30.75" customHeight="1" x14ac:dyDescent="0.2">
      <c r="A36" s="153">
        <v>13</v>
      </c>
      <c r="C36" s="31" t="str">
        <f>VLOOKUP(A36, '2. 2015 Continuity Schedule'!$A$24:$CE$85,3,FALSE)</f>
        <v>Disposition and Recovery/Refund of Regulatory Balances (2013)</v>
      </c>
      <c r="D36" s="30">
        <f>VLOOKUP(A36, '2. 2015 Continuity Schedule'!$A$24:$CE$85,4,FALSE)</f>
        <v>1595</v>
      </c>
      <c r="E36" s="24">
        <f>IF(ISERROR(VLOOKUP($A36, '2. 2015 Continuity Schedule'!$A$20:$CE$87, MATCH('3. Appendix A'!$E$20, '2. 2015 Continuity Schedule'!$A$20:$CE$20,0),FALSE)), 0, VLOOKUP($A36, '2. 2015 Continuity Schedule'!$A$20:$CE$87, MATCH('3. Appendix A'!$E$20, '2. 2015 Continuity Schedule'!$A$20:$CE$20,0),FALSE))</f>
        <v>-1</v>
      </c>
      <c r="F36" s="209" t="s">
        <v>325</v>
      </c>
    </row>
    <row r="37" spans="1:6" ht="30.75" hidden="1" customHeight="1" x14ac:dyDescent="0.2">
      <c r="A37" s="153">
        <v>14</v>
      </c>
      <c r="C37" s="31" t="str">
        <f>VLOOKUP(A37, '2. 2015 Continuity Schedule'!$A$24:$CE$85,3,FALSE)</f>
        <v>Disposition and Recovery/Refund of Regulatory Balances (2014)</v>
      </c>
      <c r="D37" s="30">
        <f>VLOOKUP(A37, '2. 2015 Continuity Schedule'!$A$24:$CE$85,4,FALSE)</f>
        <v>1595</v>
      </c>
      <c r="E37" s="24">
        <f>IF(ISERROR(VLOOKUP($A37, '2. 2015 Continuity Schedule'!$A$20:$CE$87, MATCH('3. Appendix A'!$E$20, '2. 2015 Continuity Schedule'!$A$20:$CE$20,0),FALSE)), 0, VLOOKUP($A37, '2. 2015 Continuity Schedule'!$A$20:$CE$87, MATCH('3. Appendix A'!$E$20, '2. 2015 Continuity Schedule'!$A$20:$CE$20,0),FALSE))</f>
        <v>0</v>
      </c>
      <c r="F37" s="209"/>
    </row>
    <row r="38" spans="1:6" ht="30.75" hidden="1" customHeight="1" x14ac:dyDescent="0.2">
      <c r="C38" s="32"/>
      <c r="D38" s="30"/>
      <c r="E38" s="24"/>
      <c r="F38" s="210"/>
    </row>
    <row r="39" spans="1:6" ht="30.75" hidden="1" customHeight="1" thickBot="1" x14ac:dyDescent="0.25">
      <c r="C39" s="26" t="s">
        <v>34</v>
      </c>
      <c r="D39" s="25"/>
      <c r="E39" s="24"/>
      <c r="F39" s="149"/>
    </row>
    <row r="40" spans="1:6" ht="30.75" hidden="1" customHeight="1" x14ac:dyDescent="0.2">
      <c r="A40" s="1">
        <v>15</v>
      </c>
      <c r="C40" s="31" t="str">
        <f>VLOOKUP(A40, '2. 2015 Continuity Schedule'!$A$24:$CE$85,3,FALSE)</f>
        <v>Other Regulatory Assets - Sub-Account - Deferred IFRS Transition Costs</v>
      </c>
      <c r="D40" s="30">
        <f>VLOOKUP(A40, '2. 2015 Continuity Schedule'!$A$24:$CE$85,4,FALSE)</f>
        <v>1508</v>
      </c>
      <c r="E40" s="24">
        <f>IF(ISERROR(VLOOKUP($A40, '2. 2015 Continuity Schedule'!$A$20:$CE$87, MATCH('3. Appendix A'!$E$20, '2. 2015 Continuity Schedule'!$A$20:$CE$20,0),FALSE)), 0, VLOOKUP($A40, '2. 2015 Continuity Schedule'!$A$20:$CE$87, MATCH('3. Appendix A'!$E$20, '2. 2015 Continuity Schedule'!$A$20:$CE$20,0),FALSE))</f>
        <v>0</v>
      </c>
      <c r="F40" s="211"/>
    </row>
    <row r="41" spans="1:6" ht="30.75" hidden="1" customHeight="1" x14ac:dyDescent="0.2">
      <c r="A41" s="1">
        <v>16</v>
      </c>
      <c r="C41" s="31" t="str">
        <f>VLOOKUP(A41, '2. 2015 Continuity Schedule'!$A$24:$CE$85,3,FALSE)</f>
        <v>Other Regulatory Assets - Sub-Account - Incremental Capital Charges</v>
      </c>
      <c r="D41" s="30">
        <f>VLOOKUP(A41, '2. 2015 Continuity Schedule'!$A$24:$CE$85,4,FALSE)</f>
        <v>1508</v>
      </c>
      <c r="E41" s="24">
        <f>IF(ISERROR(VLOOKUP($A41, '2. 2015 Continuity Schedule'!$A$20:$CE$87, MATCH('3. Appendix A'!$E$20, '2. 2015 Continuity Schedule'!$A$20:$CE$20,0),FALSE)), 0, VLOOKUP($A41, '2. 2015 Continuity Schedule'!$A$20:$CE$87, MATCH('3. Appendix A'!$E$20, '2. 2015 Continuity Schedule'!$A$20:$CE$20,0),FALSE))</f>
        <v>0</v>
      </c>
      <c r="F41" s="209"/>
    </row>
    <row r="42" spans="1:6" ht="30.75" hidden="1" customHeight="1" x14ac:dyDescent="0.2">
      <c r="A42" s="1">
        <v>17</v>
      </c>
      <c r="C42" s="31" t="str">
        <f>VLOOKUP(A42, '2. 2015 Continuity Schedule'!$A$24:$CE$85,3,FALSE)</f>
        <v>Other Regulatory Assets - Sub-Account - Financial Assistance Payment and Recovery Variance - Ontario Clean Energy Benefit Act8</v>
      </c>
      <c r="D42" s="30">
        <f>VLOOKUP(A42, '2. 2015 Continuity Schedule'!$A$24:$CE$85,4,FALSE)</f>
        <v>1508</v>
      </c>
      <c r="E42" s="24">
        <f>IF(ISERROR(VLOOKUP($A42, '2. 2015 Continuity Schedule'!$A$20:$CE$87, MATCH('3. Appendix A'!$E$20, '2. 2015 Continuity Schedule'!$A$20:$CE$20,0),FALSE)), 0, VLOOKUP($A42, '2. 2015 Continuity Schedule'!$A$20:$CE$87, MATCH('3. Appendix A'!$E$20, '2. 2015 Continuity Schedule'!$A$20:$CE$20,0),FALSE))</f>
        <v>0</v>
      </c>
      <c r="F42" s="209"/>
    </row>
    <row r="43" spans="1:6" ht="30.75" hidden="1" customHeight="1" x14ac:dyDescent="0.2">
      <c r="A43" s="1">
        <v>18</v>
      </c>
      <c r="C43" s="31" t="str">
        <f>VLOOKUP(A43, '2. 2015 Continuity Schedule'!$A$24:$CE$85,3,FALSE)</f>
        <v>Other Regulatory Assets - Sub-Account - Financial Assistance Payment and Recovery Carrying Charges</v>
      </c>
      <c r="D43" s="30">
        <f>VLOOKUP(A43, '2. 2015 Continuity Schedule'!$A$24:$CE$85,4,FALSE)</f>
        <v>1508</v>
      </c>
      <c r="E43" s="24">
        <f>IF(ISERROR(VLOOKUP($A43, '2. 2015 Continuity Schedule'!$A$20:$CE$87, MATCH('3. Appendix A'!$E$20, '2. 2015 Continuity Schedule'!$A$20:$CE$20,0),FALSE)), 0, VLOOKUP($A43, '2. 2015 Continuity Schedule'!$A$20:$CE$87, MATCH('3. Appendix A'!$E$20, '2. 2015 Continuity Schedule'!$A$20:$CE$20,0),FALSE))</f>
        <v>0</v>
      </c>
      <c r="F43" s="209"/>
    </row>
    <row r="44" spans="1:6" ht="30.75" hidden="1" customHeight="1" x14ac:dyDescent="0.2">
      <c r="A44" s="1">
        <v>19</v>
      </c>
      <c r="C44" s="31" t="str">
        <f>VLOOKUP(A44, '2. 2015 Continuity Schedule'!$A$24:$CE$85,3,FALSE)</f>
        <v>Other Regulatory Assets - Sub-Account - Other 4</v>
      </c>
      <c r="D44" s="30">
        <f>VLOOKUP(A44, '2. 2015 Continuity Schedule'!$A$24:$CE$85,4,FALSE)</f>
        <v>1508</v>
      </c>
      <c r="E44" s="24">
        <f>IF(ISERROR(VLOOKUP($A44, '2. 2015 Continuity Schedule'!$A$20:$CE$87, MATCH('3. Appendix A'!$E$20, '2. 2015 Continuity Schedule'!$A$20:$CE$20,0),FALSE)), 0, VLOOKUP($A44, '2. 2015 Continuity Schedule'!$A$20:$CE$87, MATCH('3. Appendix A'!$E$20, '2. 2015 Continuity Schedule'!$A$20:$CE$20,0),FALSE))</f>
        <v>0</v>
      </c>
      <c r="F44" s="209"/>
    </row>
    <row r="45" spans="1:6" ht="30.75" hidden="1" customHeight="1" x14ac:dyDescent="0.2">
      <c r="A45" s="1">
        <v>20</v>
      </c>
      <c r="C45" s="31" t="str">
        <f>VLOOKUP(A45, '2. 2015 Continuity Schedule'!$A$24:$CE$85,3,FALSE)</f>
        <v>Retail Cost Variance Account - Retail</v>
      </c>
      <c r="D45" s="30">
        <f>VLOOKUP(A45, '2. 2015 Continuity Schedule'!$A$24:$CE$85,4,FALSE)</f>
        <v>1518</v>
      </c>
      <c r="E45" s="24">
        <f>IF(ISERROR(VLOOKUP($A45, '2. 2015 Continuity Schedule'!$A$20:$CE$87, MATCH('3. Appendix A'!$E$20, '2. 2015 Continuity Schedule'!$A$20:$CE$20,0),FALSE)), 0, VLOOKUP($A45, '2. 2015 Continuity Schedule'!$A$20:$CE$87, MATCH('3. Appendix A'!$E$20, '2. 2015 Continuity Schedule'!$A$20:$CE$20,0),FALSE))</f>
        <v>0</v>
      </c>
      <c r="F45" s="209"/>
    </row>
    <row r="46" spans="1:6" ht="30.75" hidden="1" customHeight="1" x14ac:dyDescent="0.2">
      <c r="A46" s="1">
        <v>21</v>
      </c>
      <c r="C46" s="31" t="str">
        <f>VLOOKUP(A46, '2. 2015 Continuity Schedule'!$A$24:$CE$85,3,FALSE)</f>
        <v>Misc. Deferred Debits</v>
      </c>
      <c r="D46" s="30">
        <f>VLOOKUP(A46, '2. 2015 Continuity Schedule'!$A$24:$CE$85,4,FALSE)</f>
        <v>1525</v>
      </c>
      <c r="E46" s="24">
        <f>IF(ISERROR(VLOOKUP($A46, '2. 2015 Continuity Schedule'!$A$20:$CE$87, MATCH('3. Appendix A'!$E$20, '2. 2015 Continuity Schedule'!$A$20:$CE$20,0),FALSE)), 0, VLOOKUP($A46, '2. 2015 Continuity Schedule'!$A$20:$CE$87, MATCH('3. Appendix A'!$E$20, '2. 2015 Continuity Schedule'!$A$20:$CE$20,0),FALSE))</f>
        <v>0</v>
      </c>
      <c r="F46" s="209"/>
    </row>
    <row r="47" spans="1:6" ht="30.75" hidden="1" customHeight="1" x14ac:dyDescent="0.2">
      <c r="A47" s="1">
        <v>22</v>
      </c>
      <c r="C47" s="31" t="str">
        <f>VLOOKUP(A47, '2. 2015 Continuity Schedule'!$A$24:$CE$85,3,FALSE)</f>
        <v>Board-Approved CDM Variance Account</v>
      </c>
      <c r="D47" s="30">
        <f>VLOOKUP(A47, '2. 2015 Continuity Schedule'!$A$24:$CE$85,4,FALSE)</f>
        <v>1567</v>
      </c>
      <c r="E47" s="24">
        <f>IF(ISERROR(VLOOKUP($A47, '2. 2015 Continuity Schedule'!$A$20:$CE$87, MATCH('3. Appendix A'!$E$20, '2. 2015 Continuity Schedule'!$A$20:$CE$20,0),FALSE)), 0, VLOOKUP($A47, '2. 2015 Continuity Schedule'!$A$20:$CE$87, MATCH('3. Appendix A'!$E$20, '2. 2015 Continuity Schedule'!$A$20:$CE$20,0),FALSE))</f>
        <v>0</v>
      </c>
      <c r="F47" s="209"/>
    </row>
    <row r="48" spans="1:6" ht="30.75" hidden="1" customHeight="1" x14ac:dyDescent="0.2">
      <c r="A48" s="1">
        <v>23</v>
      </c>
      <c r="C48" s="31" t="str">
        <f>VLOOKUP(A48, '2. 2015 Continuity Schedule'!$A$24:$CE$85,3,FALSE)</f>
        <v>Extra-Ordinary Event Costs</v>
      </c>
      <c r="D48" s="30">
        <f>VLOOKUP(A48, '2. 2015 Continuity Schedule'!$A$24:$CE$85,4,FALSE)</f>
        <v>1572</v>
      </c>
      <c r="E48" s="24">
        <f>IF(ISERROR(VLOOKUP($A48, '2. 2015 Continuity Schedule'!$A$20:$CE$87, MATCH('3. Appendix A'!$E$20, '2. 2015 Continuity Schedule'!$A$20:$CE$20,0),FALSE)), 0, VLOOKUP($A48, '2. 2015 Continuity Schedule'!$A$20:$CE$87, MATCH('3. Appendix A'!$E$20, '2. 2015 Continuity Schedule'!$A$20:$CE$20,0),FALSE))</f>
        <v>0</v>
      </c>
      <c r="F48" s="209"/>
    </row>
    <row r="49" spans="1:6" ht="30.75" hidden="1" customHeight="1" x14ac:dyDescent="0.2">
      <c r="A49" s="1">
        <v>24</v>
      </c>
      <c r="C49" s="31" t="str">
        <f>VLOOKUP(A49, '2. 2015 Continuity Schedule'!$A$24:$CE$85,3,FALSE)</f>
        <v>Deferred Rate Impact Amounts</v>
      </c>
      <c r="D49" s="30">
        <f>VLOOKUP(A49, '2. 2015 Continuity Schedule'!$A$24:$CE$85,4,FALSE)</f>
        <v>1574</v>
      </c>
      <c r="E49" s="24">
        <f>IF(ISERROR(VLOOKUP($A49, '2. 2015 Continuity Schedule'!$A$20:$CE$87, MATCH('3. Appendix A'!$E$20, '2. 2015 Continuity Schedule'!$A$20:$CE$20,0),FALSE)), 0, VLOOKUP($A49, '2. 2015 Continuity Schedule'!$A$20:$CE$87, MATCH('3. Appendix A'!$E$20, '2. 2015 Continuity Schedule'!$A$20:$CE$20,0),FALSE))</f>
        <v>0</v>
      </c>
      <c r="F49" s="209"/>
    </row>
    <row r="50" spans="1:6" ht="30.75" customHeight="1" x14ac:dyDescent="0.2">
      <c r="A50" s="1">
        <v>25</v>
      </c>
      <c r="C50" s="31" t="str">
        <f>VLOOKUP(A50, '2. 2015 Continuity Schedule'!$A$24:$CE$85,3,FALSE)</f>
        <v>RSVA - One-time</v>
      </c>
      <c r="D50" s="30">
        <f>VLOOKUP(A50, '2. 2015 Continuity Schedule'!$A$24:$CE$85,4,FALSE)</f>
        <v>1582</v>
      </c>
      <c r="E50" s="24">
        <f>IF(ISERROR(VLOOKUP($A50, '2. 2015 Continuity Schedule'!$A$20:$CE$87, MATCH('3. Appendix A'!$E$20, '2. 2015 Continuity Schedule'!$A$20:$CE$20,0),FALSE)), 0, VLOOKUP($A50, '2. 2015 Continuity Schedule'!$A$20:$CE$87, MATCH('3. Appendix A'!$E$20, '2. 2015 Continuity Schedule'!$A$20:$CE$20,0),FALSE))</f>
        <v>-1</v>
      </c>
      <c r="F50" s="209" t="s">
        <v>325</v>
      </c>
    </row>
    <row r="51" spans="1:6" ht="30.75" hidden="1" customHeight="1" x14ac:dyDescent="0.2">
      <c r="A51" s="1">
        <v>26</v>
      </c>
      <c r="C51" s="31" t="str">
        <f>VLOOKUP(A51, '2. 2015 Continuity Schedule'!$A$24:$CE$85,3,FALSE)</f>
        <v>Other Deferred Credits</v>
      </c>
      <c r="D51" s="30">
        <f>VLOOKUP(A51, '2. 2015 Continuity Schedule'!$A$24:$CE$85,4,FALSE)</f>
        <v>2425</v>
      </c>
      <c r="E51" s="24">
        <f>IF(ISERROR(VLOOKUP($A51, '2. 2015 Continuity Schedule'!$A$20:$CE$87, MATCH('3. Appendix A'!$E$20, '2. 2015 Continuity Schedule'!$A$20:$CE$20,0),FALSE)), 0, VLOOKUP($A51, '2. 2015 Continuity Schedule'!$A$20:$CE$87, MATCH('3. Appendix A'!$E$20, '2. 2015 Continuity Schedule'!$A$20:$CE$20,0),FALSE))</f>
        <v>0</v>
      </c>
      <c r="F51" s="209"/>
    </row>
    <row r="52" spans="1:6" ht="30.75" hidden="1" customHeight="1" x14ac:dyDescent="0.2">
      <c r="A52" s="1">
        <v>27</v>
      </c>
      <c r="C52" s="31" t="str">
        <f>VLOOKUP(A52, '2. 2015 Continuity Schedule'!$A$24:$CE$85,3,FALSE)</f>
        <v>PILs and Tax Variance for 2006 and Subsequent Years                                                                          (excludes sub-account and contra account below)</v>
      </c>
      <c r="D52" s="30">
        <f>VLOOKUP(A52, '2. 2015 Continuity Schedule'!$A$24:$CE$85,4,FALSE)</f>
        <v>1592</v>
      </c>
      <c r="E52" s="24">
        <f>IF(ISERROR(VLOOKUP($A52, '2. 2015 Continuity Schedule'!$A$20:$CE$87, MATCH('3. Appendix A'!$E$20, '2. 2015 Continuity Schedule'!$A$20:$CE$20,0),FALSE)), 0, VLOOKUP($A52, '2. 2015 Continuity Schedule'!$A$20:$CE$87, MATCH('3. Appendix A'!$E$20, '2. 2015 Continuity Schedule'!$A$20:$CE$20,0),FALSE))</f>
        <v>0</v>
      </c>
      <c r="F52" s="209"/>
    </row>
    <row r="53" spans="1:6" ht="30.75" hidden="1" customHeight="1" x14ac:dyDescent="0.2">
      <c r="A53" s="1">
        <v>28</v>
      </c>
      <c r="C53" s="31" t="str">
        <f>VLOOKUP(A53, '2. 2015 Continuity Schedule'!$A$24:$CE$85,3,FALSE)</f>
        <v>PILs and Tax Variance for 2006 and Subsequent Years - Sub-Account HST/OVAT                          Input Tax Credits (ITCs)</v>
      </c>
      <c r="D53" s="30">
        <f>VLOOKUP(A53, '2. 2015 Continuity Schedule'!$A$24:$CE$85,4,FALSE)</f>
        <v>1592</v>
      </c>
      <c r="E53" s="24">
        <f>IF(ISERROR(VLOOKUP($A53, '2. 2015 Continuity Schedule'!$A$20:$CE$87, MATCH('3. Appendix A'!$E$20, '2. 2015 Continuity Schedule'!$A$20:$CE$20,0),FALSE)), 0, VLOOKUP($A53, '2. 2015 Continuity Schedule'!$A$20:$CE$87, MATCH('3. Appendix A'!$E$20, '2. 2015 Continuity Schedule'!$A$20:$CE$20,0),FALSE))</f>
        <v>0</v>
      </c>
      <c r="F53" s="209"/>
    </row>
    <row r="54" spans="1:6" ht="30.75" customHeight="1" x14ac:dyDescent="0.2">
      <c r="A54" s="1">
        <v>29</v>
      </c>
      <c r="C54" s="31" t="str">
        <f>VLOOKUP(A54, '2. 2015 Continuity Schedule'!$A$24:$CE$85,3,FALSE)</f>
        <v>LRAM Variance Account</v>
      </c>
      <c r="D54" s="30">
        <f>VLOOKUP(A54, '2. 2015 Continuity Schedule'!$A$24:$CE$85,4,FALSE)</f>
        <v>1568</v>
      </c>
      <c r="E54" s="24">
        <f>IF(ISERROR(VLOOKUP($A54, '2. 2015 Continuity Schedule'!$A$20:$CE$87, MATCH('3. Appendix A'!$E$20, '2. 2015 Continuity Schedule'!$A$20:$CE$20,0),FALSE)), 0, VLOOKUP($A54, '2. 2015 Continuity Schedule'!$A$20:$CE$87, MATCH('3. Appendix A'!$E$20, '2. 2015 Continuity Schedule'!$A$20:$CE$20,0),FALSE))</f>
        <v>22522.13</v>
      </c>
      <c r="F54" s="301" t="s">
        <v>334</v>
      </c>
    </row>
    <row r="55" spans="1:6" ht="30.75" hidden="1" customHeight="1" x14ac:dyDescent="0.2">
      <c r="A55" s="1">
        <v>30</v>
      </c>
      <c r="C55" s="31" t="str">
        <f>VLOOKUP(A55, '2. 2015 Continuity Schedule'!$A$24:$CE$85,3,FALSE)</f>
        <v>Renewable Generation Connection Capital Deferral Account</v>
      </c>
      <c r="D55" s="30">
        <f>VLOOKUP(A55, '2. 2015 Continuity Schedule'!$A$24:$CE$85,4,FALSE)</f>
        <v>1531</v>
      </c>
      <c r="E55" s="24">
        <f>IF(ISERROR(VLOOKUP($A55, '2. 2015 Continuity Schedule'!$A$20:$CE$87, MATCH('3. Appendix A'!$E$20, '2. 2015 Continuity Schedule'!$A$20:$CE$20,0),FALSE)), 0, VLOOKUP($A55, '2. 2015 Continuity Schedule'!$A$20:$CE$87, MATCH('3. Appendix A'!$E$20, '2. 2015 Continuity Schedule'!$A$20:$CE$20,0),FALSE))</f>
        <v>0</v>
      </c>
      <c r="F55" s="209"/>
    </row>
    <row r="56" spans="1:6" ht="30.75" hidden="1" customHeight="1" x14ac:dyDescent="0.2">
      <c r="A56" s="1">
        <v>31</v>
      </c>
      <c r="C56" s="31" t="str">
        <f>VLOOKUP(A56, '2. 2015 Continuity Schedule'!$A$24:$CE$85,3,FALSE)</f>
        <v>Renewable Generation Connection OM&amp;A Deferral Account</v>
      </c>
      <c r="D56" s="30">
        <f>VLOOKUP(A56, '2. 2015 Continuity Schedule'!$A$24:$CE$85,4,FALSE)</f>
        <v>1532</v>
      </c>
      <c r="E56" s="24">
        <f>IF(ISERROR(VLOOKUP($A56, '2. 2015 Continuity Schedule'!$A$20:$CE$87, MATCH('3. Appendix A'!$E$20, '2. 2015 Continuity Schedule'!$A$20:$CE$20,0),FALSE)), 0, VLOOKUP($A56, '2. 2015 Continuity Schedule'!$A$20:$CE$87, MATCH('3. Appendix A'!$E$20, '2. 2015 Continuity Schedule'!$A$20:$CE$20,0),FALSE))</f>
        <v>0</v>
      </c>
      <c r="F56" s="209"/>
    </row>
    <row r="57" spans="1:6" ht="30.75" hidden="1" customHeight="1" x14ac:dyDescent="0.2">
      <c r="A57" s="1">
        <v>32</v>
      </c>
      <c r="C57" s="31" t="str">
        <f>VLOOKUP(A57, '2. 2015 Continuity Schedule'!$A$24:$CE$85,3,FALSE)</f>
        <v xml:space="preserve">Renewable Generation Connection Funding Adder Deferral Account </v>
      </c>
      <c r="D57" s="30">
        <f>VLOOKUP(A57, '2. 2015 Continuity Schedule'!$A$24:$CE$85,4,FALSE)</f>
        <v>1533</v>
      </c>
      <c r="E57" s="24">
        <f>IF(ISERROR(VLOOKUP($A57, '2. 2015 Continuity Schedule'!$A$20:$CE$87, MATCH('3. Appendix A'!$E$20, '2. 2015 Continuity Schedule'!$A$20:$CE$20,0),FALSE)), 0, VLOOKUP($A57, '2. 2015 Continuity Schedule'!$A$20:$CE$87, MATCH('3. Appendix A'!$E$20, '2. 2015 Continuity Schedule'!$A$20:$CE$20,0),FALSE))</f>
        <v>0</v>
      </c>
      <c r="F57" s="209"/>
    </row>
    <row r="58" spans="1:6" ht="30.75" hidden="1" customHeight="1" x14ac:dyDescent="0.2">
      <c r="A58" s="1">
        <v>33</v>
      </c>
      <c r="C58" s="31" t="str">
        <f>VLOOKUP(A58, '2. 2015 Continuity Schedule'!$A$24:$CE$85,3,FALSE)</f>
        <v>Smart Grid Capital Deferral Account</v>
      </c>
      <c r="D58" s="30">
        <f>VLOOKUP(A58, '2. 2015 Continuity Schedule'!$A$24:$CE$85,4,FALSE)</f>
        <v>1534</v>
      </c>
      <c r="E58" s="24">
        <f>IF(ISERROR(VLOOKUP($A58, '2. 2015 Continuity Schedule'!$A$20:$CE$87, MATCH('3. Appendix A'!$E$20, '2. 2015 Continuity Schedule'!$A$20:$CE$20,0),FALSE)), 0, VLOOKUP($A58, '2. 2015 Continuity Schedule'!$A$20:$CE$87, MATCH('3. Appendix A'!$E$20, '2. 2015 Continuity Schedule'!$A$20:$CE$20,0),FALSE))</f>
        <v>0</v>
      </c>
      <c r="F58" s="209"/>
    </row>
    <row r="59" spans="1:6" ht="30.75" hidden="1" customHeight="1" x14ac:dyDescent="0.2">
      <c r="A59" s="1">
        <v>34</v>
      </c>
      <c r="C59" s="31" t="str">
        <f>VLOOKUP(A59, '2. 2015 Continuity Schedule'!$A$24:$CE$85,3,FALSE)</f>
        <v>Smart Grid OM&amp;A Deferral Account</v>
      </c>
      <c r="D59" s="30">
        <f>VLOOKUP(A59, '2. 2015 Continuity Schedule'!$A$24:$CE$85,4,FALSE)</f>
        <v>1535</v>
      </c>
      <c r="E59" s="24">
        <f>IF(ISERROR(VLOOKUP($A59, '2. 2015 Continuity Schedule'!$A$20:$CE$87, MATCH('3. Appendix A'!$E$20, '2. 2015 Continuity Schedule'!$A$20:$CE$20,0),FALSE)), 0, VLOOKUP($A59, '2. 2015 Continuity Schedule'!$A$20:$CE$87, MATCH('3. Appendix A'!$E$20, '2. 2015 Continuity Schedule'!$A$20:$CE$20,0),FALSE))</f>
        <v>0</v>
      </c>
      <c r="F59" s="209"/>
    </row>
    <row r="60" spans="1:6" ht="30.75" hidden="1" customHeight="1" x14ac:dyDescent="0.2">
      <c r="A60" s="1">
        <v>35</v>
      </c>
      <c r="C60" s="31" t="str">
        <f>VLOOKUP(A60, '2. 2015 Continuity Schedule'!$A$24:$CE$85,3,FALSE)</f>
        <v>Smart Grid Funding Adder Deferral Account</v>
      </c>
      <c r="D60" s="30">
        <f>VLOOKUP(A60, '2. 2015 Continuity Schedule'!$A$24:$CE$85,4,FALSE)</f>
        <v>1536</v>
      </c>
      <c r="E60" s="24">
        <f>IF(ISERROR(VLOOKUP($A60, '2. 2015 Continuity Schedule'!$A$20:$CE$87, MATCH('3. Appendix A'!$E$20, '2. 2015 Continuity Schedule'!$A$20:$CE$20,0),FALSE)), 0, VLOOKUP($A60, '2. 2015 Continuity Schedule'!$A$20:$CE$87, MATCH('3. Appendix A'!$E$20, '2. 2015 Continuity Schedule'!$A$20:$CE$20,0),FALSE))</f>
        <v>0</v>
      </c>
      <c r="F60" s="209"/>
    </row>
    <row r="61" spans="1:6" ht="30.75" hidden="1" customHeight="1" x14ac:dyDescent="0.2">
      <c r="A61" s="1">
        <v>36</v>
      </c>
      <c r="B61" s="6"/>
      <c r="C61" s="31" t="str">
        <f>VLOOKUP(A61, '2. 2015 Continuity Schedule'!$A$24:$CE$85,3,FALSE)</f>
        <v>Retail Cost Variance Account - STR</v>
      </c>
      <c r="D61" s="30">
        <f>VLOOKUP(A61, '2. 2015 Continuity Schedule'!$A$24:$CE$85,4,FALSE)</f>
        <v>1548</v>
      </c>
      <c r="E61" s="24">
        <f>IF(ISERROR(VLOOKUP($A61, '2. 2015 Continuity Schedule'!$A$20:$CE$87, MATCH('3. Appendix A'!$E$20, '2. 2015 Continuity Schedule'!$A$20:$CE$20,0),FALSE)), 0, VLOOKUP($A61, '2. 2015 Continuity Schedule'!$A$20:$CE$87, MATCH('3. Appendix A'!$E$20, '2. 2015 Continuity Schedule'!$A$20:$CE$20,0),FALSE))</f>
        <v>0</v>
      </c>
      <c r="F61" s="209"/>
    </row>
    <row r="62" spans="1:6" ht="30.75" hidden="1" customHeight="1" x14ac:dyDescent="0.2">
      <c r="A62" s="1">
        <v>37</v>
      </c>
      <c r="B62" s="6"/>
      <c r="C62" s="31" t="str">
        <f>VLOOKUP(A62, '2. 2015 Continuity Schedule'!$A$24:$CE$85,3,FALSE)</f>
        <v>Smart Meter Capital and Recovery Offset Variance - Sub-Account - Capital5</v>
      </c>
      <c r="D62" s="30">
        <f>VLOOKUP(A62, '2. 2015 Continuity Schedule'!$A$24:$CE$85,4,FALSE)</f>
        <v>1555</v>
      </c>
      <c r="E62" s="24">
        <f>IF(ISERROR(VLOOKUP($A62, '2. 2015 Continuity Schedule'!$A$20:$CE$87, MATCH('3. Appendix A'!$E$20, '2. 2015 Continuity Schedule'!$A$20:$CE$20,0),FALSE)), 0, VLOOKUP($A62, '2. 2015 Continuity Schedule'!$A$20:$CE$87, MATCH('3. Appendix A'!$E$20, '2. 2015 Continuity Schedule'!$A$20:$CE$20,0),FALSE))</f>
        <v>0</v>
      </c>
      <c r="F62" s="209"/>
    </row>
    <row r="63" spans="1:6" ht="30.75" hidden="1" customHeight="1" x14ac:dyDescent="0.2">
      <c r="A63" s="1">
        <v>38</v>
      </c>
      <c r="B63" s="6"/>
      <c r="C63" s="31" t="str">
        <f>VLOOKUP(A63, '2. 2015 Continuity Schedule'!$A$24:$CE$85,3,FALSE)</f>
        <v>Smart Meter Capital and Recovery Offset Variance - Sub-Account - Recoveries5</v>
      </c>
      <c r="D63" s="30">
        <f>VLOOKUP(A63, '2. 2015 Continuity Schedule'!$A$24:$CE$85,4,FALSE)</f>
        <v>1555</v>
      </c>
      <c r="E63" s="24">
        <f>IF(ISERROR(VLOOKUP($A63, '2. 2015 Continuity Schedule'!$A$20:$CE$87, MATCH('3. Appendix A'!$E$20, '2. 2015 Continuity Schedule'!$A$20:$CE$20,0),FALSE)), 0, VLOOKUP($A63, '2. 2015 Continuity Schedule'!$A$20:$CE$87, MATCH('3. Appendix A'!$E$20, '2. 2015 Continuity Schedule'!$A$20:$CE$20,0),FALSE))</f>
        <v>0</v>
      </c>
      <c r="F63" s="209"/>
    </row>
    <row r="64" spans="1:6" ht="30.75" hidden="1" customHeight="1" x14ac:dyDescent="0.2">
      <c r="A64" s="1">
        <v>39</v>
      </c>
      <c r="B64" s="6"/>
      <c r="C64" s="31" t="str">
        <f>VLOOKUP(A64, '2. 2015 Continuity Schedule'!$A$24:$CE$85,3,FALSE)</f>
        <v>Smart Meter Capital and Recovery Offset Variance - Sub-Account - Stranded Meter Costs5</v>
      </c>
      <c r="D64" s="30">
        <f>VLOOKUP(A64, '2. 2015 Continuity Schedule'!$A$24:$CE$85,4,FALSE)</f>
        <v>1555</v>
      </c>
      <c r="E64" s="24">
        <f>IF(ISERROR(VLOOKUP($A64, '2. 2015 Continuity Schedule'!$A$20:$CE$87, MATCH('3. Appendix A'!$E$20, '2. 2015 Continuity Schedule'!$A$20:$CE$20,0),FALSE)), 0, VLOOKUP($A64, '2. 2015 Continuity Schedule'!$A$20:$CE$87, MATCH('3. Appendix A'!$E$20, '2. 2015 Continuity Schedule'!$A$20:$CE$20,0),FALSE))</f>
        <v>0</v>
      </c>
      <c r="F64" s="209"/>
    </row>
    <row r="65" spans="1:6" ht="30.75" hidden="1" customHeight="1" x14ac:dyDescent="0.2">
      <c r="A65" s="1">
        <v>40</v>
      </c>
      <c r="B65" s="6"/>
      <c r="C65" s="31" t="str">
        <f>VLOOKUP(A65, '2. 2015 Continuity Schedule'!$A$24:$CE$85,3,FALSE)</f>
        <v>Smart Meter OM&amp;A Variance5</v>
      </c>
      <c r="D65" s="30">
        <f>VLOOKUP(A65, '2. 2015 Continuity Schedule'!$A$24:$CE$85,4,FALSE)</f>
        <v>1556</v>
      </c>
      <c r="E65" s="24">
        <f>IF(ISERROR(VLOOKUP($A65, '2. 2015 Continuity Schedule'!$A$20:$CE$87, MATCH('3. Appendix A'!$E$20, '2. 2015 Continuity Schedule'!$A$20:$CE$20,0),FALSE)), 0, VLOOKUP($A65, '2. 2015 Continuity Schedule'!$A$20:$CE$87, MATCH('3. Appendix A'!$E$20, '2. 2015 Continuity Schedule'!$A$20:$CE$20,0),FALSE))</f>
        <v>0</v>
      </c>
      <c r="F65" s="209"/>
    </row>
    <row r="66" spans="1:6" ht="30.75" hidden="1" customHeight="1" thickBot="1" x14ac:dyDescent="0.25">
      <c r="A66" s="1">
        <v>41</v>
      </c>
      <c r="B66" s="6"/>
      <c r="C66" s="230" t="str">
        <f>VLOOKUP(A66, '2. 2015 Continuity Schedule'!$A$24:$CE$85,3,FALSE)</f>
        <v>IFRS-CGAAP Transition PP&amp;E Amounts Balance + Return Component6</v>
      </c>
      <c r="D66" s="231">
        <f>VLOOKUP(A66, '2. 2015 Continuity Schedule'!$A$24:$CE$85,4,FALSE)</f>
        <v>1575</v>
      </c>
      <c r="E66" s="155">
        <f>IF(ISERROR(VLOOKUP($A66, '2. 2015 Continuity Schedule'!$A$20:$CE$87, MATCH('3. Appendix A'!$E$20, '2. 2015 Continuity Schedule'!$A$20:$CE$20,0),FALSE)), 0, VLOOKUP($A66, '2. 2015 Continuity Schedule'!$A$20:$CE$87, MATCH('3. Appendix A'!$E$20, '2. 2015 Continuity Schedule'!$A$20:$CE$20,0),FALSE))</f>
        <v>0</v>
      </c>
      <c r="F66" s="212"/>
    </row>
    <row r="67" spans="1:6" x14ac:dyDescent="0.2">
      <c r="C67" s="154"/>
      <c r="D67" s="154"/>
      <c r="E67" s="154"/>
    </row>
  </sheetData>
  <sheetProtection algorithmName="SHA-512" hashValue="+qzRGs6LY0bc+Diz6hlUhQOd9X2uDiuQ++KUfP+HOxpVNRkjYXUwtyDvoyZMDRywbt/xFmCaUzFIEGm9QFmULA==" saltValue="PIV2axvTDoRTbuuxdSOG8A==" spinCount="100000" sheet="1" objects="1" scenarios="1"/>
  <mergeCells count="5">
    <mergeCell ref="E20:E22"/>
    <mergeCell ref="F20:F22"/>
    <mergeCell ref="C20:C22"/>
    <mergeCell ref="D20:D22"/>
    <mergeCell ref="B16:E16"/>
  </mergeCells>
  <phoneticPr fontId="15" type="noConversion"/>
  <conditionalFormatting sqref="F40:F66 F24:F38">
    <cfRule type="expression" dxfId="14"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3:XFD48"/>
  <sheetViews>
    <sheetView showGridLines="0" topLeftCell="U7" zoomScaleNormal="100" workbookViewId="0">
      <selection activeCell="Z23" sqref="Z23"/>
    </sheetView>
  </sheetViews>
  <sheetFormatPr defaultRowHeight="12.75" x14ac:dyDescent="0.2"/>
  <cols>
    <col min="1" max="1" width="9.140625" style="1"/>
    <col min="2" max="2" width="54" style="1" bestFit="1" customWidth="1"/>
    <col min="3" max="3" width="6.5703125" style="1" customWidth="1"/>
    <col min="4" max="4" width="14.85546875" style="1" customWidth="1"/>
    <col min="5" max="6" width="17.140625" style="1" customWidth="1"/>
    <col min="7" max="7" width="15" style="1" bestFit="1" customWidth="1"/>
    <col min="8" max="8" width="12.7109375" style="1" bestFit="1" customWidth="1"/>
    <col min="9" max="9" width="16" style="1" bestFit="1" customWidth="1"/>
    <col min="10" max="11" width="18.42578125" style="1" bestFit="1" customWidth="1"/>
    <col min="12" max="12" width="17" style="1" customWidth="1"/>
    <col min="13" max="13" width="18.140625" style="1" bestFit="1" customWidth="1"/>
    <col min="14" max="14" width="17" style="1" customWidth="1"/>
    <col min="15" max="15" width="16.7109375" style="1" customWidth="1"/>
    <col min="16" max="16" width="17" style="1" customWidth="1"/>
    <col min="17" max="18" width="20.85546875" style="1" customWidth="1"/>
    <col min="19" max="19" width="21.28515625" style="1" customWidth="1"/>
    <col min="20" max="20" width="20.42578125" style="1" customWidth="1"/>
    <col min="21" max="24" width="23.28515625" style="1" customWidth="1"/>
    <col min="25" max="25" width="20.28515625" style="1" bestFit="1" customWidth="1"/>
    <col min="26" max="26" width="17.42578125" style="1" customWidth="1"/>
    <col min="27" max="16384" width="9.140625" style="1"/>
  </cols>
  <sheetData>
    <row r="13" spans="2:18" ht="3" customHeight="1" x14ac:dyDescent="0.2"/>
    <row r="14" spans="2:18" ht="3" customHeight="1" x14ac:dyDescent="0.2"/>
    <row r="15" spans="2:18" ht="3" customHeight="1" x14ac:dyDescent="0.2"/>
    <row r="16" spans="2:18" ht="12.75" customHeight="1" x14ac:dyDescent="0.2">
      <c r="B16" s="322" t="s">
        <v>305</v>
      </c>
      <c r="C16" s="322"/>
      <c r="D16" s="322"/>
      <c r="E16" s="322"/>
      <c r="F16" s="322"/>
      <c r="G16" s="322"/>
      <c r="H16" s="322"/>
      <c r="I16" s="322"/>
      <c r="J16" s="160"/>
      <c r="K16" s="160"/>
      <c r="L16" s="160"/>
      <c r="M16" s="160"/>
      <c r="N16" s="160"/>
      <c r="O16" s="160"/>
      <c r="P16" s="160"/>
      <c r="Q16" s="160"/>
      <c r="R16" s="160"/>
    </row>
    <row r="17" spans="1:16384" x14ac:dyDescent="0.2">
      <c r="B17" s="322"/>
      <c r="C17" s="322"/>
      <c r="D17" s="322"/>
      <c r="E17" s="322"/>
      <c r="F17" s="322"/>
      <c r="G17" s="322"/>
      <c r="H17" s="322"/>
      <c r="I17" s="322"/>
      <c r="J17" s="160"/>
      <c r="K17" s="160"/>
      <c r="L17" s="160"/>
      <c r="M17" s="160"/>
      <c r="N17" s="160"/>
      <c r="O17" s="160"/>
      <c r="P17" s="160"/>
      <c r="Q17" s="160"/>
      <c r="R17" s="160"/>
    </row>
    <row r="18" spans="1:16384" x14ac:dyDescent="0.2">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16384" ht="12.75" customHeight="1" x14ac:dyDescent="0.2">
      <c r="B19" s="370" t="s">
        <v>253</v>
      </c>
      <c r="C19" s="369" t="s">
        <v>85</v>
      </c>
      <c r="D19" s="364" t="s">
        <v>95</v>
      </c>
      <c r="E19" s="363" t="s">
        <v>249</v>
      </c>
      <c r="F19" s="363" t="s">
        <v>250</v>
      </c>
      <c r="G19" s="363" t="s">
        <v>251</v>
      </c>
      <c r="H19" s="363" t="s">
        <v>252</v>
      </c>
      <c r="I19" s="363" t="s">
        <v>77</v>
      </c>
      <c r="J19" s="363" t="s">
        <v>247</v>
      </c>
      <c r="K19" s="363" t="s">
        <v>248</v>
      </c>
      <c r="L19" s="363" t="s">
        <v>254</v>
      </c>
      <c r="M19" s="363" t="s">
        <v>255</v>
      </c>
      <c r="N19" s="363" t="s">
        <v>272</v>
      </c>
      <c r="O19" s="363" t="s">
        <v>264</v>
      </c>
      <c r="P19" s="363" t="s">
        <v>263</v>
      </c>
      <c r="Q19" s="363" t="s">
        <v>260</v>
      </c>
      <c r="R19" s="363" t="s">
        <v>261</v>
      </c>
      <c r="S19" s="365" t="s">
        <v>78</v>
      </c>
      <c r="T19" s="365" t="s">
        <v>79</v>
      </c>
      <c r="U19" s="365" t="s">
        <v>80</v>
      </c>
      <c r="V19" s="365" t="s">
        <v>204</v>
      </c>
      <c r="W19" s="365" t="s">
        <v>222</v>
      </c>
      <c r="X19" s="365" t="s">
        <v>245</v>
      </c>
      <c r="Y19" s="365" t="s">
        <v>246</v>
      </c>
      <c r="Z19" s="366" t="s">
        <v>82</v>
      </c>
    </row>
    <row r="20" spans="1:16384" ht="55.5" customHeight="1" x14ac:dyDescent="0.2">
      <c r="B20" s="371"/>
      <c r="C20" s="369"/>
      <c r="D20" s="364"/>
      <c r="E20" s="364"/>
      <c r="F20" s="364"/>
      <c r="G20" s="363"/>
      <c r="H20" s="363"/>
      <c r="I20" s="363"/>
      <c r="J20" s="363"/>
      <c r="K20" s="363"/>
      <c r="L20" s="363"/>
      <c r="M20" s="363"/>
      <c r="N20" s="363"/>
      <c r="O20" s="363"/>
      <c r="P20" s="363"/>
      <c r="Q20" s="363"/>
      <c r="R20" s="363"/>
      <c r="S20" s="365"/>
      <c r="T20" s="365"/>
      <c r="U20" s="365"/>
      <c r="V20" s="365"/>
      <c r="W20" s="365"/>
      <c r="X20" s="365"/>
      <c r="Y20" s="365"/>
      <c r="Z20" s="366"/>
    </row>
    <row r="21" spans="1:16384" x14ac:dyDescent="0.2">
      <c r="B21" s="220" t="s">
        <v>326</v>
      </c>
      <c r="C21" s="221" t="s">
        <v>223</v>
      </c>
      <c r="D21" s="285">
        <f>'[4]11. Final Load Forecast'!$O$14</f>
        <v>9171.114887354759</v>
      </c>
      <c r="E21" s="286">
        <f>'[4]11. Final Load Forecast'!$O$15</f>
        <v>77564089.09649004</v>
      </c>
      <c r="F21" s="287"/>
      <c r="G21" s="295">
        <f>(4290235/'[4]11. Final Load Forecast'!$M$15)*E21</f>
        <v>4256313.9885108992</v>
      </c>
      <c r="H21" s="164">
        <f>IF(ISERROR(F21/E21*G21), 0, F21/E21*G21)</f>
        <v>0</v>
      </c>
      <c r="I21" s="289"/>
      <c r="J21" s="90"/>
      <c r="K21" s="90"/>
      <c r="L21" s="165">
        <f>E21-J21</f>
        <v>77564089.09649004</v>
      </c>
      <c r="M21" s="165">
        <f>F21-K21</f>
        <v>0</v>
      </c>
      <c r="N21" s="159"/>
      <c r="O21" s="223"/>
      <c r="P21" s="90"/>
      <c r="Q21" s="165">
        <f>IF(OR(G21=0, ISBLANK(G21)), 0, G21-J21-O21)</f>
        <v>4256313.9885108992</v>
      </c>
      <c r="R21" s="165">
        <f>IF(OR(H21=0, ISBLANK(H21)), 0, H21-K21-P21)</f>
        <v>0</v>
      </c>
      <c r="S21" s="91"/>
      <c r="T21" s="177"/>
      <c r="U21" s="224"/>
      <c r="V21" s="224">
        <v>0.29199999999999998</v>
      </c>
      <c r="W21" s="224"/>
      <c r="X21" s="296">
        <v>0.2959</v>
      </c>
      <c r="Y21" s="296">
        <v>0.2923</v>
      </c>
      <c r="Z21" s="290">
        <f>-21014.9-570.44</f>
        <v>-21585.34</v>
      </c>
    </row>
    <row r="22" spans="1:16384" x14ac:dyDescent="0.2">
      <c r="B22" s="220" t="s">
        <v>327</v>
      </c>
      <c r="C22" s="221" t="s">
        <v>223</v>
      </c>
      <c r="D22" s="285">
        <f>'[4]11. Final Load Forecast'!$O$18</f>
        <v>1086.8291362952889</v>
      </c>
      <c r="E22" s="286">
        <f>'[4]11. Final Load Forecast'!$O$19</f>
        <v>32059727.781671293</v>
      </c>
      <c r="F22" s="287"/>
      <c r="G22" s="295">
        <f>(6624455/'[4]11. Final Load Forecast'!$M$19)*E22</f>
        <v>6572078.3320170026</v>
      </c>
      <c r="H22" s="164">
        <f t="shared" ref="H22:H40" si="0">IF(ISERROR(F22/E22*G22), 0, F22/E22*G22)</f>
        <v>0</v>
      </c>
      <c r="I22" s="289"/>
      <c r="J22" s="90"/>
      <c r="K22" s="90"/>
      <c r="L22" s="165">
        <f t="shared" ref="L22:L40" si="1">E22-J22</f>
        <v>32059727.781671293</v>
      </c>
      <c r="M22" s="165">
        <f t="shared" ref="M22:M40" si="2">F22-K22</f>
        <v>0</v>
      </c>
      <c r="N22" s="159"/>
      <c r="O22" s="223"/>
      <c r="P22" s="90"/>
      <c r="Q22" s="165">
        <f t="shared" ref="Q22:Q40" si="3">IF(OR(G22=0, ISBLANK(G22)), 0, G22-J22-O22)</f>
        <v>6572078.3320170026</v>
      </c>
      <c r="R22" s="165">
        <f t="shared" ref="R22:R34" si="4">IF(OR(H22=0, ISBLANK(H22)), 0, H22-K22-P22)</f>
        <v>0</v>
      </c>
      <c r="S22" s="91"/>
      <c r="T22" s="177"/>
      <c r="U22" s="224"/>
      <c r="V22" s="224">
        <v>0.14099999999999999</v>
      </c>
      <c r="W22" s="224"/>
      <c r="X22" s="296">
        <v>0.14130000000000001</v>
      </c>
      <c r="Y22" s="296">
        <v>0.14050000000000001</v>
      </c>
      <c r="Z22" s="290">
        <f>24329.45+178.18</f>
        <v>24507.63</v>
      </c>
    </row>
    <row r="23" spans="1:16384" x14ac:dyDescent="0.2">
      <c r="B23" s="220" t="s">
        <v>328</v>
      </c>
      <c r="C23" s="221" t="s">
        <v>333</v>
      </c>
      <c r="D23" s="285">
        <f>'[4]11. Final Load Forecast'!$O$22</f>
        <v>131.57050233283914</v>
      </c>
      <c r="E23" s="286">
        <f>'[4]11. Final Load Forecast'!$O$23</f>
        <v>114771267.828899</v>
      </c>
      <c r="F23" s="287">
        <f>'[4]11. Final Load Forecast'!$O$24</f>
        <v>289868.64584270574</v>
      </c>
      <c r="G23" s="295">
        <f>(106056270/'[4]11. Final Load Forecast'!$M$23)*E23</f>
        <v>105217729.4647703</v>
      </c>
      <c r="H23" s="164">
        <f t="shared" si="0"/>
        <v>265740.03525050811</v>
      </c>
      <c r="I23" s="289"/>
      <c r="J23" s="222"/>
      <c r="K23" s="222"/>
      <c r="L23" s="165">
        <f t="shared" si="1"/>
        <v>114771267.828899</v>
      </c>
      <c r="M23" s="165">
        <f t="shared" si="2"/>
        <v>289868.64584270574</v>
      </c>
      <c r="N23" s="159"/>
      <c r="O23" s="223"/>
      <c r="P23" s="90"/>
      <c r="Q23" s="165">
        <f t="shared" si="3"/>
        <v>105217729.4647703</v>
      </c>
      <c r="R23" s="165">
        <f t="shared" si="4"/>
        <v>265740.03525050811</v>
      </c>
      <c r="S23" s="91"/>
      <c r="T23" s="177"/>
      <c r="U23" s="224"/>
      <c r="V23" s="224">
        <v>0.48199999999999998</v>
      </c>
      <c r="W23" s="224"/>
      <c r="X23" s="296">
        <v>0.47010000000000002</v>
      </c>
      <c r="Y23" s="296">
        <v>0.48199999999999998</v>
      </c>
      <c r="Z23" s="290">
        <f>-25836.68-494.73</f>
        <v>-26331.41</v>
      </c>
    </row>
    <row r="24" spans="1:16384" x14ac:dyDescent="0.2">
      <c r="B24" s="220" t="s">
        <v>329</v>
      </c>
      <c r="C24" s="221" t="s">
        <v>333</v>
      </c>
      <c r="D24" s="285">
        <f>'[4]11. Final Load Forecast'!$O$34</f>
        <v>1</v>
      </c>
      <c r="E24" s="286">
        <f>'[4]11. Final Load Forecast'!$O$35</f>
        <v>14825705.435797453</v>
      </c>
      <c r="F24" s="287">
        <f>'[4]11. Final Load Forecast'!$O$36</f>
        <v>39488.800157330261</v>
      </c>
      <c r="G24" s="295">
        <f>(12584227/'[4]11. Final Load Forecast'!$M$35)*E24</f>
        <v>12484729.021766068</v>
      </c>
      <c r="H24" s="164">
        <f t="shared" si="0"/>
        <v>33253.525202824421</v>
      </c>
      <c r="I24" s="289"/>
      <c r="J24" s="222"/>
      <c r="K24" s="222"/>
      <c r="L24" s="165">
        <f t="shared" si="1"/>
        <v>14825705.435797453</v>
      </c>
      <c r="M24" s="165">
        <f t="shared" si="2"/>
        <v>39488.800157330261</v>
      </c>
      <c r="N24" s="159"/>
      <c r="O24" s="223"/>
      <c r="P24" s="90"/>
      <c r="Q24" s="165">
        <f t="shared" si="3"/>
        <v>12484729.021766068</v>
      </c>
      <c r="R24" s="165">
        <f t="shared" si="4"/>
        <v>33253.525202824421</v>
      </c>
      <c r="S24" s="91"/>
      <c r="T24" s="177"/>
      <c r="U24" s="224"/>
      <c r="V24" s="224">
        <v>7.6999999999999999E-2</v>
      </c>
      <c r="W24" s="224"/>
      <c r="X24" s="296">
        <v>8.3799999999999999E-2</v>
      </c>
      <c r="Y24" s="296">
        <v>7.7100000000000002E-2</v>
      </c>
      <c r="Z24" s="290"/>
    </row>
    <row r="25" spans="1:16384" x14ac:dyDescent="0.2">
      <c r="B25" s="220" t="s">
        <v>330</v>
      </c>
      <c r="C25" s="221" t="s">
        <v>333</v>
      </c>
      <c r="D25" s="285">
        <f>'[4]11. Final Load Forecast'!$O$26</f>
        <v>2699.1379474033415</v>
      </c>
      <c r="E25" s="286">
        <f>'[4]11. Final Load Forecast'!$O$27</f>
        <v>1428548.0796316436</v>
      </c>
      <c r="F25" s="287">
        <f>'[4]11. Final Load Forecast'!$O$28</f>
        <v>3837.2665920832246</v>
      </c>
      <c r="G25" s="295">
        <f>(1258253/'[4]11. Final Load Forecast'!$M$27)*E25</f>
        <v>1248304.5439202758</v>
      </c>
      <c r="H25" s="164">
        <f t="shared" si="0"/>
        <v>3353.108930268626</v>
      </c>
      <c r="I25" s="289"/>
      <c r="J25" s="90"/>
      <c r="K25" s="90"/>
      <c r="L25" s="165">
        <f t="shared" si="1"/>
        <v>1428548.0796316436</v>
      </c>
      <c r="M25" s="165">
        <f t="shared" si="2"/>
        <v>3837.2665920832246</v>
      </c>
      <c r="N25" s="159"/>
      <c r="O25" s="223"/>
      <c r="P25" s="90"/>
      <c r="Q25" s="165">
        <f t="shared" si="3"/>
        <v>1248304.5439202758</v>
      </c>
      <c r="R25" s="165">
        <f t="shared" si="4"/>
        <v>3353.108930268626</v>
      </c>
      <c r="S25" s="91"/>
      <c r="T25" s="177"/>
      <c r="U25" s="224"/>
      <c r="V25" s="224">
        <v>4.7999999999999996E-3</v>
      </c>
      <c r="W25" s="224"/>
      <c r="X25" s="296">
        <v>5.5999999999999999E-3</v>
      </c>
      <c r="Y25" s="296">
        <v>4.8999999999999998E-3</v>
      </c>
      <c r="Z25" s="290"/>
    </row>
    <row r="26" spans="1:16384" s="166" customFormat="1" x14ac:dyDescent="0.2">
      <c r="A26" s="1"/>
      <c r="B26" s="220" t="s">
        <v>331</v>
      </c>
      <c r="C26" s="221" t="s">
        <v>333</v>
      </c>
      <c r="D26" s="285">
        <f>'[4]11. Final Load Forecast'!$O$30</f>
        <v>53.780258647617998</v>
      </c>
      <c r="E26" s="286">
        <f>'[4]11. Final Load Forecast'!$O$31</f>
        <v>43471.550241087163</v>
      </c>
      <c r="F26" s="287">
        <f>'[4]11. Final Load Forecast'!$O$32</f>
        <v>132.26609235784815</v>
      </c>
      <c r="G26" s="295">
        <f>(2509/'[4]11. Final Load Forecast'!$M$31)*E26</f>
        <v>2489.1624344992401</v>
      </c>
      <c r="H26" s="164">
        <f t="shared" si="0"/>
        <v>7.5735000622082493</v>
      </c>
      <c r="I26" s="289"/>
      <c r="J26" s="222"/>
      <c r="K26" s="222"/>
      <c r="L26" s="165">
        <f t="shared" si="1"/>
        <v>43471.550241087163</v>
      </c>
      <c r="M26" s="165">
        <f t="shared" si="2"/>
        <v>132.26609235784815</v>
      </c>
      <c r="N26" s="159"/>
      <c r="O26" s="223"/>
      <c r="P26" s="90"/>
      <c r="Q26" s="165">
        <f t="shared" si="3"/>
        <v>2489.1624344992401</v>
      </c>
      <c r="R26" s="165">
        <f t="shared" si="4"/>
        <v>7.5735000622082493</v>
      </c>
      <c r="S26" s="91"/>
      <c r="T26" s="177"/>
      <c r="U26" s="224"/>
      <c r="V26" s="224">
        <v>2.9999999999999997E-4</v>
      </c>
      <c r="W26" s="224"/>
      <c r="X26" s="296">
        <v>2.0000000000000001E-4</v>
      </c>
      <c r="Y26" s="296">
        <v>2.9999999999999997E-4</v>
      </c>
      <c r="Z26" s="290"/>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c r="XFC26" s="162"/>
      <c r="XFD26" s="163"/>
    </row>
    <row r="27" spans="1:16384" x14ac:dyDescent="0.2">
      <c r="B27" s="220" t="s">
        <v>332</v>
      </c>
      <c r="C27" s="221" t="s">
        <v>223</v>
      </c>
      <c r="D27" s="285">
        <f>'[4]11. Final Load Forecast'!$O$38</f>
        <v>95.628509010753675</v>
      </c>
      <c r="E27" s="286">
        <f>'[4]11. Final Load Forecast'!$O$39</f>
        <v>597466.44663356245</v>
      </c>
      <c r="F27" s="287">
        <v>0</v>
      </c>
      <c r="G27" s="295">
        <f>E27</f>
        <v>597466.44663356245</v>
      </c>
      <c r="H27" s="164">
        <f t="shared" si="0"/>
        <v>0</v>
      </c>
      <c r="I27" s="289"/>
      <c r="J27" s="90"/>
      <c r="K27" s="90"/>
      <c r="L27" s="165">
        <f t="shared" si="1"/>
        <v>597466.44663356245</v>
      </c>
      <c r="M27" s="165">
        <f t="shared" si="2"/>
        <v>0</v>
      </c>
      <c r="N27" s="159"/>
      <c r="O27" s="90"/>
      <c r="P27" s="90"/>
      <c r="Q27" s="165">
        <f t="shared" si="3"/>
        <v>597466.44663356245</v>
      </c>
      <c r="R27" s="165">
        <f t="shared" si="4"/>
        <v>0</v>
      </c>
      <c r="S27" s="91"/>
      <c r="T27" s="177"/>
      <c r="U27" s="177"/>
      <c r="V27" s="297">
        <v>2.8999999999999998E-3</v>
      </c>
      <c r="W27" s="296"/>
      <c r="X27" s="296">
        <v>3.0000000000000001E-3</v>
      </c>
      <c r="Y27" s="296">
        <v>2.8999999999999998E-3</v>
      </c>
      <c r="Z27" s="290"/>
    </row>
    <row r="28" spans="1:16384" x14ac:dyDescent="0.2">
      <c r="B28" s="220"/>
      <c r="C28" s="221"/>
      <c r="D28" s="285"/>
      <c r="E28" s="286"/>
      <c r="F28" s="287"/>
      <c r="G28" s="288"/>
      <c r="H28" s="164">
        <f t="shared" si="0"/>
        <v>0</v>
      </c>
      <c r="I28" s="289"/>
      <c r="J28" s="90"/>
      <c r="K28" s="90"/>
      <c r="L28" s="165">
        <f t="shared" si="1"/>
        <v>0</v>
      </c>
      <c r="M28" s="165">
        <f t="shared" si="2"/>
        <v>0</v>
      </c>
      <c r="N28" s="159"/>
      <c r="O28" s="90"/>
      <c r="P28" s="90"/>
      <c r="Q28" s="165">
        <f t="shared" si="3"/>
        <v>0</v>
      </c>
      <c r="R28" s="165">
        <f t="shared" si="4"/>
        <v>0</v>
      </c>
      <c r="S28" s="91"/>
      <c r="T28" s="177"/>
      <c r="U28" s="177"/>
      <c r="V28" s="177"/>
      <c r="W28" s="91"/>
      <c r="X28" s="91"/>
      <c r="Y28" s="91"/>
      <c r="Z28" s="290"/>
    </row>
    <row r="29" spans="1:16384" x14ac:dyDescent="0.2">
      <c r="B29" s="220"/>
      <c r="C29" s="221"/>
      <c r="D29" s="285"/>
      <c r="E29" s="286"/>
      <c r="F29" s="287"/>
      <c r="G29" s="288"/>
      <c r="H29" s="164">
        <f t="shared" si="0"/>
        <v>0</v>
      </c>
      <c r="I29" s="289"/>
      <c r="J29" s="90"/>
      <c r="K29" s="90"/>
      <c r="L29" s="165">
        <f t="shared" si="1"/>
        <v>0</v>
      </c>
      <c r="M29" s="165">
        <f t="shared" si="2"/>
        <v>0</v>
      </c>
      <c r="N29" s="159"/>
      <c r="O29" s="90"/>
      <c r="P29" s="90"/>
      <c r="Q29" s="165">
        <f t="shared" si="3"/>
        <v>0</v>
      </c>
      <c r="R29" s="165">
        <f t="shared" si="4"/>
        <v>0</v>
      </c>
      <c r="S29" s="91"/>
      <c r="T29" s="177"/>
      <c r="U29" s="177"/>
      <c r="V29" s="177"/>
      <c r="W29" s="91"/>
      <c r="X29" s="91"/>
      <c r="Y29" s="91"/>
      <c r="Z29" s="290"/>
    </row>
    <row r="30" spans="1:16384" s="166" customFormat="1" x14ac:dyDescent="0.2">
      <c r="A30" s="1"/>
      <c r="B30" s="220"/>
      <c r="C30" s="221"/>
      <c r="D30" s="285"/>
      <c r="E30" s="286"/>
      <c r="F30" s="287"/>
      <c r="G30" s="288"/>
      <c r="H30" s="164">
        <f t="shared" si="0"/>
        <v>0</v>
      </c>
      <c r="I30" s="289"/>
      <c r="J30" s="90"/>
      <c r="K30" s="90"/>
      <c r="L30" s="165">
        <f t="shared" si="1"/>
        <v>0</v>
      </c>
      <c r="M30" s="165">
        <f t="shared" si="2"/>
        <v>0</v>
      </c>
      <c r="N30" s="159"/>
      <c r="O30" s="90"/>
      <c r="P30" s="90"/>
      <c r="Q30" s="165">
        <f t="shared" si="3"/>
        <v>0</v>
      </c>
      <c r="R30" s="165">
        <f t="shared" si="4"/>
        <v>0</v>
      </c>
      <c r="S30" s="91"/>
      <c r="T30" s="177"/>
      <c r="U30" s="177"/>
      <c r="V30" s="177"/>
      <c r="W30" s="91"/>
      <c r="X30" s="91"/>
      <c r="Y30" s="91"/>
      <c r="Z30" s="290"/>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c r="KZX30" s="1"/>
      <c r="KZY30" s="1"/>
      <c r="KZZ30" s="1"/>
      <c r="LAA30" s="1"/>
      <c r="LAB30" s="1"/>
      <c r="LAC30" s="1"/>
      <c r="LAD30" s="1"/>
      <c r="LAE30" s="1"/>
      <c r="LAF30" s="1"/>
      <c r="LAG30" s="1"/>
      <c r="LAH30" s="1"/>
      <c r="LAI30" s="1"/>
      <c r="LAJ30" s="1"/>
      <c r="LAK30" s="1"/>
      <c r="LAL30" s="1"/>
      <c r="LAM30" s="1"/>
      <c r="LAN30" s="1"/>
      <c r="LAO30" s="1"/>
      <c r="LAP30" s="1"/>
      <c r="LAQ30" s="1"/>
      <c r="LAR30" s="1"/>
      <c r="LAS30" s="1"/>
      <c r="LAT30" s="1"/>
      <c r="LAU30" s="1"/>
      <c r="LAV30" s="1"/>
      <c r="LAW30" s="1"/>
      <c r="LAX30" s="1"/>
      <c r="LAY30" s="1"/>
      <c r="LAZ30" s="1"/>
      <c r="LBA30" s="1"/>
      <c r="LBB30" s="1"/>
      <c r="LBC30" s="1"/>
      <c r="LBD30" s="1"/>
      <c r="LBE30" s="1"/>
      <c r="LBF30" s="1"/>
      <c r="LBG30" s="1"/>
      <c r="LBH30" s="1"/>
      <c r="LBI30" s="1"/>
      <c r="LBJ30" s="1"/>
      <c r="LBK30" s="1"/>
      <c r="LBL30" s="1"/>
      <c r="LBM30" s="1"/>
      <c r="LBN30" s="1"/>
      <c r="LBO30" s="1"/>
      <c r="LBP30" s="1"/>
      <c r="LBQ30" s="1"/>
      <c r="LBR30" s="1"/>
      <c r="LBS30" s="1"/>
      <c r="LBT30" s="1"/>
      <c r="LBU30" s="1"/>
      <c r="LBV30" s="1"/>
      <c r="LBW30" s="1"/>
      <c r="LBX30" s="1"/>
      <c r="LBY30" s="1"/>
      <c r="LBZ30" s="1"/>
      <c r="LCA30" s="1"/>
      <c r="LCB30" s="1"/>
      <c r="LCC30" s="1"/>
      <c r="LCD30" s="1"/>
      <c r="LCE30" s="1"/>
      <c r="LCF30" s="1"/>
      <c r="LCG30" s="1"/>
      <c r="LCH30" s="1"/>
      <c r="LCI30" s="1"/>
      <c r="LCJ30" s="1"/>
      <c r="LCK30" s="1"/>
      <c r="LCL30" s="1"/>
      <c r="LCM30" s="1"/>
      <c r="LCN30" s="1"/>
      <c r="LCO30" s="1"/>
      <c r="LCP30" s="1"/>
      <c r="LCQ30" s="1"/>
      <c r="LCR30" s="1"/>
      <c r="LCS30" s="1"/>
      <c r="LCT30" s="1"/>
      <c r="LCU30" s="1"/>
      <c r="LCV30" s="1"/>
      <c r="LCW30" s="1"/>
      <c r="LCX30" s="1"/>
      <c r="LCY30" s="1"/>
      <c r="LCZ30" s="1"/>
      <c r="LDA30" s="1"/>
      <c r="LDB30" s="1"/>
      <c r="LDC30" s="1"/>
      <c r="LDD30" s="1"/>
      <c r="LDE30" s="1"/>
      <c r="LDF30" s="1"/>
      <c r="LDG30" s="1"/>
      <c r="LDH30" s="1"/>
      <c r="LDI30" s="1"/>
      <c r="LDJ30" s="1"/>
      <c r="LDK30" s="1"/>
      <c r="LDL30" s="1"/>
      <c r="LDM30" s="1"/>
      <c r="LDN30" s="1"/>
      <c r="LDO30" s="1"/>
      <c r="LDP30" s="1"/>
      <c r="LDQ30" s="1"/>
      <c r="LDR30" s="1"/>
      <c r="LDS30" s="1"/>
      <c r="LDT30" s="1"/>
      <c r="LDU30" s="1"/>
      <c r="LDV30" s="1"/>
      <c r="LDW30" s="1"/>
      <c r="LDX30" s="1"/>
      <c r="LDY30" s="1"/>
      <c r="LDZ30" s="1"/>
      <c r="LEA30" s="1"/>
      <c r="LEB30" s="1"/>
      <c r="LEC30" s="1"/>
      <c r="LED30" s="1"/>
      <c r="LEE30" s="1"/>
      <c r="LEF30" s="1"/>
      <c r="LEG30" s="1"/>
      <c r="LEH30" s="1"/>
      <c r="LEI30" s="1"/>
      <c r="LEJ30" s="1"/>
      <c r="LEK30" s="1"/>
      <c r="LEL30" s="1"/>
      <c r="LEM30" s="1"/>
      <c r="LEN30" s="1"/>
      <c r="LEO30" s="1"/>
      <c r="LEP30" s="1"/>
      <c r="LEQ30" s="1"/>
      <c r="LER30" s="1"/>
      <c r="LES30" s="1"/>
      <c r="LET30" s="1"/>
      <c r="LEU30" s="1"/>
      <c r="LEV30" s="1"/>
      <c r="LEW30" s="1"/>
      <c r="LEX30" s="1"/>
      <c r="LEY30" s="1"/>
      <c r="LEZ30" s="1"/>
      <c r="LFA30" s="1"/>
      <c r="LFB30" s="1"/>
      <c r="LFC30" s="1"/>
      <c r="LFD30" s="1"/>
      <c r="LFE30" s="1"/>
      <c r="LFF30" s="1"/>
      <c r="LFG30" s="1"/>
      <c r="LFH30" s="1"/>
      <c r="LFI30" s="1"/>
      <c r="LFJ30" s="1"/>
      <c r="LFK30" s="1"/>
      <c r="LFL30" s="1"/>
      <c r="LFM30" s="1"/>
      <c r="LFN30" s="1"/>
      <c r="LFO30" s="1"/>
      <c r="LFP30" s="1"/>
      <c r="LFQ30" s="1"/>
      <c r="LFR30" s="1"/>
      <c r="LFS30" s="1"/>
      <c r="LFT30" s="1"/>
      <c r="LFU30" s="1"/>
      <c r="LFV30" s="1"/>
      <c r="LFW30" s="1"/>
      <c r="LFX30" s="1"/>
      <c r="LFY30" s="1"/>
      <c r="LFZ30" s="1"/>
      <c r="LGA30" s="1"/>
      <c r="LGB30" s="1"/>
      <c r="LGC30" s="1"/>
      <c r="LGD30" s="1"/>
      <c r="LGE30" s="1"/>
      <c r="LGF30" s="1"/>
      <c r="LGG30" s="1"/>
      <c r="LGH30" s="1"/>
      <c r="LGI30" s="1"/>
      <c r="LGJ30" s="1"/>
      <c r="LGK30" s="1"/>
      <c r="LGL30" s="1"/>
      <c r="LGM30" s="1"/>
      <c r="LGN30" s="1"/>
      <c r="LGO30" s="1"/>
      <c r="LGP30" s="1"/>
      <c r="LGQ30" s="1"/>
      <c r="LGR30" s="1"/>
      <c r="LGS30" s="1"/>
      <c r="LGT30" s="1"/>
      <c r="LGU30" s="1"/>
      <c r="LGV30" s="1"/>
      <c r="LGW30" s="1"/>
      <c r="LGX30" s="1"/>
      <c r="LGY30" s="1"/>
      <c r="LGZ30" s="1"/>
      <c r="LHA30" s="1"/>
      <c r="LHB30" s="1"/>
      <c r="LHC30" s="1"/>
      <c r="LHD30" s="1"/>
      <c r="LHE30" s="1"/>
      <c r="LHF30" s="1"/>
      <c r="LHG30" s="1"/>
      <c r="LHH30" s="1"/>
      <c r="LHI30" s="1"/>
      <c r="LHJ30" s="1"/>
      <c r="LHK30" s="1"/>
      <c r="LHL30" s="1"/>
      <c r="LHM30" s="1"/>
      <c r="LHN30" s="1"/>
      <c r="LHO30" s="1"/>
      <c r="LHP30" s="1"/>
      <c r="LHQ30" s="1"/>
      <c r="LHR30" s="1"/>
      <c r="LHS30" s="1"/>
      <c r="LHT30" s="1"/>
      <c r="LHU30" s="1"/>
      <c r="LHV30" s="1"/>
      <c r="LHW30" s="1"/>
      <c r="LHX30" s="1"/>
      <c r="LHY30" s="1"/>
      <c r="LHZ30" s="1"/>
      <c r="LIA30" s="1"/>
      <c r="LIB30" s="1"/>
      <c r="LIC30" s="1"/>
      <c r="LID30" s="1"/>
      <c r="LIE30" s="1"/>
      <c r="LIF30" s="1"/>
      <c r="LIG30" s="1"/>
      <c r="LIH30" s="1"/>
      <c r="LII30" s="1"/>
      <c r="LIJ30" s="1"/>
      <c r="LIK30" s="1"/>
      <c r="LIL30" s="1"/>
      <c r="LIM30" s="1"/>
      <c r="LIN30" s="1"/>
      <c r="LIO30" s="1"/>
      <c r="LIP30" s="1"/>
      <c r="LIQ30" s="1"/>
      <c r="LIR30" s="1"/>
      <c r="LIS30" s="1"/>
      <c r="LIT30" s="1"/>
      <c r="LIU30" s="1"/>
      <c r="LIV30" s="1"/>
      <c r="LIW30" s="1"/>
      <c r="LIX30" s="1"/>
      <c r="LIY30" s="1"/>
      <c r="LIZ30" s="1"/>
      <c r="LJA30" s="1"/>
      <c r="LJB30" s="1"/>
      <c r="LJC30" s="1"/>
      <c r="LJD30" s="1"/>
      <c r="LJE30" s="1"/>
      <c r="LJF30" s="1"/>
      <c r="LJG30" s="1"/>
      <c r="LJH30" s="1"/>
      <c r="LJI30" s="1"/>
      <c r="LJJ30" s="1"/>
      <c r="LJK30" s="1"/>
      <c r="LJL30" s="1"/>
      <c r="LJM30" s="1"/>
      <c r="LJN30" s="1"/>
      <c r="LJO30" s="1"/>
      <c r="LJP30" s="1"/>
      <c r="LJQ30" s="1"/>
      <c r="LJR30" s="1"/>
      <c r="LJS30" s="1"/>
      <c r="LJT30" s="1"/>
      <c r="LJU30" s="1"/>
      <c r="LJV30" s="1"/>
      <c r="LJW30" s="1"/>
      <c r="LJX30" s="1"/>
      <c r="LJY30" s="1"/>
      <c r="LJZ30" s="1"/>
      <c r="LKA30" s="1"/>
      <c r="LKB30" s="1"/>
      <c r="LKC30" s="1"/>
      <c r="LKD30" s="1"/>
      <c r="LKE30" s="1"/>
      <c r="LKF30" s="1"/>
      <c r="LKG30" s="1"/>
      <c r="LKH30" s="1"/>
      <c r="LKI30" s="1"/>
      <c r="LKJ30" s="1"/>
      <c r="LKK30" s="1"/>
      <c r="LKL30" s="1"/>
      <c r="LKM30" s="1"/>
      <c r="LKN30" s="1"/>
      <c r="LKO30" s="1"/>
      <c r="LKP30" s="1"/>
      <c r="LKQ30" s="1"/>
      <c r="LKR30" s="1"/>
      <c r="LKS30" s="1"/>
      <c r="LKT30" s="1"/>
      <c r="LKU30" s="1"/>
      <c r="LKV30" s="1"/>
      <c r="LKW30" s="1"/>
      <c r="LKX30" s="1"/>
      <c r="LKY30" s="1"/>
      <c r="LKZ30" s="1"/>
      <c r="LLA30" s="1"/>
      <c r="LLB30" s="1"/>
      <c r="LLC30" s="1"/>
      <c r="LLD30" s="1"/>
      <c r="LLE30" s="1"/>
      <c r="LLF30" s="1"/>
      <c r="LLG30" s="1"/>
      <c r="LLH30" s="1"/>
      <c r="LLI30" s="1"/>
      <c r="LLJ30" s="1"/>
      <c r="LLK30" s="1"/>
      <c r="LLL30" s="1"/>
      <c r="LLM30" s="1"/>
      <c r="LLN30" s="1"/>
      <c r="LLO30" s="1"/>
      <c r="LLP30" s="1"/>
      <c r="LLQ30" s="1"/>
      <c r="LLR30" s="1"/>
      <c r="LLS30" s="1"/>
      <c r="LLT30" s="1"/>
      <c r="LLU30" s="1"/>
      <c r="LLV30" s="1"/>
      <c r="LLW30" s="1"/>
      <c r="LLX30" s="1"/>
      <c r="LLY30" s="1"/>
      <c r="LLZ30" s="1"/>
      <c r="LMA30" s="1"/>
      <c r="LMB30" s="1"/>
      <c r="LMC30" s="1"/>
      <c r="LMD30" s="1"/>
      <c r="LME30" s="1"/>
      <c r="LMF30" s="1"/>
      <c r="LMG30" s="1"/>
      <c r="LMH30" s="1"/>
      <c r="LMI30" s="1"/>
      <c r="LMJ30" s="1"/>
      <c r="LMK30" s="1"/>
      <c r="LML30" s="1"/>
      <c r="LMM30" s="1"/>
      <c r="LMN30" s="1"/>
      <c r="LMO30" s="1"/>
      <c r="LMP30" s="1"/>
      <c r="LMQ30" s="1"/>
      <c r="LMR30" s="1"/>
      <c r="LMS30" s="1"/>
      <c r="LMT30" s="1"/>
      <c r="LMU30" s="1"/>
      <c r="LMV30" s="1"/>
      <c r="LMW30" s="1"/>
      <c r="LMX30" s="1"/>
      <c r="LMY30" s="1"/>
      <c r="LMZ30" s="1"/>
      <c r="LNA30" s="1"/>
      <c r="LNB30" s="1"/>
      <c r="LNC30" s="1"/>
      <c r="LND30" s="1"/>
      <c r="LNE30" s="1"/>
      <c r="LNF30" s="1"/>
      <c r="LNG30" s="1"/>
      <c r="LNH30" s="1"/>
      <c r="LNI30" s="1"/>
      <c r="LNJ30" s="1"/>
      <c r="LNK30" s="1"/>
      <c r="LNL30" s="1"/>
      <c r="LNM30" s="1"/>
      <c r="LNN30" s="1"/>
      <c r="LNO30" s="1"/>
      <c r="LNP30" s="1"/>
      <c r="LNQ30" s="1"/>
      <c r="LNR30" s="1"/>
      <c r="LNS30" s="1"/>
      <c r="LNT30" s="1"/>
      <c r="LNU30" s="1"/>
      <c r="LNV30" s="1"/>
      <c r="LNW30" s="1"/>
      <c r="LNX30" s="1"/>
      <c r="LNY30" s="1"/>
      <c r="LNZ30" s="1"/>
      <c r="LOA30" s="1"/>
      <c r="LOB30" s="1"/>
      <c r="LOC30" s="1"/>
      <c r="LOD30" s="1"/>
      <c r="LOE30" s="1"/>
      <c r="LOF30" s="1"/>
      <c r="LOG30" s="1"/>
      <c r="LOH30" s="1"/>
      <c r="LOI30" s="1"/>
      <c r="LOJ30" s="1"/>
      <c r="LOK30" s="1"/>
      <c r="LOL30" s="1"/>
      <c r="LOM30" s="1"/>
      <c r="LON30" s="1"/>
      <c r="LOO30" s="1"/>
      <c r="LOP30" s="1"/>
      <c r="LOQ30" s="1"/>
      <c r="LOR30" s="1"/>
      <c r="LOS30" s="1"/>
      <c r="LOT30" s="1"/>
      <c r="LOU30" s="1"/>
      <c r="LOV30" s="1"/>
      <c r="LOW30" s="1"/>
      <c r="LOX30" s="1"/>
      <c r="LOY30" s="1"/>
      <c r="LOZ30" s="1"/>
      <c r="LPA30" s="1"/>
      <c r="LPB30" s="1"/>
      <c r="LPC30" s="1"/>
      <c r="LPD30" s="1"/>
      <c r="LPE30" s="1"/>
      <c r="LPF30" s="1"/>
      <c r="LPG30" s="1"/>
      <c r="LPH30" s="1"/>
      <c r="LPI30" s="1"/>
      <c r="LPJ30" s="1"/>
      <c r="LPK30" s="1"/>
      <c r="LPL30" s="1"/>
      <c r="LPM30" s="1"/>
      <c r="LPN30" s="1"/>
      <c r="LPO30" s="1"/>
      <c r="LPP30" s="1"/>
      <c r="LPQ30" s="1"/>
      <c r="LPR30" s="1"/>
      <c r="LPS30" s="1"/>
      <c r="LPT30" s="1"/>
      <c r="LPU30" s="1"/>
      <c r="LPV30" s="1"/>
      <c r="LPW30" s="1"/>
      <c r="LPX30" s="1"/>
      <c r="LPY30" s="1"/>
      <c r="LPZ30" s="1"/>
      <c r="LQA30" s="1"/>
      <c r="LQB30" s="1"/>
      <c r="LQC30" s="1"/>
      <c r="LQD30" s="1"/>
      <c r="LQE30" s="1"/>
      <c r="LQF30" s="1"/>
      <c r="LQG30" s="1"/>
      <c r="LQH30" s="1"/>
      <c r="LQI30" s="1"/>
      <c r="LQJ30" s="1"/>
      <c r="LQK30" s="1"/>
      <c r="LQL30" s="1"/>
      <c r="LQM30" s="1"/>
      <c r="LQN30" s="1"/>
      <c r="LQO30" s="1"/>
      <c r="LQP30" s="1"/>
      <c r="LQQ30" s="1"/>
      <c r="LQR30" s="1"/>
      <c r="LQS30" s="1"/>
      <c r="LQT30" s="1"/>
      <c r="LQU30" s="1"/>
      <c r="LQV30" s="1"/>
      <c r="LQW30" s="1"/>
      <c r="LQX30" s="1"/>
      <c r="LQY30" s="1"/>
      <c r="LQZ30" s="1"/>
      <c r="LRA30" s="1"/>
      <c r="LRB30" s="1"/>
      <c r="LRC30" s="1"/>
      <c r="LRD30" s="1"/>
      <c r="LRE30" s="1"/>
      <c r="LRF30" s="1"/>
      <c r="LRG30" s="1"/>
      <c r="LRH30" s="1"/>
      <c r="LRI30" s="1"/>
      <c r="LRJ30" s="1"/>
      <c r="LRK30" s="1"/>
      <c r="LRL30" s="1"/>
      <c r="LRM30" s="1"/>
      <c r="LRN30" s="1"/>
      <c r="LRO30" s="1"/>
      <c r="LRP30" s="1"/>
      <c r="LRQ30" s="1"/>
      <c r="LRR30" s="1"/>
      <c r="LRS30" s="1"/>
      <c r="LRT30" s="1"/>
      <c r="LRU30" s="1"/>
      <c r="LRV30" s="1"/>
      <c r="LRW30" s="1"/>
      <c r="LRX30" s="1"/>
      <c r="LRY30" s="1"/>
      <c r="LRZ30" s="1"/>
      <c r="LSA30" s="1"/>
      <c r="LSB30" s="1"/>
      <c r="LSC30" s="1"/>
      <c r="LSD30" s="1"/>
      <c r="LSE30" s="1"/>
      <c r="LSF30" s="1"/>
      <c r="LSG30" s="1"/>
      <c r="LSH30" s="1"/>
      <c r="LSI30" s="1"/>
      <c r="LSJ30" s="1"/>
      <c r="LSK30" s="1"/>
      <c r="LSL30" s="1"/>
      <c r="LSM30" s="1"/>
      <c r="LSN30" s="1"/>
      <c r="LSO30" s="1"/>
      <c r="LSP30" s="1"/>
      <c r="LSQ30" s="1"/>
      <c r="LSR30" s="1"/>
      <c r="LSS30" s="1"/>
      <c r="LST30" s="1"/>
      <c r="LSU30" s="1"/>
      <c r="LSV30" s="1"/>
      <c r="LSW30" s="1"/>
      <c r="LSX30" s="1"/>
      <c r="LSY30" s="1"/>
      <c r="LSZ30" s="1"/>
      <c r="LTA30" s="1"/>
      <c r="LTB30" s="1"/>
      <c r="LTC30" s="1"/>
      <c r="LTD30" s="1"/>
      <c r="LTE30" s="1"/>
      <c r="LTF30" s="1"/>
      <c r="LTG30" s="1"/>
      <c r="LTH30" s="1"/>
      <c r="LTI30" s="1"/>
      <c r="LTJ30" s="1"/>
      <c r="LTK30" s="1"/>
      <c r="LTL30" s="1"/>
      <c r="LTM30" s="1"/>
      <c r="LTN30" s="1"/>
      <c r="LTO30" s="1"/>
      <c r="LTP30" s="1"/>
      <c r="LTQ30" s="1"/>
      <c r="LTR30" s="1"/>
      <c r="LTS30" s="1"/>
      <c r="LTT30" s="1"/>
      <c r="LTU30" s="1"/>
      <c r="LTV30" s="1"/>
      <c r="LTW30" s="1"/>
      <c r="LTX30" s="1"/>
      <c r="LTY30" s="1"/>
      <c r="LTZ30" s="1"/>
      <c r="LUA30" s="1"/>
      <c r="LUB30" s="1"/>
      <c r="LUC30" s="1"/>
      <c r="LUD30" s="1"/>
      <c r="LUE30" s="1"/>
      <c r="LUF30" s="1"/>
      <c r="LUG30" s="1"/>
      <c r="LUH30" s="1"/>
      <c r="LUI30" s="1"/>
      <c r="LUJ30" s="1"/>
      <c r="LUK30" s="1"/>
      <c r="LUL30" s="1"/>
      <c r="LUM30" s="1"/>
      <c r="LUN30" s="1"/>
      <c r="LUO30" s="1"/>
      <c r="LUP30" s="1"/>
      <c r="LUQ30" s="1"/>
      <c r="LUR30" s="1"/>
      <c r="LUS30" s="1"/>
      <c r="LUT30" s="1"/>
      <c r="LUU30" s="1"/>
      <c r="LUV30" s="1"/>
      <c r="LUW30" s="1"/>
      <c r="LUX30" s="1"/>
      <c r="LUY30" s="1"/>
      <c r="LUZ30" s="1"/>
      <c r="LVA30" s="1"/>
      <c r="LVB30" s="1"/>
      <c r="LVC30" s="1"/>
      <c r="LVD30" s="1"/>
      <c r="LVE30" s="1"/>
      <c r="LVF30" s="1"/>
      <c r="LVG30" s="1"/>
      <c r="LVH30" s="1"/>
      <c r="LVI30" s="1"/>
      <c r="LVJ30" s="1"/>
      <c r="LVK30" s="1"/>
      <c r="LVL30" s="1"/>
      <c r="LVM30" s="1"/>
      <c r="LVN30" s="1"/>
      <c r="LVO30" s="1"/>
      <c r="LVP30" s="1"/>
      <c r="LVQ30" s="1"/>
      <c r="LVR30" s="1"/>
      <c r="LVS30" s="1"/>
      <c r="LVT30" s="1"/>
      <c r="LVU30" s="1"/>
      <c r="LVV30" s="1"/>
      <c r="LVW30" s="1"/>
      <c r="LVX30" s="1"/>
      <c r="LVY30" s="1"/>
      <c r="LVZ30" s="1"/>
      <c r="LWA30" s="1"/>
      <c r="LWB30" s="1"/>
      <c r="LWC30" s="1"/>
      <c r="LWD30" s="1"/>
      <c r="LWE30" s="1"/>
      <c r="LWF30" s="1"/>
      <c r="LWG30" s="1"/>
      <c r="LWH30" s="1"/>
      <c r="LWI30" s="1"/>
      <c r="LWJ30" s="1"/>
      <c r="LWK30" s="1"/>
      <c r="LWL30" s="1"/>
      <c r="LWM30" s="1"/>
      <c r="LWN30" s="1"/>
      <c r="LWO30" s="1"/>
      <c r="LWP30" s="1"/>
      <c r="LWQ30" s="1"/>
      <c r="LWR30" s="1"/>
      <c r="LWS30" s="1"/>
      <c r="LWT30" s="1"/>
      <c r="LWU30" s="1"/>
      <c r="LWV30" s="1"/>
      <c r="LWW30" s="1"/>
      <c r="LWX30" s="1"/>
      <c r="LWY30" s="1"/>
      <c r="LWZ30" s="1"/>
      <c r="LXA30" s="1"/>
      <c r="LXB30" s="1"/>
      <c r="LXC30" s="1"/>
      <c r="LXD30" s="1"/>
      <c r="LXE30" s="1"/>
      <c r="LXF30" s="1"/>
      <c r="LXG30" s="1"/>
      <c r="LXH30" s="1"/>
      <c r="LXI30" s="1"/>
      <c r="LXJ30" s="1"/>
      <c r="LXK30" s="1"/>
      <c r="LXL30" s="1"/>
      <c r="LXM30" s="1"/>
      <c r="LXN30" s="1"/>
      <c r="LXO30" s="1"/>
      <c r="LXP30" s="1"/>
      <c r="LXQ30" s="1"/>
      <c r="LXR30" s="1"/>
      <c r="LXS30" s="1"/>
      <c r="LXT30" s="1"/>
      <c r="LXU30" s="1"/>
      <c r="LXV30" s="1"/>
      <c r="LXW30" s="1"/>
      <c r="LXX30" s="1"/>
      <c r="LXY30" s="1"/>
      <c r="LXZ30" s="1"/>
      <c r="LYA30" s="1"/>
      <c r="LYB30" s="1"/>
      <c r="LYC30" s="1"/>
      <c r="LYD30" s="1"/>
      <c r="LYE30" s="1"/>
      <c r="LYF30" s="1"/>
      <c r="LYG30" s="1"/>
      <c r="LYH30" s="1"/>
      <c r="LYI30" s="1"/>
      <c r="LYJ30" s="1"/>
      <c r="LYK30" s="1"/>
      <c r="LYL30" s="1"/>
      <c r="LYM30" s="1"/>
      <c r="LYN30" s="1"/>
      <c r="LYO30" s="1"/>
      <c r="LYP30" s="1"/>
      <c r="LYQ30" s="1"/>
      <c r="LYR30" s="1"/>
      <c r="LYS30" s="1"/>
      <c r="LYT30" s="1"/>
      <c r="LYU30" s="1"/>
      <c r="LYV30" s="1"/>
      <c r="LYW30" s="1"/>
      <c r="LYX30" s="1"/>
      <c r="LYY30" s="1"/>
      <c r="LYZ30" s="1"/>
      <c r="LZA30" s="1"/>
      <c r="LZB30" s="1"/>
      <c r="LZC30" s="1"/>
      <c r="LZD30" s="1"/>
      <c r="LZE30" s="1"/>
      <c r="LZF30" s="1"/>
      <c r="LZG30" s="1"/>
      <c r="LZH30" s="1"/>
      <c r="LZI30" s="1"/>
      <c r="LZJ30" s="1"/>
      <c r="LZK30" s="1"/>
      <c r="LZL30" s="1"/>
      <c r="LZM30" s="1"/>
      <c r="LZN30" s="1"/>
      <c r="LZO30" s="1"/>
      <c r="LZP30" s="1"/>
      <c r="LZQ30" s="1"/>
      <c r="LZR30" s="1"/>
      <c r="LZS30" s="1"/>
      <c r="LZT30" s="1"/>
      <c r="LZU30" s="1"/>
      <c r="LZV30" s="1"/>
      <c r="LZW30" s="1"/>
      <c r="LZX30" s="1"/>
      <c r="LZY30" s="1"/>
      <c r="LZZ30" s="1"/>
      <c r="MAA30" s="1"/>
      <c r="MAB30" s="1"/>
      <c r="MAC30" s="1"/>
      <c r="MAD30" s="1"/>
      <c r="MAE30" s="1"/>
      <c r="MAF30" s="1"/>
      <c r="MAG30" s="1"/>
      <c r="MAH30" s="1"/>
      <c r="MAI30" s="1"/>
      <c r="MAJ30" s="1"/>
      <c r="MAK30" s="1"/>
      <c r="MAL30" s="1"/>
      <c r="MAM30" s="1"/>
      <c r="MAN30" s="1"/>
      <c r="MAO30" s="1"/>
      <c r="MAP30" s="1"/>
      <c r="MAQ30" s="1"/>
      <c r="MAR30" s="1"/>
      <c r="MAS30" s="1"/>
      <c r="MAT30" s="1"/>
      <c r="MAU30" s="1"/>
      <c r="MAV30" s="1"/>
      <c r="MAW30" s="1"/>
      <c r="MAX30" s="1"/>
      <c r="MAY30" s="1"/>
      <c r="MAZ30" s="1"/>
      <c r="MBA30" s="1"/>
      <c r="MBB30" s="1"/>
      <c r="MBC30" s="1"/>
      <c r="MBD30" s="1"/>
      <c r="MBE30" s="1"/>
      <c r="MBF30" s="1"/>
      <c r="MBG30" s="1"/>
      <c r="MBH30" s="1"/>
      <c r="MBI30" s="1"/>
      <c r="MBJ30" s="1"/>
      <c r="MBK30" s="1"/>
      <c r="MBL30" s="1"/>
      <c r="MBM30" s="1"/>
      <c r="MBN30" s="1"/>
      <c r="MBO30" s="1"/>
      <c r="MBP30" s="1"/>
      <c r="MBQ30" s="1"/>
      <c r="MBR30" s="1"/>
      <c r="MBS30" s="1"/>
      <c r="MBT30" s="1"/>
      <c r="MBU30" s="1"/>
      <c r="MBV30" s="1"/>
      <c r="MBW30" s="1"/>
      <c r="MBX30" s="1"/>
      <c r="MBY30" s="1"/>
      <c r="MBZ30" s="1"/>
      <c r="MCA30" s="1"/>
      <c r="MCB30" s="1"/>
      <c r="MCC30" s="1"/>
      <c r="MCD30" s="1"/>
      <c r="MCE30" s="1"/>
      <c r="MCF30" s="1"/>
      <c r="MCG30" s="1"/>
      <c r="MCH30" s="1"/>
      <c r="MCI30" s="1"/>
      <c r="MCJ30" s="1"/>
      <c r="MCK30" s="1"/>
      <c r="MCL30" s="1"/>
      <c r="MCM30" s="1"/>
      <c r="MCN30" s="1"/>
      <c r="MCO30" s="1"/>
      <c r="MCP30" s="1"/>
      <c r="MCQ30" s="1"/>
      <c r="MCR30" s="1"/>
      <c r="MCS30" s="1"/>
      <c r="MCT30" s="1"/>
      <c r="MCU30" s="1"/>
      <c r="MCV30" s="1"/>
      <c r="MCW30" s="1"/>
      <c r="MCX30" s="1"/>
      <c r="MCY30" s="1"/>
      <c r="MCZ30" s="1"/>
      <c r="MDA30" s="1"/>
      <c r="MDB30" s="1"/>
      <c r="MDC30" s="1"/>
      <c r="MDD30" s="1"/>
      <c r="MDE30" s="1"/>
      <c r="MDF30" s="1"/>
      <c r="MDG30" s="1"/>
      <c r="MDH30" s="1"/>
      <c r="MDI30" s="1"/>
      <c r="MDJ30" s="1"/>
      <c r="MDK30" s="1"/>
      <c r="MDL30" s="1"/>
      <c r="MDM30" s="1"/>
      <c r="MDN30" s="1"/>
      <c r="MDO30" s="1"/>
      <c r="MDP30" s="1"/>
      <c r="MDQ30" s="1"/>
      <c r="MDR30" s="1"/>
      <c r="MDS30" s="1"/>
      <c r="MDT30" s="1"/>
      <c r="MDU30" s="1"/>
      <c r="MDV30" s="1"/>
      <c r="MDW30" s="1"/>
      <c r="MDX30" s="1"/>
      <c r="MDY30" s="1"/>
      <c r="MDZ30" s="1"/>
      <c r="MEA30" s="1"/>
      <c r="MEB30" s="1"/>
      <c r="MEC30" s="1"/>
      <c r="MED30" s="1"/>
      <c r="MEE30" s="1"/>
      <c r="MEF30" s="1"/>
      <c r="MEG30" s="1"/>
      <c r="MEH30" s="1"/>
      <c r="MEI30" s="1"/>
      <c r="MEJ30" s="1"/>
      <c r="MEK30" s="1"/>
      <c r="MEL30" s="1"/>
      <c r="MEM30" s="1"/>
      <c r="MEN30" s="1"/>
      <c r="MEO30" s="1"/>
      <c r="MEP30" s="1"/>
      <c r="MEQ30" s="1"/>
      <c r="MER30" s="1"/>
      <c r="MES30" s="1"/>
      <c r="MET30" s="1"/>
      <c r="MEU30" s="1"/>
      <c r="MEV30" s="1"/>
      <c r="MEW30" s="1"/>
      <c r="MEX30" s="1"/>
      <c r="MEY30" s="1"/>
      <c r="MEZ30" s="1"/>
      <c r="MFA30" s="1"/>
      <c r="MFB30" s="1"/>
      <c r="MFC30" s="1"/>
      <c r="MFD30" s="1"/>
      <c r="MFE30" s="1"/>
      <c r="MFF30" s="1"/>
      <c r="MFG30" s="1"/>
      <c r="MFH30" s="1"/>
      <c r="MFI30" s="1"/>
      <c r="MFJ30" s="1"/>
      <c r="MFK30" s="1"/>
      <c r="MFL30" s="1"/>
      <c r="MFM30" s="1"/>
      <c r="MFN30" s="1"/>
      <c r="MFO30" s="1"/>
      <c r="MFP30" s="1"/>
      <c r="MFQ30" s="1"/>
      <c r="MFR30" s="1"/>
      <c r="MFS30" s="1"/>
      <c r="MFT30" s="1"/>
      <c r="MFU30" s="1"/>
      <c r="MFV30" s="1"/>
      <c r="MFW30" s="1"/>
      <c r="MFX30" s="1"/>
      <c r="MFY30" s="1"/>
      <c r="MFZ30" s="1"/>
      <c r="MGA30" s="1"/>
      <c r="MGB30" s="1"/>
      <c r="MGC30" s="1"/>
      <c r="MGD30" s="1"/>
      <c r="MGE30" s="1"/>
      <c r="MGF30" s="1"/>
      <c r="MGG30" s="1"/>
      <c r="MGH30" s="1"/>
      <c r="MGI30" s="1"/>
      <c r="MGJ30" s="1"/>
      <c r="MGK30" s="1"/>
      <c r="MGL30" s="1"/>
      <c r="MGM30" s="1"/>
      <c r="MGN30" s="1"/>
      <c r="MGO30" s="1"/>
      <c r="MGP30" s="1"/>
      <c r="MGQ30" s="1"/>
      <c r="MGR30" s="1"/>
      <c r="MGS30" s="1"/>
      <c r="MGT30" s="1"/>
      <c r="MGU30" s="1"/>
      <c r="MGV30" s="1"/>
      <c r="MGW30" s="1"/>
      <c r="MGX30" s="1"/>
      <c r="MGY30" s="1"/>
      <c r="MGZ30" s="1"/>
      <c r="MHA30" s="1"/>
      <c r="MHB30" s="1"/>
      <c r="MHC30" s="1"/>
      <c r="MHD30" s="1"/>
      <c r="MHE30" s="1"/>
      <c r="MHF30" s="1"/>
      <c r="MHG30" s="1"/>
      <c r="MHH30" s="1"/>
      <c r="MHI30" s="1"/>
      <c r="MHJ30" s="1"/>
      <c r="MHK30" s="1"/>
      <c r="MHL30" s="1"/>
      <c r="MHM30" s="1"/>
      <c r="MHN30" s="1"/>
      <c r="MHO30" s="1"/>
      <c r="MHP30" s="1"/>
      <c r="MHQ30" s="1"/>
      <c r="MHR30" s="1"/>
      <c r="MHS30" s="1"/>
      <c r="MHT30" s="1"/>
      <c r="MHU30" s="1"/>
      <c r="MHV30" s="1"/>
      <c r="MHW30" s="1"/>
      <c r="MHX30" s="1"/>
      <c r="MHY30" s="1"/>
      <c r="MHZ30" s="1"/>
      <c r="MIA30" s="1"/>
      <c r="MIB30" s="1"/>
      <c r="MIC30" s="1"/>
      <c r="MID30" s="1"/>
      <c r="MIE30" s="1"/>
      <c r="MIF30" s="1"/>
      <c r="MIG30" s="1"/>
      <c r="MIH30" s="1"/>
      <c r="MII30" s="1"/>
      <c r="MIJ30" s="1"/>
      <c r="MIK30" s="1"/>
      <c r="MIL30" s="1"/>
      <c r="MIM30" s="1"/>
      <c r="MIN30" s="1"/>
      <c r="MIO30" s="1"/>
      <c r="MIP30" s="1"/>
      <c r="MIQ30" s="1"/>
      <c r="MIR30" s="1"/>
      <c r="MIS30" s="1"/>
      <c r="MIT30" s="1"/>
      <c r="MIU30" s="1"/>
      <c r="MIV30" s="1"/>
      <c r="MIW30" s="1"/>
      <c r="MIX30" s="1"/>
      <c r="MIY30" s="1"/>
      <c r="MIZ30" s="1"/>
      <c r="MJA30" s="1"/>
      <c r="MJB30" s="1"/>
      <c r="MJC30" s="1"/>
      <c r="MJD30" s="1"/>
      <c r="MJE30" s="1"/>
      <c r="MJF30" s="1"/>
      <c r="MJG30" s="1"/>
      <c r="MJH30" s="1"/>
      <c r="MJI30" s="1"/>
      <c r="MJJ30" s="1"/>
      <c r="MJK30" s="1"/>
      <c r="MJL30" s="1"/>
      <c r="MJM30" s="1"/>
      <c r="MJN30" s="1"/>
      <c r="MJO30" s="1"/>
      <c r="MJP30" s="1"/>
      <c r="MJQ30" s="1"/>
      <c r="MJR30" s="1"/>
      <c r="MJS30" s="1"/>
      <c r="MJT30" s="1"/>
      <c r="MJU30" s="1"/>
      <c r="MJV30" s="1"/>
      <c r="MJW30" s="1"/>
      <c r="MJX30" s="1"/>
      <c r="MJY30" s="1"/>
      <c r="MJZ30" s="1"/>
      <c r="MKA30" s="1"/>
      <c r="MKB30" s="1"/>
      <c r="MKC30" s="1"/>
      <c r="MKD30" s="1"/>
      <c r="MKE30" s="1"/>
      <c r="MKF30" s="1"/>
      <c r="MKG30" s="1"/>
      <c r="MKH30" s="1"/>
      <c r="MKI30" s="1"/>
      <c r="MKJ30" s="1"/>
      <c r="MKK30" s="1"/>
      <c r="MKL30" s="1"/>
      <c r="MKM30" s="1"/>
      <c r="MKN30" s="1"/>
      <c r="MKO30" s="1"/>
      <c r="MKP30" s="1"/>
      <c r="MKQ30" s="1"/>
      <c r="MKR30" s="1"/>
      <c r="MKS30" s="1"/>
      <c r="MKT30" s="1"/>
      <c r="MKU30" s="1"/>
      <c r="MKV30" s="1"/>
      <c r="MKW30" s="1"/>
      <c r="MKX30" s="1"/>
      <c r="MKY30" s="1"/>
      <c r="MKZ30" s="1"/>
      <c r="MLA30" s="1"/>
      <c r="MLB30" s="1"/>
      <c r="MLC30" s="1"/>
      <c r="MLD30" s="1"/>
      <c r="MLE30" s="1"/>
      <c r="MLF30" s="1"/>
      <c r="MLG30" s="1"/>
      <c r="MLH30" s="1"/>
      <c r="MLI30" s="1"/>
      <c r="MLJ30" s="1"/>
      <c r="MLK30" s="1"/>
      <c r="MLL30" s="1"/>
      <c r="MLM30" s="1"/>
      <c r="MLN30" s="1"/>
      <c r="MLO30" s="1"/>
      <c r="MLP30" s="1"/>
      <c r="MLQ30" s="1"/>
      <c r="MLR30" s="1"/>
      <c r="MLS30" s="1"/>
      <c r="MLT30" s="1"/>
      <c r="MLU30" s="1"/>
      <c r="MLV30" s="1"/>
      <c r="MLW30" s="1"/>
      <c r="MLX30" s="1"/>
      <c r="MLY30" s="1"/>
      <c r="MLZ30" s="1"/>
      <c r="MMA30" s="1"/>
      <c r="MMB30" s="1"/>
      <c r="MMC30" s="1"/>
      <c r="MMD30" s="1"/>
      <c r="MME30" s="1"/>
      <c r="MMF30" s="1"/>
      <c r="MMG30" s="1"/>
      <c r="MMH30" s="1"/>
      <c r="MMI30" s="1"/>
      <c r="MMJ30" s="1"/>
      <c r="MMK30" s="1"/>
      <c r="MML30" s="1"/>
      <c r="MMM30" s="1"/>
      <c r="MMN30" s="1"/>
      <c r="MMO30" s="1"/>
      <c r="MMP30" s="1"/>
      <c r="MMQ30" s="1"/>
      <c r="MMR30" s="1"/>
      <c r="MMS30" s="1"/>
      <c r="MMT30" s="1"/>
      <c r="MMU30" s="1"/>
      <c r="MMV30" s="1"/>
      <c r="MMW30" s="1"/>
      <c r="MMX30" s="1"/>
      <c r="MMY30" s="1"/>
      <c r="MMZ30" s="1"/>
      <c r="MNA30" s="1"/>
      <c r="MNB30" s="1"/>
      <c r="MNC30" s="1"/>
      <c r="MND30" s="1"/>
      <c r="MNE30" s="1"/>
      <c r="MNF30" s="1"/>
      <c r="MNG30" s="1"/>
      <c r="MNH30" s="1"/>
      <c r="MNI30" s="1"/>
      <c r="MNJ30" s="1"/>
      <c r="MNK30" s="1"/>
      <c r="MNL30" s="1"/>
      <c r="MNM30" s="1"/>
      <c r="MNN30" s="1"/>
      <c r="MNO30" s="1"/>
      <c r="MNP30" s="1"/>
      <c r="MNQ30" s="1"/>
      <c r="MNR30" s="1"/>
      <c r="MNS30" s="1"/>
      <c r="MNT30" s="1"/>
      <c r="MNU30" s="1"/>
      <c r="MNV30" s="1"/>
      <c r="MNW30" s="1"/>
      <c r="MNX30" s="1"/>
      <c r="MNY30" s="1"/>
      <c r="MNZ30" s="1"/>
      <c r="MOA30" s="1"/>
      <c r="MOB30" s="1"/>
      <c r="MOC30" s="1"/>
      <c r="MOD30" s="1"/>
      <c r="MOE30" s="1"/>
      <c r="MOF30" s="1"/>
      <c r="MOG30" s="1"/>
      <c r="MOH30" s="1"/>
      <c r="MOI30" s="1"/>
      <c r="MOJ30" s="1"/>
      <c r="MOK30" s="1"/>
      <c r="MOL30" s="1"/>
      <c r="MOM30" s="1"/>
      <c r="MON30" s="1"/>
      <c r="MOO30" s="1"/>
      <c r="MOP30" s="1"/>
      <c r="MOQ30" s="1"/>
      <c r="MOR30" s="1"/>
      <c r="MOS30" s="1"/>
      <c r="MOT30" s="1"/>
      <c r="MOU30" s="1"/>
      <c r="MOV30" s="1"/>
      <c r="MOW30" s="1"/>
      <c r="MOX30" s="1"/>
      <c r="MOY30" s="1"/>
      <c r="MOZ30" s="1"/>
      <c r="MPA30" s="1"/>
      <c r="MPB30" s="1"/>
      <c r="MPC30" s="1"/>
      <c r="MPD30" s="1"/>
      <c r="MPE30" s="1"/>
      <c r="MPF30" s="1"/>
      <c r="MPG30" s="1"/>
      <c r="MPH30" s="1"/>
      <c r="MPI30" s="1"/>
      <c r="MPJ30" s="1"/>
      <c r="MPK30" s="1"/>
      <c r="MPL30" s="1"/>
      <c r="MPM30" s="1"/>
      <c r="MPN30" s="1"/>
      <c r="MPO30" s="1"/>
      <c r="MPP30" s="1"/>
      <c r="MPQ30" s="1"/>
      <c r="MPR30" s="1"/>
      <c r="MPS30" s="1"/>
      <c r="MPT30" s="1"/>
      <c r="MPU30" s="1"/>
      <c r="MPV30" s="1"/>
      <c r="MPW30" s="1"/>
      <c r="MPX30" s="1"/>
      <c r="MPY30" s="1"/>
      <c r="MPZ30" s="1"/>
      <c r="MQA30" s="1"/>
      <c r="MQB30" s="1"/>
      <c r="MQC30" s="1"/>
      <c r="MQD30" s="1"/>
      <c r="MQE30" s="1"/>
      <c r="MQF30" s="1"/>
      <c r="MQG30" s="1"/>
      <c r="MQH30" s="1"/>
      <c r="MQI30" s="1"/>
      <c r="MQJ30" s="1"/>
      <c r="MQK30" s="1"/>
      <c r="MQL30" s="1"/>
      <c r="MQM30" s="1"/>
      <c r="MQN30" s="1"/>
      <c r="MQO30" s="1"/>
      <c r="MQP30" s="1"/>
      <c r="MQQ30" s="1"/>
      <c r="MQR30" s="1"/>
      <c r="MQS30" s="1"/>
      <c r="MQT30" s="1"/>
      <c r="MQU30" s="1"/>
      <c r="MQV30" s="1"/>
      <c r="MQW30" s="1"/>
      <c r="MQX30" s="1"/>
      <c r="MQY30" s="1"/>
      <c r="MQZ30" s="1"/>
      <c r="MRA30" s="1"/>
      <c r="MRB30" s="1"/>
      <c r="MRC30" s="1"/>
      <c r="MRD30" s="1"/>
      <c r="MRE30" s="1"/>
      <c r="MRF30" s="1"/>
      <c r="MRG30" s="1"/>
      <c r="MRH30" s="1"/>
      <c r="MRI30" s="1"/>
      <c r="MRJ30" s="1"/>
      <c r="MRK30" s="1"/>
      <c r="MRL30" s="1"/>
      <c r="MRM30" s="1"/>
      <c r="MRN30" s="1"/>
      <c r="MRO30" s="1"/>
      <c r="MRP30" s="1"/>
      <c r="MRQ30" s="1"/>
      <c r="MRR30" s="1"/>
      <c r="MRS30" s="1"/>
      <c r="MRT30" s="1"/>
      <c r="MRU30" s="1"/>
      <c r="MRV30" s="1"/>
      <c r="MRW30" s="1"/>
      <c r="MRX30" s="1"/>
      <c r="MRY30" s="1"/>
      <c r="MRZ30" s="1"/>
      <c r="MSA30" s="1"/>
      <c r="MSB30" s="1"/>
      <c r="MSC30" s="1"/>
      <c r="MSD30" s="1"/>
      <c r="MSE30" s="1"/>
      <c r="MSF30" s="1"/>
      <c r="MSG30" s="1"/>
      <c r="MSH30" s="1"/>
      <c r="MSI30" s="1"/>
      <c r="MSJ30" s="1"/>
      <c r="MSK30" s="1"/>
      <c r="MSL30" s="1"/>
      <c r="MSM30" s="1"/>
      <c r="MSN30" s="1"/>
      <c r="MSO30" s="1"/>
      <c r="MSP30" s="1"/>
      <c r="MSQ30" s="1"/>
      <c r="MSR30" s="1"/>
      <c r="MSS30" s="1"/>
      <c r="MST30" s="1"/>
      <c r="MSU30" s="1"/>
      <c r="MSV30" s="1"/>
      <c r="MSW30" s="1"/>
      <c r="MSX30" s="1"/>
      <c r="MSY30" s="1"/>
      <c r="MSZ30" s="1"/>
      <c r="MTA30" s="1"/>
      <c r="MTB30" s="1"/>
      <c r="MTC30" s="1"/>
      <c r="MTD30" s="1"/>
      <c r="MTE30" s="1"/>
      <c r="MTF30" s="1"/>
      <c r="MTG30" s="1"/>
      <c r="MTH30" s="1"/>
      <c r="MTI30" s="1"/>
      <c r="MTJ30" s="1"/>
      <c r="MTK30" s="1"/>
      <c r="MTL30" s="1"/>
      <c r="MTM30" s="1"/>
      <c r="MTN30" s="1"/>
      <c r="MTO30" s="1"/>
      <c r="MTP30" s="1"/>
      <c r="MTQ30" s="1"/>
      <c r="MTR30" s="1"/>
      <c r="MTS30" s="1"/>
      <c r="MTT30" s="1"/>
      <c r="MTU30" s="1"/>
      <c r="MTV30" s="1"/>
      <c r="MTW30" s="1"/>
      <c r="MTX30" s="1"/>
      <c r="MTY30" s="1"/>
      <c r="MTZ30" s="1"/>
      <c r="MUA30" s="1"/>
      <c r="MUB30" s="1"/>
      <c r="MUC30" s="1"/>
      <c r="MUD30" s="1"/>
      <c r="MUE30" s="1"/>
      <c r="MUF30" s="1"/>
      <c r="MUG30" s="1"/>
      <c r="MUH30" s="1"/>
      <c r="MUI30" s="1"/>
      <c r="MUJ30" s="1"/>
      <c r="MUK30" s="1"/>
      <c r="MUL30" s="1"/>
      <c r="MUM30" s="1"/>
      <c r="MUN30" s="1"/>
      <c r="MUO30" s="1"/>
      <c r="MUP30" s="1"/>
      <c r="MUQ30" s="1"/>
      <c r="MUR30" s="1"/>
      <c r="MUS30" s="1"/>
      <c r="MUT30" s="1"/>
      <c r="MUU30" s="1"/>
      <c r="MUV30" s="1"/>
      <c r="MUW30" s="1"/>
      <c r="MUX30" s="1"/>
      <c r="MUY30" s="1"/>
      <c r="MUZ30" s="1"/>
      <c r="MVA30" s="1"/>
      <c r="MVB30" s="1"/>
      <c r="MVC30" s="1"/>
      <c r="MVD30" s="1"/>
      <c r="MVE30" s="1"/>
      <c r="MVF30" s="1"/>
      <c r="MVG30" s="1"/>
      <c r="MVH30" s="1"/>
      <c r="MVI30" s="1"/>
      <c r="MVJ30" s="1"/>
      <c r="MVK30" s="1"/>
      <c r="MVL30" s="1"/>
      <c r="MVM30" s="1"/>
      <c r="MVN30" s="1"/>
      <c r="MVO30" s="1"/>
      <c r="MVP30" s="1"/>
      <c r="MVQ30" s="1"/>
      <c r="MVR30" s="1"/>
      <c r="MVS30" s="1"/>
      <c r="MVT30" s="1"/>
      <c r="MVU30" s="1"/>
      <c r="MVV30" s="1"/>
      <c r="MVW30" s="1"/>
      <c r="MVX30" s="1"/>
      <c r="MVY30" s="1"/>
      <c r="MVZ30" s="1"/>
      <c r="MWA30" s="1"/>
      <c r="MWB30" s="1"/>
      <c r="MWC30" s="1"/>
      <c r="MWD30" s="1"/>
      <c r="MWE30" s="1"/>
      <c r="MWF30" s="1"/>
      <c r="MWG30" s="1"/>
      <c r="MWH30" s="1"/>
      <c r="MWI30" s="1"/>
      <c r="MWJ30" s="1"/>
      <c r="MWK30" s="1"/>
      <c r="MWL30" s="1"/>
      <c r="MWM30" s="1"/>
      <c r="MWN30" s="1"/>
      <c r="MWO30" s="1"/>
      <c r="MWP30" s="1"/>
      <c r="MWQ30" s="1"/>
      <c r="MWR30" s="1"/>
      <c r="MWS30" s="1"/>
      <c r="MWT30" s="1"/>
      <c r="MWU30" s="1"/>
      <c r="MWV30" s="1"/>
      <c r="MWW30" s="1"/>
      <c r="MWX30" s="1"/>
      <c r="MWY30" s="1"/>
      <c r="MWZ30" s="1"/>
      <c r="MXA30" s="1"/>
      <c r="MXB30" s="1"/>
      <c r="MXC30" s="1"/>
      <c r="MXD30" s="1"/>
      <c r="MXE30" s="1"/>
      <c r="MXF30" s="1"/>
      <c r="MXG30" s="1"/>
      <c r="MXH30" s="1"/>
      <c r="MXI30" s="1"/>
      <c r="MXJ30" s="1"/>
      <c r="MXK30" s="1"/>
      <c r="MXL30" s="1"/>
      <c r="MXM30" s="1"/>
      <c r="MXN30" s="1"/>
      <c r="MXO30" s="1"/>
      <c r="MXP30" s="1"/>
      <c r="MXQ30" s="1"/>
      <c r="MXR30" s="1"/>
      <c r="MXS30" s="1"/>
      <c r="MXT30" s="1"/>
      <c r="MXU30" s="1"/>
      <c r="MXV30" s="1"/>
      <c r="MXW30" s="1"/>
      <c r="MXX30" s="1"/>
      <c r="MXY30" s="1"/>
      <c r="MXZ30" s="1"/>
      <c r="MYA30" s="1"/>
      <c r="MYB30" s="1"/>
      <c r="MYC30" s="1"/>
      <c r="MYD30" s="1"/>
      <c r="MYE30" s="1"/>
      <c r="MYF30" s="1"/>
      <c r="MYG30" s="1"/>
      <c r="MYH30" s="1"/>
      <c r="MYI30" s="1"/>
      <c r="MYJ30" s="1"/>
      <c r="MYK30" s="1"/>
      <c r="MYL30" s="1"/>
      <c r="MYM30" s="1"/>
      <c r="MYN30" s="1"/>
      <c r="MYO30" s="1"/>
      <c r="MYP30" s="1"/>
      <c r="MYQ30" s="1"/>
      <c r="MYR30" s="1"/>
      <c r="MYS30" s="1"/>
      <c r="MYT30" s="1"/>
      <c r="MYU30" s="1"/>
      <c r="MYV30" s="1"/>
      <c r="MYW30" s="1"/>
      <c r="MYX30" s="1"/>
      <c r="MYY30" s="1"/>
      <c r="MYZ30" s="1"/>
      <c r="MZA30" s="1"/>
      <c r="MZB30" s="1"/>
      <c r="MZC30" s="1"/>
      <c r="MZD30" s="1"/>
      <c r="MZE30" s="1"/>
      <c r="MZF30" s="1"/>
      <c r="MZG30" s="1"/>
      <c r="MZH30" s="1"/>
      <c r="MZI30" s="1"/>
      <c r="MZJ30" s="1"/>
      <c r="MZK30" s="1"/>
      <c r="MZL30" s="1"/>
      <c r="MZM30" s="1"/>
      <c r="MZN30" s="1"/>
      <c r="MZO30" s="1"/>
      <c r="MZP30" s="1"/>
      <c r="MZQ30" s="1"/>
      <c r="MZR30" s="1"/>
      <c r="MZS30" s="1"/>
      <c r="MZT30" s="1"/>
      <c r="MZU30" s="1"/>
      <c r="MZV30" s="1"/>
      <c r="MZW30" s="1"/>
      <c r="MZX30" s="1"/>
      <c r="MZY30" s="1"/>
      <c r="MZZ30" s="1"/>
      <c r="NAA30" s="1"/>
      <c r="NAB30" s="1"/>
      <c r="NAC30" s="1"/>
      <c r="NAD30" s="1"/>
      <c r="NAE30" s="1"/>
      <c r="NAF30" s="1"/>
      <c r="NAG30" s="1"/>
      <c r="NAH30" s="1"/>
      <c r="NAI30" s="1"/>
      <c r="NAJ30" s="1"/>
      <c r="NAK30" s="1"/>
      <c r="NAL30" s="1"/>
      <c r="NAM30" s="1"/>
      <c r="NAN30" s="1"/>
      <c r="NAO30" s="1"/>
      <c r="NAP30" s="1"/>
      <c r="NAQ30" s="1"/>
      <c r="NAR30" s="1"/>
      <c r="NAS30" s="1"/>
      <c r="NAT30" s="1"/>
      <c r="NAU30" s="1"/>
      <c r="NAV30" s="1"/>
      <c r="NAW30" s="1"/>
      <c r="NAX30" s="1"/>
      <c r="NAY30" s="1"/>
      <c r="NAZ30" s="1"/>
      <c r="NBA30" s="1"/>
      <c r="NBB30" s="1"/>
      <c r="NBC30" s="1"/>
      <c r="NBD30" s="1"/>
      <c r="NBE30" s="1"/>
      <c r="NBF30" s="1"/>
      <c r="NBG30" s="1"/>
      <c r="NBH30" s="1"/>
      <c r="NBI30" s="1"/>
      <c r="NBJ30" s="1"/>
      <c r="NBK30" s="1"/>
      <c r="NBL30" s="1"/>
      <c r="NBM30" s="1"/>
      <c r="NBN30" s="1"/>
      <c r="NBO30" s="1"/>
      <c r="NBP30" s="1"/>
      <c r="NBQ30" s="1"/>
      <c r="NBR30" s="1"/>
      <c r="NBS30" s="1"/>
      <c r="NBT30" s="1"/>
      <c r="NBU30" s="1"/>
      <c r="NBV30" s="1"/>
      <c r="NBW30" s="1"/>
      <c r="NBX30" s="1"/>
      <c r="NBY30" s="1"/>
      <c r="NBZ30" s="1"/>
      <c r="NCA30" s="1"/>
      <c r="NCB30" s="1"/>
      <c r="NCC30" s="1"/>
      <c r="NCD30" s="1"/>
      <c r="NCE30" s="1"/>
      <c r="NCF30" s="1"/>
      <c r="NCG30" s="1"/>
      <c r="NCH30" s="1"/>
      <c r="NCI30" s="1"/>
      <c r="NCJ30" s="1"/>
      <c r="NCK30" s="1"/>
      <c r="NCL30" s="1"/>
      <c r="NCM30" s="1"/>
      <c r="NCN30" s="1"/>
      <c r="NCO30" s="1"/>
      <c r="NCP30" s="1"/>
      <c r="NCQ30" s="1"/>
      <c r="NCR30" s="1"/>
      <c r="NCS30" s="1"/>
      <c r="NCT30" s="1"/>
      <c r="NCU30" s="1"/>
      <c r="NCV30" s="1"/>
      <c r="NCW30" s="1"/>
      <c r="NCX30" s="1"/>
      <c r="NCY30" s="1"/>
      <c r="NCZ30" s="1"/>
      <c r="NDA30" s="1"/>
      <c r="NDB30" s="1"/>
      <c r="NDC30" s="1"/>
      <c r="NDD30" s="1"/>
      <c r="NDE30" s="1"/>
      <c r="NDF30" s="1"/>
      <c r="NDG30" s="1"/>
      <c r="NDH30" s="1"/>
      <c r="NDI30" s="1"/>
      <c r="NDJ30" s="1"/>
      <c r="NDK30" s="1"/>
      <c r="NDL30" s="1"/>
      <c r="NDM30" s="1"/>
      <c r="NDN30" s="1"/>
      <c r="NDO30" s="1"/>
      <c r="NDP30" s="1"/>
      <c r="NDQ30" s="1"/>
      <c r="NDR30" s="1"/>
      <c r="NDS30" s="1"/>
      <c r="NDT30" s="1"/>
      <c r="NDU30" s="1"/>
      <c r="NDV30" s="1"/>
      <c r="NDW30" s="1"/>
      <c r="NDX30" s="1"/>
      <c r="NDY30" s="1"/>
      <c r="NDZ30" s="1"/>
      <c r="NEA30" s="1"/>
      <c r="NEB30" s="1"/>
      <c r="NEC30" s="1"/>
      <c r="NED30" s="1"/>
      <c r="NEE30" s="1"/>
      <c r="NEF30" s="1"/>
      <c r="NEG30" s="1"/>
      <c r="NEH30" s="1"/>
      <c r="NEI30" s="1"/>
      <c r="NEJ30" s="1"/>
      <c r="NEK30" s="1"/>
      <c r="NEL30" s="1"/>
      <c r="NEM30" s="1"/>
      <c r="NEN30" s="1"/>
      <c r="NEO30" s="1"/>
      <c r="NEP30" s="1"/>
      <c r="NEQ30" s="1"/>
      <c r="NER30" s="1"/>
      <c r="NES30" s="1"/>
      <c r="NET30" s="1"/>
      <c r="NEU30" s="1"/>
      <c r="NEV30" s="1"/>
      <c r="NEW30" s="1"/>
      <c r="NEX30" s="1"/>
      <c r="NEY30" s="1"/>
      <c r="NEZ30" s="1"/>
      <c r="NFA30" s="1"/>
      <c r="NFB30" s="1"/>
      <c r="NFC30" s="1"/>
      <c r="NFD30" s="1"/>
      <c r="NFE30" s="1"/>
      <c r="NFF30" s="1"/>
      <c r="NFG30" s="1"/>
      <c r="NFH30" s="1"/>
      <c r="NFI30" s="1"/>
      <c r="NFJ30" s="1"/>
      <c r="NFK30" s="1"/>
      <c r="NFL30" s="1"/>
      <c r="NFM30" s="1"/>
      <c r="NFN30" s="1"/>
      <c r="NFO30" s="1"/>
      <c r="NFP30" s="1"/>
      <c r="NFQ30" s="1"/>
      <c r="NFR30" s="1"/>
      <c r="NFS30" s="1"/>
      <c r="NFT30" s="1"/>
      <c r="NFU30" s="1"/>
      <c r="NFV30" s="1"/>
      <c r="NFW30" s="1"/>
      <c r="NFX30" s="1"/>
      <c r="NFY30" s="1"/>
      <c r="NFZ30" s="1"/>
      <c r="NGA30" s="1"/>
      <c r="NGB30" s="1"/>
      <c r="NGC30" s="1"/>
      <c r="NGD30" s="1"/>
      <c r="NGE30" s="1"/>
      <c r="NGF30" s="1"/>
      <c r="NGG30" s="1"/>
      <c r="NGH30" s="1"/>
      <c r="NGI30" s="1"/>
      <c r="NGJ30" s="1"/>
      <c r="NGK30" s="1"/>
      <c r="NGL30" s="1"/>
      <c r="NGM30" s="1"/>
      <c r="NGN30" s="1"/>
      <c r="NGO30" s="1"/>
      <c r="NGP30" s="1"/>
      <c r="NGQ30" s="1"/>
      <c r="NGR30" s="1"/>
      <c r="NGS30" s="1"/>
      <c r="NGT30" s="1"/>
      <c r="NGU30" s="1"/>
      <c r="NGV30" s="1"/>
      <c r="NGW30" s="1"/>
      <c r="NGX30" s="1"/>
      <c r="NGY30" s="1"/>
      <c r="NGZ30" s="1"/>
      <c r="NHA30" s="1"/>
      <c r="NHB30" s="1"/>
      <c r="NHC30" s="1"/>
      <c r="NHD30" s="1"/>
      <c r="NHE30" s="1"/>
      <c r="NHF30" s="1"/>
      <c r="NHG30" s="1"/>
      <c r="NHH30" s="1"/>
      <c r="NHI30" s="1"/>
      <c r="NHJ30" s="1"/>
      <c r="NHK30" s="1"/>
      <c r="NHL30" s="1"/>
      <c r="NHM30" s="1"/>
      <c r="NHN30" s="1"/>
      <c r="NHO30" s="1"/>
      <c r="NHP30" s="1"/>
      <c r="NHQ30" s="1"/>
      <c r="NHR30" s="1"/>
      <c r="NHS30" s="1"/>
      <c r="NHT30" s="1"/>
      <c r="NHU30" s="1"/>
      <c r="NHV30" s="1"/>
      <c r="NHW30" s="1"/>
      <c r="NHX30" s="1"/>
      <c r="NHY30" s="1"/>
      <c r="NHZ30" s="1"/>
      <c r="NIA30" s="1"/>
      <c r="NIB30" s="1"/>
      <c r="NIC30" s="1"/>
      <c r="NID30" s="1"/>
      <c r="NIE30" s="1"/>
      <c r="NIF30" s="1"/>
      <c r="NIG30" s="1"/>
      <c r="NIH30" s="1"/>
      <c r="NII30" s="1"/>
      <c r="NIJ30" s="1"/>
      <c r="NIK30" s="1"/>
      <c r="NIL30" s="1"/>
      <c r="NIM30" s="1"/>
      <c r="NIN30" s="1"/>
      <c r="NIO30" s="1"/>
      <c r="NIP30" s="1"/>
      <c r="NIQ30" s="1"/>
      <c r="NIR30" s="1"/>
      <c r="NIS30" s="1"/>
      <c r="NIT30" s="1"/>
      <c r="NIU30" s="1"/>
      <c r="NIV30" s="1"/>
      <c r="NIW30" s="1"/>
      <c r="NIX30" s="1"/>
      <c r="NIY30" s="1"/>
      <c r="NIZ30" s="1"/>
      <c r="NJA30" s="1"/>
      <c r="NJB30" s="1"/>
      <c r="NJC30" s="1"/>
      <c r="NJD30" s="1"/>
      <c r="NJE30" s="1"/>
      <c r="NJF30" s="1"/>
      <c r="NJG30" s="1"/>
      <c r="NJH30" s="1"/>
      <c r="NJI30" s="1"/>
      <c r="NJJ30" s="1"/>
      <c r="NJK30" s="1"/>
      <c r="NJL30" s="1"/>
      <c r="NJM30" s="1"/>
      <c r="NJN30" s="1"/>
      <c r="NJO30" s="1"/>
      <c r="NJP30" s="1"/>
      <c r="NJQ30" s="1"/>
      <c r="NJR30" s="1"/>
      <c r="NJS30" s="1"/>
      <c r="NJT30" s="1"/>
      <c r="NJU30" s="1"/>
      <c r="NJV30" s="1"/>
      <c r="NJW30" s="1"/>
      <c r="NJX30" s="1"/>
      <c r="NJY30" s="1"/>
      <c r="NJZ30" s="1"/>
      <c r="NKA30" s="1"/>
      <c r="NKB30" s="1"/>
      <c r="NKC30" s="1"/>
      <c r="NKD30" s="1"/>
      <c r="NKE30" s="1"/>
      <c r="NKF30" s="1"/>
      <c r="NKG30" s="1"/>
      <c r="NKH30" s="1"/>
      <c r="NKI30" s="1"/>
      <c r="NKJ30" s="1"/>
      <c r="NKK30" s="1"/>
      <c r="NKL30" s="1"/>
      <c r="NKM30" s="1"/>
      <c r="NKN30" s="1"/>
      <c r="NKO30" s="1"/>
      <c r="NKP30" s="1"/>
      <c r="NKQ30" s="1"/>
      <c r="NKR30" s="1"/>
      <c r="NKS30" s="1"/>
      <c r="NKT30" s="1"/>
      <c r="NKU30" s="1"/>
      <c r="NKV30" s="1"/>
      <c r="NKW30" s="1"/>
      <c r="NKX30" s="1"/>
      <c r="NKY30" s="1"/>
      <c r="NKZ30" s="1"/>
      <c r="NLA30" s="1"/>
      <c r="NLB30" s="1"/>
      <c r="NLC30" s="1"/>
      <c r="NLD30" s="1"/>
      <c r="NLE30" s="1"/>
      <c r="NLF30" s="1"/>
      <c r="NLG30" s="1"/>
      <c r="NLH30" s="1"/>
      <c r="NLI30" s="1"/>
      <c r="NLJ30" s="1"/>
      <c r="NLK30" s="1"/>
      <c r="NLL30" s="1"/>
      <c r="NLM30" s="1"/>
      <c r="NLN30" s="1"/>
      <c r="NLO30" s="1"/>
      <c r="NLP30" s="1"/>
      <c r="NLQ30" s="1"/>
      <c r="NLR30" s="1"/>
      <c r="NLS30" s="1"/>
      <c r="NLT30" s="1"/>
      <c r="NLU30" s="1"/>
      <c r="NLV30" s="1"/>
      <c r="NLW30" s="1"/>
      <c r="NLX30" s="1"/>
      <c r="NLY30" s="1"/>
      <c r="NLZ30" s="1"/>
      <c r="NMA30" s="1"/>
      <c r="NMB30" s="1"/>
      <c r="NMC30" s="1"/>
      <c r="NMD30" s="1"/>
      <c r="NME30" s="1"/>
      <c r="NMF30" s="1"/>
      <c r="NMG30" s="1"/>
      <c r="NMH30" s="1"/>
      <c r="NMI30" s="1"/>
      <c r="NMJ30" s="1"/>
      <c r="NMK30" s="1"/>
      <c r="NML30" s="1"/>
      <c r="NMM30" s="1"/>
      <c r="NMN30" s="1"/>
      <c r="NMO30" s="1"/>
      <c r="NMP30" s="1"/>
      <c r="NMQ30" s="1"/>
      <c r="NMR30" s="1"/>
      <c r="NMS30" s="1"/>
      <c r="NMT30" s="1"/>
      <c r="NMU30" s="1"/>
      <c r="NMV30" s="1"/>
      <c r="NMW30" s="1"/>
      <c r="NMX30" s="1"/>
      <c r="NMY30" s="1"/>
      <c r="NMZ30" s="1"/>
      <c r="NNA30" s="1"/>
      <c r="NNB30" s="1"/>
      <c r="NNC30" s="1"/>
      <c r="NND30" s="1"/>
      <c r="NNE30" s="1"/>
      <c r="NNF30" s="1"/>
      <c r="NNG30" s="1"/>
      <c r="NNH30" s="1"/>
      <c r="NNI30" s="1"/>
      <c r="NNJ30" s="1"/>
      <c r="NNK30" s="1"/>
      <c r="NNL30" s="1"/>
      <c r="NNM30" s="1"/>
      <c r="NNN30" s="1"/>
      <c r="NNO30" s="1"/>
      <c r="NNP30" s="1"/>
      <c r="NNQ30" s="1"/>
      <c r="NNR30" s="1"/>
      <c r="NNS30" s="1"/>
      <c r="NNT30" s="1"/>
      <c r="NNU30" s="1"/>
      <c r="NNV30" s="1"/>
      <c r="NNW30" s="1"/>
      <c r="NNX30" s="1"/>
      <c r="NNY30" s="1"/>
      <c r="NNZ30" s="1"/>
      <c r="NOA30" s="1"/>
      <c r="NOB30" s="1"/>
      <c r="NOC30" s="1"/>
      <c r="NOD30" s="1"/>
      <c r="NOE30" s="1"/>
      <c r="NOF30" s="1"/>
      <c r="NOG30" s="1"/>
      <c r="NOH30" s="1"/>
      <c r="NOI30" s="1"/>
      <c r="NOJ30" s="1"/>
      <c r="NOK30" s="1"/>
      <c r="NOL30" s="1"/>
      <c r="NOM30" s="1"/>
      <c r="NON30" s="1"/>
      <c r="NOO30" s="1"/>
      <c r="NOP30" s="1"/>
      <c r="NOQ30" s="1"/>
      <c r="NOR30" s="1"/>
      <c r="NOS30" s="1"/>
      <c r="NOT30" s="1"/>
      <c r="NOU30" s="1"/>
      <c r="NOV30" s="1"/>
      <c r="NOW30" s="1"/>
      <c r="NOX30" s="1"/>
      <c r="NOY30" s="1"/>
      <c r="NOZ30" s="1"/>
      <c r="NPA30" s="1"/>
      <c r="NPB30" s="1"/>
      <c r="NPC30" s="1"/>
      <c r="NPD30" s="1"/>
      <c r="NPE30" s="1"/>
      <c r="NPF30" s="1"/>
      <c r="NPG30" s="1"/>
      <c r="NPH30" s="1"/>
      <c r="NPI30" s="1"/>
      <c r="NPJ30" s="1"/>
      <c r="NPK30" s="1"/>
      <c r="NPL30" s="1"/>
      <c r="NPM30" s="1"/>
      <c r="NPN30" s="1"/>
      <c r="NPO30" s="1"/>
      <c r="NPP30" s="1"/>
      <c r="NPQ30" s="1"/>
      <c r="NPR30" s="1"/>
      <c r="NPS30" s="1"/>
      <c r="NPT30" s="1"/>
      <c r="NPU30" s="1"/>
      <c r="NPV30" s="1"/>
      <c r="NPW30" s="1"/>
      <c r="NPX30" s="1"/>
      <c r="NPY30" s="1"/>
      <c r="NPZ30" s="1"/>
      <c r="NQA30" s="1"/>
      <c r="NQB30" s="1"/>
      <c r="NQC30" s="1"/>
      <c r="NQD30" s="1"/>
      <c r="NQE30" s="1"/>
      <c r="NQF30" s="1"/>
      <c r="NQG30" s="1"/>
      <c r="NQH30" s="1"/>
      <c r="NQI30" s="1"/>
      <c r="NQJ30" s="1"/>
      <c r="NQK30" s="1"/>
      <c r="NQL30" s="1"/>
      <c r="NQM30" s="1"/>
      <c r="NQN30" s="1"/>
      <c r="NQO30" s="1"/>
      <c r="NQP30" s="1"/>
      <c r="NQQ30" s="1"/>
      <c r="NQR30" s="1"/>
      <c r="NQS30" s="1"/>
      <c r="NQT30" s="1"/>
      <c r="NQU30" s="1"/>
      <c r="NQV30" s="1"/>
      <c r="NQW30" s="1"/>
      <c r="NQX30" s="1"/>
      <c r="NQY30" s="1"/>
      <c r="NQZ30" s="1"/>
      <c r="NRA30" s="1"/>
      <c r="NRB30" s="1"/>
      <c r="NRC30" s="1"/>
      <c r="NRD30" s="1"/>
      <c r="NRE30" s="1"/>
      <c r="NRF30" s="1"/>
      <c r="NRG30" s="1"/>
      <c r="NRH30" s="1"/>
      <c r="NRI30" s="1"/>
      <c r="NRJ30" s="1"/>
      <c r="NRK30" s="1"/>
      <c r="NRL30" s="1"/>
      <c r="NRM30" s="1"/>
      <c r="NRN30" s="1"/>
      <c r="NRO30" s="1"/>
      <c r="NRP30" s="1"/>
      <c r="NRQ30" s="1"/>
      <c r="NRR30" s="1"/>
      <c r="NRS30" s="1"/>
      <c r="NRT30" s="1"/>
      <c r="NRU30" s="1"/>
      <c r="NRV30" s="1"/>
      <c r="NRW30" s="1"/>
      <c r="NRX30" s="1"/>
      <c r="NRY30" s="1"/>
      <c r="NRZ30" s="1"/>
      <c r="NSA30" s="1"/>
      <c r="NSB30" s="1"/>
      <c r="NSC30" s="1"/>
      <c r="NSD30" s="1"/>
      <c r="NSE30" s="1"/>
      <c r="NSF30" s="1"/>
      <c r="NSG30" s="1"/>
      <c r="NSH30" s="1"/>
      <c r="NSI30" s="1"/>
      <c r="NSJ30" s="1"/>
      <c r="NSK30" s="1"/>
      <c r="NSL30" s="1"/>
      <c r="NSM30" s="1"/>
      <c r="NSN30" s="1"/>
      <c r="NSO30" s="1"/>
      <c r="NSP30" s="1"/>
      <c r="NSQ30" s="1"/>
      <c r="NSR30" s="1"/>
      <c r="NSS30" s="1"/>
      <c r="NST30" s="1"/>
      <c r="NSU30" s="1"/>
      <c r="NSV30" s="1"/>
      <c r="NSW30" s="1"/>
      <c r="NSX30" s="1"/>
      <c r="NSY30" s="1"/>
      <c r="NSZ30" s="1"/>
      <c r="NTA30" s="1"/>
      <c r="NTB30" s="1"/>
      <c r="NTC30" s="1"/>
      <c r="NTD30" s="1"/>
      <c r="NTE30" s="1"/>
      <c r="NTF30" s="1"/>
      <c r="NTG30" s="1"/>
      <c r="NTH30" s="1"/>
      <c r="NTI30" s="1"/>
      <c r="NTJ30" s="1"/>
      <c r="NTK30" s="1"/>
      <c r="NTL30" s="1"/>
      <c r="NTM30" s="1"/>
      <c r="NTN30" s="1"/>
      <c r="NTO30" s="1"/>
      <c r="NTP30" s="1"/>
      <c r="NTQ30" s="1"/>
      <c r="NTR30" s="1"/>
      <c r="NTS30" s="1"/>
      <c r="NTT30" s="1"/>
      <c r="NTU30" s="1"/>
      <c r="NTV30" s="1"/>
      <c r="NTW30" s="1"/>
      <c r="NTX30" s="1"/>
      <c r="NTY30" s="1"/>
      <c r="NTZ30" s="1"/>
      <c r="NUA30" s="1"/>
      <c r="NUB30" s="1"/>
      <c r="NUC30" s="1"/>
      <c r="NUD30" s="1"/>
      <c r="NUE30" s="1"/>
      <c r="NUF30" s="1"/>
      <c r="NUG30" s="1"/>
      <c r="NUH30" s="1"/>
      <c r="NUI30" s="1"/>
      <c r="NUJ30" s="1"/>
      <c r="NUK30" s="1"/>
      <c r="NUL30" s="1"/>
      <c r="NUM30" s="1"/>
      <c r="NUN30" s="1"/>
      <c r="NUO30" s="1"/>
      <c r="NUP30" s="1"/>
      <c r="NUQ30" s="1"/>
      <c r="NUR30" s="1"/>
      <c r="NUS30" s="1"/>
      <c r="NUT30" s="1"/>
      <c r="NUU30" s="1"/>
      <c r="NUV30" s="1"/>
      <c r="NUW30" s="1"/>
      <c r="NUX30" s="1"/>
      <c r="NUY30" s="1"/>
      <c r="NUZ30" s="1"/>
      <c r="NVA30" s="1"/>
      <c r="NVB30" s="1"/>
      <c r="NVC30" s="1"/>
      <c r="NVD30" s="1"/>
      <c r="NVE30" s="1"/>
      <c r="NVF30" s="1"/>
      <c r="NVG30" s="1"/>
      <c r="NVH30" s="1"/>
      <c r="NVI30" s="1"/>
      <c r="NVJ30" s="1"/>
      <c r="NVK30" s="1"/>
      <c r="NVL30" s="1"/>
      <c r="NVM30" s="1"/>
      <c r="NVN30" s="1"/>
      <c r="NVO30" s="1"/>
      <c r="NVP30" s="1"/>
      <c r="NVQ30" s="1"/>
      <c r="NVR30" s="1"/>
      <c r="NVS30" s="1"/>
      <c r="NVT30" s="1"/>
      <c r="NVU30" s="1"/>
      <c r="NVV30" s="1"/>
      <c r="NVW30" s="1"/>
      <c r="NVX30" s="1"/>
      <c r="NVY30" s="1"/>
      <c r="NVZ30" s="1"/>
      <c r="NWA30" s="1"/>
      <c r="NWB30" s="1"/>
      <c r="NWC30" s="1"/>
      <c r="NWD30" s="1"/>
      <c r="NWE30" s="1"/>
      <c r="NWF30" s="1"/>
      <c r="NWG30" s="1"/>
      <c r="NWH30" s="1"/>
      <c r="NWI30" s="1"/>
      <c r="NWJ30" s="1"/>
      <c r="NWK30" s="1"/>
      <c r="NWL30" s="1"/>
      <c r="NWM30" s="1"/>
      <c r="NWN30" s="1"/>
      <c r="NWO30" s="1"/>
      <c r="NWP30" s="1"/>
      <c r="NWQ30" s="1"/>
      <c r="NWR30" s="1"/>
      <c r="NWS30" s="1"/>
      <c r="NWT30" s="1"/>
      <c r="NWU30" s="1"/>
      <c r="NWV30" s="1"/>
      <c r="NWW30" s="1"/>
      <c r="NWX30" s="1"/>
      <c r="NWY30" s="1"/>
      <c r="NWZ30" s="1"/>
      <c r="NXA30" s="1"/>
      <c r="NXB30" s="1"/>
      <c r="NXC30" s="1"/>
      <c r="NXD30" s="1"/>
      <c r="NXE30" s="1"/>
      <c r="NXF30" s="1"/>
      <c r="NXG30" s="1"/>
      <c r="NXH30" s="1"/>
      <c r="NXI30" s="1"/>
      <c r="NXJ30" s="1"/>
      <c r="NXK30" s="1"/>
      <c r="NXL30" s="1"/>
      <c r="NXM30" s="1"/>
      <c r="NXN30" s="1"/>
      <c r="NXO30" s="1"/>
      <c r="NXP30" s="1"/>
      <c r="NXQ30" s="1"/>
      <c r="NXR30" s="1"/>
      <c r="NXS30" s="1"/>
      <c r="NXT30" s="1"/>
      <c r="NXU30" s="1"/>
      <c r="NXV30" s="1"/>
      <c r="NXW30" s="1"/>
      <c r="NXX30" s="1"/>
      <c r="NXY30" s="1"/>
      <c r="NXZ30" s="1"/>
      <c r="NYA30" s="1"/>
      <c r="NYB30" s="1"/>
      <c r="NYC30" s="1"/>
      <c r="NYD30" s="1"/>
      <c r="NYE30" s="1"/>
      <c r="NYF30" s="1"/>
      <c r="NYG30" s="1"/>
      <c r="NYH30" s="1"/>
      <c r="NYI30" s="1"/>
      <c r="NYJ30" s="1"/>
      <c r="NYK30" s="1"/>
      <c r="NYL30" s="1"/>
      <c r="NYM30" s="1"/>
      <c r="NYN30" s="1"/>
      <c r="NYO30" s="1"/>
      <c r="NYP30" s="1"/>
      <c r="NYQ30" s="1"/>
      <c r="NYR30" s="1"/>
      <c r="NYS30" s="1"/>
      <c r="NYT30" s="1"/>
      <c r="NYU30" s="1"/>
      <c r="NYV30" s="1"/>
      <c r="NYW30" s="1"/>
      <c r="NYX30" s="1"/>
      <c r="NYY30" s="1"/>
      <c r="NYZ30" s="1"/>
      <c r="NZA30" s="1"/>
      <c r="NZB30" s="1"/>
      <c r="NZC30" s="1"/>
      <c r="NZD30" s="1"/>
      <c r="NZE30" s="1"/>
      <c r="NZF30" s="1"/>
      <c r="NZG30" s="1"/>
      <c r="NZH30" s="1"/>
      <c r="NZI30" s="1"/>
      <c r="NZJ30" s="1"/>
      <c r="NZK30" s="1"/>
      <c r="NZL30" s="1"/>
      <c r="NZM30" s="1"/>
      <c r="NZN30" s="1"/>
      <c r="NZO30" s="1"/>
      <c r="NZP30" s="1"/>
      <c r="NZQ30" s="1"/>
      <c r="NZR30" s="1"/>
      <c r="NZS30" s="1"/>
      <c r="NZT30" s="1"/>
      <c r="NZU30" s="1"/>
      <c r="NZV30" s="1"/>
      <c r="NZW30" s="1"/>
      <c r="NZX30" s="1"/>
      <c r="NZY30" s="1"/>
      <c r="NZZ30" s="1"/>
      <c r="OAA30" s="1"/>
      <c r="OAB30" s="1"/>
      <c r="OAC30" s="1"/>
      <c r="OAD30" s="1"/>
      <c r="OAE30" s="1"/>
      <c r="OAF30" s="1"/>
      <c r="OAG30" s="1"/>
      <c r="OAH30" s="1"/>
      <c r="OAI30" s="1"/>
      <c r="OAJ30" s="1"/>
      <c r="OAK30" s="1"/>
      <c r="OAL30" s="1"/>
      <c r="OAM30" s="1"/>
      <c r="OAN30" s="1"/>
      <c r="OAO30" s="1"/>
      <c r="OAP30" s="1"/>
      <c r="OAQ30" s="1"/>
      <c r="OAR30" s="1"/>
      <c r="OAS30" s="1"/>
      <c r="OAT30" s="1"/>
      <c r="OAU30" s="1"/>
      <c r="OAV30" s="1"/>
      <c r="OAW30" s="1"/>
      <c r="OAX30" s="1"/>
      <c r="OAY30" s="1"/>
      <c r="OAZ30" s="1"/>
      <c r="OBA30" s="1"/>
      <c r="OBB30" s="1"/>
      <c r="OBC30" s="1"/>
      <c r="OBD30" s="1"/>
      <c r="OBE30" s="1"/>
      <c r="OBF30" s="1"/>
      <c r="OBG30" s="1"/>
      <c r="OBH30" s="1"/>
      <c r="OBI30" s="1"/>
      <c r="OBJ30" s="1"/>
      <c r="OBK30" s="1"/>
      <c r="OBL30" s="1"/>
      <c r="OBM30" s="1"/>
      <c r="OBN30" s="1"/>
      <c r="OBO30" s="1"/>
      <c r="OBP30" s="1"/>
      <c r="OBQ30" s="1"/>
      <c r="OBR30" s="1"/>
      <c r="OBS30" s="1"/>
      <c r="OBT30" s="1"/>
      <c r="OBU30" s="1"/>
      <c r="OBV30" s="1"/>
      <c r="OBW30" s="1"/>
      <c r="OBX30" s="1"/>
      <c r="OBY30" s="1"/>
      <c r="OBZ30" s="1"/>
      <c r="OCA30" s="1"/>
      <c r="OCB30" s="1"/>
      <c r="OCC30" s="1"/>
      <c r="OCD30" s="1"/>
      <c r="OCE30" s="1"/>
      <c r="OCF30" s="1"/>
      <c r="OCG30" s="1"/>
      <c r="OCH30" s="1"/>
      <c r="OCI30" s="1"/>
      <c r="OCJ30" s="1"/>
      <c r="OCK30" s="1"/>
      <c r="OCL30" s="1"/>
      <c r="OCM30" s="1"/>
      <c r="OCN30" s="1"/>
      <c r="OCO30" s="1"/>
      <c r="OCP30" s="1"/>
      <c r="OCQ30" s="1"/>
      <c r="OCR30" s="1"/>
      <c r="OCS30" s="1"/>
      <c r="OCT30" s="1"/>
      <c r="OCU30" s="1"/>
      <c r="OCV30" s="1"/>
      <c r="OCW30" s="1"/>
      <c r="OCX30" s="1"/>
      <c r="OCY30" s="1"/>
      <c r="OCZ30" s="1"/>
      <c r="ODA30" s="1"/>
      <c r="ODB30" s="1"/>
      <c r="ODC30" s="1"/>
      <c r="ODD30" s="1"/>
      <c r="ODE30" s="1"/>
      <c r="ODF30" s="1"/>
      <c r="ODG30" s="1"/>
      <c r="ODH30" s="1"/>
      <c r="ODI30" s="1"/>
      <c r="ODJ30" s="1"/>
      <c r="ODK30" s="1"/>
      <c r="ODL30" s="1"/>
      <c r="ODM30" s="1"/>
      <c r="ODN30" s="1"/>
      <c r="ODO30" s="1"/>
      <c r="ODP30" s="1"/>
      <c r="ODQ30" s="1"/>
      <c r="ODR30" s="1"/>
      <c r="ODS30" s="1"/>
      <c r="ODT30" s="1"/>
      <c r="ODU30" s="1"/>
      <c r="ODV30" s="1"/>
      <c r="ODW30" s="1"/>
      <c r="ODX30" s="1"/>
      <c r="ODY30" s="1"/>
      <c r="ODZ30" s="1"/>
      <c r="OEA30" s="1"/>
      <c r="OEB30" s="1"/>
      <c r="OEC30" s="1"/>
      <c r="OED30" s="1"/>
      <c r="OEE30" s="1"/>
      <c r="OEF30" s="1"/>
      <c r="OEG30" s="1"/>
      <c r="OEH30" s="1"/>
      <c r="OEI30" s="1"/>
      <c r="OEJ30" s="1"/>
      <c r="OEK30" s="1"/>
      <c r="OEL30" s="1"/>
      <c r="OEM30" s="1"/>
      <c r="OEN30" s="1"/>
      <c r="OEO30" s="1"/>
      <c r="OEP30" s="1"/>
      <c r="OEQ30" s="1"/>
      <c r="OER30" s="1"/>
      <c r="OES30" s="1"/>
      <c r="OET30" s="1"/>
      <c r="OEU30" s="1"/>
      <c r="OEV30" s="1"/>
      <c r="OEW30" s="1"/>
      <c r="OEX30" s="1"/>
      <c r="OEY30" s="1"/>
      <c r="OEZ30" s="1"/>
      <c r="OFA30" s="1"/>
      <c r="OFB30" s="1"/>
      <c r="OFC30" s="1"/>
      <c r="OFD30" s="1"/>
      <c r="OFE30" s="1"/>
      <c r="OFF30" s="1"/>
      <c r="OFG30" s="1"/>
      <c r="OFH30" s="1"/>
      <c r="OFI30" s="1"/>
      <c r="OFJ30" s="1"/>
      <c r="OFK30" s="1"/>
      <c r="OFL30" s="1"/>
      <c r="OFM30" s="1"/>
      <c r="OFN30" s="1"/>
      <c r="OFO30" s="1"/>
      <c r="OFP30" s="1"/>
      <c r="OFQ30" s="1"/>
      <c r="OFR30" s="1"/>
      <c r="OFS30" s="1"/>
      <c r="OFT30" s="1"/>
      <c r="OFU30" s="1"/>
      <c r="OFV30" s="1"/>
      <c r="OFW30" s="1"/>
      <c r="OFX30" s="1"/>
      <c r="OFY30" s="1"/>
      <c r="OFZ30" s="1"/>
      <c r="OGA30" s="1"/>
      <c r="OGB30" s="1"/>
      <c r="OGC30" s="1"/>
      <c r="OGD30" s="1"/>
      <c r="OGE30" s="1"/>
      <c r="OGF30" s="1"/>
      <c r="OGG30" s="1"/>
      <c r="OGH30" s="1"/>
      <c r="OGI30" s="1"/>
      <c r="OGJ30" s="1"/>
      <c r="OGK30" s="1"/>
      <c r="OGL30" s="1"/>
      <c r="OGM30" s="1"/>
      <c r="OGN30" s="1"/>
      <c r="OGO30" s="1"/>
      <c r="OGP30" s="1"/>
      <c r="OGQ30" s="1"/>
      <c r="OGR30" s="1"/>
      <c r="OGS30" s="1"/>
      <c r="OGT30" s="1"/>
      <c r="OGU30" s="1"/>
      <c r="OGV30" s="1"/>
      <c r="OGW30" s="1"/>
      <c r="OGX30" s="1"/>
      <c r="OGY30" s="1"/>
      <c r="OGZ30" s="1"/>
      <c r="OHA30" s="1"/>
      <c r="OHB30" s="1"/>
      <c r="OHC30" s="1"/>
      <c r="OHD30" s="1"/>
      <c r="OHE30" s="1"/>
      <c r="OHF30" s="1"/>
      <c r="OHG30" s="1"/>
      <c r="OHH30" s="1"/>
      <c r="OHI30" s="1"/>
      <c r="OHJ30" s="1"/>
      <c r="OHK30" s="1"/>
      <c r="OHL30" s="1"/>
      <c r="OHM30" s="1"/>
      <c r="OHN30" s="1"/>
      <c r="OHO30" s="1"/>
      <c r="OHP30" s="1"/>
      <c r="OHQ30" s="1"/>
      <c r="OHR30" s="1"/>
      <c r="OHS30" s="1"/>
      <c r="OHT30" s="1"/>
      <c r="OHU30" s="1"/>
      <c r="OHV30" s="1"/>
      <c r="OHW30" s="1"/>
      <c r="OHX30" s="1"/>
      <c r="OHY30" s="1"/>
      <c r="OHZ30" s="1"/>
      <c r="OIA30" s="1"/>
      <c r="OIB30" s="1"/>
      <c r="OIC30" s="1"/>
      <c r="OID30" s="1"/>
      <c r="OIE30" s="1"/>
      <c r="OIF30" s="1"/>
      <c r="OIG30" s="1"/>
      <c r="OIH30" s="1"/>
      <c r="OII30" s="1"/>
      <c r="OIJ30" s="1"/>
      <c r="OIK30" s="1"/>
      <c r="OIL30" s="1"/>
      <c r="OIM30" s="1"/>
      <c r="OIN30" s="1"/>
      <c r="OIO30" s="1"/>
      <c r="OIP30" s="1"/>
      <c r="OIQ30" s="1"/>
      <c r="OIR30" s="1"/>
      <c r="OIS30" s="1"/>
      <c r="OIT30" s="1"/>
      <c r="OIU30" s="1"/>
      <c r="OIV30" s="1"/>
      <c r="OIW30" s="1"/>
      <c r="OIX30" s="1"/>
      <c r="OIY30" s="1"/>
      <c r="OIZ30" s="1"/>
      <c r="OJA30" s="1"/>
      <c r="OJB30" s="1"/>
      <c r="OJC30" s="1"/>
      <c r="OJD30" s="1"/>
      <c r="OJE30" s="1"/>
      <c r="OJF30" s="1"/>
      <c r="OJG30" s="1"/>
      <c r="OJH30" s="1"/>
      <c r="OJI30" s="1"/>
      <c r="OJJ30" s="1"/>
      <c r="OJK30" s="1"/>
      <c r="OJL30" s="1"/>
      <c r="OJM30" s="1"/>
      <c r="OJN30" s="1"/>
      <c r="OJO30" s="1"/>
      <c r="OJP30" s="1"/>
      <c r="OJQ30" s="1"/>
      <c r="OJR30" s="1"/>
      <c r="OJS30" s="1"/>
      <c r="OJT30" s="1"/>
      <c r="OJU30" s="1"/>
      <c r="OJV30" s="1"/>
      <c r="OJW30" s="1"/>
      <c r="OJX30" s="1"/>
      <c r="OJY30" s="1"/>
      <c r="OJZ30" s="1"/>
      <c r="OKA30" s="1"/>
      <c r="OKB30" s="1"/>
      <c r="OKC30" s="1"/>
      <c r="OKD30" s="1"/>
      <c r="OKE30" s="1"/>
      <c r="OKF30" s="1"/>
      <c r="OKG30" s="1"/>
      <c r="OKH30" s="1"/>
      <c r="OKI30" s="1"/>
      <c r="OKJ30" s="1"/>
      <c r="OKK30" s="1"/>
      <c r="OKL30" s="1"/>
      <c r="OKM30" s="1"/>
      <c r="OKN30" s="1"/>
      <c r="OKO30" s="1"/>
      <c r="OKP30" s="1"/>
      <c r="OKQ30" s="1"/>
      <c r="OKR30" s="1"/>
      <c r="OKS30" s="1"/>
      <c r="OKT30" s="1"/>
      <c r="OKU30" s="1"/>
      <c r="OKV30" s="1"/>
      <c r="OKW30" s="1"/>
      <c r="OKX30" s="1"/>
      <c r="OKY30" s="1"/>
      <c r="OKZ30" s="1"/>
      <c r="OLA30" s="1"/>
      <c r="OLB30" s="1"/>
      <c r="OLC30" s="1"/>
      <c r="OLD30" s="1"/>
      <c r="OLE30" s="1"/>
      <c r="OLF30" s="1"/>
      <c r="OLG30" s="1"/>
      <c r="OLH30" s="1"/>
      <c r="OLI30" s="1"/>
      <c r="OLJ30" s="1"/>
      <c r="OLK30" s="1"/>
      <c r="OLL30" s="1"/>
      <c r="OLM30" s="1"/>
      <c r="OLN30" s="1"/>
      <c r="OLO30" s="1"/>
      <c r="OLP30" s="1"/>
      <c r="OLQ30" s="1"/>
      <c r="OLR30" s="1"/>
      <c r="OLS30" s="1"/>
      <c r="OLT30" s="1"/>
      <c r="OLU30" s="1"/>
      <c r="OLV30" s="1"/>
      <c r="OLW30" s="1"/>
      <c r="OLX30" s="1"/>
      <c r="OLY30" s="1"/>
      <c r="OLZ30" s="1"/>
      <c r="OMA30" s="1"/>
      <c r="OMB30" s="1"/>
      <c r="OMC30" s="1"/>
      <c r="OMD30" s="1"/>
      <c r="OME30" s="1"/>
      <c r="OMF30" s="1"/>
      <c r="OMG30" s="1"/>
      <c r="OMH30" s="1"/>
      <c r="OMI30" s="1"/>
      <c r="OMJ30" s="1"/>
      <c r="OMK30" s="1"/>
      <c r="OML30" s="1"/>
      <c r="OMM30" s="1"/>
      <c r="OMN30" s="1"/>
      <c r="OMO30" s="1"/>
      <c r="OMP30" s="1"/>
      <c r="OMQ30" s="1"/>
      <c r="OMR30" s="1"/>
      <c r="OMS30" s="1"/>
      <c r="OMT30" s="1"/>
      <c r="OMU30" s="1"/>
      <c r="OMV30" s="1"/>
      <c r="OMW30" s="1"/>
      <c r="OMX30" s="1"/>
      <c r="OMY30" s="1"/>
      <c r="OMZ30" s="1"/>
      <c r="ONA30" s="1"/>
      <c r="ONB30" s="1"/>
      <c r="ONC30" s="1"/>
      <c r="OND30" s="1"/>
      <c r="ONE30" s="1"/>
      <c r="ONF30" s="1"/>
      <c r="ONG30" s="1"/>
      <c r="ONH30" s="1"/>
      <c r="ONI30" s="1"/>
      <c r="ONJ30" s="1"/>
      <c r="ONK30" s="1"/>
      <c r="ONL30" s="1"/>
      <c r="ONM30" s="1"/>
      <c r="ONN30" s="1"/>
      <c r="ONO30" s="1"/>
      <c r="ONP30" s="1"/>
      <c r="ONQ30" s="1"/>
      <c r="ONR30" s="1"/>
      <c r="ONS30" s="1"/>
      <c r="ONT30" s="1"/>
      <c r="ONU30" s="1"/>
      <c r="ONV30" s="1"/>
      <c r="ONW30" s="1"/>
      <c r="ONX30" s="1"/>
      <c r="ONY30" s="1"/>
      <c r="ONZ30" s="1"/>
      <c r="OOA30" s="1"/>
      <c r="OOB30" s="1"/>
      <c r="OOC30" s="1"/>
      <c r="OOD30" s="1"/>
      <c r="OOE30" s="1"/>
      <c r="OOF30" s="1"/>
      <c r="OOG30" s="1"/>
      <c r="OOH30" s="1"/>
      <c r="OOI30" s="1"/>
      <c r="OOJ30" s="1"/>
      <c r="OOK30" s="1"/>
      <c r="OOL30" s="1"/>
      <c r="OOM30" s="1"/>
      <c r="OON30" s="1"/>
      <c r="OOO30" s="1"/>
      <c r="OOP30" s="1"/>
      <c r="OOQ30" s="1"/>
      <c r="OOR30" s="1"/>
      <c r="OOS30" s="1"/>
      <c r="OOT30" s="1"/>
      <c r="OOU30" s="1"/>
      <c r="OOV30" s="1"/>
      <c r="OOW30" s="1"/>
      <c r="OOX30" s="1"/>
      <c r="OOY30" s="1"/>
      <c r="OOZ30" s="1"/>
      <c r="OPA30" s="1"/>
      <c r="OPB30" s="1"/>
      <c r="OPC30" s="1"/>
      <c r="OPD30" s="1"/>
      <c r="OPE30" s="1"/>
      <c r="OPF30" s="1"/>
      <c r="OPG30" s="1"/>
      <c r="OPH30" s="1"/>
      <c r="OPI30" s="1"/>
      <c r="OPJ30" s="1"/>
      <c r="OPK30" s="1"/>
      <c r="OPL30" s="1"/>
      <c r="OPM30" s="1"/>
      <c r="OPN30" s="1"/>
      <c r="OPO30" s="1"/>
      <c r="OPP30" s="1"/>
      <c r="OPQ30" s="1"/>
      <c r="OPR30" s="1"/>
      <c r="OPS30" s="1"/>
      <c r="OPT30" s="1"/>
      <c r="OPU30" s="1"/>
      <c r="OPV30" s="1"/>
      <c r="OPW30" s="1"/>
      <c r="OPX30" s="1"/>
      <c r="OPY30" s="1"/>
      <c r="OPZ30" s="1"/>
      <c r="OQA30" s="1"/>
      <c r="OQB30" s="1"/>
      <c r="OQC30" s="1"/>
      <c r="OQD30" s="1"/>
      <c r="OQE30" s="1"/>
      <c r="OQF30" s="1"/>
      <c r="OQG30" s="1"/>
      <c r="OQH30" s="1"/>
      <c r="OQI30" s="1"/>
      <c r="OQJ30" s="1"/>
      <c r="OQK30" s="1"/>
      <c r="OQL30" s="1"/>
      <c r="OQM30" s="1"/>
      <c r="OQN30" s="1"/>
      <c r="OQO30" s="1"/>
      <c r="OQP30" s="1"/>
      <c r="OQQ30" s="1"/>
      <c r="OQR30" s="1"/>
      <c r="OQS30" s="1"/>
      <c r="OQT30" s="1"/>
      <c r="OQU30" s="1"/>
      <c r="OQV30" s="1"/>
      <c r="OQW30" s="1"/>
      <c r="OQX30" s="1"/>
      <c r="OQY30" s="1"/>
      <c r="OQZ30" s="1"/>
      <c r="ORA30" s="1"/>
      <c r="ORB30" s="1"/>
      <c r="ORC30" s="1"/>
      <c r="ORD30" s="1"/>
      <c r="ORE30" s="1"/>
      <c r="ORF30" s="1"/>
      <c r="ORG30" s="1"/>
      <c r="ORH30" s="1"/>
      <c r="ORI30" s="1"/>
      <c r="ORJ30" s="1"/>
      <c r="ORK30" s="1"/>
      <c r="ORL30" s="1"/>
      <c r="ORM30" s="1"/>
      <c r="ORN30" s="1"/>
      <c r="ORO30" s="1"/>
      <c r="ORP30" s="1"/>
      <c r="ORQ30" s="1"/>
      <c r="ORR30" s="1"/>
      <c r="ORS30" s="1"/>
      <c r="ORT30" s="1"/>
      <c r="ORU30" s="1"/>
      <c r="ORV30" s="1"/>
      <c r="ORW30" s="1"/>
      <c r="ORX30" s="1"/>
      <c r="ORY30" s="1"/>
      <c r="ORZ30" s="1"/>
      <c r="OSA30" s="1"/>
      <c r="OSB30" s="1"/>
      <c r="OSC30" s="1"/>
      <c r="OSD30" s="1"/>
      <c r="OSE30" s="1"/>
      <c r="OSF30" s="1"/>
      <c r="OSG30" s="1"/>
      <c r="OSH30" s="1"/>
      <c r="OSI30" s="1"/>
      <c r="OSJ30" s="1"/>
      <c r="OSK30" s="1"/>
      <c r="OSL30" s="1"/>
      <c r="OSM30" s="1"/>
      <c r="OSN30" s="1"/>
      <c r="OSO30" s="1"/>
      <c r="OSP30" s="1"/>
      <c r="OSQ30" s="1"/>
      <c r="OSR30" s="1"/>
      <c r="OSS30" s="1"/>
      <c r="OST30" s="1"/>
      <c r="OSU30" s="1"/>
      <c r="OSV30" s="1"/>
      <c r="OSW30" s="1"/>
      <c r="OSX30" s="1"/>
      <c r="OSY30" s="1"/>
      <c r="OSZ30" s="1"/>
      <c r="OTA30" s="1"/>
      <c r="OTB30" s="1"/>
      <c r="OTC30" s="1"/>
      <c r="OTD30" s="1"/>
      <c r="OTE30" s="1"/>
      <c r="OTF30" s="1"/>
      <c r="OTG30" s="1"/>
      <c r="OTH30" s="1"/>
      <c r="OTI30" s="1"/>
      <c r="OTJ30" s="1"/>
      <c r="OTK30" s="1"/>
      <c r="OTL30" s="1"/>
      <c r="OTM30" s="1"/>
      <c r="OTN30" s="1"/>
      <c r="OTO30" s="1"/>
      <c r="OTP30" s="1"/>
      <c r="OTQ30" s="1"/>
      <c r="OTR30" s="1"/>
      <c r="OTS30" s="1"/>
      <c r="OTT30" s="1"/>
      <c r="OTU30" s="1"/>
      <c r="OTV30" s="1"/>
      <c r="OTW30" s="1"/>
      <c r="OTX30" s="1"/>
      <c r="OTY30" s="1"/>
      <c r="OTZ30" s="1"/>
      <c r="OUA30" s="1"/>
      <c r="OUB30" s="1"/>
      <c r="OUC30" s="1"/>
      <c r="OUD30" s="1"/>
      <c r="OUE30" s="1"/>
      <c r="OUF30" s="1"/>
      <c r="OUG30" s="1"/>
      <c r="OUH30" s="1"/>
      <c r="OUI30" s="1"/>
      <c r="OUJ30" s="1"/>
      <c r="OUK30" s="1"/>
      <c r="OUL30" s="1"/>
      <c r="OUM30" s="1"/>
      <c r="OUN30" s="1"/>
      <c r="OUO30" s="1"/>
      <c r="OUP30" s="1"/>
      <c r="OUQ30" s="1"/>
      <c r="OUR30" s="1"/>
      <c r="OUS30" s="1"/>
      <c r="OUT30" s="1"/>
      <c r="OUU30" s="1"/>
      <c r="OUV30" s="1"/>
      <c r="OUW30" s="1"/>
      <c r="OUX30" s="1"/>
      <c r="OUY30" s="1"/>
      <c r="OUZ30" s="1"/>
      <c r="OVA30" s="1"/>
      <c r="OVB30" s="1"/>
      <c r="OVC30" s="1"/>
      <c r="OVD30" s="1"/>
      <c r="OVE30" s="1"/>
      <c r="OVF30" s="1"/>
      <c r="OVG30" s="1"/>
      <c r="OVH30" s="1"/>
      <c r="OVI30" s="1"/>
      <c r="OVJ30" s="1"/>
      <c r="OVK30" s="1"/>
      <c r="OVL30" s="1"/>
      <c r="OVM30" s="1"/>
      <c r="OVN30" s="1"/>
      <c r="OVO30" s="1"/>
      <c r="OVP30" s="1"/>
      <c r="OVQ30" s="1"/>
      <c r="OVR30" s="1"/>
      <c r="OVS30" s="1"/>
      <c r="OVT30" s="1"/>
      <c r="OVU30" s="1"/>
      <c r="OVV30" s="1"/>
      <c r="OVW30" s="1"/>
      <c r="OVX30" s="1"/>
      <c r="OVY30" s="1"/>
      <c r="OVZ30" s="1"/>
      <c r="OWA30" s="1"/>
      <c r="OWB30" s="1"/>
      <c r="OWC30" s="1"/>
      <c r="OWD30" s="1"/>
      <c r="OWE30" s="1"/>
      <c r="OWF30" s="1"/>
      <c r="OWG30" s="1"/>
      <c r="OWH30" s="1"/>
      <c r="OWI30" s="1"/>
      <c r="OWJ30" s="1"/>
      <c r="OWK30" s="1"/>
      <c r="OWL30" s="1"/>
      <c r="OWM30" s="1"/>
      <c r="OWN30" s="1"/>
      <c r="OWO30" s="1"/>
      <c r="OWP30" s="1"/>
      <c r="OWQ30" s="1"/>
      <c r="OWR30" s="1"/>
      <c r="OWS30" s="1"/>
      <c r="OWT30" s="1"/>
      <c r="OWU30" s="1"/>
      <c r="OWV30" s="1"/>
      <c r="OWW30" s="1"/>
      <c r="OWX30" s="1"/>
      <c r="OWY30" s="1"/>
      <c r="OWZ30" s="1"/>
      <c r="OXA30" s="1"/>
      <c r="OXB30" s="1"/>
      <c r="OXC30" s="1"/>
      <c r="OXD30" s="1"/>
      <c r="OXE30" s="1"/>
      <c r="OXF30" s="1"/>
      <c r="OXG30" s="1"/>
      <c r="OXH30" s="1"/>
      <c r="OXI30" s="1"/>
      <c r="OXJ30" s="1"/>
      <c r="OXK30" s="1"/>
      <c r="OXL30" s="1"/>
      <c r="OXM30" s="1"/>
      <c r="OXN30" s="1"/>
      <c r="OXO30" s="1"/>
      <c r="OXP30" s="1"/>
      <c r="OXQ30" s="1"/>
      <c r="OXR30" s="1"/>
      <c r="OXS30" s="1"/>
      <c r="OXT30" s="1"/>
      <c r="OXU30" s="1"/>
      <c r="OXV30" s="1"/>
      <c r="OXW30" s="1"/>
      <c r="OXX30" s="1"/>
      <c r="OXY30" s="1"/>
      <c r="OXZ30" s="1"/>
      <c r="OYA30" s="1"/>
      <c r="OYB30" s="1"/>
      <c r="OYC30" s="1"/>
      <c r="OYD30" s="1"/>
      <c r="OYE30" s="1"/>
      <c r="OYF30" s="1"/>
      <c r="OYG30" s="1"/>
      <c r="OYH30" s="1"/>
      <c r="OYI30" s="1"/>
      <c r="OYJ30" s="1"/>
      <c r="OYK30" s="1"/>
      <c r="OYL30" s="1"/>
      <c r="OYM30" s="1"/>
      <c r="OYN30" s="1"/>
      <c r="OYO30" s="1"/>
      <c r="OYP30" s="1"/>
      <c r="OYQ30" s="1"/>
      <c r="OYR30" s="1"/>
      <c r="OYS30" s="1"/>
      <c r="OYT30" s="1"/>
      <c r="OYU30" s="1"/>
      <c r="OYV30" s="1"/>
      <c r="OYW30" s="1"/>
      <c r="OYX30" s="1"/>
      <c r="OYY30" s="1"/>
      <c r="OYZ30" s="1"/>
      <c r="OZA30" s="1"/>
      <c r="OZB30" s="1"/>
      <c r="OZC30" s="1"/>
      <c r="OZD30" s="1"/>
      <c r="OZE30" s="1"/>
      <c r="OZF30" s="1"/>
      <c r="OZG30" s="1"/>
      <c r="OZH30" s="1"/>
      <c r="OZI30" s="1"/>
      <c r="OZJ30" s="1"/>
      <c r="OZK30" s="1"/>
      <c r="OZL30" s="1"/>
      <c r="OZM30" s="1"/>
      <c r="OZN30" s="1"/>
      <c r="OZO30" s="1"/>
      <c r="OZP30" s="1"/>
      <c r="OZQ30" s="1"/>
      <c r="OZR30" s="1"/>
      <c r="OZS30" s="1"/>
      <c r="OZT30" s="1"/>
      <c r="OZU30" s="1"/>
      <c r="OZV30" s="1"/>
      <c r="OZW30" s="1"/>
      <c r="OZX30" s="1"/>
      <c r="OZY30" s="1"/>
      <c r="OZZ30" s="1"/>
      <c r="PAA30" s="1"/>
      <c r="PAB30" s="1"/>
      <c r="PAC30" s="1"/>
      <c r="PAD30" s="1"/>
      <c r="PAE30" s="1"/>
      <c r="PAF30" s="1"/>
      <c r="PAG30" s="1"/>
      <c r="PAH30" s="1"/>
      <c r="PAI30" s="1"/>
      <c r="PAJ30" s="1"/>
      <c r="PAK30" s="1"/>
      <c r="PAL30" s="1"/>
      <c r="PAM30" s="1"/>
      <c r="PAN30" s="1"/>
      <c r="PAO30" s="1"/>
      <c r="PAP30" s="1"/>
      <c r="PAQ30" s="1"/>
      <c r="PAR30" s="1"/>
      <c r="PAS30" s="1"/>
      <c r="PAT30" s="1"/>
      <c r="PAU30" s="1"/>
      <c r="PAV30" s="1"/>
      <c r="PAW30" s="1"/>
      <c r="PAX30" s="1"/>
      <c r="PAY30" s="1"/>
      <c r="PAZ30" s="1"/>
      <c r="PBA30" s="1"/>
      <c r="PBB30" s="1"/>
      <c r="PBC30" s="1"/>
      <c r="PBD30" s="1"/>
      <c r="PBE30" s="1"/>
      <c r="PBF30" s="1"/>
      <c r="PBG30" s="1"/>
      <c r="PBH30" s="1"/>
      <c r="PBI30" s="1"/>
      <c r="PBJ30" s="1"/>
      <c r="PBK30" s="1"/>
      <c r="PBL30" s="1"/>
      <c r="PBM30" s="1"/>
      <c r="PBN30" s="1"/>
      <c r="PBO30" s="1"/>
      <c r="PBP30" s="1"/>
      <c r="PBQ30" s="1"/>
      <c r="PBR30" s="1"/>
      <c r="PBS30" s="1"/>
      <c r="PBT30" s="1"/>
      <c r="PBU30" s="1"/>
      <c r="PBV30" s="1"/>
      <c r="PBW30" s="1"/>
      <c r="PBX30" s="1"/>
      <c r="PBY30" s="1"/>
      <c r="PBZ30" s="1"/>
      <c r="PCA30" s="1"/>
      <c r="PCB30" s="1"/>
      <c r="PCC30" s="1"/>
      <c r="PCD30" s="1"/>
      <c r="PCE30" s="1"/>
      <c r="PCF30" s="1"/>
      <c r="PCG30" s="1"/>
      <c r="PCH30" s="1"/>
      <c r="PCI30" s="1"/>
      <c r="PCJ30" s="1"/>
      <c r="PCK30" s="1"/>
      <c r="PCL30" s="1"/>
      <c r="PCM30" s="1"/>
      <c r="PCN30" s="1"/>
      <c r="PCO30" s="1"/>
      <c r="PCP30" s="1"/>
      <c r="PCQ30" s="1"/>
      <c r="PCR30" s="1"/>
      <c r="PCS30" s="1"/>
      <c r="PCT30" s="1"/>
      <c r="PCU30" s="1"/>
      <c r="PCV30" s="1"/>
      <c r="PCW30" s="1"/>
      <c r="PCX30" s="1"/>
      <c r="PCY30" s="1"/>
      <c r="PCZ30" s="1"/>
      <c r="PDA30" s="1"/>
      <c r="PDB30" s="1"/>
      <c r="PDC30" s="1"/>
      <c r="PDD30" s="1"/>
      <c r="PDE30" s="1"/>
      <c r="PDF30" s="1"/>
      <c r="PDG30" s="1"/>
      <c r="PDH30" s="1"/>
      <c r="PDI30" s="1"/>
      <c r="PDJ30" s="1"/>
      <c r="PDK30" s="1"/>
      <c r="PDL30" s="1"/>
      <c r="PDM30" s="1"/>
      <c r="PDN30" s="1"/>
      <c r="PDO30" s="1"/>
      <c r="PDP30" s="1"/>
      <c r="PDQ30" s="1"/>
      <c r="PDR30" s="1"/>
      <c r="PDS30" s="1"/>
      <c r="PDT30" s="1"/>
      <c r="PDU30" s="1"/>
      <c r="PDV30" s="1"/>
      <c r="PDW30" s="1"/>
      <c r="PDX30" s="1"/>
      <c r="PDY30" s="1"/>
      <c r="PDZ30" s="1"/>
      <c r="PEA30" s="1"/>
      <c r="PEB30" s="1"/>
      <c r="PEC30" s="1"/>
      <c r="PED30" s="1"/>
      <c r="PEE30" s="1"/>
      <c r="PEF30" s="1"/>
      <c r="PEG30" s="1"/>
      <c r="PEH30" s="1"/>
      <c r="PEI30" s="1"/>
      <c r="PEJ30" s="1"/>
      <c r="PEK30" s="1"/>
      <c r="PEL30" s="1"/>
      <c r="PEM30" s="1"/>
      <c r="PEN30" s="1"/>
      <c r="PEO30" s="1"/>
      <c r="PEP30" s="1"/>
      <c r="PEQ30" s="1"/>
      <c r="PER30" s="1"/>
      <c r="PES30" s="1"/>
      <c r="PET30" s="1"/>
      <c r="PEU30" s="1"/>
      <c r="PEV30" s="1"/>
      <c r="PEW30" s="1"/>
      <c r="PEX30" s="1"/>
      <c r="PEY30" s="1"/>
      <c r="PEZ30" s="1"/>
      <c r="PFA30" s="1"/>
      <c r="PFB30" s="1"/>
      <c r="PFC30" s="1"/>
      <c r="PFD30" s="1"/>
      <c r="PFE30" s="1"/>
      <c r="PFF30" s="1"/>
      <c r="PFG30" s="1"/>
      <c r="PFH30" s="1"/>
      <c r="PFI30" s="1"/>
      <c r="PFJ30" s="1"/>
      <c r="PFK30" s="1"/>
      <c r="PFL30" s="1"/>
      <c r="PFM30" s="1"/>
      <c r="PFN30" s="1"/>
      <c r="PFO30" s="1"/>
      <c r="PFP30" s="1"/>
      <c r="PFQ30" s="1"/>
      <c r="PFR30" s="1"/>
      <c r="PFS30" s="1"/>
      <c r="PFT30" s="1"/>
      <c r="PFU30" s="1"/>
      <c r="PFV30" s="1"/>
      <c r="PFW30" s="1"/>
      <c r="PFX30" s="1"/>
      <c r="PFY30" s="1"/>
      <c r="PFZ30" s="1"/>
      <c r="PGA30" s="1"/>
      <c r="PGB30" s="1"/>
      <c r="PGC30" s="1"/>
      <c r="PGD30" s="1"/>
      <c r="PGE30" s="1"/>
      <c r="PGF30" s="1"/>
      <c r="PGG30" s="1"/>
      <c r="PGH30" s="1"/>
      <c r="PGI30" s="1"/>
      <c r="PGJ30" s="1"/>
      <c r="PGK30" s="1"/>
      <c r="PGL30" s="1"/>
      <c r="PGM30" s="1"/>
      <c r="PGN30" s="1"/>
      <c r="PGO30" s="1"/>
      <c r="PGP30" s="1"/>
      <c r="PGQ30" s="1"/>
      <c r="PGR30" s="1"/>
      <c r="PGS30" s="1"/>
      <c r="PGT30" s="1"/>
      <c r="PGU30" s="1"/>
      <c r="PGV30" s="1"/>
      <c r="PGW30" s="1"/>
      <c r="PGX30" s="1"/>
      <c r="PGY30" s="1"/>
      <c r="PGZ30" s="1"/>
      <c r="PHA30" s="1"/>
      <c r="PHB30" s="1"/>
      <c r="PHC30" s="1"/>
      <c r="PHD30" s="1"/>
      <c r="PHE30" s="1"/>
      <c r="PHF30" s="1"/>
      <c r="PHG30" s="1"/>
      <c r="PHH30" s="1"/>
      <c r="PHI30" s="1"/>
      <c r="PHJ30" s="1"/>
      <c r="PHK30" s="1"/>
      <c r="PHL30" s="1"/>
      <c r="PHM30" s="1"/>
      <c r="PHN30" s="1"/>
      <c r="PHO30" s="1"/>
      <c r="PHP30" s="1"/>
      <c r="PHQ30" s="1"/>
      <c r="PHR30" s="1"/>
      <c r="PHS30" s="1"/>
      <c r="PHT30" s="1"/>
      <c r="PHU30" s="1"/>
      <c r="PHV30" s="1"/>
      <c r="PHW30" s="1"/>
      <c r="PHX30" s="1"/>
      <c r="PHY30" s="1"/>
      <c r="PHZ30" s="1"/>
      <c r="PIA30" s="1"/>
      <c r="PIB30" s="1"/>
      <c r="PIC30" s="1"/>
      <c r="PID30" s="1"/>
      <c r="PIE30" s="1"/>
      <c r="PIF30" s="1"/>
      <c r="PIG30" s="1"/>
      <c r="PIH30" s="1"/>
      <c r="PII30" s="1"/>
      <c r="PIJ30" s="1"/>
      <c r="PIK30" s="1"/>
      <c r="PIL30" s="1"/>
      <c r="PIM30" s="1"/>
      <c r="PIN30" s="1"/>
      <c r="PIO30" s="1"/>
      <c r="PIP30" s="1"/>
      <c r="PIQ30" s="1"/>
      <c r="PIR30" s="1"/>
      <c r="PIS30" s="1"/>
      <c r="PIT30" s="1"/>
      <c r="PIU30" s="1"/>
      <c r="PIV30" s="1"/>
      <c r="PIW30" s="1"/>
      <c r="PIX30" s="1"/>
      <c r="PIY30" s="1"/>
      <c r="PIZ30" s="1"/>
      <c r="PJA30" s="1"/>
      <c r="PJB30" s="1"/>
      <c r="PJC30" s="1"/>
      <c r="PJD30" s="1"/>
      <c r="PJE30" s="1"/>
      <c r="PJF30" s="1"/>
      <c r="PJG30" s="1"/>
      <c r="PJH30" s="1"/>
      <c r="PJI30" s="1"/>
      <c r="PJJ30" s="1"/>
      <c r="PJK30" s="1"/>
      <c r="PJL30" s="1"/>
      <c r="PJM30" s="1"/>
      <c r="PJN30" s="1"/>
      <c r="PJO30" s="1"/>
      <c r="PJP30" s="1"/>
      <c r="PJQ30" s="1"/>
      <c r="PJR30" s="1"/>
      <c r="PJS30" s="1"/>
      <c r="PJT30" s="1"/>
      <c r="PJU30" s="1"/>
      <c r="PJV30" s="1"/>
      <c r="PJW30" s="1"/>
      <c r="PJX30" s="1"/>
      <c r="PJY30" s="1"/>
      <c r="PJZ30" s="1"/>
      <c r="PKA30" s="1"/>
      <c r="PKB30" s="1"/>
      <c r="PKC30" s="1"/>
      <c r="PKD30" s="1"/>
      <c r="PKE30" s="1"/>
      <c r="PKF30" s="1"/>
      <c r="PKG30" s="1"/>
      <c r="PKH30" s="1"/>
      <c r="PKI30" s="1"/>
      <c r="PKJ30" s="1"/>
      <c r="PKK30" s="1"/>
      <c r="PKL30" s="1"/>
      <c r="PKM30" s="1"/>
      <c r="PKN30" s="1"/>
      <c r="PKO30" s="1"/>
      <c r="PKP30" s="1"/>
      <c r="PKQ30" s="1"/>
      <c r="PKR30" s="1"/>
      <c r="PKS30" s="1"/>
      <c r="PKT30" s="1"/>
      <c r="PKU30" s="1"/>
      <c r="PKV30" s="1"/>
      <c r="PKW30" s="1"/>
      <c r="PKX30" s="1"/>
      <c r="PKY30" s="1"/>
      <c r="PKZ30" s="1"/>
      <c r="PLA30" s="1"/>
      <c r="PLB30" s="1"/>
      <c r="PLC30" s="1"/>
      <c r="PLD30" s="1"/>
      <c r="PLE30" s="1"/>
      <c r="PLF30" s="1"/>
      <c r="PLG30" s="1"/>
      <c r="PLH30" s="1"/>
      <c r="PLI30" s="1"/>
      <c r="PLJ30" s="1"/>
      <c r="PLK30" s="1"/>
      <c r="PLL30" s="1"/>
      <c r="PLM30" s="1"/>
      <c r="PLN30" s="1"/>
      <c r="PLO30" s="1"/>
      <c r="PLP30" s="1"/>
      <c r="PLQ30" s="1"/>
      <c r="PLR30" s="1"/>
      <c r="PLS30" s="1"/>
      <c r="PLT30" s="1"/>
      <c r="PLU30" s="1"/>
      <c r="PLV30" s="1"/>
      <c r="PLW30" s="1"/>
      <c r="PLX30" s="1"/>
      <c r="PLY30" s="1"/>
      <c r="PLZ30" s="1"/>
      <c r="PMA30" s="1"/>
      <c r="PMB30" s="1"/>
      <c r="PMC30" s="1"/>
      <c r="PMD30" s="1"/>
      <c r="PME30" s="1"/>
      <c r="PMF30" s="1"/>
      <c r="PMG30" s="1"/>
      <c r="PMH30" s="1"/>
      <c r="PMI30" s="1"/>
      <c r="PMJ30" s="1"/>
      <c r="PMK30" s="1"/>
      <c r="PML30" s="1"/>
      <c r="PMM30" s="1"/>
      <c r="PMN30" s="1"/>
      <c r="PMO30" s="1"/>
      <c r="PMP30" s="1"/>
      <c r="PMQ30" s="1"/>
      <c r="PMR30" s="1"/>
      <c r="PMS30" s="1"/>
      <c r="PMT30" s="1"/>
      <c r="PMU30" s="1"/>
      <c r="PMV30" s="1"/>
      <c r="PMW30" s="1"/>
      <c r="PMX30" s="1"/>
      <c r="PMY30" s="1"/>
      <c r="PMZ30" s="1"/>
      <c r="PNA30" s="1"/>
      <c r="PNB30" s="1"/>
      <c r="PNC30" s="1"/>
      <c r="PND30" s="1"/>
      <c r="PNE30" s="1"/>
      <c r="PNF30" s="1"/>
      <c r="PNG30" s="1"/>
      <c r="PNH30" s="1"/>
      <c r="PNI30" s="1"/>
      <c r="PNJ30" s="1"/>
      <c r="PNK30" s="1"/>
      <c r="PNL30" s="1"/>
      <c r="PNM30" s="1"/>
      <c r="PNN30" s="1"/>
      <c r="PNO30" s="1"/>
      <c r="PNP30" s="1"/>
      <c r="PNQ30" s="1"/>
      <c r="PNR30" s="1"/>
      <c r="PNS30" s="1"/>
      <c r="PNT30" s="1"/>
      <c r="PNU30" s="1"/>
      <c r="PNV30" s="1"/>
      <c r="PNW30" s="1"/>
      <c r="PNX30" s="1"/>
      <c r="PNY30" s="1"/>
      <c r="PNZ30" s="1"/>
      <c r="POA30" s="1"/>
      <c r="POB30" s="1"/>
      <c r="POC30" s="1"/>
      <c r="POD30" s="1"/>
      <c r="POE30" s="1"/>
      <c r="POF30" s="1"/>
      <c r="POG30" s="1"/>
      <c r="POH30" s="1"/>
      <c r="POI30" s="1"/>
      <c r="POJ30" s="1"/>
      <c r="POK30" s="1"/>
      <c r="POL30" s="1"/>
      <c r="POM30" s="1"/>
      <c r="PON30" s="1"/>
      <c r="POO30" s="1"/>
      <c r="POP30" s="1"/>
      <c r="POQ30" s="1"/>
      <c r="POR30" s="1"/>
      <c r="POS30" s="1"/>
      <c r="POT30" s="1"/>
      <c r="POU30" s="1"/>
      <c r="POV30" s="1"/>
      <c r="POW30" s="1"/>
      <c r="POX30" s="1"/>
      <c r="POY30" s="1"/>
      <c r="POZ30" s="1"/>
      <c r="PPA30" s="1"/>
      <c r="PPB30" s="1"/>
      <c r="PPC30" s="1"/>
      <c r="PPD30" s="1"/>
      <c r="PPE30" s="1"/>
      <c r="PPF30" s="1"/>
      <c r="PPG30" s="1"/>
      <c r="PPH30" s="1"/>
      <c r="PPI30" s="1"/>
      <c r="PPJ30" s="1"/>
      <c r="PPK30" s="1"/>
      <c r="PPL30" s="1"/>
      <c r="PPM30" s="1"/>
      <c r="PPN30" s="1"/>
      <c r="PPO30" s="1"/>
      <c r="PPP30" s="1"/>
      <c r="PPQ30" s="1"/>
      <c r="PPR30" s="1"/>
      <c r="PPS30" s="1"/>
      <c r="PPT30" s="1"/>
      <c r="PPU30" s="1"/>
      <c r="PPV30" s="1"/>
      <c r="PPW30" s="1"/>
      <c r="PPX30" s="1"/>
      <c r="PPY30" s="1"/>
      <c r="PPZ30" s="1"/>
      <c r="PQA30" s="1"/>
      <c r="PQB30" s="1"/>
      <c r="PQC30" s="1"/>
      <c r="PQD30" s="1"/>
      <c r="PQE30" s="1"/>
      <c r="PQF30" s="1"/>
      <c r="PQG30" s="1"/>
      <c r="PQH30" s="1"/>
      <c r="PQI30" s="1"/>
      <c r="PQJ30" s="1"/>
      <c r="PQK30" s="1"/>
      <c r="PQL30" s="1"/>
      <c r="PQM30" s="1"/>
      <c r="PQN30" s="1"/>
      <c r="PQO30" s="1"/>
      <c r="PQP30" s="1"/>
      <c r="PQQ30" s="1"/>
      <c r="PQR30" s="1"/>
      <c r="PQS30" s="1"/>
      <c r="PQT30" s="1"/>
      <c r="PQU30" s="1"/>
      <c r="PQV30" s="1"/>
      <c r="PQW30" s="1"/>
      <c r="PQX30" s="1"/>
      <c r="PQY30" s="1"/>
      <c r="PQZ30" s="1"/>
      <c r="PRA30" s="1"/>
      <c r="PRB30" s="1"/>
      <c r="PRC30" s="1"/>
      <c r="PRD30" s="1"/>
      <c r="PRE30" s="1"/>
      <c r="PRF30" s="1"/>
      <c r="PRG30" s="1"/>
      <c r="PRH30" s="1"/>
      <c r="PRI30" s="1"/>
      <c r="PRJ30" s="1"/>
      <c r="PRK30" s="1"/>
      <c r="PRL30" s="1"/>
      <c r="PRM30" s="1"/>
      <c r="PRN30" s="1"/>
      <c r="PRO30" s="1"/>
      <c r="PRP30" s="1"/>
      <c r="PRQ30" s="1"/>
      <c r="PRR30" s="1"/>
      <c r="PRS30" s="1"/>
      <c r="PRT30" s="1"/>
      <c r="PRU30" s="1"/>
      <c r="PRV30" s="1"/>
      <c r="PRW30" s="1"/>
      <c r="PRX30" s="1"/>
      <c r="PRY30" s="1"/>
      <c r="PRZ30" s="1"/>
      <c r="PSA30" s="1"/>
      <c r="PSB30" s="1"/>
      <c r="PSC30" s="1"/>
      <c r="PSD30" s="1"/>
      <c r="PSE30" s="1"/>
      <c r="PSF30" s="1"/>
      <c r="PSG30" s="1"/>
      <c r="PSH30" s="1"/>
      <c r="PSI30" s="1"/>
      <c r="PSJ30" s="1"/>
      <c r="PSK30" s="1"/>
      <c r="PSL30" s="1"/>
      <c r="PSM30" s="1"/>
      <c r="PSN30" s="1"/>
      <c r="PSO30" s="1"/>
      <c r="PSP30" s="1"/>
      <c r="PSQ30" s="1"/>
      <c r="PSR30" s="1"/>
      <c r="PSS30" s="1"/>
      <c r="PST30" s="1"/>
      <c r="PSU30" s="1"/>
      <c r="PSV30" s="1"/>
      <c r="PSW30" s="1"/>
      <c r="PSX30" s="1"/>
      <c r="PSY30" s="1"/>
      <c r="PSZ30" s="1"/>
      <c r="PTA30" s="1"/>
      <c r="PTB30" s="1"/>
      <c r="PTC30" s="1"/>
      <c r="PTD30" s="1"/>
      <c r="PTE30" s="1"/>
      <c r="PTF30" s="1"/>
      <c r="PTG30" s="1"/>
      <c r="PTH30" s="1"/>
      <c r="PTI30" s="1"/>
      <c r="PTJ30" s="1"/>
      <c r="PTK30" s="1"/>
      <c r="PTL30" s="1"/>
      <c r="PTM30" s="1"/>
      <c r="PTN30" s="1"/>
      <c r="PTO30" s="1"/>
      <c r="PTP30" s="1"/>
      <c r="PTQ30" s="1"/>
      <c r="PTR30" s="1"/>
      <c r="PTS30" s="1"/>
      <c r="PTT30" s="1"/>
      <c r="PTU30" s="1"/>
      <c r="PTV30" s="1"/>
      <c r="PTW30" s="1"/>
      <c r="PTX30" s="1"/>
      <c r="PTY30" s="1"/>
      <c r="PTZ30" s="1"/>
      <c r="PUA30" s="1"/>
      <c r="PUB30" s="1"/>
      <c r="PUC30" s="1"/>
      <c r="PUD30" s="1"/>
      <c r="PUE30" s="1"/>
      <c r="PUF30" s="1"/>
      <c r="PUG30" s="1"/>
      <c r="PUH30" s="1"/>
      <c r="PUI30" s="1"/>
      <c r="PUJ30" s="1"/>
      <c r="PUK30" s="1"/>
      <c r="PUL30" s="1"/>
      <c r="PUM30" s="1"/>
      <c r="PUN30" s="1"/>
      <c r="PUO30" s="1"/>
      <c r="PUP30" s="1"/>
      <c r="PUQ30" s="1"/>
      <c r="PUR30" s="1"/>
      <c r="PUS30" s="1"/>
      <c r="PUT30" s="1"/>
      <c r="PUU30" s="1"/>
      <c r="PUV30" s="1"/>
      <c r="PUW30" s="1"/>
      <c r="PUX30" s="1"/>
      <c r="PUY30" s="1"/>
      <c r="PUZ30" s="1"/>
      <c r="PVA30" s="1"/>
      <c r="PVB30" s="1"/>
      <c r="PVC30" s="1"/>
      <c r="PVD30" s="1"/>
      <c r="PVE30" s="1"/>
      <c r="PVF30" s="1"/>
      <c r="PVG30" s="1"/>
      <c r="PVH30" s="1"/>
      <c r="PVI30" s="1"/>
      <c r="PVJ30" s="1"/>
      <c r="PVK30" s="1"/>
      <c r="PVL30" s="1"/>
      <c r="PVM30" s="1"/>
      <c r="PVN30" s="1"/>
      <c r="PVO30" s="1"/>
      <c r="PVP30" s="1"/>
      <c r="PVQ30" s="1"/>
      <c r="PVR30" s="1"/>
      <c r="PVS30" s="1"/>
      <c r="PVT30" s="1"/>
      <c r="PVU30" s="1"/>
      <c r="PVV30" s="1"/>
      <c r="PVW30" s="1"/>
      <c r="PVX30" s="1"/>
      <c r="PVY30" s="1"/>
      <c r="PVZ30" s="1"/>
      <c r="PWA30" s="1"/>
      <c r="PWB30" s="1"/>
      <c r="PWC30" s="1"/>
      <c r="PWD30" s="1"/>
      <c r="PWE30" s="1"/>
      <c r="PWF30" s="1"/>
      <c r="PWG30" s="1"/>
      <c r="PWH30" s="1"/>
      <c r="PWI30" s="1"/>
      <c r="PWJ30" s="1"/>
      <c r="PWK30" s="1"/>
      <c r="PWL30" s="1"/>
      <c r="PWM30" s="1"/>
      <c r="PWN30" s="1"/>
      <c r="PWO30" s="1"/>
      <c r="PWP30" s="1"/>
      <c r="PWQ30" s="1"/>
      <c r="PWR30" s="1"/>
      <c r="PWS30" s="1"/>
      <c r="PWT30" s="1"/>
      <c r="PWU30" s="1"/>
      <c r="PWV30" s="1"/>
      <c r="PWW30" s="1"/>
      <c r="PWX30" s="1"/>
      <c r="PWY30" s="1"/>
      <c r="PWZ30" s="1"/>
      <c r="PXA30" s="1"/>
      <c r="PXB30" s="1"/>
      <c r="PXC30" s="1"/>
      <c r="PXD30" s="1"/>
      <c r="PXE30" s="1"/>
      <c r="PXF30" s="1"/>
      <c r="PXG30" s="1"/>
      <c r="PXH30" s="1"/>
      <c r="PXI30" s="1"/>
      <c r="PXJ30" s="1"/>
      <c r="PXK30" s="1"/>
      <c r="PXL30" s="1"/>
      <c r="PXM30" s="1"/>
      <c r="PXN30" s="1"/>
      <c r="PXO30" s="1"/>
      <c r="PXP30" s="1"/>
      <c r="PXQ30" s="1"/>
      <c r="PXR30" s="1"/>
      <c r="PXS30" s="1"/>
      <c r="PXT30" s="1"/>
      <c r="PXU30" s="1"/>
      <c r="PXV30" s="1"/>
      <c r="PXW30" s="1"/>
      <c r="PXX30" s="1"/>
      <c r="PXY30" s="1"/>
      <c r="PXZ30" s="1"/>
      <c r="PYA30" s="1"/>
      <c r="PYB30" s="1"/>
      <c r="PYC30" s="1"/>
      <c r="PYD30" s="1"/>
      <c r="PYE30" s="1"/>
      <c r="PYF30" s="1"/>
      <c r="PYG30" s="1"/>
      <c r="PYH30" s="1"/>
      <c r="PYI30" s="1"/>
      <c r="PYJ30" s="1"/>
      <c r="PYK30" s="1"/>
      <c r="PYL30" s="1"/>
      <c r="PYM30" s="1"/>
      <c r="PYN30" s="1"/>
      <c r="PYO30" s="1"/>
      <c r="PYP30" s="1"/>
      <c r="PYQ30" s="1"/>
      <c r="PYR30" s="1"/>
      <c r="PYS30" s="1"/>
      <c r="PYT30" s="1"/>
      <c r="PYU30" s="1"/>
      <c r="PYV30" s="1"/>
      <c r="PYW30" s="1"/>
      <c r="PYX30" s="1"/>
      <c r="PYY30" s="1"/>
      <c r="PYZ30" s="1"/>
      <c r="PZA30" s="1"/>
      <c r="PZB30" s="1"/>
      <c r="PZC30" s="1"/>
      <c r="PZD30" s="1"/>
      <c r="PZE30" s="1"/>
      <c r="PZF30" s="1"/>
      <c r="PZG30" s="1"/>
      <c r="PZH30" s="1"/>
      <c r="PZI30" s="1"/>
      <c r="PZJ30" s="1"/>
      <c r="PZK30" s="1"/>
      <c r="PZL30" s="1"/>
      <c r="PZM30" s="1"/>
      <c r="PZN30" s="1"/>
      <c r="PZO30" s="1"/>
      <c r="PZP30" s="1"/>
      <c r="PZQ30" s="1"/>
      <c r="PZR30" s="1"/>
      <c r="PZS30" s="1"/>
      <c r="PZT30" s="1"/>
      <c r="PZU30" s="1"/>
      <c r="PZV30" s="1"/>
      <c r="PZW30" s="1"/>
      <c r="PZX30" s="1"/>
      <c r="PZY30" s="1"/>
      <c r="PZZ30" s="1"/>
      <c r="QAA30" s="1"/>
      <c r="QAB30" s="1"/>
      <c r="QAC30" s="1"/>
      <c r="QAD30" s="1"/>
      <c r="QAE30" s="1"/>
      <c r="QAF30" s="1"/>
      <c r="QAG30" s="1"/>
      <c r="QAH30" s="1"/>
      <c r="QAI30" s="1"/>
      <c r="QAJ30" s="1"/>
      <c r="QAK30" s="1"/>
      <c r="QAL30" s="1"/>
      <c r="QAM30" s="1"/>
      <c r="QAN30" s="1"/>
      <c r="QAO30" s="1"/>
      <c r="QAP30" s="1"/>
      <c r="QAQ30" s="1"/>
      <c r="QAR30" s="1"/>
      <c r="QAS30" s="1"/>
      <c r="QAT30" s="1"/>
      <c r="QAU30" s="1"/>
      <c r="QAV30" s="1"/>
      <c r="QAW30" s="1"/>
      <c r="QAX30" s="1"/>
      <c r="QAY30" s="1"/>
      <c r="QAZ30" s="1"/>
      <c r="QBA30" s="1"/>
      <c r="QBB30" s="1"/>
      <c r="QBC30" s="1"/>
      <c r="QBD30" s="1"/>
      <c r="QBE30" s="1"/>
      <c r="QBF30" s="1"/>
      <c r="QBG30" s="1"/>
      <c r="QBH30" s="1"/>
      <c r="QBI30" s="1"/>
      <c r="QBJ30" s="1"/>
      <c r="QBK30" s="1"/>
      <c r="QBL30" s="1"/>
      <c r="QBM30" s="1"/>
      <c r="QBN30" s="1"/>
      <c r="QBO30" s="1"/>
      <c r="QBP30" s="1"/>
      <c r="QBQ30" s="1"/>
      <c r="QBR30" s="1"/>
      <c r="QBS30" s="1"/>
      <c r="QBT30" s="1"/>
      <c r="QBU30" s="1"/>
      <c r="QBV30" s="1"/>
      <c r="QBW30" s="1"/>
      <c r="QBX30" s="1"/>
      <c r="QBY30" s="1"/>
      <c r="QBZ30" s="1"/>
      <c r="QCA30" s="1"/>
      <c r="QCB30" s="1"/>
      <c r="QCC30" s="1"/>
      <c r="QCD30" s="1"/>
      <c r="QCE30" s="1"/>
      <c r="QCF30" s="1"/>
      <c r="QCG30" s="1"/>
      <c r="QCH30" s="1"/>
      <c r="QCI30" s="1"/>
      <c r="QCJ30" s="1"/>
      <c r="QCK30" s="1"/>
      <c r="QCL30" s="1"/>
      <c r="QCM30" s="1"/>
      <c r="QCN30" s="1"/>
      <c r="QCO30" s="1"/>
      <c r="QCP30" s="1"/>
      <c r="QCQ30" s="1"/>
      <c r="QCR30" s="1"/>
      <c r="QCS30" s="1"/>
      <c r="QCT30" s="1"/>
      <c r="QCU30" s="1"/>
      <c r="QCV30" s="1"/>
      <c r="QCW30" s="1"/>
      <c r="QCX30" s="1"/>
      <c r="QCY30" s="1"/>
      <c r="QCZ30" s="1"/>
      <c r="QDA30" s="1"/>
      <c r="QDB30" s="1"/>
      <c r="QDC30" s="1"/>
      <c r="QDD30" s="1"/>
      <c r="QDE30" s="1"/>
      <c r="QDF30" s="1"/>
      <c r="QDG30" s="1"/>
      <c r="QDH30" s="1"/>
      <c r="QDI30" s="1"/>
      <c r="QDJ30" s="1"/>
      <c r="QDK30" s="1"/>
      <c r="QDL30" s="1"/>
      <c r="QDM30" s="1"/>
      <c r="QDN30" s="1"/>
      <c r="QDO30" s="1"/>
      <c r="QDP30" s="1"/>
      <c r="QDQ30" s="1"/>
      <c r="QDR30" s="1"/>
      <c r="QDS30" s="1"/>
      <c r="QDT30" s="1"/>
      <c r="QDU30" s="1"/>
      <c r="QDV30" s="1"/>
      <c r="QDW30" s="1"/>
      <c r="QDX30" s="1"/>
      <c r="QDY30" s="1"/>
      <c r="QDZ30" s="1"/>
      <c r="QEA30" s="1"/>
      <c r="QEB30" s="1"/>
      <c r="QEC30" s="1"/>
      <c r="QED30" s="1"/>
      <c r="QEE30" s="1"/>
      <c r="QEF30" s="1"/>
      <c r="QEG30" s="1"/>
      <c r="QEH30" s="1"/>
      <c r="QEI30" s="1"/>
      <c r="QEJ30" s="1"/>
      <c r="QEK30" s="1"/>
      <c r="QEL30" s="1"/>
      <c r="QEM30" s="1"/>
      <c r="QEN30" s="1"/>
      <c r="QEO30" s="1"/>
      <c r="QEP30" s="1"/>
      <c r="QEQ30" s="1"/>
      <c r="QER30" s="1"/>
      <c r="QES30" s="1"/>
      <c r="QET30" s="1"/>
      <c r="QEU30" s="1"/>
      <c r="QEV30" s="1"/>
      <c r="QEW30" s="1"/>
      <c r="QEX30" s="1"/>
      <c r="QEY30" s="1"/>
      <c r="QEZ30" s="1"/>
      <c r="QFA30" s="1"/>
      <c r="QFB30" s="1"/>
      <c r="QFC30" s="1"/>
      <c r="QFD30" s="1"/>
      <c r="QFE30" s="1"/>
      <c r="QFF30" s="1"/>
      <c r="QFG30" s="1"/>
      <c r="QFH30" s="1"/>
      <c r="QFI30" s="1"/>
      <c r="QFJ30" s="1"/>
      <c r="QFK30" s="1"/>
      <c r="QFL30" s="1"/>
      <c r="QFM30" s="1"/>
      <c r="QFN30" s="1"/>
      <c r="QFO30" s="1"/>
      <c r="QFP30" s="1"/>
      <c r="QFQ30" s="1"/>
      <c r="QFR30" s="1"/>
      <c r="QFS30" s="1"/>
      <c r="QFT30" s="1"/>
      <c r="QFU30" s="1"/>
      <c r="QFV30" s="1"/>
      <c r="QFW30" s="1"/>
      <c r="QFX30" s="1"/>
      <c r="QFY30" s="1"/>
      <c r="QFZ30" s="1"/>
      <c r="QGA30" s="1"/>
      <c r="QGB30" s="1"/>
      <c r="QGC30" s="1"/>
      <c r="QGD30" s="1"/>
      <c r="QGE30" s="1"/>
      <c r="QGF30" s="1"/>
      <c r="QGG30" s="1"/>
      <c r="QGH30" s="1"/>
      <c r="QGI30" s="1"/>
      <c r="QGJ30" s="1"/>
      <c r="QGK30" s="1"/>
      <c r="QGL30" s="1"/>
      <c r="QGM30" s="1"/>
      <c r="QGN30" s="1"/>
      <c r="QGO30" s="1"/>
      <c r="QGP30" s="1"/>
      <c r="QGQ30" s="1"/>
      <c r="QGR30" s="1"/>
      <c r="QGS30" s="1"/>
      <c r="QGT30" s="1"/>
      <c r="QGU30" s="1"/>
      <c r="QGV30" s="1"/>
      <c r="QGW30" s="1"/>
      <c r="QGX30" s="1"/>
      <c r="QGY30" s="1"/>
      <c r="QGZ30" s="1"/>
      <c r="QHA30" s="1"/>
      <c r="QHB30" s="1"/>
      <c r="QHC30" s="1"/>
      <c r="QHD30" s="1"/>
      <c r="QHE30" s="1"/>
      <c r="QHF30" s="1"/>
      <c r="QHG30" s="1"/>
      <c r="QHH30" s="1"/>
      <c r="QHI30" s="1"/>
      <c r="QHJ30" s="1"/>
      <c r="QHK30" s="1"/>
      <c r="QHL30" s="1"/>
      <c r="QHM30" s="1"/>
      <c r="QHN30" s="1"/>
      <c r="QHO30" s="1"/>
      <c r="QHP30" s="1"/>
      <c r="QHQ30" s="1"/>
      <c r="QHR30" s="1"/>
      <c r="QHS30" s="1"/>
      <c r="QHT30" s="1"/>
      <c r="QHU30" s="1"/>
      <c r="QHV30" s="1"/>
      <c r="QHW30" s="1"/>
      <c r="QHX30" s="1"/>
      <c r="QHY30" s="1"/>
      <c r="QHZ30" s="1"/>
      <c r="QIA30" s="1"/>
      <c r="QIB30" s="1"/>
      <c r="QIC30" s="1"/>
      <c r="QID30" s="1"/>
      <c r="QIE30" s="1"/>
      <c r="QIF30" s="1"/>
      <c r="QIG30" s="1"/>
      <c r="QIH30" s="1"/>
      <c r="QII30" s="1"/>
      <c r="QIJ30" s="1"/>
      <c r="QIK30" s="1"/>
      <c r="QIL30" s="1"/>
      <c r="QIM30" s="1"/>
      <c r="QIN30" s="1"/>
      <c r="QIO30" s="1"/>
      <c r="QIP30" s="1"/>
      <c r="QIQ30" s="1"/>
      <c r="QIR30" s="1"/>
      <c r="QIS30" s="1"/>
      <c r="QIT30" s="1"/>
      <c r="QIU30" s="1"/>
      <c r="QIV30" s="1"/>
      <c r="QIW30" s="1"/>
      <c r="QIX30" s="1"/>
      <c r="QIY30" s="1"/>
      <c r="QIZ30" s="1"/>
      <c r="QJA30" s="1"/>
      <c r="QJB30" s="1"/>
      <c r="QJC30" s="1"/>
      <c r="QJD30" s="1"/>
      <c r="QJE30" s="1"/>
      <c r="QJF30" s="1"/>
      <c r="QJG30" s="1"/>
      <c r="QJH30" s="1"/>
      <c r="QJI30" s="1"/>
      <c r="QJJ30" s="1"/>
      <c r="QJK30" s="1"/>
      <c r="QJL30" s="1"/>
      <c r="QJM30" s="1"/>
      <c r="QJN30" s="1"/>
      <c r="QJO30" s="1"/>
      <c r="QJP30" s="1"/>
      <c r="QJQ30" s="1"/>
      <c r="QJR30" s="1"/>
      <c r="QJS30" s="1"/>
      <c r="QJT30" s="1"/>
      <c r="QJU30" s="1"/>
      <c r="QJV30" s="1"/>
      <c r="QJW30" s="1"/>
      <c r="QJX30" s="1"/>
      <c r="QJY30" s="1"/>
      <c r="QJZ30" s="1"/>
      <c r="QKA30" s="1"/>
      <c r="QKB30" s="1"/>
      <c r="QKC30" s="1"/>
      <c r="QKD30" s="1"/>
      <c r="QKE30" s="1"/>
      <c r="QKF30" s="1"/>
      <c r="QKG30" s="1"/>
      <c r="QKH30" s="1"/>
      <c r="QKI30" s="1"/>
      <c r="QKJ30" s="1"/>
      <c r="QKK30" s="1"/>
      <c r="QKL30" s="1"/>
      <c r="QKM30" s="1"/>
      <c r="QKN30" s="1"/>
      <c r="QKO30" s="1"/>
      <c r="QKP30" s="1"/>
      <c r="QKQ30" s="1"/>
      <c r="QKR30" s="1"/>
      <c r="QKS30" s="1"/>
      <c r="QKT30" s="1"/>
      <c r="QKU30" s="1"/>
      <c r="QKV30" s="1"/>
      <c r="QKW30" s="1"/>
      <c r="QKX30" s="1"/>
      <c r="QKY30" s="1"/>
      <c r="QKZ30" s="1"/>
      <c r="QLA30" s="1"/>
      <c r="QLB30" s="1"/>
      <c r="QLC30" s="1"/>
      <c r="QLD30" s="1"/>
      <c r="QLE30" s="1"/>
      <c r="QLF30" s="1"/>
      <c r="QLG30" s="1"/>
      <c r="QLH30" s="1"/>
      <c r="QLI30" s="1"/>
      <c r="QLJ30" s="1"/>
      <c r="QLK30" s="1"/>
      <c r="QLL30" s="1"/>
      <c r="QLM30" s="1"/>
      <c r="QLN30" s="1"/>
      <c r="QLO30" s="1"/>
      <c r="QLP30" s="1"/>
      <c r="QLQ30" s="1"/>
      <c r="QLR30" s="1"/>
      <c r="QLS30" s="1"/>
      <c r="QLT30" s="1"/>
      <c r="QLU30" s="1"/>
      <c r="QLV30" s="1"/>
      <c r="QLW30" s="1"/>
      <c r="QLX30" s="1"/>
      <c r="QLY30" s="1"/>
      <c r="QLZ30" s="1"/>
      <c r="QMA30" s="1"/>
      <c r="QMB30" s="1"/>
      <c r="QMC30" s="1"/>
      <c r="QMD30" s="1"/>
      <c r="QME30" s="1"/>
      <c r="QMF30" s="1"/>
      <c r="QMG30" s="1"/>
      <c r="QMH30" s="1"/>
      <c r="QMI30" s="1"/>
      <c r="QMJ30" s="1"/>
      <c r="QMK30" s="1"/>
      <c r="QML30" s="1"/>
      <c r="QMM30" s="1"/>
      <c r="QMN30" s="1"/>
      <c r="QMO30" s="1"/>
      <c r="QMP30" s="1"/>
      <c r="QMQ30" s="1"/>
      <c r="QMR30" s="1"/>
      <c r="QMS30" s="1"/>
      <c r="QMT30" s="1"/>
      <c r="QMU30" s="1"/>
      <c r="QMV30" s="1"/>
      <c r="QMW30" s="1"/>
      <c r="QMX30" s="1"/>
      <c r="QMY30" s="1"/>
      <c r="QMZ30" s="1"/>
      <c r="QNA30" s="1"/>
      <c r="QNB30" s="1"/>
      <c r="QNC30" s="1"/>
      <c r="QND30" s="1"/>
      <c r="QNE30" s="1"/>
      <c r="QNF30" s="1"/>
      <c r="QNG30" s="1"/>
      <c r="QNH30" s="1"/>
      <c r="QNI30" s="1"/>
      <c r="QNJ30" s="1"/>
      <c r="QNK30" s="1"/>
      <c r="QNL30" s="1"/>
      <c r="QNM30" s="1"/>
      <c r="QNN30" s="1"/>
      <c r="QNO30" s="1"/>
      <c r="QNP30" s="1"/>
      <c r="QNQ30" s="1"/>
      <c r="QNR30" s="1"/>
      <c r="QNS30" s="1"/>
      <c r="QNT30" s="1"/>
      <c r="QNU30" s="1"/>
      <c r="QNV30" s="1"/>
      <c r="QNW30" s="1"/>
      <c r="QNX30" s="1"/>
      <c r="QNY30" s="1"/>
      <c r="QNZ30" s="1"/>
      <c r="QOA30" s="1"/>
      <c r="QOB30" s="1"/>
      <c r="QOC30" s="1"/>
      <c r="QOD30" s="1"/>
      <c r="QOE30" s="1"/>
      <c r="QOF30" s="1"/>
      <c r="QOG30" s="1"/>
      <c r="QOH30" s="1"/>
      <c r="QOI30" s="1"/>
      <c r="QOJ30" s="1"/>
      <c r="QOK30" s="1"/>
      <c r="QOL30" s="1"/>
      <c r="QOM30" s="1"/>
      <c r="QON30" s="1"/>
      <c r="QOO30" s="1"/>
      <c r="QOP30" s="1"/>
      <c r="QOQ30" s="1"/>
      <c r="QOR30" s="1"/>
      <c r="QOS30" s="1"/>
      <c r="QOT30" s="1"/>
      <c r="QOU30" s="1"/>
      <c r="QOV30" s="1"/>
      <c r="QOW30" s="1"/>
      <c r="QOX30" s="1"/>
      <c r="QOY30" s="1"/>
      <c r="QOZ30" s="1"/>
      <c r="QPA30" s="1"/>
      <c r="QPB30" s="1"/>
      <c r="QPC30" s="1"/>
      <c r="QPD30" s="1"/>
      <c r="QPE30" s="1"/>
      <c r="QPF30" s="1"/>
      <c r="QPG30" s="1"/>
      <c r="QPH30" s="1"/>
      <c r="QPI30" s="1"/>
      <c r="QPJ30" s="1"/>
      <c r="QPK30" s="1"/>
      <c r="QPL30" s="1"/>
      <c r="QPM30" s="1"/>
      <c r="QPN30" s="1"/>
      <c r="QPO30" s="1"/>
      <c r="QPP30" s="1"/>
      <c r="QPQ30" s="1"/>
      <c r="QPR30" s="1"/>
      <c r="QPS30" s="1"/>
      <c r="QPT30" s="1"/>
      <c r="QPU30" s="1"/>
      <c r="QPV30" s="1"/>
      <c r="QPW30" s="1"/>
      <c r="QPX30" s="1"/>
      <c r="QPY30" s="1"/>
      <c r="QPZ30" s="1"/>
      <c r="QQA30" s="1"/>
      <c r="QQB30" s="1"/>
      <c r="QQC30" s="1"/>
      <c r="QQD30" s="1"/>
      <c r="QQE30" s="1"/>
      <c r="QQF30" s="1"/>
      <c r="QQG30" s="1"/>
      <c r="QQH30" s="1"/>
      <c r="QQI30" s="1"/>
      <c r="QQJ30" s="1"/>
      <c r="QQK30" s="1"/>
      <c r="QQL30" s="1"/>
      <c r="QQM30" s="1"/>
      <c r="QQN30" s="1"/>
      <c r="QQO30" s="1"/>
      <c r="QQP30" s="1"/>
      <c r="QQQ30" s="1"/>
      <c r="QQR30" s="1"/>
      <c r="QQS30" s="1"/>
      <c r="QQT30" s="1"/>
      <c r="QQU30" s="1"/>
      <c r="QQV30" s="1"/>
      <c r="QQW30" s="1"/>
      <c r="QQX30" s="1"/>
      <c r="QQY30" s="1"/>
      <c r="QQZ30" s="1"/>
      <c r="QRA30" s="1"/>
      <c r="QRB30" s="1"/>
      <c r="QRC30" s="1"/>
      <c r="QRD30" s="1"/>
      <c r="QRE30" s="1"/>
      <c r="QRF30" s="1"/>
      <c r="QRG30" s="1"/>
      <c r="QRH30" s="1"/>
      <c r="QRI30" s="1"/>
      <c r="QRJ30" s="1"/>
      <c r="QRK30" s="1"/>
      <c r="QRL30" s="1"/>
      <c r="QRM30" s="1"/>
      <c r="QRN30" s="1"/>
      <c r="QRO30" s="1"/>
      <c r="QRP30" s="1"/>
      <c r="QRQ30" s="1"/>
      <c r="QRR30" s="1"/>
      <c r="QRS30" s="1"/>
      <c r="QRT30" s="1"/>
      <c r="QRU30" s="1"/>
      <c r="QRV30" s="1"/>
      <c r="QRW30" s="1"/>
      <c r="QRX30" s="1"/>
      <c r="QRY30" s="1"/>
      <c r="QRZ30" s="1"/>
      <c r="QSA30" s="1"/>
      <c r="QSB30" s="1"/>
      <c r="QSC30" s="1"/>
      <c r="QSD30" s="1"/>
      <c r="QSE30" s="1"/>
      <c r="QSF30" s="1"/>
      <c r="QSG30" s="1"/>
      <c r="QSH30" s="1"/>
      <c r="QSI30" s="1"/>
      <c r="QSJ30" s="1"/>
      <c r="QSK30" s="1"/>
      <c r="QSL30" s="1"/>
      <c r="QSM30" s="1"/>
      <c r="QSN30" s="1"/>
      <c r="QSO30" s="1"/>
      <c r="QSP30" s="1"/>
      <c r="QSQ30" s="1"/>
      <c r="QSR30" s="1"/>
      <c r="QSS30" s="1"/>
      <c r="QST30" s="1"/>
      <c r="QSU30" s="1"/>
      <c r="QSV30" s="1"/>
      <c r="QSW30" s="1"/>
      <c r="QSX30" s="1"/>
      <c r="QSY30" s="1"/>
      <c r="QSZ30" s="1"/>
      <c r="QTA30" s="1"/>
      <c r="QTB30" s="1"/>
      <c r="QTC30" s="1"/>
      <c r="QTD30" s="1"/>
      <c r="QTE30" s="1"/>
      <c r="QTF30" s="1"/>
      <c r="QTG30" s="1"/>
      <c r="QTH30" s="1"/>
      <c r="QTI30" s="1"/>
      <c r="QTJ30" s="1"/>
      <c r="QTK30" s="1"/>
      <c r="QTL30" s="1"/>
      <c r="QTM30" s="1"/>
      <c r="QTN30" s="1"/>
      <c r="QTO30" s="1"/>
      <c r="QTP30" s="1"/>
      <c r="QTQ30" s="1"/>
      <c r="QTR30" s="1"/>
      <c r="QTS30" s="1"/>
      <c r="QTT30" s="1"/>
      <c r="QTU30" s="1"/>
      <c r="QTV30" s="1"/>
      <c r="QTW30" s="1"/>
      <c r="QTX30" s="1"/>
      <c r="QTY30" s="1"/>
      <c r="QTZ30" s="1"/>
      <c r="QUA30" s="1"/>
      <c r="QUB30" s="1"/>
      <c r="QUC30" s="1"/>
      <c r="QUD30" s="1"/>
      <c r="QUE30" s="1"/>
      <c r="QUF30" s="1"/>
      <c r="QUG30" s="1"/>
      <c r="QUH30" s="1"/>
      <c r="QUI30" s="1"/>
      <c r="QUJ30" s="1"/>
      <c r="QUK30" s="1"/>
      <c r="QUL30" s="1"/>
      <c r="QUM30" s="1"/>
      <c r="QUN30" s="1"/>
      <c r="QUO30" s="1"/>
      <c r="QUP30" s="1"/>
      <c r="QUQ30" s="1"/>
      <c r="QUR30" s="1"/>
      <c r="QUS30" s="1"/>
      <c r="QUT30" s="1"/>
      <c r="QUU30" s="1"/>
      <c r="QUV30" s="1"/>
      <c r="QUW30" s="1"/>
      <c r="QUX30" s="1"/>
      <c r="QUY30" s="1"/>
      <c r="QUZ30" s="1"/>
      <c r="QVA30" s="1"/>
      <c r="QVB30" s="1"/>
      <c r="QVC30" s="1"/>
      <c r="QVD30" s="1"/>
      <c r="QVE30" s="1"/>
      <c r="QVF30" s="1"/>
      <c r="QVG30" s="1"/>
      <c r="QVH30" s="1"/>
      <c r="QVI30" s="1"/>
      <c r="QVJ30" s="1"/>
      <c r="QVK30" s="1"/>
      <c r="QVL30" s="1"/>
      <c r="QVM30" s="1"/>
      <c r="QVN30" s="1"/>
      <c r="QVO30" s="1"/>
      <c r="QVP30" s="1"/>
      <c r="QVQ30" s="1"/>
      <c r="QVR30" s="1"/>
      <c r="QVS30" s="1"/>
      <c r="QVT30" s="1"/>
      <c r="QVU30" s="1"/>
      <c r="QVV30" s="1"/>
      <c r="QVW30" s="1"/>
      <c r="QVX30" s="1"/>
      <c r="QVY30" s="1"/>
      <c r="QVZ30" s="1"/>
      <c r="QWA30" s="1"/>
      <c r="QWB30" s="1"/>
      <c r="QWC30" s="1"/>
      <c r="QWD30" s="1"/>
      <c r="QWE30" s="1"/>
      <c r="QWF30" s="1"/>
      <c r="QWG30" s="1"/>
      <c r="QWH30" s="1"/>
      <c r="QWI30" s="1"/>
      <c r="QWJ30" s="1"/>
      <c r="QWK30" s="1"/>
      <c r="QWL30" s="1"/>
      <c r="QWM30" s="1"/>
      <c r="QWN30" s="1"/>
      <c r="QWO30" s="1"/>
      <c r="QWP30" s="1"/>
      <c r="QWQ30" s="1"/>
      <c r="QWR30" s="1"/>
      <c r="QWS30" s="1"/>
      <c r="QWT30" s="1"/>
      <c r="QWU30" s="1"/>
      <c r="QWV30" s="1"/>
      <c r="QWW30" s="1"/>
      <c r="QWX30" s="1"/>
      <c r="QWY30" s="1"/>
      <c r="QWZ30" s="1"/>
      <c r="QXA30" s="1"/>
      <c r="QXB30" s="1"/>
      <c r="QXC30" s="1"/>
      <c r="QXD30" s="1"/>
      <c r="QXE30" s="1"/>
      <c r="QXF30" s="1"/>
      <c r="QXG30" s="1"/>
      <c r="QXH30" s="1"/>
      <c r="QXI30" s="1"/>
      <c r="QXJ30" s="1"/>
      <c r="QXK30" s="1"/>
      <c r="QXL30" s="1"/>
      <c r="QXM30" s="1"/>
      <c r="QXN30" s="1"/>
      <c r="QXO30" s="1"/>
      <c r="QXP30" s="1"/>
      <c r="QXQ30" s="1"/>
      <c r="QXR30" s="1"/>
      <c r="QXS30" s="1"/>
      <c r="QXT30" s="1"/>
      <c r="QXU30" s="1"/>
      <c r="QXV30" s="1"/>
      <c r="QXW30" s="1"/>
      <c r="QXX30" s="1"/>
      <c r="QXY30" s="1"/>
      <c r="QXZ30" s="1"/>
      <c r="QYA30" s="1"/>
      <c r="QYB30" s="1"/>
      <c r="QYC30" s="1"/>
      <c r="QYD30" s="1"/>
      <c r="QYE30" s="1"/>
      <c r="QYF30" s="1"/>
      <c r="QYG30" s="1"/>
      <c r="QYH30" s="1"/>
      <c r="QYI30" s="1"/>
      <c r="QYJ30" s="1"/>
      <c r="QYK30" s="1"/>
      <c r="QYL30" s="1"/>
      <c r="QYM30" s="1"/>
      <c r="QYN30" s="1"/>
      <c r="QYO30" s="1"/>
      <c r="QYP30" s="1"/>
      <c r="QYQ30" s="1"/>
      <c r="QYR30" s="1"/>
      <c r="QYS30" s="1"/>
      <c r="QYT30" s="1"/>
      <c r="QYU30" s="1"/>
      <c r="QYV30" s="1"/>
      <c r="QYW30" s="1"/>
      <c r="QYX30" s="1"/>
      <c r="QYY30" s="1"/>
      <c r="QYZ30" s="1"/>
      <c r="QZA30" s="1"/>
      <c r="QZB30" s="1"/>
      <c r="QZC30" s="1"/>
      <c r="QZD30" s="1"/>
      <c r="QZE30" s="1"/>
      <c r="QZF30" s="1"/>
      <c r="QZG30" s="1"/>
      <c r="QZH30" s="1"/>
      <c r="QZI30" s="1"/>
      <c r="QZJ30" s="1"/>
      <c r="QZK30" s="1"/>
      <c r="QZL30" s="1"/>
      <c r="QZM30" s="1"/>
      <c r="QZN30" s="1"/>
      <c r="QZO30" s="1"/>
      <c r="QZP30" s="1"/>
      <c r="QZQ30" s="1"/>
      <c r="QZR30" s="1"/>
      <c r="QZS30" s="1"/>
      <c r="QZT30" s="1"/>
      <c r="QZU30" s="1"/>
      <c r="QZV30" s="1"/>
      <c r="QZW30" s="1"/>
      <c r="QZX30" s="1"/>
      <c r="QZY30" s="1"/>
      <c r="QZZ30" s="1"/>
      <c r="RAA30" s="1"/>
      <c r="RAB30" s="1"/>
      <c r="RAC30" s="1"/>
      <c r="RAD30" s="1"/>
      <c r="RAE30" s="1"/>
      <c r="RAF30" s="1"/>
      <c r="RAG30" s="1"/>
      <c r="RAH30" s="1"/>
      <c r="RAI30" s="1"/>
      <c r="RAJ30" s="1"/>
      <c r="RAK30" s="1"/>
      <c r="RAL30" s="1"/>
      <c r="RAM30" s="1"/>
      <c r="RAN30" s="1"/>
      <c r="RAO30" s="1"/>
      <c r="RAP30" s="1"/>
      <c r="RAQ30" s="1"/>
      <c r="RAR30" s="1"/>
      <c r="RAS30" s="1"/>
      <c r="RAT30" s="1"/>
      <c r="RAU30" s="1"/>
      <c r="RAV30" s="1"/>
      <c r="RAW30" s="1"/>
      <c r="RAX30" s="1"/>
      <c r="RAY30" s="1"/>
      <c r="RAZ30" s="1"/>
      <c r="RBA30" s="1"/>
      <c r="RBB30" s="1"/>
      <c r="RBC30" s="1"/>
      <c r="RBD30" s="1"/>
      <c r="RBE30" s="1"/>
      <c r="RBF30" s="1"/>
      <c r="RBG30" s="1"/>
      <c r="RBH30" s="1"/>
      <c r="RBI30" s="1"/>
      <c r="RBJ30" s="1"/>
      <c r="RBK30" s="1"/>
      <c r="RBL30" s="1"/>
      <c r="RBM30" s="1"/>
      <c r="RBN30" s="1"/>
      <c r="RBO30" s="1"/>
      <c r="RBP30" s="1"/>
      <c r="RBQ30" s="1"/>
      <c r="RBR30" s="1"/>
      <c r="RBS30" s="1"/>
      <c r="RBT30" s="1"/>
      <c r="RBU30" s="1"/>
      <c r="RBV30" s="1"/>
      <c r="RBW30" s="1"/>
      <c r="RBX30" s="1"/>
      <c r="RBY30" s="1"/>
      <c r="RBZ30" s="1"/>
      <c r="RCA30" s="1"/>
      <c r="RCB30" s="1"/>
      <c r="RCC30" s="1"/>
      <c r="RCD30" s="1"/>
      <c r="RCE30" s="1"/>
      <c r="RCF30" s="1"/>
      <c r="RCG30" s="1"/>
      <c r="RCH30" s="1"/>
      <c r="RCI30" s="1"/>
      <c r="RCJ30" s="1"/>
      <c r="RCK30" s="1"/>
      <c r="RCL30" s="1"/>
      <c r="RCM30" s="1"/>
      <c r="RCN30" s="1"/>
      <c r="RCO30" s="1"/>
      <c r="RCP30" s="1"/>
      <c r="RCQ30" s="1"/>
      <c r="RCR30" s="1"/>
      <c r="RCS30" s="1"/>
      <c r="RCT30" s="1"/>
      <c r="RCU30" s="1"/>
      <c r="RCV30" s="1"/>
      <c r="RCW30" s="1"/>
      <c r="RCX30" s="1"/>
      <c r="RCY30" s="1"/>
      <c r="RCZ30" s="1"/>
      <c r="RDA30" s="1"/>
      <c r="RDB30" s="1"/>
      <c r="RDC30" s="1"/>
      <c r="RDD30" s="1"/>
      <c r="RDE30" s="1"/>
      <c r="RDF30" s="1"/>
      <c r="RDG30" s="1"/>
      <c r="RDH30" s="1"/>
      <c r="RDI30" s="1"/>
      <c r="RDJ30" s="1"/>
      <c r="RDK30" s="1"/>
      <c r="RDL30" s="1"/>
      <c r="RDM30" s="1"/>
      <c r="RDN30" s="1"/>
      <c r="RDO30" s="1"/>
      <c r="RDP30" s="1"/>
      <c r="RDQ30" s="1"/>
      <c r="RDR30" s="1"/>
      <c r="RDS30" s="1"/>
      <c r="RDT30" s="1"/>
      <c r="RDU30" s="1"/>
      <c r="RDV30" s="1"/>
      <c r="RDW30" s="1"/>
      <c r="RDX30" s="1"/>
      <c r="RDY30" s="1"/>
      <c r="RDZ30" s="1"/>
      <c r="REA30" s="1"/>
      <c r="REB30" s="1"/>
      <c r="REC30" s="1"/>
      <c r="RED30" s="1"/>
      <c r="REE30" s="1"/>
      <c r="REF30" s="1"/>
      <c r="REG30" s="1"/>
      <c r="REH30" s="1"/>
      <c r="REI30" s="1"/>
      <c r="REJ30" s="1"/>
      <c r="REK30" s="1"/>
      <c r="REL30" s="1"/>
      <c r="REM30" s="1"/>
      <c r="REN30" s="1"/>
      <c r="REO30" s="1"/>
      <c r="REP30" s="1"/>
      <c r="REQ30" s="1"/>
      <c r="RER30" s="1"/>
      <c r="RES30" s="1"/>
      <c r="RET30" s="1"/>
      <c r="REU30" s="1"/>
      <c r="REV30" s="1"/>
      <c r="REW30" s="1"/>
      <c r="REX30" s="1"/>
      <c r="REY30" s="1"/>
      <c r="REZ30" s="1"/>
      <c r="RFA30" s="1"/>
      <c r="RFB30" s="1"/>
      <c r="RFC30" s="1"/>
      <c r="RFD30" s="1"/>
      <c r="RFE30" s="1"/>
      <c r="RFF30" s="1"/>
      <c r="RFG30" s="1"/>
      <c r="RFH30" s="1"/>
      <c r="RFI30" s="1"/>
      <c r="RFJ30" s="1"/>
      <c r="RFK30" s="1"/>
      <c r="RFL30" s="1"/>
      <c r="RFM30" s="1"/>
      <c r="RFN30" s="1"/>
      <c r="RFO30" s="1"/>
      <c r="RFP30" s="1"/>
      <c r="RFQ30" s="1"/>
      <c r="RFR30" s="1"/>
      <c r="RFS30" s="1"/>
      <c r="RFT30" s="1"/>
      <c r="RFU30" s="1"/>
      <c r="RFV30" s="1"/>
      <c r="RFW30" s="1"/>
      <c r="RFX30" s="1"/>
      <c r="RFY30" s="1"/>
      <c r="RFZ30" s="1"/>
      <c r="RGA30" s="1"/>
      <c r="RGB30" s="1"/>
      <c r="RGC30" s="1"/>
      <c r="RGD30" s="1"/>
      <c r="RGE30" s="1"/>
      <c r="RGF30" s="1"/>
      <c r="RGG30" s="1"/>
      <c r="RGH30" s="1"/>
      <c r="RGI30" s="1"/>
      <c r="RGJ30" s="1"/>
      <c r="RGK30" s="1"/>
      <c r="RGL30" s="1"/>
      <c r="RGM30" s="1"/>
      <c r="RGN30" s="1"/>
      <c r="RGO30" s="1"/>
      <c r="RGP30" s="1"/>
      <c r="RGQ30" s="1"/>
      <c r="RGR30" s="1"/>
      <c r="RGS30" s="1"/>
      <c r="RGT30" s="1"/>
      <c r="RGU30" s="1"/>
      <c r="RGV30" s="1"/>
      <c r="RGW30" s="1"/>
      <c r="RGX30" s="1"/>
      <c r="RGY30" s="1"/>
      <c r="RGZ30" s="1"/>
      <c r="RHA30" s="1"/>
      <c r="RHB30" s="1"/>
      <c r="RHC30" s="1"/>
      <c r="RHD30" s="1"/>
      <c r="RHE30" s="1"/>
      <c r="RHF30" s="1"/>
      <c r="RHG30" s="1"/>
      <c r="RHH30" s="1"/>
      <c r="RHI30" s="1"/>
      <c r="RHJ30" s="1"/>
      <c r="RHK30" s="1"/>
      <c r="RHL30" s="1"/>
      <c r="RHM30" s="1"/>
      <c r="RHN30" s="1"/>
      <c r="RHO30" s="1"/>
      <c r="RHP30" s="1"/>
      <c r="RHQ30" s="1"/>
      <c r="RHR30" s="1"/>
      <c r="RHS30" s="1"/>
      <c r="RHT30" s="1"/>
      <c r="RHU30" s="1"/>
      <c r="RHV30" s="1"/>
      <c r="RHW30" s="1"/>
      <c r="RHX30" s="1"/>
      <c r="RHY30" s="1"/>
      <c r="RHZ30" s="1"/>
      <c r="RIA30" s="1"/>
      <c r="RIB30" s="1"/>
      <c r="RIC30" s="1"/>
      <c r="RID30" s="1"/>
      <c r="RIE30" s="1"/>
      <c r="RIF30" s="1"/>
      <c r="RIG30" s="1"/>
      <c r="RIH30" s="1"/>
      <c r="RII30" s="1"/>
      <c r="RIJ30" s="1"/>
      <c r="RIK30" s="1"/>
      <c r="RIL30" s="1"/>
      <c r="RIM30" s="1"/>
      <c r="RIN30" s="1"/>
      <c r="RIO30" s="1"/>
      <c r="RIP30" s="1"/>
      <c r="RIQ30" s="1"/>
      <c r="RIR30" s="1"/>
      <c r="RIS30" s="1"/>
      <c r="RIT30" s="1"/>
      <c r="RIU30" s="1"/>
      <c r="RIV30" s="1"/>
      <c r="RIW30" s="1"/>
      <c r="RIX30" s="1"/>
      <c r="RIY30" s="1"/>
      <c r="RIZ30" s="1"/>
      <c r="RJA30" s="1"/>
      <c r="RJB30" s="1"/>
      <c r="RJC30" s="1"/>
      <c r="RJD30" s="1"/>
      <c r="RJE30" s="1"/>
      <c r="RJF30" s="1"/>
      <c r="RJG30" s="1"/>
      <c r="RJH30" s="1"/>
      <c r="RJI30" s="1"/>
      <c r="RJJ30" s="1"/>
      <c r="RJK30" s="1"/>
      <c r="RJL30" s="1"/>
      <c r="RJM30" s="1"/>
      <c r="RJN30" s="1"/>
      <c r="RJO30" s="1"/>
      <c r="RJP30" s="1"/>
      <c r="RJQ30" s="1"/>
      <c r="RJR30" s="1"/>
      <c r="RJS30" s="1"/>
      <c r="RJT30" s="1"/>
      <c r="RJU30" s="1"/>
      <c r="RJV30" s="1"/>
      <c r="RJW30" s="1"/>
      <c r="RJX30" s="1"/>
      <c r="RJY30" s="1"/>
      <c r="RJZ30" s="1"/>
      <c r="RKA30" s="1"/>
      <c r="RKB30" s="1"/>
      <c r="RKC30" s="1"/>
      <c r="RKD30" s="1"/>
      <c r="RKE30" s="1"/>
      <c r="RKF30" s="1"/>
      <c r="RKG30" s="1"/>
      <c r="RKH30" s="1"/>
      <c r="RKI30" s="1"/>
      <c r="RKJ30" s="1"/>
      <c r="RKK30" s="1"/>
      <c r="RKL30" s="1"/>
      <c r="RKM30" s="1"/>
      <c r="RKN30" s="1"/>
      <c r="RKO30" s="1"/>
      <c r="RKP30" s="1"/>
      <c r="RKQ30" s="1"/>
      <c r="RKR30" s="1"/>
      <c r="RKS30" s="1"/>
      <c r="RKT30" s="1"/>
      <c r="RKU30" s="1"/>
      <c r="RKV30" s="1"/>
      <c r="RKW30" s="1"/>
      <c r="RKX30" s="1"/>
      <c r="RKY30" s="1"/>
      <c r="RKZ30" s="1"/>
      <c r="RLA30" s="1"/>
      <c r="RLB30" s="1"/>
      <c r="RLC30" s="1"/>
      <c r="RLD30" s="1"/>
      <c r="RLE30" s="1"/>
      <c r="RLF30" s="1"/>
      <c r="RLG30" s="1"/>
      <c r="RLH30" s="1"/>
      <c r="RLI30" s="1"/>
      <c r="RLJ30" s="1"/>
      <c r="RLK30" s="1"/>
      <c r="RLL30" s="1"/>
      <c r="RLM30" s="1"/>
      <c r="RLN30" s="1"/>
      <c r="RLO30" s="1"/>
      <c r="RLP30" s="1"/>
      <c r="RLQ30" s="1"/>
      <c r="RLR30" s="1"/>
      <c r="RLS30" s="1"/>
      <c r="RLT30" s="1"/>
      <c r="RLU30" s="1"/>
      <c r="RLV30" s="1"/>
      <c r="RLW30" s="1"/>
      <c r="RLX30" s="1"/>
      <c r="RLY30" s="1"/>
      <c r="RLZ30" s="1"/>
      <c r="RMA30" s="1"/>
      <c r="RMB30" s="1"/>
      <c r="RMC30" s="1"/>
      <c r="RMD30" s="1"/>
      <c r="RME30" s="1"/>
      <c r="RMF30" s="1"/>
      <c r="RMG30" s="1"/>
      <c r="RMH30" s="1"/>
      <c r="RMI30" s="1"/>
      <c r="RMJ30" s="1"/>
      <c r="RMK30" s="1"/>
      <c r="RML30" s="1"/>
      <c r="RMM30" s="1"/>
      <c r="RMN30" s="1"/>
      <c r="RMO30" s="1"/>
      <c r="RMP30" s="1"/>
      <c r="RMQ30" s="1"/>
      <c r="RMR30" s="1"/>
      <c r="RMS30" s="1"/>
      <c r="RMT30" s="1"/>
      <c r="RMU30" s="1"/>
      <c r="RMV30" s="1"/>
      <c r="RMW30" s="1"/>
      <c r="RMX30" s="1"/>
      <c r="RMY30" s="1"/>
      <c r="RMZ30" s="1"/>
      <c r="RNA30" s="1"/>
      <c r="RNB30" s="1"/>
      <c r="RNC30" s="1"/>
      <c r="RND30" s="1"/>
      <c r="RNE30" s="1"/>
      <c r="RNF30" s="1"/>
      <c r="RNG30" s="1"/>
      <c r="RNH30" s="1"/>
      <c r="RNI30" s="1"/>
      <c r="RNJ30" s="1"/>
      <c r="RNK30" s="1"/>
      <c r="RNL30" s="1"/>
      <c r="RNM30" s="1"/>
      <c r="RNN30" s="1"/>
      <c r="RNO30" s="1"/>
      <c r="RNP30" s="1"/>
      <c r="RNQ30" s="1"/>
      <c r="RNR30" s="1"/>
      <c r="RNS30" s="1"/>
      <c r="RNT30" s="1"/>
      <c r="RNU30" s="1"/>
      <c r="RNV30" s="1"/>
      <c r="RNW30" s="1"/>
      <c r="RNX30" s="1"/>
      <c r="RNY30" s="1"/>
      <c r="RNZ30" s="1"/>
      <c r="ROA30" s="1"/>
      <c r="ROB30" s="1"/>
      <c r="ROC30" s="1"/>
      <c r="ROD30" s="1"/>
      <c r="ROE30" s="1"/>
      <c r="ROF30" s="1"/>
      <c r="ROG30" s="1"/>
      <c r="ROH30" s="1"/>
      <c r="ROI30" s="1"/>
      <c r="ROJ30" s="1"/>
      <c r="ROK30" s="1"/>
      <c r="ROL30" s="1"/>
      <c r="ROM30" s="1"/>
      <c r="RON30" s="1"/>
      <c r="ROO30" s="1"/>
      <c r="ROP30" s="1"/>
      <c r="ROQ30" s="1"/>
      <c r="ROR30" s="1"/>
      <c r="ROS30" s="1"/>
      <c r="ROT30" s="1"/>
      <c r="ROU30" s="1"/>
      <c r="ROV30" s="1"/>
      <c r="ROW30" s="1"/>
      <c r="ROX30" s="1"/>
      <c r="ROY30" s="1"/>
      <c r="ROZ30" s="1"/>
      <c r="RPA30" s="1"/>
      <c r="RPB30" s="1"/>
      <c r="RPC30" s="1"/>
      <c r="RPD30" s="1"/>
      <c r="RPE30" s="1"/>
      <c r="RPF30" s="1"/>
      <c r="RPG30" s="1"/>
      <c r="RPH30" s="1"/>
      <c r="RPI30" s="1"/>
      <c r="RPJ30" s="1"/>
      <c r="RPK30" s="1"/>
      <c r="RPL30" s="1"/>
      <c r="RPM30" s="1"/>
      <c r="RPN30" s="1"/>
      <c r="RPO30" s="1"/>
      <c r="RPP30" s="1"/>
      <c r="RPQ30" s="1"/>
      <c r="RPR30" s="1"/>
      <c r="RPS30" s="1"/>
      <c r="RPT30" s="1"/>
      <c r="RPU30" s="1"/>
      <c r="RPV30" s="1"/>
      <c r="RPW30" s="1"/>
      <c r="RPX30" s="1"/>
      <c r="RPY30" s="1"/>
      <c r="RPZ30" s="1"/>
      <c r="RQA30" s="1"/>
      <c r="RQB30" s="1"/>
      <c r="RQC30" s="1"/>
      <c r="RQD30" s="1"/>
      <c r="RQE30" s="1"/>
      <c r="RQF30" s="1"/>
      <c r="RQG30" s="1"/>
      <c r="RQH30" s="1"/>
      <c r="RQI30" s="1"/>
      <c r="RQJ30" s="1"/>
      <c r="RQK30" s="1"/>
      <c r="RQL30" s="1"/>
      <c r="RQM30" s="1"/>
      <c r="RQN30" s="1"/>
      <c r="RQO30" s="1"/>
      <c r="RQP30" s="1"/>
      <c r="RQQ30" s="1"/>
      <c r="RQR30" s="1"/>
      <c r="RQS30" s="1"/>
      <c r="RQT30" s="1"/>
      <c r="RQU30" s="1"/>
      <c r="RQV30" s="1"/>
      <c r="RQW30" s="1"/>
      <c r="RQX30" s="1"/>
      <c r="RQY30" s="1"/>
      <c r="RQZ30" s="1"/>
      <c r="RRA30" s="1"/>
      <c r="RRB30" s="1"/>
      <c r="RRC30" s="1"/>
      <c r="RRD30" s="1"/>
      <c r="RRE30" s="1"/>
      <c r="RRF30" s="1"/>
      <c r="RRG30" s="1"/>
      <c r="RRH30" s="1"/>
      <c r="RRI30" s="1"/>
      <c r="RRJ30" s="1"/>
      <c r="RRK30" s="1"/>
      <c r="RRL30" s="1"/>
      <c r="RRM30" s="1"/>
      <c r="RRN30" s="1"/>
      <c r="RRO30" s="1"/>
      <c r="RRP30" s="1"/>
      <c r="RRQ30" s="1"/>
      <c r="RRR30" s="1"/>
      <c r="RRS30" s="1"/>
      <c r="RRT30" s="1"/>
      <c r="RRU30" s="1"/>
      <c r="RRV30" s="1"/>
      <c r="RRW30" s="1"/>
      <c r="RRX30" s="1"/>
      <c r="RRY30" s="1"/>
      <c r="RRZ30" s="1"/>
      <c r="RSA30" s="1"/>
      <c r="RSB30" s="1"/>
      <c r="RSC30" s="1"/>
      <c r="RSD30" s="1"/>
      <c r="RSE30" s="1"/>
      <c r="RSF30" s="1"/>
      <c r="RSG30" s="1"/>
      <c r="RSH30" s="1"/>
      <c r="RSI30" s="1"/>
      <c r="RSJ30" s="1"/>
      <c r="RSK30" s="1"/>
      <c r="RSL30" s="1"/>
      <c r="RSM30" s="1"/>
      <c r="RSN30" s="1"/>
      <c r="RSO30" s="1"/>
      <c r="RSP30" s="1"/>
      <c r="RSQ30" s="1"/>
      <c r="RSR30" s="1"/>
      <c r="RSS30" s="1"/>
      <c r="RST30" s="1"/>
      <c r="RSU30" s="1"/>
      <c r="RSV30" s="1"/>
      <c r="RSW30" s="1"/>
      <c r="RSX30" s="1"/>
      <c r="RSY30" s="1"/>
      <c r="RSZ30" s="1"/>
      <c r="RTA30" s="1"/>
      <c r="RTB30" s="1"/>
      <c r="RTC30" s="1"/>
      <c r="RTD30" s="1"/>
      <c r="RTE30" s="1"/>
      <c r="RTF30" s="1"/>
      <c r="RTG30" s="1"/>
      <c r="RTH30" s="1"/>
      <c r="RTI30" s="1"/>
      <c r="RTJ30" s="1"/>
      <c r="RTK30" s="1"/>
      <c r="RTL30" s="1"/>
      <c r="RTM30" s="1"/>
      <c r="RTN30" s="1"/>
      <c r="RTO30" s="1"/>
      <c r="RTP30" s="1"/>
      <c r="RTQ30" s="1"/>
      <c r="RTR30" s="1"/>
      <c r="RTS30" s="1"/>
      <c r="RTT30" s="1"/>
      <c r="RTU30" s="1"/>
      <c r="RTV30" s="1"/>
      <c r="RTW30" s="1"/>
      <c r="RTX30" s="1"/>
      <c r="RTY30" s="1"/>
      <c r="RTZ30" s="1"/>
      <c r="RUA30" s="1"/>
      <c r="RUB30" s="1"/>
      <c r="RUC30" s="1"/>
      <c r="RUD30" s="1"/>
      <c r="RUE30" s="1"/>
      <c r="RUF30" s="1"/>
      <c r="RUG30" s="1"/>
      <c r="RUH30" s="1"/>
      <c r="RUI30" s="1"/>
      <c r="RUJ30" s="1"/>
      <c r="RUK30" s="1"/>
      <c r="RUL30" s="1"/>
      <c r="RUM30" s="1"/>
      <c r="RUN30" s="1"/>
      <c r="RUO30" s="1"/>
      <c r="RUP30" s="1"/>
      <c r="RUQ30" s="1"/>
      <c r="RUR30" s="1"/>
      <c r="RUS30" s="1"/>
      <c r="RUT30" s="1"/>
      <c r="RUU30" s="1"/>
      <c r="RUV30" s="1"/>
      <c r="RUW30" s="1"/>
      <c r="RUX30" s="1"/>
      <c r="RUY30" s="1"/>
      <c r="RUZ30" s="1"/>
      <c r="RVA30" s="1"/>
      <c r="RVB30" s="1"/>
      <c r="RVC30" s="1"/>
      <c r="RVD30" s="1"/>
      <c r="RVE30" s="1"/>
      <c r="RVF30" s="1"/>
      <c r="RVG30" s="1"/>
      <c r="RVH30" s="1"/>
      <c r="RVI30" s="1"/>
      <c r="RVJ30" s="1"/>
      <c r="RVK30" s="1"/>
      <c r="RVL30" s="1"/>
      <c r="RVM30" s="1"/>
      <c r="RVN30" s="1"/>
      <c r="RVO30" s="1"/>
      <c r="RVP30" s="1"/>
      <c r="RVQ30" s="1"/>
      <c r="RVR30" s="1"/>
      <c r="RVS30" s="1"/>
      <c r="RVT30" s="1"/>
      <c r="RVU30" s="1"/>
      <c r="RVV30" s="1"/>
      <c r="RVW30" s="1"/>
      <c r="RVX30" s="1"/>
      <c r="RVY30" s="1"/>
      <c r="RVZ30" s="1"/>
      <c r="RWA30" s="1"/>
      <c r="RWB30" s="1"/>
      <c r="RWC30" s="1"/>
      <c r="RWD30" s="1"/>
      <c r="RWE30" s="1"/>
      <c r="RWF30" s="1"/>
      <c r="RWG30" s="1"/>
      <c r="RWH30" s="1"/>
      <c r="RWI30" s="1"/>
      <c r="RWJ30" s="1"/>
      <c r="RWK30" s="1"/>
      <c r="RWL30" s="1"/>
      <c r="RWM30" s="1"/>
      <c r="RWN30" s="1"/>
      <c r="RWO30" s="1"/>
      <c r="RWP30" s="1"/>
      <c r="RWQ30" s="1"/>
      <c r="RWR30" s="1"/>
      <c r="RWS30" s="1"/>
      <c r="RWT30" s="1"/>
      <c r="RWU30" s="1"/>
      <c r="RWV30" s="1"/>
      <c r="RWW30" s="1"/>
      <c r="RWX30" s="1"/>
      <c r="RWY30" s="1"/>
      <c r="RWZ30" s="1"/>
      <c r="RXA30" s="1"/>
      <c r="RXB30" s="1"/>
      <c r="RXC30" s="1"/>
      <c r="RXD30" s="1"/>
      <c r="RXE30" s="1"/>
      <c r="RXF30" s="1"/>
      <c r="RXG30" s="1"/>
      <c r="RXH30" s="1"/>
      <c r="RXI30" s="1"/>
      <c r="RXJ30" s="1"/>
      <c r="RXK30" s="1"/>
      <c r="RXL30" s="1"/>
      <c r="RXM30" s="1"/>
      <c r="RXN30" s="1"/>
      <c r="RXO30" s="1"/>
      <c r="RXP30" s="1"/>
      <c r="RXQ30" s="1"/>
      <c r="RXR30" s="1"/>
      <c r="RXS30" s="1"/>
      <c r="RXT30" s="1"/>
      <c r="RXU30" s="1"/>
      <c r="RXV30" s="1"/>
      <c r="RXW30" s="1"/>
      <c r="RXX30" s="1"/>
      <c r="RXY30" s="1"/>
      <c r="RXZ30" s="1"/>
      <c r="RYA30" s="1"/>
      <c r="RYB30" s="1"/>
      <c r="RYC30" s="1"/>
      <c r="RYD30" s="1"/>
      <c r="RYE30" s="1"/>
      <c r="RYF30" s="1"/>
      <c r="RYG30" s="1"/>
      <c r="RYH30" s="1"/>
      <c r="RYI30" s="1"/>
      <c r="RYJ30" s="1"/>
      <c r="RYK30" s="1"/>
      <c r="RYL30" s="1"/>
      <c r="RYM30" s="1"/>
      <c r="RYN30" s="1"/>
      <c r="RYO30" s="1"/>
      <c r="RYP30" s="1"/>
      <c r="RYQ30" s="1"/>
      <c r="RYR30" s="1"/>
      <c r="RYS30" s="1"/>
      <c r="RYT30" s="1"/>
      <c r="RYU30" s="1"/>
      <c r="RYV30" s="1"/>
      <c r="RYW30" s="1"/>
      <c r="RYX30" s="1"/>
      <c r="RYY30" s="1"/>
      <c r="RYZ30" s="1"/>
      <c r="RZA30" s="1"/>
      <c r="RZB30" s="1"/>
      <c r="RZC30" s="1"/>
      <c r="RZD30" s="1"/>
      <c r="RZE30" s="1"/>
      <c r="RZF30" s="1"/>
      <c r="RZG30" s="1"/>
      <c r="RZH30" s="1"/>
      <c r="RZI30" s="1"/>
      <c r="RZJ30" s="1"/>
      <c r="RZK30" s="1"/>
      <c r="RZL30" s="1"/>
      <c r="RZM30" s="1"/>
      <c r="RZN30" s="1"/>
      <c r="RZO30" s="1"/>
      <c r="RZP30" s="1"/>
      <c r="RZQ30" s="1"/>
      <c r="RZR30" s="1"/>
      <c r="RZS30" s="1"/>
      <c r="RZT30" s="1"/>
      <c r="RZU30" s="1"/>
      <c r="RZV30" s="1"/>
      <c r="RZW30" s="1"/>
      <c r="RZX30" s="1"/>
      <c r="RZY30" s="1"/>
      <c r="RZZ30" s="1"/>
      <c r="SAA30" s="1"/>
      <c r="SAB30" s="1"/>
      <c r="SAC30" s="1"/>
      <c r="SAD30" s="1"/>
      <c r="SAE30" s="1"/>
      <c r="SAF30" s="1"/>
      <c r="SAG30" s="1"/>
      <c r="SAH30" s="1"/>
      <c r="SAI30" s="1"/>
      <c r="SAJ30" s="1"/>
      <c r="SAK30" s="1"/>
      <c r="SAL30" s="1"/>
      <c r="SAM30" s="1"/>
      <c r="SAN30" s="1"/>
      <c r="SAO30" s="1"/>
      <c r="SAP30" s="1"/>
      <c r="SAQ30" s="1"/>
      <c r="SAR30" s="1"/>
      <c r="SAS30" s="1"/>
      <c r="SAT30" s="1"/>
      <c r="SAU30" s="1"/>
      <c r="SAV30" s="1"/>
      <c r="SAW30" s="1"/>
      <c r="SAX30" s="1"/>
      <c r="SAY30" s="1"/>
      <c r="SAZ30" s="1"/>
      <c r="SBA30" s="1"/>
      <c r="SBB30" s="1"/>
      <c r="SBC30" s="1"/>
      <c r="SBD30" s="1"/>
      <c r="SBE30" s="1"/>
      <c r="SBF30" s="1"/>
      <c r="SBG30" s="1"/>
      <c r="SBH30" s="1"/>
      <c r="SBI30" s="1"/>
      <c r="SBJ30" s="1"/>
      <c r="SBK30" s="1"/>
      <c r="SBL30" s="1"/>
      <c r="SBM30" s="1"/>
      <c r="SBN30" s="1"/>
      <c r="SBO30" s="1"/>
      <c r="SBP30" s="1"/>
      <c r="SBQ30" s="1"/>
      <c r="SBR30" s="1"/>
      <c r="SBS30" s="1"/>
      <c r="SBT30" s="1"/>
      <c r="SBU30" s="1"/>
      <c r="SBV30" s="1"/>
      <c r="SBW30" s="1"/>
      <c r="SBX30" s="1"/>
      <c r="SBY30" s="1"/>
      <c r="SBZ30" s="1"/>
      <c r="SCA30" s="1"/>
      <c r="SCB30" s="1"/>
      <c r="SCC30" s="1"/>
      <c r="SCD30" s="1"/>
      <c r="SCE30" s="1"/>
      <c r="SCF30" s="1"/>
      <c r="SCG30" s="1"/>
      <c r="SCH30" s="1"/>
      <c r="SCI30" s="1"/>
      <c r="SCJ30" s="1"/>
      <c r="SCK30" s="1"/>
      <c r="SCL30" s="1"/>
      <c r="SCM30" s="1"/>
      <c r="SCN30" s="1"/>
      <c r="SCO30" s="1"/>
      <c r="SCP30" s="1"/>
      <c r="SCQ30" s="1"/>
      <c r="SCR30" s="1"/>
      <c r="SCS30" s="1"/>
      <c r="SCT30" s="1"/>
      <c r="SCU30" s="1"/>
      <c r="SCV30" s="1"/>
      <c r="SCW30" s="1"/>
      <c r="SCX30" s="1"/>
      <c r="SCY30" s="1"/>
      <c r="SCZ30" s="1"/>
      <c r="SDA30" s="1"/>
      <c r="SDB30" s="1"/>
      <c r="SDC30" s="1"/>
      <c r="SDD30" s="1"/>
      <c r="SDE30" s="1"/>
      <c r="SDF30" s="1"/>
      <c r="SDG30" s="1"/>
      <c r="SDH30" s="1"/>
      <c r="SDI30" s="1"/>
      <c r="SDJ30" s="1"/>
      <c r="SDK30" s="1"/>
      <c r="SDL30" s="1"/>
      <c r="SDM30" s="1"/>
      <c r="SDN30" s="1"/>
      <c r="SDO30" s="1"/>
      <c r="SDP30" s="1"/>
      <c r="SDQ30" s="1"/>
      <c r="SDR30" s="1"/>
      <c r="SDS30" s="1"/>
      <c r="SDT30" s="1"/>
      <c r="SDU30" s="1"/>
      <c r="SDV30" s="1"/>
      <c r="SDW30" s="1"/>
      <c r="SDX30" s="1"/>
      <c r="SDY30" s="1"/>
      <c r="SDZ30" s="1"/>
      <c r="SEA30" s="1"/>
      <c r="SEB30" s="1"/>
      <c r="SEC30" s="1"/>
      <c r="SED30" s="1"/>
      <c r="SEE30" s="1"/>
      <c r="SEF30" s="1"/>
      <c r="SEG30" s="1"/>
      <c r="SEH30" s="1"/>
      <c r="SEI30" s="1"/>
      <c r="SEJ30" s="1"/>
      <c r="SEK30" s="1"/>
      <c r="SEL30" s="1"/>
      <c r="SEM30" s="1"/>
      <c r="SEN30" s="1"/>
      <c r="SEO30" s="1"/>
      <c r="SEP30" s="1"/>
      <c r="SEQ30" s="1"/>
      <c r="SER30" s="1"/>
      <c r="SES30" s="1"/>
      <c r="SET30" s="1"/>
      <c r="SEU30" s="1"/>
      <c r="SEV30" s="1"/>
      <c r="SEW30" s="1"/>
      <c r="SEX30" s="1"/>
      <c r="SEY30" s="1"/>
      <c r="SEZ30" s="1"/>
      <c r="SFA30" s="1"/>
      <c r="SFB30" s="1"/>
      <c r="SFC30" s="1"/>
      <c r="SFD30" s="1"/>
      <c r="SFE30" s="1"/>
      <c r="SFF30" s="1"/>
      <c r="SFG30" s="1"/>
      <c r="SFH30" s="1"/>
      <c r="SFI30" s="1"/>
      <c r="SFJ30" s="1"/>
      <c r="SFK30" s="1"/>
      <c r="SFL30" s="1"/>
      <c r="SFM30" s="1"/>
      <c r="SFN30" s="1"/>
      <c r="SFO30" s="1"/>
      <c r="SFP30" s="1"/>
      <c r="SFQ30" s="1"/>
      <c r="SFR30" s="1"/>
      <c r="SFS30" s="1"/>
      <c r="SFT30" s="1"/>
      <c r="SFU30" s="1"/>
      <c r="SFV30" s="1"/>
      <c r="SFW30" s="1"/>
      <c r="SFX30" s="1"/>
      <c r="SFY30" s="1"/>
      <c r="SFZ30" s="1"/>
      <c r="SGA30" s="1"/>
      <c r="SGB30" s="1"/>
      <c r="SGC30" s="1"/>
      <c r="SGD30" s="1"/>
      <c r="SGE30" s="1"/>
      <c r="SGF30" s="1"/>
      <c r="SGG30" s="1"/>
      <c r="SGH30" s="1"/>
      <c r="SGI30" s="1"/>
      <c r="SGJ30" s="1"/>
      <c r="SGK30" s="1"/>
      <c r="SGL30" s="1"/>
      <c r="SGM30" s="1"/>
      <c r="SGN30" s="1"/>
      <c r="SGO30" s="1"/>
      <c r="SGP30" s="1"/>
      <c r="SGQ30" s="1"/>
      <c r="SGR30" s="1"/>
      <c r="SGS30" s="1"/>
      <c r="SGT30" s="1"/>
      <c r="SGU30" s="1"/>
      <c r="SGV30" s="1"/>
      <c r="SGW30" s="1"/>
      <c r="SGX30" s="1"/>
      <c r="SGY30" s="1"/>
      <c r="SGZ30" s="1"/>
      <c r="SHA30" s="1"/>
      <c r="SHB30" s="1"/>
      <c r="SHC30" s="1"/>
      <c r="SHD30" s="1"/>
      <c r="SHE30" s="1"/>
      <c r="SHF30" s="1"/>
      <c r="SHG30" s="1"/>
      <c r="SHH30" s="1"/>
      <c r="SHI30" s="1"/>
      <c r="SHJ30" s="1"/>
      <c r="SHK30" s="1"/>
      <c r="SHL30" s="1"/>
      <c r="SHM30" s="1"/>
      <c r="SHN30" s="1"/>
      <c r="SHO30" s="1"/>
      <c r="SHP30" s="1"/>
      <c r="SHQ30" s="1"/>
      <c r="SHR30" s="1"/>
      <c r="SHS30" s="1"/>
      <c r="SHT30" s="1"/>
      <c r="SHU30" s="1"/>
      <c r="SHV30" s="1"/>
      <c r="SHW30" s="1"/>
      <c r="SHX30" s="1"/>
      <c r="SHY30" s="1"/>
      <c r="SHZ30" s="1"/>
      <c r="SIA30" s="1"/>
      <c r="SIB30" s="1"/>
      <c r="SIC30" s="1"/>
      <c r="SID30" s="1"/>
      <c r="SIE30" s="1"/>
      <c r="SIF30" s="1"/>
      <c r="SIG30" s="1"/>
      <c r="SIH30" s="1"/>
      <c r="SII30" s="1"/>
      <c r="SIJ30" s="1"/>
      <c r="SIK30" s="1"/>
      <c r="SIL30" s="1"/>
      <c r="SIM30" s="1"/>
      <c r="SIN30" s="1"/>
      <c r="SIO30" s="1"/>
      <c r="SIP30" s="1"/>
      <c r="SIQ30" s="1"/>
      <c r="SIR30" s="1"/>
      <c r="SIS30" s="1"/>
      <c r="SIT30" s="1"/>
      <c r="SIU30" s="1"/>
      <c r="SIV30" s="1"/>
      <c r="SIW30" s="1"/>
      <c r="SIX30" s="1"/>
      <c r="SIY30" s="1"/>
      <c r="SIZ30" s="1"/>
      <c r="SJA30" s="1"/>
      <c r="SJB30" s="1"/>
      <c r="SJC30" s="1"/>
      <c r="SJD30" s="1"/>
      <c r="SJE30" s="1"/>
      <c r="SJF30" s="1"/>
      <c r="SJG30" s="1"/>
      <c r="SJH30" s="1"/>
      <c r="SJI30" s="1"/>
      <c r="SJJ30" s="1"/>
      <c r="SJK30" s="1"/>
      <c r="SJL30" s="1"/>
      <c r="SJM30" s="1"/>
      <c r="SJN30" s="1"/>
      <c r="SJO30" s="1"/>
      <c r="SJP30" s="1"/>
      <c r="SJQ30" s="1"/>
      <c r="SJR30" s="1"/>
      <c r="SJS30" s="1"/>
      <c r="SJT30" s="1"/>
      <c r="SJU30" s="1"/>
      <c r="SJV30" s="1"/>
      <c r="SJW30" s="1"/>
      <c r="SJX30" s="1"/>
      <c r="SJY30" s="1"/>
      <c r="SJZ30" s="1"/>
      <c r="SKA30" s="1"/>
      <c r="SKB30" s="1"/>
      <c r="SKC30" s="1"/>
      <c r="SKD30" s="1"/>
      <c r="SKE30" s="1"/>
      <c r="SKF30" s="1"/>
      <c r="SKG30" s="1"/>
      <c r="SKH30" s="1"/>
      <c r="SKI30" s="1"/>
      <c r="SKJ30" s="1"/>
      <c r="SKK30" s="1"/>
      <c r="SKL30" s="1"/>
      <c r="SKM30" s="1"/>
      <c r="SKN30" s="1"/>
      <c r="SKO30" s="1"/>
      <c r="SKP30" s="1"/>
      <c r="SKQ30" s="1"/>
      <c r="SKR30" s="1"/>
      <c r="SKS30" s="1"/>
      <c r="SKT30" s="1"/>
      <c r="SKU30" s="1"/>
      <c r="SKV30" s="1"/>
      <c r="SKW30" s="1"/>
      <c r="SKX30" s="1"/>
      <c r="SKY30" s="1"/>
      <c r="SKZ30" s="1"/>
      <c r="SLA30" s="1"/>
      <c r="SLB30" s="1"/>
      <c r="SLC30" s="1"/>
      <c r="SLD30" s="1"/>
      <c r="SLE30" s="1"/>
      <c r="SLF30" s="1"/>
      <c r="SLG30" s="1"/>
      <c r="SLH30" s="1"/>
      <c r="SLI30" s="1"/>
      <c r="SLJ30" s="1"/>
      <c r="SLK30" s="1"/>
      <c r="SLL30" s="1"/>
      <c r="SLM30" s="1"/>
      <c r="SLN30" s="1"/>
      <c r="SLO30" s="1"/>
      <c r="SLP30" s="1"/>
      <c r="SLQ30" s="1"/>
      <c r="SLR30" s="1"/>
      <c r="SLS30" s="1"/>
      <c r="SLT30" s="1"/>
      <c r="SLU30" s="1"/>
      <c r="SLV30" s="1"/>
      <c r="SLW30" s="1"/>
      <c r="SLX30" s="1"/>
      <c r="SLY30" s="1"/>
      <c r="SLZ30" s="1"/>
      <c r="SMA30" s="1"/>
      <c r="SMB30" s="1"/>
      <c r="SMC30" s="1"/>
      <c r="SMD30" s="1"/>
      <c r="SME30" s="1"/>
      <c r="SMF30" s="1"/>
      <c r="SMG30" s="1"/>
      <c r="SMH30" s="1"/>
      <c r="SMI30" s="1"/>
      <c r="SMJ30" s="1"/>
      <c r="SMK30" s="1"/>
      <c r="SML30" s="1"/>
      <c r="SMM30" s="1"/>
      <c r="SMN30" s="1"/>
      <c r="SMO30" s="1"/>
      <c r="SMP30" s="1"/>
      <c r="SMQ30" s="1"/>
      <c r="SMR30" s="1"/>
      <c r="SMS30" s="1"/>
      <c r="SMT30" s="1"/>
      <c r="SMU30" s="1"/>
      <c r="SMV30" s="1"/>
      <c r="SMW30" s="1"/>
      <c r="SMX30" s="1"/>
      <c r="SMY30" s="1"/>
      <c r="SMZ30" s="1"/>
      <c r="SNA30" s="1"/>
      <c r="SNB30" s="1"/>
      <c r="SNC30" s="1"/>
      <c r="SND30" s="1"/>
      <c r="SNE30" s="1"/>
      <c r="SNF30" s="1"/>
      <c r="SNG30" s="1"/>
      <c r="SNH30" s="1"/>
      <c r="SNI30" s="1"/>
      <c r="SNJ30" s="1"/>
      <c r="SNK30" s="1"/>
      <c r="SNL30" s="1"/>
      <c r="SNM30" s="1"/>
      <c r="SNN30" s="1"/>
      <c r="SNO30" s="1"/>
      <c r="SNP30" s="1"/>
      <c r="SNQ30" s="1"/>
      <c r="SNR30" s="1"/>
      <c r="SNS30" s="1"/>
      <c r="SNT30" s="1"/>
      <c r="SNU30" s="1"/>
      <c r="SNV30" s="1"/>
      <c r="SNW30" s="1"/>
      <c r="SNX30" s="1"/>
      <c r="SNY30" s="1"/>
      <c r="SNZ30" s="1"/>
      <c r="SOA30" s="1"/>
      <c r="SOB30" s="1"/>
      <c r="SOC30" s="1"/>
      <c r="SOD30" s="1"/>
      <c r="SOE30" s="1"/>
      <c r="SOF30" s="1"/>
      <c r="SOG30" s="1"/>
      <c r="SOH30" s="1"/>
      <c r="SOI30" s="1"/>
      <c r="SOJ30" s="1"/>
      <c r="SOK30" s="1"/>
      <c r="SOL30" s="1"/>
      <c r="SOM30" s="1"/>
      <c r="SON30" s="1"/>
      <c r="SOO30" s="1"/>
      <c r="SOP30" s="1"/>
      <c r="SOQ30" s="1"/>
      <c r="SOR30" s="1"/>
      <c r="SOS30" s="1"/>
      <c r="SOT30" s="1"/>
      <c r="SOU30" s="1"/>
      <c r="SOV30" s="1"/>
      <c r="SOW30" s="1"/>
      <c r="SOX30" s="1"/>
      <c r="SOY30" s="1"/>
      <c r="SOZ30" s="1"/>
      <c r="SPA30" s="1"/>
      <c r="SPB30" s="1"/>
      <c r="SPC30" s="1"/>
      <c r="SPD30" s="1"/>
      <c r="SPE30" s="1"/>
      <c r="SPF30" s="1"/>
      <c r="SPG30" s="1"/>
      <c r="SPH30" s="1"/>
      <c r="SPI30" s="1"/>
      <c r="SPJ30" s="1"/>
      <c r="SPK30" s="1"/>
      <c r="SPL30" s="1"/>
      <c r="SPM30" s="1"/>
      <c r="SPN30" s="1"/>
      <c r="SPO30" s="1"/>
      <c r="SPP30" s="1"/>
      <c r="SPQ30" s="1"/>
      <c r="SPR30" s="1"/>
      <c r="SPS30" s="1"/>
      <c r="SPT30" s="1"/>
      <c r="SPU30" s="1"/>
      <c r="SPV30" s="1"/>
      <c r="SPW30" s="1"/>
      <c r="SPX30" s="1"/>
      <c r="SPY30" s="1"/>
      <c r="SPZ30" s="1"/>
      <c r="SQA30" s="1"/>
      <c r="SQB30" s="1"/>
      <c r="SQC30" s="1"/>
      <c r="SQD30" s="1"/>
      <c r="SQE30" s="1"/>
      <c r="SQF30" s="1"/>
      <c r="SQG30" s="1"/>
      <c r="SQH30" s="1"/>
      <c r="SQI30" s="1"/>
      <c r="SQJ30" s="1"/>
      <c r="SQK30" s="1"/>
      <c r="SQL30" s="1"/>
      <c r="SQM30" s="1"/>
      <c r="SQN30" s="1"/>
      <c r="SQO30" s="1"/>
      <c r="SQP30" s="1"/>
      <c r="SQQ30" s="1"/>
      <c r="SQR30" s="1"/>
      <c r="SQS30" s="1"/>
      <c r="SQT30" s="1"/>
      <c r="SQU30" s="1"/>
      <c r="SQV30" s="1"/>
      <c r="SQW30" s="1"/>
      <c r="SQX30" s="1"/>
      <c r="SQY30" s="1"/>
      <c r="SQZ30" s="1"/>
      <c r="SRA30" s="1"/>
      <c r="SRB30" s="1"/>
      <c r="SRC30" s="1"/>
      <c r="SRD30" s="1"/>
      <c r="SRE30" s="1"/>
      <c r="SRF30" s="1"/>
      <c r="SRG30" s="1"/>
      <c r="SRH30" s="1"/>
      <c r="SRI30" s="1"/>
      <c r="SRJ30" s="1"/>
      <c r="SRK30" s="1"/>
      <c r="SRL30" s="1"/>
      <c r="SRM30" s="1"/>
      <c r="SRN30" s="1"/>
      <c r="SRO30" s="1"/>
      <c r="SRP30" s="1"/>
      <c r="SRQ30" s="1"/>
      <c r="SRR30" s="1"/>
      <c r="SRS30" s="1"/>
      <c r="SRT30" s="1"/>
      <c r="SRU30" s="1"/>
      <c r="SRV30" s="1"/>
      <c r="SRW30" s="1"/>
      <c r="SRX30" s="1"/>
      <c r="SRY30" s="1"/>
      <c r="SRZ30" s="1"/>
      <c r="SSA30" s="1"/>
      <c r="SSB30" s="1"/>
      <c r="SSC30" s="1"/>
      <c r="SSD30" s="1"/>
      <c r="SSE30" s="1"/>
      <c r="SSF30" s="1"/>
      <c r="SSG30" s="1"/>
      <c r="SSH30" s="1"/>
      <c r="SSI30" s="1"/>
      <c r="SSJ30" s="1"/>
      <c r="SSK30" s="1"/>
      <c r="SSL30" s="1"/>
      <c r="SSM30" s="1"/>
      <c r="SSN30" s="1"/>
      <c r="SSO30" s="1"/>
      <c r="SSP30" s="1"/>
      <c r="SSQ30" s="1"/>
      <c r="SSR30" s="1"/>
      <c r="SSS30" s="1"/>
      <c r="SST30" s="1"/>
      <c r="SSU30" s="1"/>
      <c r="SSV30" s="1"/>
      <c r="SSW30" s="1"/>
      <c r="SSX30" s="1"/>
      <c r="SSY30" s="1"/>
      <c r="SSZ30" s="1"/>
      <c r="STA30" s="1"/>
      <c r="STB30" s="1"/>
      <c r="STC30" s="1"/>
      <c r="STD30" s="1"/>
      <c r="STE30" s="1"/>
      <c r="STF30" s="1"/>
      <c r="STG30" s="1"/>
      <c r="STH30" s="1"/>
      <c r="STI30" s="1"/>
      <c r="STJ30" s="1"/>
      <c r="STK30" s="1"/>
      <c r="STL30" s="1"/>
      <c r="STM30" s="1"/>
      <c r="STN30" s="1"/>
      <c r="STO30" s="1"/>
      <c r="STP30" s="1"/>
      <c r="STQ30" s="1"/>
      <c r="STR30" s="1"/>
      <c r="STS30" s="1"/>
      <c r="STT30" s="1"/>
      <c r="STU30" s="1"/>
      <c r="STV30" s="1"/>
      <c r="STW30" s="1"/>
      <c r="STX30" s="1"/>
      <c r="STY30" s="1"/>
      <c r="STZ30" s="1"/>
      <c r="SUA30" s="1"/>
      <c r="SUB30" s="1"/>
      <c r="SUC30" s="1"/>
      <c r="SUD30" s="1"/>
      <c r="SUE30" s="1"/>
      <c r="SUF30" s="1"/>
      <c r="SUG30" s="1"/>
      <c r="SUH30" s="1"/>
      <c r="SUI30" s="1"/>
      <c r="SUJ30" s="1"/>
      <c r="SUK30" s="1"/>
      <c r="SUL30" s="1"/>
      <c r="SUM30" s="1"/>
      <c r="SUN30" s="1"/>
      <c r="SUO30" s="1"/>
      <c r="SUP30" s="1"/>
      <c r="SUQ30" s="1"/>
      <c r="SUR30" s="1"/>
      <c r="SUS30" s="1"/>
      <c r="SUT30" s="1"/>
      <c r="SUU30" s="1"/>
      <c r="SUV30" s="1"/>
      <c r="SUW30" s="1"/>
      <c r="SUX30" s="1"/>
      <c r="SUY30" s="1"/>
      <c r="SUZ30" s="1"/>
      <c r="SVA30" s="1"/>
      <c r="SVB30" s="1"/>
      <c r="SVC30" s="1"/>
      <c r="SVD30" s="1"/>
      <c r="SVE30" s="1"/>
      <c r="SVF30" s="1"/>
      <c r="SVG30" s="1"/>
      <c r="SVH30" s="1"/>
      <c r="SVI30" s="1"/>
      <c r="SVJ30" s="1"/>
      <c r="SVK30" s="1"/>
      <c r="SVL30" s="1"/>
      <c r="SVM30" s="1"/>
      <c r="SVN30" s="1"/>
      <c r="SVO30" s="1"/>
      <c r="SVP30" s="1"/>
      <c r="SVQ30" s="1"/>
      <c r="SVR30" s="1"/>
      <c r="SVS30" s="1"/>
      <c r="SVT30" s="1"/>
      <c r="SVU30" s="1"/>
      <c r="SVV30" s="1"/>
      <c r="SVW30" s="1"/>
      <c r="SVX30" s="1"/>
      <c r="SVY30" s="1"/>
      <c r="SVZ30" s="1"/>
      <c r="SWA30" s="1"/>
      <c r="SWB30" s="1"/>
      <c r="SWC30" s="1"/>
      <c r="SWD30" s="1"/>
      <c r="SWE30" s="1"/>
      <c r="SWF30" s="1"/>
      <c r="SWG30" s="1"/>
      <c r="SWH30" s="1"/>
      <c r="SWI30" s="1"/>
      <c r="SWJ30" s="1"/>
      <c r="SWK30" s="1"/>
      <c r="SWL30" s="1"/>
      <c r="SWM30" s="1"/>
      <c r="SWN30" s="1"/>
      <c r="SWO30" s="1"/>
      <c r="SWP30" s="1"/>
      <c r="SWQ30" s="1"/>
      <c r="SWR30" s="1"/>
      <c r="SWS30" s="1"/>
      <c r="SWT30" s="1"/>
      <c r="SWU30" s="1"/>
      <c r="SWV30" s="1"/>
      <c r="SWW30" s="1"/>
      <c r="SWX30" s="1"/>
      <c r="SWY30" s="1"/>
      <c r="SWZ30" s="1"/>
      <c r="SXA30" s="1"/>
      <c r="SXB30" s="1"/>
      <c r="SXC30" s="1"/>
      <c r="SXD30" s="1"/>
      <c r="SXE30" s="1"/>
      <c r="SXF30" s="1"/>
      <c r="SXG30" s="1"/>
      <c r="SXH30" s="1"/>
      <c r="SXI30" s="1"/>
      <c r="SXJ30" s="1"/>
      <c r="SXK30" s="1"/>
      <c r="SXL30" s="1"/>
      <c r="SXM30" s="1"/>
      <c r="SXN30" s="1"/>
      <c r="SXO30" s="1"/>
      <c r="SXP30" s="1"/>
      <c r="SXQ30" s="1"/>
      <c r="SXR30" s="1"/>
      <c r="SXS30" s="1"/>
      <c r="SXT30" s="1"/>
      <c r="SXU30" s="1"/>
      <c r="SXV30" s="1"/>
      <c r="SXW30" s="1"/>
      <c r="SXX30" s="1"/>
      <c r="SXY30" s="1"/>
      <c r="SXZ30" s="1"/>
      <c r="SYA30" s="1"/>
      <c r="SYB30" s="1"/>
      <c r="SYC30" s="1"/>
      <c r="SYD30" s="1"/>
      <c r="SYE30" s="1"/>
      <c r="SYF30" s="1"/>
      <c r="SYG30" s="1"/>
      <c r="SYH30" s="1"/>
      <c r="SYI30" s="1"/>
      <c r="SYJ30" s="1"/>
      <c r="SYK30" s="1"/>
      <c r="SYL30" s="1"/>
      <c r="SYM30" s="1"/>
      <c r="SYN30" s="1"/>
      <c r="SYO30" s="1"/>
      <c r="SYP30" s="1"/>
      <c r="SYQ30" s="1"/>
      <c r="SYR30" s="1"/>
      <c r="SYS30" s="1"/>
      <c r="SYT30" s="1"/>
      <c r="SYU30" s="1"/>
      <c r="SYV30" s="1"/>
      <c r="SYW30" s="1"/>
      <c r="SYX30" s="1"/>
      <c r="SYY30" s="1"/>
      <c r="SYZ30" s="1"/>
      <c r="SZA30" s="1"/>
      <c r="SZB30" s="1"/>
      <c r="SZC30" s="1"/>
      <c r="SZD30" s="1"/>
      <c r="SZE30" s="1"/>
      <c r="SZF30" s="1"/>
      <c r="SZG30" s="1"/>
      <c r="SZH30" s="1"/>
      <c r="SZI30" s="1"/>
      <c r="SZJ30" s="1"/>
      <c r="SZK30" s="1"/>
      <c r="SZL30" s="1"/>
      <c r="SZM30" s="1"/>
      <c r="SZN30" s="1"/>
      <c r="SZO30" s="1"/>
      <c r="SZP30" s="1"/>
      <c r="SZQ30" s="1"/>
      <c r="SZR30" s="1"/>
      <c r="SZS30" s="1"/>
      <c r="SZT30" s="1"/>
      <c r="SZU30" s="1"/>
      <c r="SZV30" s="1"/>
      <c r="SZW30" s="1"/>
      <c r="SZX30" s="1"/>
      <c r="SZY30" s="1"/>
      <c r="SZZ30" s="1"/>
      <c r="TAA30" s="1"/>
      <c r="TAB30" s="1"/>
      <c r="TAC30" s="1"/>
      <c r="TAD30" s="1"/>
      <c r="TAE30" s="1"/>
      <c r="TAF30" s="1"/>
      <c r="TAG30" s="1"/>
      <c r="TAH30" s="1"/>
      <c r="TAI30" s="1"/>
      <c r="TAJ30" s="1"/>
      <c r="TAK30" s="1"/>
      <c r="TAL30" s="1"/>
      <c r="TAM30" s="1"/>
      <c r="TAN30" s="1"/>
      <c r="TAO30" s="1"/>
      <c r="TAP30" s="1"/>
      <c r="TAQ30" s="1"/>
      <c r="TAR30" s="1"/>
      <c r="TAS30" s="1"/>
      <c r="TAT30" s="1"/>
      <c r="TAU30" s="1"/>
      <c r="TAV30" s="1"/>
      <c r="TAW30" s="1"/>
      <c r="TAX30" s="1"/>
      <c r="TAY30" s="1"/>
      <c r="TAZ30" s="1"/>
      <c r="TBA30" s="1"/>
      <c r="TBB30" s="1"/>
      <c r="TBC30" s="1"/>
      <c r="TBD30" s="1"/>
      <c r="TBE30" s="1"/>
      <c r="TBF30" s="1"/>
      <c r="TBG30" s="1"/>
      <c r="TBH30" s="1"/>
      <c r="TBI30" s="1"/>
      <c r="TBJ30" s="1"/>
      <c r="TBK30" s="1"/>
      <c r="TBL30" s="1"/>
      <c r="TBM30" s="1"/>
      <c r="TBN30" s="1"/>
      <c r="TBO30" s="1"/>
      <c r="TBP30" s="1"/>
      <c r="TBQ30" s="1"/>
      <c r="TBR30" s="1"/>
      <c r="TBS30" s="1"/>
      <c r="TBT30" s="1"/>
      <c r="TBU30" s="1"/>
      <c r="TBV30" s="1"/>
      <c r="TBW30" s="1"/>
      <c r="TBX30" s="1"/>
      <c r="TBY30" s="1"/>
      <c r="TBZ30" s="1"/>
      <c r="TCA30" s="1"/>
      <c r="TCB30" s="1"/>
      <c r="TCC30" s="1"/>
      <c r="TCD30" s="1"/>
      <c r="TCE30" s="1"/>
      <c r="TCF30" s="1"/>
      <c r="TCG30" s="1"/>
      <c r="TCH30" s="1"/>
      <c r="TCI30" s="1"/>
      <c r="TCJ30" s="1"/>
      <c r="TCK30" s="1"/>
      <c r="TCL30" s="1"/>
      <c r="TCM30" s="1"/>
      <c r="TCN30" s="1"/>
      <c r="TCO30" s="1"/>
      <c r="TCP30" s="1"/>
      <c r="TCQ30" s="1"/>
      <c r="TCR30" s="1"/>
      <c r="TCS30" s="1"/>
      <c r="TCT30" s="1"/>
      <c r="TCU30" s="1"/>
      <c r="TCV30" s="1"/>
      <c r="TCW30" s="1"/>
      <c r="TCX30" s="1"/>
      <c r="TCY30" s="1"/>
      <c r="TCZ30" s="1"/>
      <c r="TDA30" s="1"/>
      <c r="TDB30" s="1"/>
      <c r="TDC30" s="1"/>
      <c r="TDD30" s="1"/>
      <c r="TDE30" s="1"/>
      <c r="TDF30" s="1"/>
      <c r="TDG30" s="1"/>
      <c r="TDH30" s="1"/>
      <c r="TDI30" s="1"/>
      <c r="TDJ30" s="1"/>
      <c r="TDK30" s="1"/>
      <c r="TDL30" s="1"/>
      <c r="TDM30" s="1"/>
      <c r="TDN30" s="1"/>
      <c r="TDO30" s="1"/>
      <c r="TDP30" s="1"/>
      <c r="TDQ30" s="1"/>
      <c r="TDR30" s="1"/>
      <c r="TDS30" s="1"/>
      <c r="TDT30" s="1"/>
      <c r="TDU30" s="1"/>
      <c r="TDV30" s="1"/>
      <c r="TDW30" s="1"/>
      <c r="TDX30" s="1"/>
      <c r="TDY30" s="1"/>
      <c r="TDZ30" s="1"/>
      <c r="TEA30" s="1"/>
      <c r="TEB30" s="1"/>
      <c r="TEC30" s="1"/>
      <c r="TED30" s="1"/>
      <c r="TEE30" s="1"/>
      <c r="TEF30" s="1"/>
      <c r="TEG30" s="1"/>
      <c r="TEH30" s="1"/>
      <c r="TEI30" s="1"/>
      <c r="TEJ30" s="1"/>
      <c r="TEK30" s="1"/>
      <c r="TEL30" s="1"/>
      <c r="TEM30" s="1"/>
      <c r="TEN30" s="1"/>
      <c r="TEO30" s="1"/>
      <c r="TEP30" s="1"/>
      <c r="TEQ30" s="1"/>
      <c r="TER30" s="1"/>
      <c r="TES30" s="1"/>
      <c r="TET30" s="1"/>
      <c r="TEU30" s="1"/>
      <c r="TEV30" s="1"/>
      <c r="TEW30" s="1"/>
      <c r="TEX30" s="1"/>
      <c r="TEY30" s="1"/>
      <c r="TEZ30" s="1"/>
      <c r="TFA30" s="1"/>
      <c r="TFB30" s="1"/>
      <c r="TFC30" s="1"/>
      <c r="TFD30" s="1"/>
      <c r="TFE30" s="1"/>
      <c r="TFF30" s="1"/>
      <c r="TFG30" s="1"/>
      <c r="TFH30" s="1"/>
      <c r="TFI30" s="1"/>
      <c r="TFJ30" s="1"/>
      <c r="TFK30" s="1"/>
      <c r="TFL30" s="1"/>
      <c r="TFM30" s="1"/>
      <c r="TFN30" s="1"/>
      <c r="TFO30" s="1"/>
      <c r="TFP30" s="1"/>
      <c r="TFQ30" s="1"/>
      <c r="TFR30" s="1"/>
      <c r="TFS30" s="1"/>
      <c r="TFT30" s="1"/>
      <c r="TFU30" s="1"/>
      <c r="TFV30" s="1"/>
      <c r="TFW30" s="1"/>
      <c r="TFX30" s="1"/>
      <c r="TFY30" s="1"/>
      <c r="TFZ30" s="1"/>
      <c r="TGA30" s="1"/>
      <c r="TGB30" s="1"/>
      <c r="TGC30" s="1"/>
      <c r="TGD30" s="1"/>
      <c r="TGE30" s="1"/>
      <c r="TGF30" s="1"/>
      <c r="TGG30" s="1"/>
      <c r="TGH30" s="1"/>
      <c r="TGI30" s="1"/>
      <c r="TGJ30" s="1"/>
      <c r="TGK30" s="1"/>
      <c r="TGL30" s="1"/>
      <c r="TGM30" s="1"/>
      <c r="TGN30" s="1"/>
      <c r="TGO30" s="1"/>
      <c r="TGP30" s="1"/>
      <c r="TGQ30" s="1"/>
      <c r="TGR30" s="1"/>
      <c r="TGS30" s="1"/>
      <c r="TGT30" s="1"/>
      <c r="TGU30" s="1"/>
      <c r="TGV30" s="1"/>
      <c r="TGW30" s="1"/>
      <c r="TGX30" s="1"/>
      <c r="TGY30" s="1"/>
      <c r="TGZ30" s="1"/>
      <c r="THA30" s="1"/>
      <c r="THB30" s="1"/>
      <c r="THC30" s="1"/>
      <c r="THD30" s="1"/>
      <c r="THE30" s="1"/>
      <c r="THF30" s="1"/>
      <c r="THG30" s="1"/>
      <c r="THH30" s="1"/>
      <c r="THI30" s="1"/>
      <c r="THJ30" s="1"/>
      <c r="THK30" s="1"/>
      <c r="THL30" s="1"/>
      <c r="THM30" s="1"/>
      <c r="THN30" s="1"/>
      <c r="THO30" s="1"/>
      <c r="THP30" s="1"/>
      <c r="THQ30" s="1"/>
      <c r="THR30" s="1"/>
      <c r="THS30" s="1"/>
      <c r="THT30" s="1"/>
      <c r="THU30" s="1"/>
      <c r="THV30" s="1"/>
      <c r="THW30" s="1"/>
      <c r="THX30" s="1"/>
      <c r="THY30" s="1"/>
      <c r="THZ30" s="1"/>
      <c r="TIA30" s="1"/>
      <c r="TIB30" s="1"/>
      <c r="TIC30" s="1"/>
      <c r="TID30" s="1"/>
      <c r="TIE30" s="1"/>
      <c r="TIF30" s="1"/>
      <c r="TIG30" s="1"/>
      <c r="TIH30" s="1"/>
      <c r="TII30" s="1"/>
      <c r="TIJ30" s="1"/>
      <c r="TIK30" s="1"/>
      <c r="TIL30" s="1"/>
      <c r="TIM30" s="1"/>
      <c r="TIN30" s="1"/>
      <c r="TIO30" s="1"/>
      <c r="TIP30" s="1"/>
      <c r="TIQ30" s="1"/>
      <c r="TIR30" s="1"/>
      <c r="TIS30" s="1"/>
      <c r="TIT30" s="1"/>
      <c r="TIU30" s="1"/>
      <c r="TIV30" s="1"/>
      <c r="TIW30" s="1"/>
      <c r="TIX30" s="1"/>
      <c r="TIY30" s="1"/>
      <c r="TIZ30" s="1"/>
      <c r="TJA30" s="1"/>
      <c r="TJB30" s="1"/>
      <c r="TJC30" s="1"/>
      <c r="TJD30" s="1"/>
      <c r="TJE30" s="1"/>
      <c r="TJF30" s="1"/>
      <c r="TJG30" s="1"/>
      <c r="TJH30" s="1"/>
      <c r="TJI30" s="1"/>
      <c r="TJJ30" s="1"/>
      <c r="TJK30" s="1"/>
      <c r="TJL30" s="1"/>
      <c r="TJM30" s="1"/>
      <c r="TJN30" s="1"/>
      <c r="TJO30" s="1"/>
      <c r="TJP30" s="1"/>
      <c r="TJQ30" s="1"/>
      <c r="TJR30" s="1"/>
      <c r="TJS30" s="1"/>
      <c r="TJT30" s="1"/>
      <c r="TJU30" s="1"/>
      <c r="TJV30" s="1"/>
      <c r="TJW30" s="1"/>
      <c r="TJX30" s="1"/>
      <c r="TJY30" s="1"/>
      <c r="TJZ30" s="1"/>
      <c r="TKA30" s="1"/>
      <c r="TKB30" s="1"/>
      <c r="TKC30" s="1"/>
      <c r="TKD30" s="1"/>
      <c r="TKE30" s="1"/>
      <c r="TKF30" s="1"/>
      <c r="TKG30" s="1"/>
      <c r="TKH30" s="1"/>
      <c r="TKI30" s="1"/>
      <c r="TKJ30" s="1"/>
      <c r="TKK30" s="1"/>
      <c r="TKL30" s="1"/>
      <c r="TKM30" s="1"/>
      <c r="TKN30" s="1"/>
      <c r="TKO30" s="1"/>
      <c r="TKP30" s="1"/>
      <c r="TKQ30" s="1"/>
      <c r="TKR30" s="1"/>
      <c r="TKS30" s="1"/>
      <c r="TKT30" s="1"/>
      <c r="TKU30" s="1"/>
      <c r="TKV30" s="1"/>
      <c r="TKW30" s="1"/>
      <c r="TKX30" s="1"/>
      <c r="TKY30" s="1"/>
      <c r="TKZ30" s="1"/>
      <c r="TLA30" s="1"/>
      <c r="TLB30" s="1"/>
      <c r="TLC30" s="1"/>
      <c r="TLD30" s="1"/>
      <c r="TLE30" s="1"/>
      <c r="TLF30" s="1"/>
      <c r="TLG30" s="1"/>
      <c r="TLH30" s="1"/>
      <c r="TLI30" s="1"/>
      <c r="TLJ30" s="1"/>
      <c r="TLK30" s="1"/>
      <c r="TLL30" s="1"/>
      <c r="TLM30" s="1"/>
      <c r="TLN30" s="1"/>
      <c r="TLO30" s="1"/>
      <c r="TLP30" s="1"/>
      <c r="TLQ30" s="1"/>
      <c r="TLR30" s="1"/>
      <c r="TLS30" s="1"/>
      <c r="TLT30" s="1"/>
      <c r="TLU30" s="1"/>
      <c r="TLV30" s="1"/>
      <c r="TLW30" s="1"/>
      <c r="TLX30" s="1"/>
      <c r="TLY30" s="1"/>
      <c r="TLZ30" s="1"/>
      <c r="TMA30" s="1"/>
      <c r="TMB30" s="1"/>
      <c r="TMC30" s="1"/>
      <c r="TMD30" s="1"/>
      <c r="TME30" s="1"/>
      <c r="TMF30" s="1"/>
      <c r="TMG30" s="1"/>
      <c r="TMH30" s="1"/>
      <c r="TMI30" s="1"/>
      <c r="TMJ30" s="1"/>
      <c r="TMK30" s="1"/>
      <c r="TML30" s="1"/>
      <c r="TMM30" s="1"/>
      <c r="TMN30" s="1"/>
      <c r="TMO30" s="1"/>
      <c r="TMP30" s="1"/>
      <c r="TMQ30" s="1"/>
      <c r="TMR30" s="1"/>
      <c r="TMS30" s="1"/>
      <c r="TMT30" s="1"/>
      <c r="TMU30" s="1"/>
      <c r="TMV30" s="1"/>
      <c r="TMW30" s="1"/>
      <c r="TMX30" s="1"/>
      <c r="TMY30" s="1"/>
      <c r="TMZ30" s="1"/>
      <c r="TNA30" s="1"/>
      <c r="TNB30" s="1"/>
      <c r="TNC30" s="1"/>
      <c r="TND30" s="1"/>
      <c r="TNE30" s="1"/>
      <c r="TNF30" s="1"/>
      <c r="TNG30" s="1"/>
      <c r="TNH30" s="1"/>
      <c r="TNI30" s="1"/>
      <c r="TNJ30" s="1"/>
      <c r="TNK30" s="1"/>
      <c r="TNL30" s="1"/>
      <c r="TNM30" s="1"/>
      <c r="TNN30" s="1"/>
      <c r="TNO30" s="1"/>
      <c r="TNP30" s="1"/>
      <c r="TNQ30" s="1"/>
      <c r="TNR30" s="1"/>
      <c r="TNS30" s="1"/>
      <c r="TNT30" s="1"/>
      <c r="TNU30" s="1"/>
      <c r="TNV30" s="1"/>
      <c r="TNW30" s="1"/>
      <c r="TNX30" s="1"/>
      <c r="TNY30" s="1"/>
      <c r="TNZ30" s="1"/>
      <c r="TOA30" s="1"/>
      <c r="TOB30" s="1"/>
      <c r="TOC30" s="1"/>
      <c r="TOD30" s="1"/>
      <c r="TOE30" s="1"/>
      <c r="TOF30" s="1"/>
      <c r="TOG30" s="1"/>
      <c r="TOH30" s="1"/>
      <c r="TOI30" s="1"/>
      <c r="TOJ30" s="1"/>
      <c r="TOK30" s="1"/>
      <c r="TOL30" s="1"/>
      <c r="TOM30" s="1"/>
      <c r="TON30" s="1"/>
      <c r="TOO30" s="1"/>
      <c r="TOP30" s="1"/>
      <c r="TOQ30" s="1"/>
      <c r="TOR30" s="1"/>
      <c r="TOS30" s="1"/>
      <c r="TOT30" s="1"/>
      <c r="TOU30" s="1"/>
      <c r="TOV30" s="1"/>
      <c r="TOW30" s="1"/>
      <c r="TOX30" s="1"/>
      <c r="TOY30" s="1"/>
      <c r="TOZ30" s="1"/>
      <c r="TPA30" s="1"/>
      <c r="TPB30" s="1"/>
      <c r="TPC30" s="1"/>
      <c r="TPD30" s="1"/>
      <c r="TPE30" s="1"/>
      <c r="TPF30" s="1"/>
      <c r="TPG30" s="1"/>
      <c r="TPH30" s="1"/>
      <c r="TPI30" s="1"/>
      <c r="TPJ30" s="1"/>
      <c r="TPK30" s="1"/>
      <c r="TPL30" s="1"/>
      <c r="TPM30" s="1"/>
      <c r="TPN30" s="1"/>
      <c r="TPO30" s="1"/>
      <c r="TPP30" s="1"/>
      <c r="TPQ30" s="1"/>
      <c r="TPR30" s="1"/>
      <c r="TPS30" s="1"/>
      <c r="TPT30" s="1"/>
      <c r="TPU30" s="1"/>
      <c r="TPV30" s="1"/>
      <c r="TPW30" s="1"/>
      <c r="TPX30" s="1"/>
      <c r="TPY30" s="1"/>
      <c r="TPZ30" s="1"/>
      <c r="TQA30" s="1"/>
      <c r="TQB30" s="1"/>
      <c r="TQC30" s="1"/>
      <c r="TQD30" s="1"/>
      <c r="TQE30" s="1"/>
      <c r="TQF30" s="1"/>
      <c r="TQG30" s="1"/>
      <c r="TQH30" s="1"/>
      <c r="TQI30" s="1"/>
      <c r="TQJ30" s="1"/>
      <c r="TQK30" s="1"/>
      <c r="TQL30" s="1"/>
      <c r="TQM30" s="1"/>
      <c r="TQN30" s="1"/>
      <c r="TQO30" s="1"/>
      <c r="TQP30" s="1"/>
      <c r="TQQ30" s="1"/>
      <c r="TQR30" s="1"/>
      <c r="TQS30" s="1"/>
      <c r="TQT30" s="1"/>
      <c r="TQU30" s="1"/>
      <c r="TQV30" s="1"/>
      <c r="TQW30" s="1"/>
      <c r="TQX30" s="1"/>
      <c r="TQY30" s="1"/>
      <c r="TQZ30" s="1"/>
      <c r="TRA30" s="1"/>
      <c r="TRB30" s="1"/>
      <c r="TRC30" s="1"/>
      <c r="TRD30" s="1"/>
      <c r="TRE30" s="1"/>
      <c r="TRF30" s="1"/>
      <c r="TRG30" s="1"/>
      <c r="TRH30" s="1"/>
      <c r="TRI30" s="1"/>
      <c r="TRJ30" s="1"/>
      <c r="TRK30" s="1"/>
      <c r="TRL30" s="1"/>
      <c r="TRM30" s="1"/>
      <c r="TRN30" s="1"/>
      <c r="TRO30" s="1"/>
      <c r="TRP30" s="1"/>
      <c r="TRQ30" s="1"/>
      <c r="TRR30" s="1"/>
      <c r="TRS30" s="1"/>
      <c r="TRT30" s="1"/>
      <c r="TRU30" s="1"/>
      <c r="TRV30" s="1"/>
      <c r="TRW30" s="1"/>
      <c r="TRX30" s="1"/>
      <c r="TRY30" s="1"/>
      <c r="TRZ30" s="1"/>
      <c r="TSA30" s="1"/>
      <c r="TSB30" s="1"/>
      <c r="TSC30" s="1"/>
      <c r="TSD30" s="1"/>
      <c r="TSE30" s="1"/>
      <c r="TSF30" s="1"/>
      <c r="TSG30" s="1"/>
      <c r="TSH30" s="1"/>
      <c r="TSI30" s="1"/>
      <c r="TSJ30" s="1"/>
      <c r="TSK30" s="1"/>
      <c r="TSL30" s="1"/>
      <c r="TSM30" s="1"/>
      <c r="TSN30" s="1"/>
      <c r="TSO30" s="1"/>
      <c r="TSP30" s="1"/>
      <c r="TSQ30" s="1"/>
      <c r="TSR30" s="1"/>
      <c r="TSS30" s="1"/>
      <c r="TST30" s="1"/>
      <c r="TSU30" s="1"/>
      <c r="TSV30" s="1"/>
      <c r="TSW30" s="1"/>
      <c r="TSX30" s="1"/>
      <c r="TSY30" s="1"/>
      <c r="TSZ30" s="1"/>
      <c r="TTA30" s="1"/>
      <c r="TTB30" s="1"/>
      <c r="TTC30" s="1"/>
      <c r="TTD30" s="1"/>
      <c r="TTE30" s="1"/>
      <c r="TTF30" s="1"/>
      <c r="TTG30" s="1"/>
      <c r="TTH30" s="1"/>
      <c r="TTI30" s="1"/>
      <c r="TTJ30" s="1"/>
      <c r="TTK30" s="1"/>
      <c r="TTL30" s="1"/>
      <c r="TTM30" s="1"/>
      <c r="TTN30" s="1"/>
      <c r="TTO30" s="1"/>
      <c r="TTP30" s="1"/>
      <c r="TTQ30" s="1"/>
      <c r="TTR30" s="1"/>
      <c r="TTS30" s="1"/>
      <c r="TTT30" s="1"/>
      <c r="TTU30" s="1"/>
      <c r="TTV30" s="1"/>
      <c r="TTW30" s="1"/>
      <c r="TTX30" s="1"/>
      <c r="TTY30" s="1"/>
      <c r="TTZ30" s="1"/>
      <c r="TUA30" s="1"/>
      <c r="TUB30" s="1"/>
      <c r="TUC30" s="1"/>
      <c r="TUD30" s="1"/>
      <c r="TUE30" s="1"/>
      <c r="TUF30" s="1"/>
      <c r="TUG30" s="1"/>
      <c r="TUH30" s="1"/>
      <c r="TUI30" s="1"/>
      <c r="TUJ30" s="1"/>
      <c r="TUK30" s="1"/>
      <c r="TUL30" s="1"/>
      <c r="TUM30" s="1"/>
      <c r="TUN30" s="1"/>
      <c r="TUO30" s="1"/>
      <c r="TUP30" s="1"/>
      <c r="TUQ30" s="1"/>
      <c r="TUR30" s="1"/>
      <c r="TUS30" s="1"/>
      <c r="TUT30" s="1"/>
      <c r="TUU30" s="1"/>
      <c r="TUV30" s="1"/>
      <c r="TUW30" s="1"/>
      <c r="TUX30" s="1"/>
      <c r="TUY30" s="1"/>
      <c r="TUZ30" s="1"/>
      <c r="TVA30" s="1"/>
      <c r="TVB30" s="1"/>
      <c r="TVC30" s="1"/>
      <c r="TVD30" s="1"/>
      <c r="TVE30" s="1"/>
      <c r="TVF30" s="1"/>
      <c r="TVG30" s="1"/>
      <c r="TVH30" s="1"/>
      <c r="TVI30" s="1"/>
      <c r="TVJ30" s="1"/>
      <c r="TVK30" s="1"/>
      <c r="TVL30" s="1"/>
      <c r="TVM30" s="1"/>
      <c r="TVN30" s="1"/>
      <c r="TVO30" s="1"/>
      <c r="TVP30" s="1"/>
      <c r="TVQ30" s="1"/>
      <c r="TVR30" s="1"/>
      <c r="TVS30" s="1"/>
      <c r="TVT30" s="1"/>
      <c r="TVU30" s="1"/>
      <c r="TVV30" s="1"/>
      <c r="TVW30" s="1"/>
      <c r="TVX30" s="1"/>
      <c r="TVY30" s="1"/>
      <c r="TVZ30" s="1"/>
      <c r="TWA30" s="1"/>
      <c r="TWB30" s="1"/>
      <c r="TWC30" s="1"/>
      <c r="TWD30" s="1"/>
      <c r="TWE30" s="1"/>
      <c r="TWF30" s="1"/>
      <c r="TWG30" s="1"/>
      <c r="TWH30" s="1"/>
      <c r="TWI30" s="1"/>
      <c r="TWJ30" s="1"/>
      <c r="TWK30" s="1"/>
      <c r="TWL30" s="1"/>
      <c r="TWM30" s="1"/>
      <c r="TWN30" s="1"/>
      <c r="TWO30" s="1"/>
      <c r="TWP30" s="1"/>
      <c r="TWQ30" s="1"/>
      <c r="TWR30" s="1"/>
      <c r="TWS30" s="1"/>
      <c r="TWT30" s="1"/>
      <c r="TWU30" s="1"/>
      <c r="TWV30" s="1"/>
      <c r="TWW30" s="1"/>
      <c r="TWX30" s="1"/>
      <c r="TWY30" s="1"/>
      <c r="TWZ30" s="1"/>
      <c r="TXA30" s="1"/>
      <c r="TXB30" s="1"/>
      <c r="TXC30" s="1"/>
      <c r="TXD30" s="1"/>
      <c r="TXE30" s="1"/>
      <c r="TXF30" s="1"/>
      <c r="TXG30" s="1"/>
      <c r="TXH30" s="1"/>
      <c r="TXI30" s="1"/>
      <c r="TXJ30" s="1"/>
      <c r="TXK30" s="1"/>
      <c r="TXL30" s="1"/>
      <c r="TXM30" s="1"/>
      <c r="TXN30" s="1"/>
      <c r="TXO30" s="1"/>
      <c r="TXP30" s="1"/>
      <c r="TXQ30" s="1"/>
      <c r="TXR30" s="1"/>
      <c r="TXS30" s="1"/>
      <c r="TXT30" s="1"/>
      <c r="TXU30" s="1"/>
      <c r="TXV30" s="1"/>
      <c r="TXW30" s="1"/>
      <c r="TXX30" s="1"/>
      <c r="TXY30" s="1"/>
      <c r="TXZ30" s="1"/>
      <c r="TYA30" s="1"/>
      <c r="TYB30" s="1"/>
      <c r="TYC30" s="1"/>
      <c r="TYD30" s="1"/>
      <c r="TYE30" s="1"/>
      <c r="TYF30" s="1"/>
      <c r="TYG30" s="1"/>
      <c r="TYH30" s="1"/>
      <c r="TYI30" s="1"/>
      <c r="TYJ30" s="1"/>
      <c r="TYK30" s="1"/>
      <c r="TYL30" s="1"/>
      <c r="TYM30" s="1"/>
      <c r="TYN30" s="1"/>
      <c r="TYO30" s="1"/>
      <c r="TYP30" s="1"/>
      <c r="TYQ30" s="1"/>
      <c r="TYR30" s="1"/>
      <c r="TYS30" s="1"/>
      <c r="TYT30" s="1"/>
      <c r="TYU30" s="1"/>
      <c r="TYV30" s="1"/>
      <c r="TYW30" s="1"/>
      <c r="TYX30" s="1"/>
      <c r="TYY30" s="1"/>
      <c r="TYZ30" s="1"/>
      <c r="TZA30" s="1"/>
      <c r="TZB30" s="1"/>
      <c r="TZC30" s="1"/>
      <c r="TZD30" s="1"/>
      <c r="TZE30" s="1"/>
      <c r="TZF30" s="1"/>
      <c r="TZG30" s="1"/>
      <c r="TZH30" s="1"/>
      <c r="TZI30" s="1"/>
      <c r="TZJ30" s="1"/>
      <c r="TZK30" s="1"/>
      <c r="TZL30" s="1"/>
      <c r="TZM30" s="1"/>
      <c r="TZN30" s="1"/>
      <c r="TZO30" s="1"/>
      <c r="TZP30" s="1"/>
      <c r="TZQ30" s="1"/>
      <c r="TZR30" s="1"/>
      <c r="TZS30" s="1"/>
      <c r="TZT30" s="1"/>
      <c r="TZU30" s="1"/>
      <c r="TZV30" s="1"/>
      <c r="TZW30" s="1"/>
      <c r="TZX30" s="1"/>
      <c r="TZY30" s="1"/>
      <c r="TZZ30" s="1"/>
      <c r="UAA30" s="1"/>
      <c r="UAB30" s="1"/>
      <c r="UAC30" s="1"/>
      <c r="UAD30" s="1"/>
      <c r="UAE30" s="1"/>
      <c r="UAF30" s="1"/>
      <c r="UAG30" s="1"/>
      <c r="UAH30" s="1"/>
      <c r="UAI30" s="1"/>
      <c r="UAJ30" s="1"/>
      <c r="UAK30" s="1"/>
      <c r="UAL30" s="1"/>
      <c r="UAM30" s="1"/>
      <c r="UAN30" s="1"/>
      <c r="UAO30" s="1"/>
      <c r="UAP30" s="1"/>
      <c r="UAQ30" s="1"/>
      <c r="UAR30" s="1"/>
      <c r="UAS30" s="1"/>
      <c r="UAT30" s="1"/>
      <c r="UAU30" s="1"/>
      <c r="UAV30" s="1"/>
      <c r="UAW30" s="1"/>
      <c r="UAX30" s="1"/>
      <c r="UAY30" s="1"/>
      <c r="UAZ30" s="1"/>
      <c r="UBA30" s="1"/>
      <c r="UBB30" s="1"/>
      <c r="UBC30" s="1"/>
      <c r="UBD30" s="1"/>
      <c r="UBE30" s="1"/>
      <c r="UBF30" s="1"/>
      <c r="UBG30" s="1"/>
      <c r="UBH30" s="1"/>
      <c r="UBI30" s="1"/>
      <c r="UBJ30" s="1"/>
      <c r="UBK30" s="1"/>
      <c r="UBL30" s="1"/>
      <c r="UBM30" s="1"/>
      <c r="UBN30" s="1"/>
      <c r="UBO30" s="1"/>
      <c r="UBP30" s="1"/>
      <c r="UBQ30" s="1"/>
      <c r="UBR30" s="1"/>
      <c r="UBS30" s="1"/>
      <c r="UBT30" s="1"/>
      <c r="UBU30" s="1"/>
      <c r="UBV30" s="1"/>
      <c r="UBW30" s="1"/>
      <c r="UBX30" s="1"/>
      <c r="UBY30" s="1"/>
      <c r="UBZ30" s="1"/>
      <c r="UCA30" s="1"/>
      <c r="UCB30" s="1"/>
      <c r="UCC30" s="1"/>
      <c r="UCD30" s="1"/>
      <c r="UCE30" s="1"/>
      <c r="UCF30" s="1"/>
      <c r="UCG30" s="1"/>
      <c r="UCH30" s="1"/>
      <c r="UCI30" s="1"/>
      <c r="UCJ30" s="1"/>
      <c r="UCK30" s="1"/>
      <c r="UCL30" s="1"/>
      <c r="UCM30" s="1"/>
      <c r="UCN30" s="1"/>
      <c r="UCO30" s="1"/>
      <c r="UCP30" s="1"/>
      <c r="UCQ30" s="1"/>
      <c r="UCR30" s="1"/>
      <c r="UCS30" s="1"/>
      <c r="UCT30" s="1"/>
      <c r="UCU30" s="1"/>
      <c r="UCV30" s="1"/>
      <c r="UCW30" s="1"/>
      <c r="UCX30" s="1"/>
      <c r="UCY30" s="1"/>
      <c r="UCZ30" s="1"/>
      <c r="UDA30" s="1"/>
      <c r="UDB30" s="1"/>
      <c r="UDC30" s="1"/>
      <c r="UDD30" s="1"/>
      <c r="UDE30" s="1"/>
      <c r="UDF30" s="1"/>
      <c r="UDG30" s="1"/>
      <c r="UDH30" s="1"/>
      <c r="UDI30" s="1"/>
      <c r="UDJ30" s="1"/>
      <c r="UDK30" s="1"/>
      <c r="UDL30" s="1"/>
      <c r="UDM30" s="1"/>
      <c r="UDN30" s="1"/>
      <c r="UDO30" s="1"/>
      <c r="UDP30" s="1"/>
      <c r="UDQ30" s="1"/>
      <c r="UDR30" s="1"/>
      <c r="UDS30" s="1"/>
      <c r="UDT30" s="1"/>
      <c r="UDU30" s="1"/>
      <c r="UDV30" s="1"/>
      <c r="UDW30" s="1"/>
      <c r="UDX30" s="1"/>
      <c r="UDY30" s="1"/>
      <c r="UDZ30" s="1"/>
      <c r="UEA30" s="1"/>
      <c r="UEB30" s="1"/>
      <c r="UEC30" s="1"/>
      <c r="UED30" s="1"/>
      <c r="UEE30" s="1"/>
      <c r="UEF30" s="1"/>
      <c r="UEG30" s="1"/>
      <c r="UEH30" s="1"/>
      <c r="UEI30" s="1"/>
      <c r="UEJ30" s="1"/>
      <c r="UEK30" s="1"/>
      <c r="UEL30" s="1"/>
      <c r="UEM30" s="1"/>
      <c r="UEN30" s="1"/>
      <c r="UEO30" s="1"/>
      <c r="UEP30" s="1"/>
      <c r="UEQ30" s="1"/>
      <c r="UER30" s="1"/>
      <c r="UES30" s="1"/>
      <c r="UET30" s="1"/>
      <c r="UEU30" s="1"/>
      <c r="UEV30" s="1"/>
      <c r="UEW30" s="1"/>
      <c r="UEX30" s="1"/>
      <c r="UEY30" s="1"/>
      <c r="UEZ30" s="1"/>
      <c r="UFA30" s="1"/>
      <c r="UFB30" s="1"/>
      <c r="UFC30" s="1"/>
      <c r="UFD30" s="1"/>
      <c r="UFE30" s="1"/>
      <c r="UFF30" s="1"/>
      <c r="UFG30" s="1"/>
      <c r="UFH30" s="1"/>
      <c r="UFI30" s="1"/>
      <c r="UFJ30" s="1"/>
      <c r="UFK30" s="1"/>
      <c r="UFL30" s="1"/>
      <c r="UFM30" s="1"/>
      <c r="UFN30" s="1"/>
      <c r="UFO30" s="1"/>
      <c r="UFP30" s="1"/>
      <c r="UFQ30" s="1"/>
      <c r="UFR30" s="1"/>
      <c r="UFS30" s="1"/>
      <c r="UFT30" s="1"/>
      <c r="UFU30" s="1"/>
      <c r="UFV30" s="1"/>
      <c r="UFW30" s="1"/>
      <c r="UFX30" s="1"/>
      <c r="UFY30" s="1"/>
      <c r="UFZ30" s="1"/>
      <c r="UGA30" s="1"/>
      <c r="UGB30" s="1"/>
      <c r="UGC30" s="1"/>
      <c r="UGD30" s="1"/>
      <c r="UGE30" s="1"/>
      <c r="UGF30" s="1"/>
      <c r="UGG30" s="1"/>
      <c r="UGH30" s="1"/>
      <c r="UGI30" s="1"/>
      <c r="UGJ30" s="1"/>
      <c r="UGK30" s="1"/>
      <c r="UGL30" s="1"/>
      <c r="UGM30" s="1"/>
      <c r="UGN30" s="1"/>
      <c r="UGO30" s="1"/>
      <c r="UGP30" s="1"/>
      <c r="UGQ30" s="1"/>
      <c r="UGR30" s="1"/>
      <c r="UGS30" s="1"/>
      <c r="UGT30" s="1"/>
      <c r="UGU30" s="1"/>
      <c r="UGV30" s="1"/>
      <c r="UGW30" s="1"/>
      <c r="UGX30" s="1"/>
      <c r="UGY30" s="1"/>
      <c r="UGZ30" s="1"/>
      <c r="UHA30" s="1"/>
      <c r="UHB30" s="1"/>
      <c r="UHC30" s="1"/>
      <c r="UHD30" s="1"/>
      <c r="UHE30" s="1"/>
      <c r="UHF30" s="1"/>
      <c r="UHG30" s="1"/>
      <c r="UHH30" s="1"/>
      <c r="UHI30" s="1"/>
      <c r="UHJ30" s="1"/>
      <c r="UHK30" s="1"/>
      <c r="UHL30" s="1"/>
      <c r="UHM30" s="1"/>
      <c r="UHN30" s="1"/>
      <c r="UHO30" s="1"/>
      <c r="UHP30" s="1"/>
      <c r="UHQ30" s="1"/>
      <c r="UHR30" s="1"/>
      <c r="UHS30" s="1"/>
      <c r="UHT30" s="1"/>
      <c r="UHU30" s="1"/>
      <c r="UHV30" s="1"/>
      <c r="UHW30" s="1"/>
      <c r="UHX30" s="1"/>
      <c r="UHY30" s="1"/>
      <c r="UHZ30" s="1"/>
      <c r="UIA30" s="1"/>
      <c r="UIB30" s="1"/>
      <c r="UIC30" s="1"/>
      <c r="UID30" s="1"/>
      <c r="UIE30" s="1"/>
      <c r="UIF30" s="1"/>
      <c r="UIG30" s="1"/>
      <c r="UIH30" s="1"/>
      <c r="UII30" s="1"/>
      <c r="UIJ30" s="1"/>
      <c r="UIK30" s="1"/>
      <c r="UIL30" s="1"/>
      <c r="UIM30" s="1"/>
      <c r="UIN30" s="1"/>
      <c r="UIO30" s="1"/>
      <c r="UIP30" s="1"/>
      <c r="UIQ30" s="1"/>
      <c r="UIR30" s="1"/>
      <c r="UIS30" s="1"/>
      <c r="UIT30" s="1"/>
      <c r="UIU30" s="1"/>
      <c r="UIV30" s="1"/>
      <c r="UIW30" s="1"/>
      <c r="UIX30" s="1"/>
      <c r="UIY30" s="1"/>
      <c r="UIZ30" s="1"/>
      <c r="UJA30" s="1"/>
      <c r="UJB30" s="1"/>
      <c r="UJC30" s="1"/>
      <c r="UJD30" s="1"/>
      <c r="UJE30" s="1"/>
      <c r="UJF30" s="1"/>
      <c r="UJG30" s="1"/>
      <c r="UJH30" s="1"/>
      <c r="UJI30" s="1"/>
      <c r="UJJ30" s="1"/>
      <c r="UJK30" s="1"/>
      <c r="UJL30" s="1"/>
      <c r="UJM30" s="1"/>
      <c r="UJN30" s="1"/>
      <c r="UJO30" s="1"/>
      <c r="UJP30" s="1"/>
      <c r="UJQ30" s="1"/>
      <c r="UJR30" s="1"/>
      <c r="UJS30" s="1"/>
      <c r="UJT30" s="1"/>
      <c r="UJU30" s="1"/>
      <c r="UJV30" s="1"/>
      <c r="UJW30" s="1"/>
      <c r="UJX30" s="1"/>
      <c r="UJY30" s="1"/>
      <c r="UJZ30" s="1"/>
      <c r="UKA30" s="1"/>
      <c r="UKB30" s="1"/>
      <c r="UKC30" s="1"/>
      <c r="UKD30" s="1"/>
      <c r="UKE30" s="1"/>
      <c r="UKF30" s="1"/>
      <c r="UKG30" s="1"/>
      <c r="UKH30" s="1"/>
      <c r="UKI30" s="1"/>
      <c r="UKJ30" s="1"/>
      <c r="UKK30" s="1"/>
      <c r="UKL30" s="1"/>
      <c r="UKM30" s="1"/>
      <c r="UKN30" s="1"/>
      <c r="UKO30" s="1"/>
      <c r="UKP30" s="1"/>
      <c r="UKQ30" s="1"/>
      <c r="UKR30" s="1"/>
      <c r="UKS30" s="1"/>
      <c r="UKT30" s="1"/>
      <c r="UKU30" s="1"/>
      <c r="UKV30" s="1"/>
      <c r="UKW30" s="1"/>
      <c r="UKX30" s="1"/>
      <c r="UKY30" s="1"/>
      <c r="UKZ30" s="1"/>
      <c r="ULA30" s="1"/>
      <c r="ULB30" s="1"/>
      <c r="ULC30" s="1"/>
      <c r="ULD30" s="1"/>
      <c r="ULE30" s="1"/>
      <c r="ULF30" s="1"/>
      <c r="ULG30" s="1"/>
      <c r="ULH30" s="1"/>
      <c r="ULI30" s="1"/>
      <c r="ULJ30" s="1"/>
      <c r="ULK30" s="1"/>
      <c r="ULL30" s="1"/>
      <c r="ULM30" s="1"/>
      <c r="ULN30" s="1"/>
      <c r="ULO30" s="1"/>
      <c r="ULP30" s="1"/>
      <c r="ULQ30" s="1"/>
      <c r="ULR30" s="1"/>
      <c r="ULS30" s="1"/>
      <c r="ULT30" s="1"/>
      <c r="ULU30" s="1"/>
      <c r="ULV30" s="1"/>
      <c r="ULW30" s="1"/>
      <c r="ULX30" s="1"/>
      <c r="ULY30" s="1"/>
      <c r="ULZ30" s="1"/>
      <c r="UMA30" s="1"/>
      <c r="UMB30" s="1"/>
      <c r="UMC30" s="1"/>
      <c r="UMD30" s="1"/>
      <c r="UME30" s="1"/>
      <c r="UMF30" s="1"/>
      <c r="UMG30" s="1"/>
      <c r="UMH30" s="1"/>
      <c r="UMI30" s="1"/>
      <c r="UMJ30" s="1"/>
      <c r="UMK30" s="1"/>
      <c r="UML30" s="1"/>
      <c r="UMM30" s="1"/>
      <c r="UMN30" s="1"/>
      <c r="UMO30" s="1"/>
      <c r="UMP30" s="1"/>
      <c r="UMQ30" s="1"/>
      <c r="UMR30" s="1"/>
      <c r="UMS30" s="1"/>
      <c r="UMT30" s="1"/>
      <c r="UMU30" s="1"/>
      <c r="UMV30" s="1"/>
      <c r="UMW30" s="1"/>
      <c r="UMX30" s="1"/>
      <c r="UMY30" s="1"/>
      <c r="UMZ30" s="1"/>
      <c r="UNA30" s="1"/>
      <c r="UNB30" s="1"/>
      <c r="UNC30" s="1"/>
      <c r="UND30" s="1"/>
      <c r="UNE30" s="1"/>
      <c r="UNF30" s="1"/>
      <c r="UNG30" s="1"/>
      <c r="UNH30" s="1"/>
      <c r="UNI30" s="1"/>
      <c r="UNJ30" s="1"/>
      <c r="UNK30" s="1"/>
      <c r="UNL30" s="1"/>
      <c r="UNM30" s="1"/>
      <c r="UNN30" s="1"/>
      <c r="UNO30" s="1"/>
      <c r="UNP30" s="1"/>
      <c r="UNQ30" s="1"/>
      <c r="UNR30" s="1"/>
      <c r="UNS30" s="1"/>
      <c r="UNT30" s="1"/>
      <c r="UNU30" s="1"/>
      <c r="UNV30" s="1"/>
      <c r="UNW30" s="1"/>
      <c r="UNX30" s="1"/>
      <c r="UNY30" s="1"/>
      <c r="UNZ30" s="1"/>
      <c r="UOA30" s="1"/>
      <c r="UOB30" s="1"/>
      <c r="UOC30" s="1"/>
      <c r="UOD30" s="1"/>
      <c r="UOE30" s="1"/>
      <c r="UOF30" s="1"/>
      <c r="UOG30" s="1"/>
      <c r="UOH30" s="1"/>
      <c r="UOI30" s="1"/>
      <c r="UOJ30" s="1"/>
      <c r="UOK30" s="1"/>
      <c r="UOL30" s="1"/>
      <c r="UOM30" s="1"/>
      <c r="UON30" s="1"/>
      <c r="UOO30" s="1"/>
      <c r="UOP30" s="1"/>
      <c r="UOQ30" s="1"/>
      <c r="UOR30" s="1"/>
      <c r="UOS30" s="1"/>
      <c r="UOT30" s="1"/>
      <c r="UOU30" s="1"/>
      <c r="UOV30" s="1"/>
      <c r="UOW30" s="1"/>
      <c r="UOX30" s="1"/>
      <c r="UOY30" s="1"/>
      <c r="UOZ30" s="1"/>
      <c r="UPA30" s="1"/>
      <c r="UPB30" s="1"/>
      <c r="UPC30" s="1"/>
      <c r="UPD30" s="1"/>
      <c r="UPE30" s="1"/>
      <c r="UPF30" s="1"/>
      <c r="UPG30" s="1"/>
      <c r="UPH30" s="1"/>
      <c r="UPI30" s="1"/>
      <c r="UPJ30" s="1"/>
      <c r="UPK30" s="1"/>
      <c r="UPL30" s="1"/>
      <c r="UPM30" s="1"/>
      <c r="UPN30" s="1"/>
      <c r="UPO30" s="1"/>
      <c r="UPP30" s="1"/>
      <c r="UPQ30" s="1"/>
      <c r="UPR30" s="1"/>
      <c r="UPS30" s="1"/>
      <c r="UPT30" s="1"/>
      <c r="UPU30" s="1"/>
      <c r="UPV30" s="1"/>
      <c r="UPW30" s="1"/>
      <c r="UPX30" s="1"/>
      <c r="UPY30" s="1"/>
      <c r="UPZ30" s="1"/>
      <c r="UQA30" s="1"/>
      <c r="UQB30" s="1"/>
      <c r="UQC30" s="1"/>
      <c r="UQD30" s="1"/>
      <c r="UQE30" s="1"/>
      <c r="UQF30" s="1"/>
      <c r="UQG30" s="1"/>
      <c r="UQH30" s="1"/>
      <c r="UQI30" s="1"/>
      <c r="UQJ30" s="1"/>
      <c r="UQK30" s="1"/>
      <c r="UQL30" s="1"/>
      <c r="UQM30" s="1"/>
      <c r="UQN30" s="1"/>
      <c r="UQO30" s="1"/>
      <c r="UQP30" s="1"/>
      <c r="UQQ30" s="1"/>
      <c r="UQR30" s="1"/>
      <c r="UQS30" s="1"/>
      <c r="UQT30" s="1"/>
      <c r="UQU30" s="1"/>
      <c r="UQV30" s="1"/>
      <c r="UQW30" s="1"/>
      <c r="UQX30" s="1"/>
      <c r="UQY30" s="1"/>
      <c r="UQZ30" s="1"/>
      <c r="URA30" s="1"/>
      <c r="URB30" s="1"/>
      <c r="URC30" s="1"/>
      <c r="URD30" s="1"/>
      <c r="URE30" s="1"/>
      <c r="URF30" s="1"/>
      <c r="URG30" s="1"/>
      <c r="URH30" s="1"/>
      <c r="URI30" s="1"/>
      <c r="URJ30" s="1"/>
      <c r="URK30" s="1"/>
      <c r="URL30" s="1"/>
      <c r="URM30" s="1"/>
      <c r="URN30" s="1"/>
      <c r="URO30" s="1"/>
      <c r="URP30" s="1"/>
      <c r="URQ30" s="1"/>
      <c r="URR30" s="1"/>
      <c r="URS30" s="1"/>
      <c r="URT30" s="1"/>
      <c r="URU30" s="1"/>
      <c r="URV30" s="1"/>
      <c r="URW30" s="1"/>
      <c r="URX30" s="1"/>
      <c r="URY30" s="1"/>
      <c r="URZ30" s="1"/>
      <c r="USA30" s="1"/>
      <c r="USB30" s="1"/>
      <c r="USC30" s="1"/>
      <c r="USD30" s="1"/>
      <c r="USE30" s="1"/>
      <c r="USF30" s="1"/>
      <c r="USG30" s="1"/>
      <c r="USH30" s="1"/>
      <c r="USI30" s="1"/>
      <c r="USJ30" s="1"/>
      <c r="USK30" s="1"/>
      <c r="USL30" s="1"/>
      <c r="USM30" s="1"/>
      <c r="USN30" s="1"/>
      <c r="USO30" s="1"/>
      <c r="USP30" s="1"/>
      <c r="USQ30" s="1"/>
      <c r="USR30" s="1"/>
      <c r="USS30" s="1"/>
      <c r="UST30" s="1"/>
      <c r="USU30" s="1"/>
      <c r="USV30" s="1"/>
      <c r="USW30" s="1"/>
      <c r="USX30" s="1"/>
      <c r="USY30" s="1"/>
      <c r="USZ30" s="1"/>
      <c r="UTA30" s="1"/>
      <c r="UTB30" s="1"/>
      <c r="UTC30" s="1"/>
      <c r="UTD30" s="1"/>
      <c r="UTE30" s="1"/>
      <c r="UTF30" s="1"/>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c r="XFA30" s="1"/>
      <c r="XFB30" s="1"/>
      <c r="XFC30" s="162"/>
      <c r="XFD30" s="163"/>
    </row>
    <row r="31" spans="1:16384" x14ac:dyDescent="0.2">
      <c r="B31" s="220"/>
      <c r="C31" s="221"/>
      <c r="D31" s="285"/>
      <c r="E31" s="286"/>
      <c r="F31" s="287"/>
      <c r="G31" s="288"/>
      <c r="H31" s="164">
        <f t="shared" si="0"/>
        <v>0</v>
      </c>
      <c r="I31" s="289"/>
      <c r="J31" s="90"/>
      <c r="K31" s="90"/>
      <c r="L31" s="165">
        <f t="shared" si="1"/>
        <v>0</v>
      </c>
      <c r="M31" s="165">
        <f t="shared" si="2"/>
        <v>0</v>
      </c>
      <c r="N31" s="159"/>
      <c r="O31" s="90"/>
      <c r="P31" s="90"/>
      <c r="Q31" s="165">
        <f t="shared" si="3"/>
        <v>0</v>
      </c>
      <c r="R31" s="165">
        <f t="shared" si="4"/>
        <v>0</v>
      </c>
      <c r="S31" s="91"/>
      <c r="T31" s="91"/>
      <c r="U31" s="91"/>
      <c r="V31" s="91"/>
      <c r="W31" s="91"/>
      <c r="X31" s="91"/>
      <c r="Y31" s="91"/>
      <c r="Z31" s="290"/>
    </row>
    <row r="32" spans="1:16384" x14ac:dyDescent="0.2">
      <c r="B32" s="220"/>
      <c r="C32" s="89"/>
      <c r="D32" s="285"/>
      <c r="E32" s="285"/>
      <c r="F32" s="285"/>
      <c r="G32" s="285"/>
      <c r="H32" s="164">
        <f t="shared" si="0"/>
        <v>0</v>
      </c>
      <c r="I32" s="90"/>
      <c r="J32" s="90"/>
      <c r="K32" s="90"/>
      <c r="L32" s="165">
        <f t="shared" si="1"/>
        <v>0</v>
      </c>
      <c r="M32" s="165">
        <f t="shared" si="2"/>
        <v>0</v>
      </c>
      <c r="N32" s="159"/>
      <c r="O32" s="90"/>
      <c r="P32" s="90"/>
      <c r="Q32" s="165">
        <f t="shared" si="3"/>
        <v>0</v>
      </c>
      <c r="R32" s="165">
        <f t="shared" si="4"/>
        <v>0</v>
      </c>
      <c r="S32" s="91"/>
      <c r="T32" s="91"/>
      <c r="U32" s="91"/>
      <c r="V32" s="91"/>
      <c r="W32" s="91"/>
      <c r="X32" s="91"/>
      <c r="Y32" s="91"/>
      <c r="Z32" s="290"/>
    </row>
    <row r="33" spans="1:28" x14ac:dyDescent="0.2">
      <c r="B33" s="156"/>
      <c r="C33" s="89"/>
      <c r="D33" s="90"/>
      <c r="E33" s="90"/>
      <c r="F33" s="90"/>
      <c r="G33" s="90"/>
      <c r="H33" s="164">
        <f t="shared" si="0"/>
        <v>0</v>
      </c>
      <c r="I33" s="90"/>
      <c r="J33" s="90"/>
      <c r="K33" s="90"/>
      <c r="L33" s="165">
        <f t="shared" si="1"/>
        <v>0</v>
      </c>
      <c r="M33" s="165">
        <f t="shared" si="2"/>
        <v>0</v>
      </c>
      <c r="N33" s="159"/>
      <c r="O33" s="90"/>
      <c r="P33" s="90"/>
      <c r="Q33" s="165">
        <f t="shared" si="3"/>
        <v>0</v>
      </c>
      <c r="R33" s="165">
        <f t="shared" si="4"/>
        <v>0</v>
      </c>
      <c r="S33" s="91"/>
      <c r="T33" s="91"/>
      <c r="U33" s="91"/>
      <c r="V33" s="91"/>
      <c r="W33" s="91"/>
      <c r="X33" s="91"/>
      <c r="Y33" s="91"/>
      <c r="Z33" s="290"/>
    </row>
    <row r="34" spans="1:28" x14ac:dyDescent="0.2">
      <c r="B34" s="156"/>
      <c r="C34" s="89"/>
      <c r="D34" s="90"/>
      <c r="E34" s="90"/>
      <c r="F34" s="90"/>
      <c r="G34" s="90"/>
      <c r="H34" s="164">
        <f t="shared" si="0"/>
        <v>0</v>
      </c>
      <c r="I34" s="90"/>
      <c r="J34" s="90"/>
      <c r="K34" s="90"/>
      <c r="L34" s="165">
        <f t="shared" si="1"/>
        <v>0</v>
      </c>
      <c r="M34" s="165">
        <f t="shared" si="2"/>
        <v>0</v>
      </c>
      <c r="N34" s="159"/>
      <c r="O34" s="90"/>
      <c r="P34" s="90"/>
      <c r="Q34" s="165">
        <f t="shared" si="3"/>
        <v>0</v>
      </c>
      <c r="R34" s="165">
        <f t="shared" si="4"/>
        <v>0</v>
      </c>
      <c r="S34" s="91"/>
      <c r="T34" s="91"/>
      <c r="U34" s="91"/>
      <c r="V34" s="91"/>
      <c r="W34" s="91"/>
      <c r="X34" s="91"/>
      <c r="Y34" s="91"/>
      <c r="Z34" s="290"/>
    </row>
    <row r="35" spans="1:28" x14ac:dyDescent="0.2">
      <c r="B35" s="156"/>
      <c r="C35" s="89"/>
      <c r="D35" s="90"/>
      <c r="E35" s="90"/>
      <c r="F35" s="90"/>
      <c r="G35" s="90"/>
      <c r="H35" s="164">
        <f t="shared" si="0"/>
        <v>0</v>
      </c>
      <c r="I35" s="90"/>
      <c r="J35" s="90"/>
      <c r="K35" s="90"/>
      <c r="L35" s="165">
        <f t="shared" si="1"/>
        <v>0</v>
      </c>
      <c r="M35" s="165">
        <f t="shared" si="2"/>
        <v>0</v>
      </c>
      <c r="N35" s="159"/>
      <c r="O35" s="90"/>
      <c r="P35" s="90"/>
      <c r="Q35" s="165">
        <f t="shared" si="3"/>
        <v>0</v>
      </c>
      <c r="R35" s="165">
        <f t="shared" ref="R35:R40" si="5">IF(OR(H35=0, ISBLANK(H35)), 0, H35-K35-P35)</f>
        <v>0</v>
      </c>
      <c r="S35" s="91"/>
      <c r="T35" s="91"/>
      <c r="U35" s="91"/>
      <c r="V35" s="91"/>
      <c r="W35" s="91"/>
      <c r="X35" s="91"/>
      <c r="Y35" s="91"/>
      <c r="Z35" s="290"/>
    </row>
    <row r="36" spans="1:28" x14ac:dyDescent="0.2">
      <c r="B36" s="156"/>
      <c r="C36" s="89"/>
      <c r="D36" s="90"/>
      <c r="E36" s="90"/>
      <c r="F36" s="90"/>
      <c r="G36" s="90"/>
      <c r="H36" s="164">
        <f t="shared" si="0"/>
        <v>0</v>
      </c>
      <c r="I36" s="90"/>
      <c r="J36" s="90"/>
      <c r="K36" s="90"/>
      <c r="L36" s="165">
        <f t="shared" si="1"/>
        <v>0</v>
      </c>
      <c r="M36" s="165">
        <f t="shared" si="2"/>
        <v>0</v>
      </c>
      <c r="N36" s="159"/>
      <c r="O36" s="90"/>
      <c r="P36" s="90"/>
      <c r="Q36" s="165">
        <f t="shared" si="3"/>
        <v>0</v>
      </c>
      <c r="R36" s="165">
        <f t="shared" si="5"/>
        <v>0</v>
      </c>
      <c r="S36" s="91"/>
      <c r="T36" s="91"/>
      <c r="U36" s="91"/>
      <c r="V36" s="91"/>
      <c r="W36" s="91"/>
      <c r="X36" s="91"/>
      <c r="Y36" s="91"/>
      <c r="Z36" s="290"/>
    </row>
    <row r="37" spans="1:28" x14ac:dyDescent="0.2">
      <c r="B37" s="156"/>
      <c r="C37" s="89"/>
      <c r="D37" s="90"/>
      <c r="E37" s="90"/>
      <c r="F37" s="90"/>
      <c r="G37" s="90"/>
      <c r="H37" s="164">
        <f t="shared" si="0"/>
        <v>0</v>
      </c>
      <c r="I37" s="90"/>
      <c r="J37" s="90"/>
      <c r="K37" s="90"/>
      <c r="L37" s="165">
        <f t="shared" si="1"/>
        <v>0</v>
      </c>
      <c r="M37" s="165">
        <f t="shared" si="2"/>
        <v>0</v>
      </c>
      <c r="N37" s="159"/>
      <c r="O37" s="90"/>
      <c r="P37" s="90"/>
      <c r="Q37" s="165">
        <f t="shared" si="3"/>
        <v>0</v>
      </c>
      <c r="R37" s="165">
        <f t="shared" si="5"/>
        <v>0</v>
      </c>
      <c r="S37" s="91"/>
      <c r="T37" s="91"/>
      <c r="U37" s="91"/>
      <c r="V37" s="91"/>
      <c r="W37" s="91"/>
      <c r="X37" s="91"/>
      <c r="Y37" s="91"/>
      <c r="Z37" s="290"/>
    </row>
    <row r="38" spans="1:28" x14ac:dyDescent="0.2">
      <c r="B38" s="156"/>
      <c r="C38" s="89"/>
      <c r="D38" s="90"/>
      <c r="E38" s="90"/>
      <c r="F38" s="90"/>
      <c r="G38" s="90"/>
      <c r="H38" s="164">
        <f t="shared" si="0"/>
        <v>0</v>
      </c>
      <c r="I38" s="90"/>
      <c r="J38" s="90"/>
      <c r="K38" s="90"/>
      <c r="L38" s="165">
        <f t="shared" si="1"/>
        <v>0</v>
      </c>
      <c r="M38" s="165">
        <f t="shared" si="2"/>
        <v>0</v>
      </c>
      <c r="N38" s="159"/>
      <c r="O38" s="90"/>
      <c r="P38" s="90"/>
      <c r="Q38" s="165">
        <f t="shared" si="3"/>
        <v>0</v>
      </c>
      <c r="R38" s="165">
        <f t="shared" si="5"/>
        <v>0</v>
      </c>
      <c r="S38" s="91"/>
      <c r="T38" s="91"/>
      <c r="U38" s="91"/>
      <c r="V38" s="91"/>
      <c r="W38" s="91"/>
      <c r="X38" s="91"/>
      <c r="Y38" s="91"/>
      <c r="Z38" s="290"/>
    </row>
    <row r="39" spans="1:28" x14ac:dyDescent="0.2">
      <c r="B39" s="156"/>
      <c r="C39" s="89"/>
      <c r="D39" s="90"/>
      <c r="E39" s="90"/>
      <c r="F39" s="90"/>
      <c r="G39" s="90"/>
      <c r="H39" s="164">
        <f t="shared" si="0"/>
        <v>0</v>
      </c>
      <c r="I39" s="90"/>
      <c r="J39" s="90"/>
      <c r="K39" s="90"/>
      <c r="L39" s="165">
        <f t="shared" si="1"/>
        <v>0</v>
      </c>
      <c r="M39" s="165">
        <f t="shared" si="2"/>
        <v>0</v>
      </c>
      <c r="N39" s="159"/>
      <c r="O39" s="90"/>
      <c r="P39" s="90"/>
      <c r="Q39" s="165">
        <f t="shared" si="3"/>
        <v>0</v>
      </c>
      <c r="R39" s="165">
        <f t="shared" si="5"/>
        <v>0</v>
      </c>
      <c r="S39" s="91"/>
      <c r="T39" s="91"/>
      <c r="U39" s="91"/>
      <c r="V39" s="91"/>
      <c r="W39" s="91"/>
      <c r="X39" s="91"/>
      <c r="Y39" s="91"/>
      <c r="Z39" s="290"/>
    </row>
    <row r="40" spans="1:28" x14ac:dyDescent="0.2">
      <c r="B40" s="156"/>
      <c r="C40" s="89"/>
      <c r="D40" s="90"/>
      <c r="E40" s="90"/>
      <c r="F40" s="90"/>
      <c r="G40" s="90"/>
      <c r="H40" s="164">
        <f t="shared" si="0"/>
        <v>0</v>
      </c>
      <c r="I40" s="90"/>
      <c r="J40" s="90"/>
      <c r="K40" s="90"/>
      <c r="L40" s="165">
        <f t="shared" si="1"/>
        <v>0</v>
      </c>
      <c r="M40" s="165">
        <f t="shared" si="2"/>
        <v>0</v>
      </c>
      <c r="N40" s="159"/>
      <c r="O40" s="90"/>
      <c r="P40" s="90"/>
      <c r="Q40" s="165">
        <f t="shared" si="3"/>
        <v>0</v>
      </c>
      <c r="R40" s="165">
        <f t="shared" si="5"/>
        <v>0</v>
      </c>
      <c r="S40" s="91"/>
      <c r="T40" s="91"/>
      <c r="U40" s="91"/>
      <c r="V40" s="91"/>
      <c r="W40" s="91"/>
      <c r="X40" s="91"/>
      <c r="Y40" s="91"/>
      <c r="Z40" s="290"/>
    </row>
    <row r="41" spans="1:28" x14ac:dyDescent="0.2">
      <c r="B41" s="167" t="s">
        <v>86</v>
      </c>
      <c r="C41" s="168"/>
      <c r="D41" s="169">
        <f t="shared" ref="D41:J41" si="6">SUM(D21:D40)</f>
        <v>13239.061241044601</v>
      </c>
      <c r="E41" s="169">
        <f t="shared" si="6"/>
        <v>241290276.21936411</v>
      </c>
      <c r="F41" s="169">
        <f t="shared" si="6"/>
        <v>333326.97868447704</v>
      </c>
      <c r="G41" s="169">
        <f t="shared" si="6"/>
        <v>130379110.96005261</v>
      </c>
      <c r="H41" s="169">
        <f t="shared" si="6"/>
        <v>302354.24288366339</v>
      </c>
      <c r="I41" s="170">
        <f t="shared" si="6"/>
        <v>0</v>
      </c>
      <c r="J41" s="171">
        <f t="shared" si="6"/>
        <v>0</v>
      </c>
      <c r="K41" s="171">
        <f t="shared" ref="K41:R41" si="7">SUM(K21:K40)</f>
        <v>0</v>
      </c>
      <c r="L41" s="171">
        <f t="shared" si="7"/>
        <v>241290276.21936411</v>
      </c>
      <c r="M41" s="171">
        <f t="shared" si="7"/>
        <v>333326.97868447704</v>
      </c>
      <c r="N41" s="172">
        <f t="shared" si="7"/>
        <v>0</v>
      </c>
      <c r="O41" s="171">
        <f t="shared" si="7"/>
        <v>0</v>
      </c>
      <c r="P41" s="171">
        <f t="shared" si="7"/>
        <v>0</v>
      </c>
      <c r="Q41" s="171">
        <f t="shared" si="7"/>
        <v>130379110.96005261</v>
      </c>
      <c r="R41" s="171">
        <f t="shared" si="7"/>
        <v>302354.24288366339</v>
      </c>
      <c r="S41" s="172">
        <f t="shared" ref="S41:Z41" si="8">SUM(S21:S40)</f>
        <v>0</v>
      </c>
      <c r="T41" s="172">
        <f t="shared" si="8"/>
        <v>0</v>
      </c>
      <c r="U41" s="172">
        <f t="shared" si="8"/>
        <v>0</v>
      </c>
      <c r="V41" s="172">
        <f t="shared" si="8"/>
        <v>0.99999999999999989</v>
      </c>
      <c r="W41" s="172">
        <f t="shared" si="8"/>
        <v>0</v>
      </c>
      <c r="X41" s="172">
        <f t="shared" si="8"/>
        <v>0.99990000000000001</v>
      </c>
      <c r="Y41" s="172">
        <f t="shared" si="8"/>
        <v>1</v>
      </c>
      <c r="Z41" s="170">
        <f t="shared" si="8"/>
        <v>-23409.119999999999</v>
      </c>
      <c r="AA41" s="302"/>
      <c r="AB41" s="302"/>
    </row>
    <row r="42" spans="1:28" x14ac:dyDescent="0.2">
      <c r="B42" s="173"/>
      <c r="U42" s="174"/>
      <c r="W42" s="174"/>
      <c r="X42" s="174"/>
      <c r="Y42" s="174" t="s">
        <v>87</v>
      </c>
      <c r="Z42" s="175">
        <f>'2. 2015 Continuity Schedule'!CC66</f>
        <v>-23409.120000000003</v>
      </c>
      <c r="AA42" s="302"/>
      <c r="AB42" s="302"/>
    </row>
    <row r="43" spans="1:28" x14ac:dyDescent="0.2">
      <c r="B43" s="173"/>
      <c r="U43" s="174"/>
      <c r="W43" s="174"/>
      <c r="X43" s="174"/>
      <c r="Y43" s="174" t="s">
        <v>88</v>
      </c>
      <c r="Z43" s="176">
        <f>Z41-Z42</f>
        <v>0</v>
      </c>
    </row>
    <row r="44" spans="1:28" x14ac:dyDescent="0.2">
      <c r="B44" s="173"/>
    </row>
    <row r="45" spans="1:28" x14ac:dyDescent="0.2">
      <c r="A45" s="368" t="s">
        <v>83</v>
      </c>
      <c r="B45" s="368"/>
      <c r="C45" s="368"/>
      <c r="D45" s="368"/>
      <c r="E45" s="368"/>
      <c r="F45" s="368"/>
      <c r="G45" s="368"/>
      <c r="H45" s="368"/>
    </row>
    <row r="46" spans="1:28" ht="21" customHeight="1" x14ac:dyDescent="0.2">
      <c r="A46" s="368"/>
      <c r="B46" s="368"/>
      <c r="C46" s="368"/>
      <c r="D46" s="368"/>
      <c r="E46" s="368"/>
      <c r="F46" s="368"/>
      <c r="G46" s="368"/>
      <c r="H46" s="368"/>
    </row>
    <row r="47" spans="1:28" ht="17.25" x14ac:dyDescent="0.2">
      <c r="A47" s="368" t="s">
        <v>84</v>
      </c>
      <c r="B47" s="368"/>
      <c r="C47" s="368"/>
      <c r="D47" s="368"/>
      <c r="E47" s="368"/>
      <c r="F47" s="368"/>
      <c r="G47" s="368"/>
      <c r="H47" s="368"/>
    </row>
    <row r="48" spans="1:28" ht="43.5" customHeight="1" x14ac:dyDescent="0.25">
      <c r="A48" s="367" t="s">
        <v>273</v>
      </c>
      <c r="B48" s="367"/>
      <c r="C48" s="367"/>
      <c r="D48" s="367"/>
      <c r="E48" s="367"/>
      <c r="F48" s="367"/>
      <c r="G48" s="367"/>
      <c r="H48" s="367"/>
    </row>
  </sheetData>
  <mergeCells count="29">
    <mergeCell ref="A48:H48"/>
    <mergeCell ref="J19:J20"/>
    <mergeCell ref="K19:K20"/>
    <mergeCell ref="L19:L20"/>
    <mergeCell ref="M19:M20"/>
    <mergeCell ref="A45:H46"/>
    <mergeCell ref="A47:H47"/>
    <mergeCell ref="F19:F20"/>
    <mergeCell ref="E19:E20"/>
    <mergeCell ref="C19:C20"/>
    <mergeCell ref="B19:B20"/>
    <mergeCell ref="G19:G20"/>
    <mergeCell ref="H19:H20"/>
    <mergeCell ref="N19:N20"/>
    <mergeCell ref="B16:I17"/>
    <mergeCell ref="D19:D20"/>
    <mergeCell ref="U19:U20"/>
    <mergeCell ref="Z19:Z20"/>
    <mergeCell ref="I19:I20"/>
    <mergeCell ref="O19:O20"/>
    <mergeCell ref="S19:S20"/>
    <mergeCell ref="T19:T20"/>
    <mergeCell ref="V19:V20"/>
    <mergeCell ref="W19:W20"/>
    <mergeCell ref="Y19:Y20"/>
    <mergeCell ref="X19:X20"/>
    <mergeCell ref="P19:P20"/>
    <mergeCell ref="Q19:Q20"/>
    <mergeCell ref="R19:R20"/>
  </mergeCells>
  <dataValidations count="1">
    <dataValidation type="list" allowBlank="1" showInputMessage="1" showErrorMessage="1" sqref="C21:C40">
      <formula1>"kWh, kW"</formula1>
    </dataValidation>
  </dataValidations>
  <pageMargins left="0.7" right="0.7" top="0.75" bottom="0.75" header="0.3" footer="0.3"/>
  <pageSetup paperSize="17" scale="41" orientation="landscape" r:id="rId1"/>
  <ignoredErrors>
    <ignoredError sqref="D21:G27"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59"/>
  <sheetViews>
    <sheetView showGridLines="0" workbookViewId="0">
      <selection activeCell="E11" sqref="E11"/>
    </sheetView>
  </sheetViews>
  <sheetFormatPr defaultRowHeight="12.75" x14ac:dyDescent="0.2"/>
  <cols>
    <col min="1" max="1" width="1.140625" style="173" customWidth="1"/>
    <col min="2" max="2" width="64" style="173" customWidth="1"/>
    <col min="3" max="3" width="9.140625" style="173"/>
    <col min="4" max="4" width="14.5703125" style="173" customWidth="1"/>
    <col min="5" max="5" width="14.7109375" style="173" customWidth="1"/>
    <col min="6" max="25" width="24.140625" style="173" customWidth="1"/>
    <col min="26" max="26" width="9.140625" style="173"/>
    <col min="27" max="28" width="0" style="173" hidden="1" customWidth="1"/>
    <col min="29" max="16384" width="9.140625" style="173"/>
  </cols>
  <sheetData>
    <row r="1" spans="2:27" ht="143.25" customHeight="1" x14ac:dyDescent="0.2">
      <c r="AA1" s="173">
        <v>21</v>
      </c>
    </row>
    <row r="2" spans="2:27" x14ac:dyDescent="0.2">
      <c r="AA2" s="173">
        <v>22</v>
      </c>
    </row>
    <row r="4" spans="2:27" ht="39" customHeight="1" x14ac:dyDescent="0.2">
      <c r="D4" s="192" t="s">
        <v>100</v>
      </c>
      <c r="E4" s="193" t="s">
        <v>93</v>
      </c>
      <c r="F4" s="192" t="str">
        <f>IF(LEN(TRIM('4. Billing Determinants'!$B21))=0, "", UPPER('4. Billing Determinants'!$B21))</f>
        <v>RESIDENTIAL</v>
      </c>
      <c r="G4" s="192" t="str">
        <f>IF(LEN(TRIM('4. Billing Determinants'!$B22))=0, "", '4. Billing Determinants'!$B22)</f>
        <v>GENERAL SERVICE LESS THAN 50 KW</v>
      </c>
      <c r="H4" s="192" t="str">
        <f>IF(LEN(TRIM('4. Billing Determinants'!$B23))=0, "", '4. Billing Determinants'!$B23)</f>
        <v>GENERAL SERVICE 50-2999 KW</v>
      </c>
      <c r="I4" s="192" t="str">
        <f>IF(LEN(TRIM('4. Billing Determinants'!$B24))=0, "", '4. Billing Determinants'!$B24)</f>
        <v>GENERAL SERVICE 3000-4999 KW</v>
      </c>
      <c r="J4" s="192" t="str">
        <f>IF(LEN(TRIM('4. Billing Determinants'!$B25))=0, "", '4. Billing Determinants'!$B25)</f>
        <v>STREET LIGHTING</v>
      </c>
      <c r="K4" s="192" t="str">
        <f>IF(LEN(TRIM('4. Billing Determinants'!$B26))=0, "", '4. Billing Determinants'!$B26)</f>
        <v>SENTINEL LIGHTS</v>
      </c>
      <c r="L4" s="192" t="str">
        <f>IF(LEN(TRIM('4. Billing Determinants'!$B27))=0, "", '4. Billing Determinants'!$B27)</f>
        <v>UNMETERED SCATTERED LOAD</v>
      </c>
      <c r="M4" s="192" t="str">
        <f>IF(LEN(TRIM('4. Billing Determinants'!$B28))=0, "", '4. Billing Determinants'!$B28)</f>
        <v/>
      </c>
      <c r="N4" s="192" t="str">
        <f>IF(LEN(TRIM('4. Billing Determinants'!$B29))=0, "", '4. Billing Determinants'!$B29)</f>
        <v/>
      </c>
      <c r="O4" s="192" t="str">
        <f>IF(LEN(TRIM('4. Billing Determinants'!$B30))=0, "", '4. Billing Determinants'!$B30)</f>
        <v/>
      </c>
      <c r="P4" s="192" t="str">
        <f>IF(LEN(TRIM('4. Billing Determinants'!$B31))=0, "", '4. Billing Determinants'!$B31)</f>
        <v/>
      </c>
      <c r="Q4" s="192" t="str">
        <f>IF(LEN(TRIM('4. Billing Determinants'!$B32))=0, "", '4. Billing Determinants'!$B32)</f>
        <v/>
      </c>
      <c r="R4" s="192" t="str">
        <f>IF(LEN(TRIM('4. Billing Determinants'!$B33))=0, "", '4. Billing Determinants'!$B33)</f>
        <v/>
      </c>
      <c r="S4" s="192" t="str">
        <f>IF(LEN(TRIM('4. Billing Determinants'!$B34))=0, "", '4. Billing Determinants'!$B34)</f>
        <v/>
      </c>
      <c r="T4" s="192" t="str">
        <f>IF(LEN(TRIM('4. Billing Determinants'!$B35))=0, "", '4. Billing Determinants'!$B35)</f>
        <v/>
      </c>
      <c r="U4" s="192" t="str">
        <f>IF(LEN(TRIM('4. Billing Determinants'!$B36))=0, "", '4. Billing Determinants'!$B36)</f>
        <v/>
      </c>
      <c r="V4" s="192" t="str">
        <f>IF(LEN(TRIM('4. Billing Determinants'!$B37))=0, "", '4. Billing Determinants'!$B37)</f>
        <v/>
      </c>
      <c r="W4" s="192" t="str">
        <f>IF(LEN(TRIM('4. Billing Determinants'!$B38))=0, "", '4. Billing Determinants'!$B38)</f>
        <v/>
      </c>
      <c r="X4" s="192" t="str">
        <f>IF(LEN(TRIM('4. Billing Determinants'!$B39))=0, "", '4. Billing Determinants'!$B39)</f>
        <v/>
      </c>
      <c r="Y4" s="192" t="str">
        <f>IF(LEN(TRIM('4. Billing Determinants'!$B40))=0, "", '4. Billing Determinants'!$B40)</f>
        <v/>
      </c>
    </row>
    <row r="5" spans="2:27" x14ac:dyDescent="0.2">
      <c r="B5" s="54" t="s">
        <v>35</v>
      </c>
      <c r="C5" s="55">
        <v>1550</v>
      </c>
      <c r="D5" s="56">
        <f>'2. 2015 Continuity Schedule'!CC24</f>
        <v>312768.005</v>
      </c>
      <c r="E5" s="89" t="s">
        <v>223</v>
      </c>
      <c r="F5" s="56">
        <f>IFERROR(IF(F$4="",0,IF($E5="kWh",VLOOKUP(F$4,'4. Billing Determinants'!$B$19:$Z$41,4,0)/'4. Billing Determinants'!$E$41*$D5,IF($E5="kW",VLOOKUP(F$4,'4. Billing Determinants'!$B$19:$Z$41,5,0)/'4. Billing Determinants'!$F$41*$D5,IF($E5="Non-RPP kWh",VLOOKUP(F$4,'4. Billing Determinants'!$B$19:$Z$41,6,0)/'4. Billing Determinants'!$G$41*$D5,IF($E5="Distribution Rev.",VLOOKUP(F$4,'4. Billing Determinants'!$B$19:$Z$41,8,0)/'4. Billing Determinants'!$I$41*$D5, VLOOKUP(F$4,'4. Billing Determinants'!$B$19:$Z$41,3,0)/'4. Billing Determinants'!$D$41*$D5))))),0)</f>
        <v>100540.9989431002</v>
      </c>
      <c r="G5" s="56">
        <f>IFERROR(IF(G$4="",0,IF($E5="kWh",VLOOKUP(G$4,'4. Billing Determinants'!$B$19:$Z$41,4,0)/'4. Billing Determinants'!$E$41*$D5,IF($E5="kW",VLOOKUP(G$4,'4. Billing Determinants'!$B$19:$Z$41,5,0)/'4. Billing Determinants'!$F$41*$D5,IF($E5="Non-RPP kWh",VLOOKUP(G$4,'4. Billing Determinants'!$B$19:$Z$41,6,0)/'4. Billing Determinants'!$G$41*$D5,IF($E5="Distribution Rev.",VLOOKUP(G$4,'4. Billing Determinants'!$B$19:$Z$41,8,0)/'4. Billing Determinants'!$I$41*$D5, VLOOKUP(G$4,'4. Billing Determinants'!$B$19:$Z$41,3,0)/'4. Billing Determinants'!$D$41*$D5))))),0)</f>
        <v>41556.822165516234</v>
      </c>
      <c r="H5" s="56">
        <f>IFERROR(IF(H$4="",0,IF($E5="kWh",VLOOKUP(H$4,'4. Billing Determinants'!$B$19:$Z$41,4,0)/'4. Billing Determinants'!$E$41*$D5,IF($E5="kW",VLOOKUP(H$4,'4. Billing Determinants'!$B$19:$Z$41,5,0)/'4. Billing Determinants'!$F$41*$D5,IF($E5="Non-RPP kWh",VLOOKUP(H$4,'4. Billing Determinants'!$B$19:$Z$41,6,0)/'4. Billing Determinants'!$G$41*$D5,IF($E5="Distribution Rev.",VLOOKUP(H$4,'4. Billing Determinants'!$B$19:$Z$41,8,0)/'4. Billing Determinants'!$I$41*$D5, VLOOKUP(H$4,'4. Billing Determinants'!$B$19:$Z$41,3,0)/'4. Billing Determinants'!$D$41*$D5))))),0)</f>
        <v>148770.10807319314</v>
      </c>
      <c r="I5" s="56">
        <f>IFERROR(IF(I$4="",0,IF($E5="kWh",VLOOKUP(I$4,'4. Billing Determinants'!$B$19:$Z$41,4,0)/'4. Billing Determinants'!$E$41*$D5,IF($E5="kW",VLOOKUP(I$4,'4. Billing Determinants'!$B$19:$Z$41,5,0)/'4. Billing Determinants'!$F$41*$D5,IF($E5="Non-RPP kWh",VLOOKUP(I$4,'4. Billing Determinants'!$B$19:$Z$41,6,0)/'4. Billing Determinants'!$G$41*$D5,IF($E5="Distribution Rev.",VLOOKUP(I$4,'4. Billing Determinants'!$B$19:$Z$41,8,0)/'4. Billing Determinants'!$I$41*$D5, VLOOKUP(I$4,'4. Billing Determinants'!$B$19:$Z$41,3,0)/'4. Billing Determinants'!$D$41*$D5))))),0)</f>
        <v>19217.543220251388</v>
      </c>
      <c r="J5" s="56">
        <f>IFERROR(IF(J$4="",0,IF($E5="kWh",VLOOKUP(J$4,'4. Billing Determinants'!$B$19:$Z$41,4,0)/'4. Billing Determinants'!$E$41*$D5,IF($E5="kW",VLOOKUP(J$4,'4. Billing Determinants'!$B$19:$Z$41,5,0)/'4. Billing Determinants'!$F$41*$D5,IF($E5="Non-RPP kWh",VLOOKUP(J$4,'4. Billing Determinants'!$B$19:$Z$41,6,0)/'4. Billing Determinants'!$G$41*$D5,IF($E5="Distribution Rev.",VLOOKUP(J$4,'4. Billing Determinants'!$B$19:$Z$41,8,0)/'4. Billing Determinants'!$I$41*$D5, VLOOKUP(J$4,'4. Billing Determinants'!$B$19:$Z$41,3,0)/'4. Billing Determinants'!$D$41*$D5))))),0)</f>
        <v>1851.7287141184568</v>
      </c>
      <c r="K5" s="56">
        <f>IFERROR(IF(K$4="",0,IF($E5="kWh",VLOOKUP(K$4,'4. Billing Determinants'!$B$19:$Z$41,4,0)/'4. Billing Determinants'!$E$41*$D5,IF($E5="kW",VLOOKUP(K$4,'4. Billing Determinants'!$B$19:$Z$41,5,0)/'4. Billing Determinants'!$F$41*$D5,IF($E5="Non-RPP kWh",VLOOKUP(K$4,'4. Billing Determinants'!$B$19:$Z$41,6,0)/'4. Billing Determinants'!$G$41*$D5,IF($E5="Distribution Rev.",VLOOKUP(K$4,'4. Billing Determinants'!$B$19:$Z$41,8,0)/'4. Billing Determinants'!$I$41*$D5, VLOOKUP(K$4,'4. Billing Determinants'!$B$19:$Z$41,3,0)/'4. Billing Determinants'!$D$41*$D5))))),0)</f>
        <v>56.349183465649119</v>
      </c>
      <c r="L5" s="56">
        <f>IFERROR(IF(L$4="",0,IF($E5="kWh",VLOOKUP(L$4,'4. Billing Determinants'!$B$19:$Z$41,4,0)/'4. Billing Determinants'!$E$41*$D5,IF($E5="kW",VLOOKUP(L$4,'4. Billing Determinants'!$B$19:$Z$41,5,0)/'4. Billing Determinants'!$F$41*$D5,IF($E5="Non-RPP kWh",VLOOKUP(L$4,'4. Billing Determinants'!$B$19:$Z$41,6,0)/'4. Billing Determinants'!$G$41*$D5,IF($E5="Distribution Rev.",VLOOKUP(L$4,'4. Billing Determinants'!$B$19:$Z$41,8,0)/'4. Billing Determinants'!$I$41*$D5, VLOOKUP(L$4,'4. Billing Determinants'!$B$19:$Z$41,3,0)/'4. Billing Determinants'!$D$41*$D5))))),0)</f>
        <v>774.45470035489836</v>
      </c>
      <c r="M5" s="56">
        <f>IFERROR(IF(M$4="",0,IF($E5="kWh",VLOOKUP(M$4,'4. Billing Determinants'!$B$19:$Z$41,4,0)/'4. Billing Determinants'!$E$41*$D5,IF($E5="kW",VLOOKUP(M$4,'4. Billing Determinants'!$B$19:$Z$41,5,0)/'4. Billing Determinants'!$F$41*$D5,IF($E5="Non-RPP kWh",VLOOKUP(M$4,'4. Billing Determinants'!$B$19:$Z$41,6,0)/'4. Billing Determinants'!$G$41*$D5,IF($E5="Distribution Rev.",VLOOKUP(M$4,'4. Billing Determinants'!$B$19:$Z$41,8,0)/'4. Billing Determinants'!$I$41*$D5, VLOOKUP(M$4,'4. Billing Determinants'!$B$19:$Z$41,3,0)/'4. Billing Determinants'!$D$41*$D5))))),0)</f>
        <v>0</v>
      </c>
      <c r="N5" s="56">
        <f>IFERROR(IF(N$4="",0,IF($E5="kWh",VLOOKUP(N$4,'4. Billing Determinants'!$B$19:$Z$41,4,0)/'4. Billing Determinants'!$E$41*$D5,IF($E5="kW",VLOOKUP(N$4,'4. Billing Determinants'!$B$19:$Z$41,5,0)/'4. Billing Determinants'!$F$41*$D5,IF($E5="Non-RPP kWh",VLOOKUP(N$4,'4. Billing Determinants'!$B$19:$Z$41,6,0)/'4. Billing Determinants'!$G$41*$D5,IF($E5="Distribution Rev.",VLOOKUP(N$4,'4. Billing Determinants'!$B$19:$Z$41,8,0)/'4. Billing Determinants'!$I$41*$D5, VLOOKUP(N$4,'4. Billing Determinants'!$B$19:$Z$41,3,0)/'4. Billing Determinants'!$D$41*$D5))))),0)</f>
        <v>0</v>
      </c>
      <c r="O5" s="56">
        <f>IFERROR(IF(O$4="",0,IF($E5="kWh",VLOOKUP(O$4,'4. Billing Determinants'!$B$19:$Z$41,4,0)/'4. Billing Determinants'!$E$41*$D5,IF($E5="kW",VLOOKUP(O$4,'4. Billing Determinants'!$B$19:$Z$41,5,0)/'4. Billing Determinants'!$F$41*$D5,IF($E5="Non-RPP kWh",VLOOKUP(O$4,'4. Billing Determinants'!$B$19:$Z$41,6,0)/'4. Billing Determinants'!$G$41*$D5,IF($E5="Distribution Rev.",VLOOKUP(O$4,'4. Billing Determinants'!$B$19:$Z$41,8,0)/'4. Billing Determinants'!$I$41*$D5, VLOOKUP(O$4,'4. Billing Determinants'!$B$19:$Z$41,3,0)/'4. Billing Determinants'!$D$41*$D5))))),0)</f>
        <v>0</v>
      </c>
      <c r="P5" s="56">
        <f>IFERROR(IF(P$4="",0,IF($E5="kWh",VLOOKUP(P$4,'4. Billing Determinants'!$B$19:$Z$41,4,0)/'4. Billing Determinants'!$E$41*$D5,IF($E5="kW",VLOOKUP(P$4,'4. Billing Determinants'!$B$19:$Z$41,5,0)/'4. Billing Determinants'!$F$41*$D5,IF($E5="Non-RPP kWh",VLOOKUP(P$4,'4. Billing Determinants'!$B$19:$Z$41,6,0)/'4. Billing Determinants'!$G$41*$D5,IF($E5="Distribution Rev.",VLOOKUP(P$4,'4. Billing Determinants'!$B$19:$Z$41,8,0)/'4. Billing Determinants'!$I$41*$D5, VLOOKUP(P$4,'4. Billing Determinants'!$B$19:$Z$41,3,0)/'4. Billing Determinants'!$D$41*$D5))))),0)</f>
        <v>0</v>
      </c>
      <c r="Q5" s="56">
        <f>IFERROR(IF(Q$4="",0,IF($E5="kWh",VLOOKUP(Q$4,'4. Billing Determinants'!$B$19:$Z$41,4,0)/'4. Billing Determinants'!$E$41*$D5,IF($E5="kW",VLOOKUP(Q$4,'4. Billing Determinants'!$B$19:$Z$41,5,0)/'4. Billing Determinants'!$F$41*$D5,IF($E5="Non-RPP kWh",VLOOKUP(Q$4,'4. Billing Determinants'!$B$19:$Z$41,6,0)/'4. Billing Determinants'!$G$41*$D5,IF($E5="Distribution Rev.",VLOOKUP(Q$4,'4. Billing Determinants'!$B$19:$Z$41,8,0)/'4. Billing Determinants'!$I$41*$D5, VLOOKUP(Q$4,'4. Billing Determinants'!$B$19:$Z$41,3,0)/'4. Billing Determinants'!$D$41*$D5))))),0)</f>
        <v>0</v>
      </c>
      <c r="R5" s="56">
        <f>IFERROR(IF(R$4="",0,IF($E5="kWh",VLOOKUP(R$4,'4. Billing Determinants'!$B$19:$Z$41,4,0)/'4. Billing Determinants'!$E$41*$D5,IF($E5="kW",VLOOKUP(R$4,'4. Billing Determinants'!$B$19:$Z$41,5,0)/'4. Billing Determinants'!$F$41*$D5,IF($E5="Non-RPP kWh",VLOOKUP(R$4,'4. Billing Determinants'!$B$19:$Z$41,6,0)/'4. Billing Determinants'!$G$41*$D5,IF($E5="Distribution Rev.",VLOOKUP(R$4,'4. Billing Determinants'!$B$19:$Z$41,8,0)/'4. Billing Determinants'!$I$41*$D5, VLOOKUP(R$4,'4. Billing Determinants'!$B$19:$Z$41,3,0)/'4. Billing Determinants'!$D$41*$D5))))),0)</f>
        <v>0</v>
      </c>
      <c r="S5" s="56">
        <f>IFERROR(IF(S$4="",0,IF($E5="kWh",VLOOKUP(S$4,'4. Billing Determinants'!$B$19:$Z$41,4,0)/'4. Billing Determinants'!$E$41*$D5,IF($E5="kW",VLOOKUP(S$4,'4. Billing Determinants'!$B$19:$Z$41,5,0)/'4. Billing Determinants'!$F$41*$D5,IF($E5="Non-RPP kWh",VLOOKUP(S$4,'4. Billing Determinants'!$B$19:$Z$41,6,0)/'4. Billing Determinants'!$G$41*$D5,IF($E5="Distribution Rev.",VLOOKUP(S$4,'4. Billing Determinants'!$B$19:$Z$41,8,0)/'4. Billing Determinants'!$I$41*$D5, VLOOKUP(S$4,'4. Billing Determinants'!$B$19:$Z$41,3,0)/'4. Billing Determinants'!$D$41*$D5))))),0)</f>
        <v>0</v>
      </c>
      <c r="T5" s="56">
        <f>IFERROR(IF(T$4="",0,IF($E5="kWh",VLOOKUP(T$4,'4. Billing Determinants'!$B$19:$Z$41,4,0)/'4. Billing Determinants'!$E$41*$D5,IF($E5="kW",VLOOKUP(T$4,'4. Billing Determinants'!$B$19:$Z$41,5,0)/'4. Billing Determinants'!$F$41*$D5,IF($E5="Non-RPP kWh",VLOOKUP(T$4,'4. Billing Determinants'!$B$19:$Z$41,6,0)/'4. Billing Determinants'!$G$41*$D5,IF($E5="Distribution Rev.",VLOOKUP(T$4,'4. Billing Determinants'!$B$19:$Z$41,8,0)/'4. Billing Determinants'!$I$41*$D5, VLOOKUP(T$4,'4. Billing Determinants'!$B$19:$Z$41,3,0)/'4. Billing Determinants'!$D$41*$D5))))),0)</f>
        <v>0</v>
      </c>
      <c r="U5" s="56">
        <f>IFERROR(IF(U$4="",0,IF($E5="kWh",VLOOKUP(U$4,'4. Billing Determinants'!$B$19:$Z$41,4,0)/'4. Billing Determinants'!$E$41*$D5,IF($E5="kW",VLOOKUP(U$4,'4. Billing Determinants'!$B$19:$Z$41,5,0)/'4. Billing Determinants'!$F$41*$D5,IF($E5="Non-RPP kWh",VLOOKUP(U$4,'4. Billing Determinants'!$B$19:$Z$41,6,0)/'4. Billing Determinants'!$G$41*$D5,IF($E5="Distribution Rev.",VLOOKUP(U$4,'4. Billing Determinants'!$B$19:$Z$41,8,0)/'4. Billing Determinants'!$I$41*$D5, VLOOKUP(U$4,'4. Billing Determinants'!$B$19:$Z$41,3,0)/'4. Billing Determinants'!$D$41*$D5))))),0)</f>
        <v>0</v>
      </c>
      <c r="V5" s="56">
        <f>IFERROR(IF(V$4="",0,IF($E5="kWh",VLOOKUP(V$4,'4. Billing Determinants'!$B$19:$Z$41,4,0)/'4. Billing Determinants'!$E$41*$D5,IF($E5="kW",VLOOKUP(V$4,'4. Billing Determinants'!$B$19:$Z$41,5,0)/'4. Billing Determinants'!$F$41*$D5,IF($E5="Non-RPP kWh",VLOOKUP(V$4,'4. Billing Determinants'!$B$19:$Z$41,6,0)/'4. Billing Determinants'!$G$41*$D5,IF($E5="Distribution Rev.",VLOOKUP(V$4,'4. Billing Determinants'!$B$19:$Z$41,8,0)/'4. Billing Determinants'!$I$41*$D5, VLOOKUP(V$4,'4. Billing Determinants'!$B$19:$Z$41,3,0)/'4. Billing Determinants'!$D$41*$D5))))),0)</f>
        <v>0</v>
      </c>
      <c r="W5" s="56">
        <f>IFERROR(IF(W$4="",0,IF($E5="kWh",VLOOKUP(W$4,'4. Billing Determinants'!$B$19:$Z$41,4,0)/'4. Billing Determinants'!$E$41*$D5,IF($E5="kW",VLOOKUP(W$4,'4. Billing Determinants'!$B$19:$Z$41,5,0)/'4. Billing Determinants'!$F$41*$D5,IF($E5="Non-RPP kWh",VLOOKUP(W$4,'4. Billing Determinants'!$B$19:$Z$41,6,0)/'4. Billing Determinants'!$G$41*$D5,IF($E5="Distribution Rev.",VLOOKUP(W$4,'4. Billing Determinants'!$B$19:$Z$41,8,0)/'4. Billing Determinants'!$I$41*$D5, VLOOKUP(W$4,'4. Billing Determinants'!$B$19:$Z$41,3,0)/'4. Billing Determinants'!$D$41*$D5))))),0)</f>
        <v>0</v>
      </c>
      <c r="X5" s="56">
        <f>IFERROR(IF(X$4="",0,IF($E5="kWh",VLOOKUP(X$4,'4. Billing Determinants'!$B$19:$Z$41,4,0)/'4. Billing Determinants'!$E$41*$D5,IF($E5="kW",VLOOKUP(X$4,'4. Billing Determinants'!$B$19:$Z$41,5,0)/'4. Billing Determinants'!$F$41*$D5,IF($E5="Non-RPP kWh",VLOOKUP(X$4,'4. Billing Determinants'!$B$19:$Z$41,6,0)/'4. Billing Determinants'!$G$41*$D5,IF($E5="Distribution Rev.",VLOOKUP(X$4,'4. Billing Determinants'!$B$19:$Z$41,8,0)/'4. Billing Determinants'!$I$41*$D5, VLOOKUP(X$4,'4. Billing Determinants'!$B$19:$Z$41,3,0)/'4. Billing Determinants'!$D$41*$D5))))),0)</f>
        <v>0</v>
      </c>
      <c r="Y5" s="56">
        <f>IFERROR(IF(Y$4="",0,IF($E5="kWh",VLOOKUP(Y$4,'4. Billing Determinants'!$B$19:$Z$41,4,0)/'4. Billing Determinants'!$E$41*$D5,IF($E5="kW",VLOOKUP(Y$4,'4. Billing Determinants'!$B$19:$Z$41,5,0)/'4. Billing Determinants'!$F$41*$D5,IF($E5="Non-RPP kWh",VLOOKUP(Y$4,'4. Billing Determinants'!$B$19:$Z$41,6,0)/'4. Billing Determinants'!$G$41*$D5,IF($E5="Distribution Rev.",VLOOKUP(Y$4,'4. Billing Determinants'!$B$19:$Z$41,8,0)/'4. Billing Determinants'!$I$41*$D5, VLOOKUP(Y$4,'4. Billing Determinants'!$B$19:$Z$41,3,0)/'4. Billing Determinants'!$D$41*$D5))))),0)</f>
        <v>0</v>
      </c>
    </row>
    <row r="6" spans="2:27" x14ac:dyDescent="0.2">
      <c r="B6" s="57" t="s">
        <v>207</v>
      </c>
      <c r="C6" s="55">
        <v>1551</v>
      </c>
      <c r="D6" s="56">
        <f>'2. 2015 Continuity Schedule'!CC25</f>
        <v>-1688.1900000000003</v>
      </c>
      <c r="E6" s="202" t="s">
        <v>95</v>
      </c>
      <c r="F6" s="157">
        <f>(9171.11488735476/(9171.11488735476+1086.82913629529))*D6</f>
        <v>-1509.3262749326564</v>
      </c>
      <c r="G6" s="157">
        <f>(1086.82913629529/(9171.11488735476+1086.82913629529))*D6</f>
        <v>-178.86372506734389</v>
      </c>
      <c r="H6" s="157">
        <v>0</v>
      </c>
      <c r="I6" s="56">
        <v>0</v>
      </c>
      <c r="J6" s="56">
        <v>0</v>
      </c>
      <c r="K6" s="56">
        <v>0</v>
      </c>
      <c r="L6" s="56">
        <v>0</v>
      </c>
      <c r="M6" s="56">
        <v>0</v>
      </c>
      <c r="N6" s="56">
        <v>0</v>
      </c>
      <c r="O6" s="56">
        <v>0</v>
      </c>
      <c r="P6" s="56">
        <v>0</v>
      </c>
      <c r="Q6" s="56">
        <v>0</v>
      </c>
      <c r="R6" s="56">
        <v>0</v>
      </c>
      <c r="S6" s="56">
        <v>0</v>
      </c>
      <c r="T6" s="56">
        <v>0</v>
      </c>
      <c r="U6" s="56">
        <v>0</v>
      </c>
      <c r="V6" s="56">
        <v>0</v>
      </c>
      <c r="W6" s="56">
        <v>0</v>
      </c>
      <c r="X6" s="56">
        <v>0</v>
      </c>
      <c r="Y6" s="56">
        <v>0</v>
      </c>
    </row>
    <row r="7" spans="2:27" x14ac:dyDescent="0.2">
      <c r="B7" s="57" t="s">
        <v>1</v>
      </c>
      <c r="C7" s="55">
        <v>1580</v>
      </c>
      <c r="D7" s="56">
        <f>'2. 2015 Continuity Schedule'!CC26</f>
        <v>-480857.47499999998</v>
      </c>
      <c r="E7" s="89" t="s">
        <v>223</v>
      </c>
      <c r="F7" s="56">
        <f>IFERROR(IF(F$4="",0,IF($E7="kWh",VLOOKUP(F$4,'4. Billing Determinants'!$B$19:$Z$41,11,0)/'4. Billing Determinants'!$L$41*$D7,IF($E7="kW",VLOOKUP(F$4,'4. Billing Determinants'!$B$19:$Z$41,12,0)/'4. Billing Determinants'!$M$41*$D7,))),0)</f>
        <v>-154574.28545402791</v>
      </c>
      <c r="G7" s="56">
        <f>IFERROR(IF(G$4="",0,IF($E7="kWh",VLOOKUP(G$4,'4. Billing Determinants'!$B$19:$Z$41,11,0)/'4. Billing Determinants'!$L$41*$D7,IF($E7="kW",VLOOKUP(G$4,'4. Billing Determinants'!$B$19:$Z$41,12,0)/'4. Billing Determinants'!$M$41*$D7,))),0)</f>
        <v>-63890.513914727839</v>
      </c>
      <c r="H7" s="56">
        <f>IFERROR(IF(H$4="",0,IF($E7="kWh",VLOOKUP(H$4,'4. Billing Determinants'!$B$19:$Z$41,11,0)/'4. Billing Determinants'!$L$41*$D7,IF($E7="kW",VLOOKUP(H$4,'4. Billing Determinants'!$B$19:$Z$41,12,0)/'4. Billing Determinants'!$M$41*$D7,))),0)</f>
        <v>-228722.94282003929</v>
      </c>
      <c r="I7" s="56">
        <f>IFERROR(IF(I$4="",0,IF($E7="kWh",VLOOKUP(I$4,'4. Billing Determinants'!$B$19:$Z$41,11,0)/'4. Billing Determinants'!$L$41*$D7,IF($E7="kW",VLOOKUP(I$4,'4. Billing Determinants'!$B$19:$Z$41,12,0)/'4. Billing Determinants'!$M$41*$D7,))),0)</f>
        <v>-29545.539060472154</v>
      </c>
      <c r="J7" s="56">
        <f>IFERROR(IF(J$4="",0,IF($E7="kWh",VLOOKUP(J$4,'4. Billing Determinants'!$B$19:$Z$41,11,0)/'4. Billing Determinants'!$L$41*$D7,IF($E7="kW",VLOOKUP(J$4,'4. Billing Determinants'!$B$19:$Z$41,12,0)/'4. Billing Determinants'!$M$41*$D7,))),0)</f>
        <v>-2846.8947578445495</v>
      </c>
      <c r="K7" s="56">
        <f>IFERROR(IF(K$4="",0,IF($E7="kWh",VLOOKUP(K$4,'4. Billing Determinants'!$B$19:$Z$41,11,0)/'4. Billing Determinants'!$L$41*$D7,IF($E7="kW",VLOOKUP(K$4,'4. Billing Determinants'!$B$19:$Z$41,12,0)/'4. Billing Determinants'!$M$41*$D7,))),0)</f>
        <v>-86.632665894338473</v>
      </c>
      <c r="L7" s="56">
        <f>IFERROR(IF(L$4="",0,IF($E7="kWh",VLOOKUP(L$4,'4. Billing Determinants'!$B$19:$Z$41,11,0)/'4. Billing Determinants'!$L$41*$D7,IF($E7="kW",VLOOKUP(L$4,'4. Billing Determinants'!$B$19:$Z$41,12,0)/'4. Billing Determinants'!$M$41*$D7,))),0)</f>
        <v>-1190.6663269938306</v>
      </c>
      <c r="M7" s="56">
        <f>IFERROR(IF(M$4="",0,IF($E7="kWh",VLOOKUP(M$4,'4. Billing Determinants'!$B$19:$Z$41,11,0)/'4. Billing Determinants'!$L$41*$D7,IF($E7="kW",VLOOKUP(M$4,'4. Billing Determinants'!$B$19:$Z$41,12,0)/'4. Billing Determinants'!$M$41*$D7,))),0)</f>
        <v>0</v>
      </c>
      <c r="N7" s="56">
        <f>IFERROR(IF(N$4="",0,IF($E7="kWh",VLOOKUP(N$4,'4. Billing Determinants'!$B$19:$Z$41,11,0)/'4. Billing Determinants'!$L$41*$D7,IF($E7="kW",VLOOKUP(N$4,'4. Billing Determinants'!$B$19:$Z$41,12,0)/'4. Billing Determinants'!$M$41*$D7,))),0)</f>
        <v>0</v>
      </c>
      <c r="O7" s="56">
        <f>IFERROR(IF(O$4="",0,IF($E7="kWh",VLOOKUP(O$4,'4. Billing Determinants'!$B$19:$Z$41,11,0)/'4. Billing Determinants'!$L$41*$D7,IF($E7="kW",VLOOKUP(O$4,'4. Billing Determinants'!$B$19:$Z$41,12,0)/'4. Billing Determinants'!$M$41*$D7,))),0)</f>
        <v>0</v>
      </c>
      <c r="P7" s="56">
        <f>IFERROR(IF(P$4="",0,IF($E7="kWh",VLOOKUP(P$4,'4. Billing Determinants'!$B$19:$Z$41,11,0)/'4. Billing Determinants'!$L$41*$D7,IF($E7="kW",VLOOKUP(P$4,'4. Billing Determinants'!$B$19:$Z$41,12,0)/'4. Billing Determinants'!$M$41*$D7,))),0)</f>
        <v>0</v>
      </c>
      <c r="Q7" s="56">
        <f>IFERROR(IF(Q$4="",0,IF($E7="kWh",VLOOKUP(Q$4,'4. Billing Determinants'!$B$19:$Z$41,11,0)/'4. Billing Determinants'!$L$41*$D7,IF($E7="kW",VLOOKUP(Q$4,'4. Billing Determinants'!$B$19:$Z$41,12,0)/'4. Billing Determinants'!$M$41*$D7,))),0)</f>
        <v>0</v>
      </c>
      <c r="R7" s="56">
        <f>IFERROR(IF(R$4="",0,IF($E7="kWh",VLOOKUP(R$4,'4. Billing Determinants'!$B$19:$Z$41,11,0)/'4. Billing Determinants'!$L$41*$D7,IF($E7="kW",VLOOKUP(R$4,'4. Billing Determinants'!$B$19:$Z$41,12,0)/'4. Billing Determinants'!$M$41*$D7,))),0)</f>
        <v>0</v>
      </c>
      <c r="S7" s="56">
        <f>IFERROR(IF(S$4="",0,IF($E7="kWh",VLOOKUP(S$4,'4. Billing Determinants'!$B$19:$Z$41,11,0)/'4. Billing Determinants'!$L$41*$D7,IF($E7="kW",VLOOKUP(S$4,'4. Billing Determinants'!$B$19:$Z$41,12,0)/'4. Billing Determinants'!$M$41*$D7,))),0)</f>
        <v>0</v>
      </c>
      <c r="T7" s="56">
        <f>IFERROR(IF(T$4="",0,IF($E7="kWh",VLOOKUP(T$4,'4. Billing Determinants'!$B$19:$Z$41,11,0)/'4. Billing Determinants'!$L$41*$D7,IF($E7="kW",VLOOKUP(T$4,'4. Billing Determinants'!$B$19:$Z$41,12,0)/'4. Billing Determinants'!$M$41*$D7,))),0)</f>
        <v>0</v>
      </c>
      <c r="U7" s="56">
        <f>IFERROR(IF(U$4="",0,IF($E7="kWh",VLOOKUP(U$4,'4. Billing Determinants'!$B$19:$Z$41,11,0)/'4. Billing Determinants'!$L$41*$D7,IF($E7="kW",VLOOKUP(U$4,'4. Billing Determinants'!$B$19:$Z$41,12,0)/'4. Billing Determinants'!$M$41*$D7,))),0)</f>
        <v>0</v>
      </c>
      <c r="V7" s="56">
        <f>IFERROR(IF(V$4="",0,IF($E7="kWh",VLOOKUP(V$4,'4. Billing Determinants'!$B$19:$Z$41,11,0)/'4. Billing Determinants'!$L$41*$D7,IF($E7="kW",VLOOKUP(V$4,'4. Billing Determinants'!$B$19:$Z$41,12,0)/'4. Billing Determinants'!$M$41*$D7,))),0)</f>
        <v>0</v>
      </c>
      <c r="W7" s="56">
        <f>IFERROR(IF(W$4="",0,IF($E7="kWh",VLOOKUP(W$4,'4. Billing Determinants'!$B$19:$Z$41,11,0)/'4. Billing Determinants'!$L$41*$D7,IF($E7="kW",VLOOKUP(W$4,'4. Billing Determinants'!$B$19:$Z$41,12,0)/'4. Billing Determinants'!$M$41*$D7,))),0)</f>
        <v>0</v>
      </c>
      <c r="X7" s="56">
        <f>IFERROR(IF(X$4="",0,IF($E7="kWh",VLOOKUP(X$4,'4. Billing Determinants'!$B$19:$Z$41,11,0)/'4. Billing Determinants'!$L$41*$D7,IF($E7="kW",VLOOKUP(X$4,'4. Billing Determinants'!$B$19:$Z$41,12,0)/'4. Billing Determinants'!$M$41*$D7,))),0)</f>
        <v>0</v>
      </c>
      <c r="Y7" s="56">
        <f>IFERROR(IF(Y$4="",0,IF($E7="kWh",VLOOKUP(Y$4,'4. Billing Determinants'!$B$19:$Z$41,11,0)/'4. Billing Determinants'!$L$41*$D7,IF($E7="kW",VLOOKUP(Y$4,'4. Billing Determinants'!$B$19:$Z$41,12,0)/'4. Billing Determinants'!$M$41*$D7,))),0)</f>
        <v>0</v>
      </c>
    </row>
    <row r="8" spans="2:27" x14ac:dyDescent="0.2">
      <c r="B8" s="57" t="s">
        <v>2</v>
      </c>
      <c r="C8" s="55">
        <v>1584</v>
      </c>
      <c r="D8" s="56">
        <f>'2. 2015 Continuity Schedule'!CC27</f>
        <v>-31953.933000000001</v>
      </c>
      <c r="E8" s="89" t="s">
        <v>223</v>
      </c>
      <c r="F8" s="56">
        <f>IFERROR(IF(F$4="",0,IF($E8="kWh",VLOOKUP(F$4,'4. Billing Determinants'!$B$19:$Z$41,4,0)/'4. Billing Determinants'!$E$41*$D8,IF($E8="kW",VLOOKUP(F$4,'4. Billing Determinants'!$B$19:$Z$41,5,0)/'4. Billing Determinants'!$F$41*$D8,IF($E8="Non-RPP kWh",VLOOKUP(F$4,'4. Billing Determinants'!$B$19:$Z$41,6,0)/'4. Billing Determinants'!$G$41*$D8,IF($E8="Distribution Rev.",VLOOKUP(F$4,'4. Billing Determinants'!$B$19:$Z$41,8,0)/'4. Billing Determinants'!$I$41*$D8, VLOOKUP(F$4,'4. Billing Determinants'!$B$19:$Z$41,3,0)/'4. Billing Determinants'!$D$41*$D8))))),0)</f>
        <v>-10271.767868266752</v>
      </c>
      <c r="G8" s="56">
        <f>IFERROR(IF(G$4="",0,IF($E8="kWh",VLOOKUP(G$4,'4. Billing Determinants'!$B$19:$Z$41,4,0)/'4. Billing Determinants'!$E$41*$D8,IF($E8="kW",VLOOKUP(G$4,'4. Billing Determinants'!$B$19:$Z$41,5,0)/'4. Billing Determinants'!$F$41*$D8,IF($E8="Non-RPP kWh",VLOOKUP(G$4,'4. Billing Determinants'!$B$19:$Z$41,6,0)/'4. Billing Determinants'!$G$41*$D8,IF($E8="Distribution Rev.",VLOOKUP(G$4,'4. Billing Determinants'!$B$19:$Z$41,8,0)/'4. Billing Determinants'!$I$41*$D8, VLOOKUP(G$4,'4. Billing Determinants'!$B$19:$Z$41,3,0)/'4. Billing Determinants'!$D$41*$D8))))),0)</f>
        <v>-4245.6513771919244</v>
      </c>
      <c r="H8" s="56">
        <f>IFERROR(IF(H$4="",0,IF($E8="kWh",VLOOKUP(H$4,'4. Billing Determinants'!$B$19:$Z$41,4,0)/'4. Billing Determinants'!$E$41*$D8,IF($E8="kW",VLOOKUP(H$4,'4. Billing Determinants'!$B$19:$Z$41,5,0)/'4. Billing Determinants'!$F$41*$D8,IF($E8="Non-RPP kWh",VLOOKUP(H$4,'4. Billing Determinants'!$B$19:$Z$41,6,0)/'4. Billing Determinants'!$G$41*$D8,IF($E8="Distribution Rev.",VLOOKUP(H$4,'4. Billing Determinants'!$B$19:$Z$41,8,0)/'4. Billing Determinants'!$I$41*$D8, VLOOKUP(H$4,'4. Billing Determinants'!$B$19:$Z$41,3,0)/'4. Billing Determinants'!$D$41*$D8))))),0)</f>
        <v>-15199.093224940232</v>
      </c>
      <c r="I8" s="56">
        <f>IFERROR(IF(I$4="",0,IF($E8="kWh",VLOOKUP(I$4,'4. Billing Determinants'!$B$19:$Z$41,4,0)/'4. Billing Determinants'!$E$41*$D8,IF($E8="kW",VLOOKUP(I$4,'4. Billing Determinants'!$B$19:$Z$41,5,0)/'4. Billing Determinants'!$F$41*$D8,IF($E8="Non-RPP kWh",VLOOKUP(I$4,'4. Billing Determinants'!$B$19:$Z$41,6,0)/'4. Billing Determinants'!$G$41*$D8,IF($E8="Distribution Rev.",VLOOKUP(I$4,'4. Billing Determinants'!$B$19:$Z$41,8,0)/'4. Billing Determinants'!$I$41*$D8, VLOOKUP(I$4,'4. Billing Determinants'!$B$19:$Z$41,3,0)/'4. Billing Determinants'!$D$41*$D8))))),0)</f>
        <v>-1963.3596744798658</v>
      </c>
      <c r="J8" s="56">
        <f>IFERROR(IF(J$4="",0,IF($E8="kWh",VLOOKUP(J$4,'4. Billing Determinants'!$B$19:$Z$41,4,0)/'4. Billing Determinants'!$E$41*$D8,IF($E8="kW",VLOOKUP(J$4,'4. Billing Determinants'!$B$19:$Z$41,5,0)/'4. Billing Determinants'!$F$41*$D8,IF($E8="Non-RPP kWh",VLOOKUP(J$4,'4. Billing Determinants'!$B$19:$Z$41,6,0)/'4. Billing Determinants'!$G$41*$D8,IF($E8="Distribution Rev.",VLOOKUP(J$4,'4. Billing Determinants'!$B$19:$Z$41,8,0)/'4. Billing Determinants'!$I$41*$D8, VLOOKUP(J$4,'4. Billing Determinants'!$B$19:$Z$41,3,0)/'4. Billing Determinants'!$D$41*$D8))))),0)</f>
        <v>-189.18180350677915</v>
      </c>
      <c r="K8" s="56">
        <f>IFERROR(IF(K$4="",0,IF($E8="kWh",VLOOKUP(K$4,'4. Billing Determinants'!$B$19:$Z$41,4,0)/'4. Billing Determinants'!$E$41*$D8,IF($E8="kW",VLOOKUP(K$4,'4. Billing Determinants'!$B$19:$Z$41,5,0)/'4. Billing Determinants'!$F$41*$D8,IF($E8="Non-RPP kWh",VLOOKUP(K$4,'4. Billing Determinants'!$B$19:$Z$41,6,0)/'4. Billing Determinants'!$G$41*$D8,IF($E8="Distribution Rev.",VLOOKUP(K$4,'4. Billing Determinants'!$B$19:$Z$41,8,0)/'4. Billing Determinants'!$I$41*$D8, VLOOKUP(K$4,'4. Billing Determinants'!$B$19:$Z$41,3,0)/'4. Billing Determinants'!$D$41*$D8))))),0)</f>
        <v>-5.7569124855531815</v>
      </c>
      <c r="L8" s="56">
        <f>IFERROR(IF(L$4="",0,IF($E8="kWh",VLOOKUP(L$4,'4. Billing Determinants'!$B$19:$Z$41,4,0)/'4. Billing Determinants'!$E$41*$D8,IF($E8="kW",VLOOKUP(L$4,'4. Billing Determinants'!$B$19:$Z$41,5,0)/'4. Billing Determinants'!$F$41*$D8,IF($E8="Non-RPP kWh",VLOOKUP(L$4,'4. Billing Determinants'!$B$19:$Z$41,6,0)/'4. Billing Determinants'!$G$41*$D8,IF($E8="Distribution Rev.",VLOOKUP(L$4,'4. Billing Determinants'!$B$19:$Z$41,8,0)/'4. Billing Determinants'!$I$41*$D8, VLOOKUP(L$4,'4. Billing Determinants'!$B$19:$Z$41,3,0)/'4. Billing Determinants'!$D$41*$D8))))),0)</f>
        <v>-79.122139128890439</v>
      </c>
      <c r="M8" s="56">
        <f>IFERROR(IF(M$4="",0,IF($E8="kWh",VLOOKUP(M$4,'4. Billing Determinants'!$B$19:$Z$41,4,0)/'4. Billing Determinants'!$E$41*$D8,IF($E8="kW",VLOOKUP(M$4,'4. Billing Determinants'!$B$19:$Z$41,5,0)/'4. Billing Determinants'!$F$41*$D8,IF($E8="Non-RPP kWh",VLOOKUP(M$4,'4. Billing Determinants'!$B$19:$Z$41,6,0)/'4. Billing Determinants'!$G$41*$D8,IF($E8="Distribution Rev.",VLOOKUP(M$4,'4. Billing Determinants'!$B$19:$Z$41,8,0)/'4. Billing Determinants'!$I$41*$D8, VLOOKUP(M$4,'4. Billing Determinants'!$B$19:$Z$41,3,0)/'4. Billing Determinants'!$D$41*$D8))))),0)</f>
        <v>0</v>
      </c>
      <c r="N8" s="56">
        <f>IFERROR(IF(N$4="",0,IF($E8="kWh",VLOOKUP(N$4,'4. Billing Determinants'!$B$19:$Z$41,4,0)/'4. Billing Determinants'!$E$41*$D8,IF($E8="kW",VLOOKUP(N$4,'4. Billing Determinants'!$B$19:$Z$41,5,0)/'4. Billing Determinants'!$F$41*$D8,IF($E8="Non-RPP kWh",VLOOKUP(N$4,'4. Billing Determinants'!$B$19:$Z$41,6,0)/'4. Billing Determinants'!$G$41*$D8,IF($E8="Distribution Rev.",VLOOKUP(N$4,'4. Billing Determinants'!$B$19:$Z$41,8,0)/'4. Billing Determinants'!$I$41*$D8, VLOOKUP(N$4,'4. Billing Determinants'!$B$19:$Z$41,3,0)/'4. Billing Determinants'!$D$41*$D8))))),0)</f>
        <v>0</v>
      </c>
      <c r="O8" s="56">
        <f>IFERROR(IF(O$4="",0,IF($E8="kWh",VLOOKUP(O$4,'4. Billing Determinants'!$B$19:$Z$41,4,0)/'4. Billing Determinants'!$E$41*$D8,IF($E8="kW",VLOOKUP(O$4,'4. Billing Determinants'!$B$19:$Z$41,5,0)/'4. Billing Determinants'!$F$41*$D8,IF($E8="Non-RPP kWh",VLOOKUP(O$4,'4. Billing Determinants'!$B$19:$Z$41,6,0)/'4. Billing Determinants'!$G$41*$D8,IF($E8="Distribution Rev.",VLOOKUP(O$4,'4. Billing Determinants'!$B$19:$Z$41,8,0)/'4. Billing Determinants'!$I$41*$D8, VLOOKUP(O$4,'4. Billing Determinants'!$B$19:$Z$41,3,0)/'4. Billing Determinants'!$D$41*$D8))))),0)</f>
        <v>0</v>
      </c>
      <c r="P8" s="56">
        <f>IFERROR(IF(P$4="",0,IF($E8="kWh",VLOOKUP(P$4,'4. Billing Determinants'!$B$19:$Z$41,4,0)/'4. Billing Determinants'!$E$41*$D8,IF($E8="kW",VLOOKUP(P$4,'4. Billing Determinants'!$B$19:$Z$41,5,0)/'4. Billing Determinants'!$F$41*$D8,IF($E8="Non-RPP kWh",VLOOKUP(P$4,'4. Billing Determinants'!$B$19:$Z$41,6,0)/'4. Billing Determinants'!$G$41*$D8,IF($E8="Distribution Rev.",VLOOKUP(P$4,'4. Billing Determinants'!$B$19:$Z$41,8,0)/'4. Billing Determinants'!$I$41*$D8, VLOOKUP(P$4,'4. Billing Determinants'!$B$19:$Z$41,3,0)/'4. Billing Determinants'!$D$41*$D8))))),0)</f>
        <v>0</v>
      </c>
      <c r="Q8" s="56">
        <f>IFERROR(IF(Q$4="",0,IF($E8="kWh",VLOOKUP(Q$4,'4. Billing Determinants'!$B$19:$Z$41,4,0)/'4. Billing Determinants'!$E$41*$D8,IF($E8="kW",VLOOKUP(Q$4,'4. Billing Determinants'!$B$19:$Z$41,5,0)/'4. Billing Determinants'!$F$41*$D8,IF($E8="Non-RPP kWh",VLOOKUP(Q$4,'4. Billing Determinants'!$B$19:$Z$41,6,0)/'4. Billing Determinants'!$G$41*$D8,IF($E8="Distribution Rev.",VLOOKUP(Q$4,'4. Billing Determinants'!$B$19:$Z$41,8,0)/'4. Billing Determinants'!$I$41*$D8, VLOOKUP(Q$4,'4. Billing Determinants'!$B$19:$Z$41,3,0)/'4. Billing Determinants'!$D$41*$D8))))),0)</f>
        <v>0</v>
      </c>
      <c r="R8" s="56">
        <f>IFERROR(IF(R$4="",0,IF($E8="kWh",VLOOKUP(R$4,'4. Billing Determinants'!$B$19:$Z$41,4,0)/'4. Billing Determinants'!$E$41*$D8,IF($E8="kW",VLOOKUP(R$4,'4. Billing Determinants'!$B$19:$Z$41,5,0)/'4. Billing Determinants'!$F$41*$D8,IF($E8="Non-RPP kWh",VLOOKUP(R$4,'4. Billing Determinants'!$B$19:$Z$41,6,0)/'4. Billing Determinants'!$G$41*$D8,IF($E8="Distribution Rev.",VLOOKUP(R$4,'4. Billing Determinants'!$B$19:$Z$41,8,0)/'4. Billing Determinants'!$I$41*$D8, VLOOKUP(R$4,'4. Billing Determinants'!$B$19:$Z$41,3,0)/'4. Billing Determinants'!$D$41*$D8))))),0)</f>
        <v>0</v>
      </c>
      <c r="S8" s="56">
        <f>IFERROR(IF(S$4="",0,IF($E8="kWh",VLOOKUP(S$4,'4. Billing Determinants'!$B$19:$Z$41,4,0)/'4. Billing Determinants'!$E$41*$D8,IF($E8="kW",VLOOKUP(S$4,'4. Billing Determinants'!$B$19:$Z$41,5,0)/'4. Billing Determinants'!$F$41*$D8,IF($E8="Non-RPP kWh",VLOOKUP(S$4,'4. Billing Determinants'!$B$19:$Z$41,6,0)/'4. Billing Determinants'!$G$41*$D8,IF($E8="Distribution Rev.",VLOOKUP(S$4,'4. Billing Determinants'!$B$19:$Z$41,8,0)/'4. Billing Determinants'!$I$41*$D8, VLOOKUP(S$4,'4. Billing Determinants'!$B$19:$Z$41,3,0)/'4. Billing Determinants'!$D$41*$D8))))),0)</f>
        <v>0</v>
      </c>
      <c r="T8" s="56">
        <f>IFERROR(IF(T$4="",0,IF($E8="kWh",VLOOKUP(T$4,'4. Billing Determinants'!$B$19:$Z$41,4,0)/'4. Billing Determinants'!$E$41*$D8,IF($E8="kW",VLOOKUP(T$4,'4. Billing Determinants'!$B$19:$Z$41,5,0)/'4. Billing Determinants'!$F$41*$D8,IF($E8="Non-RPP kWh",VLOOKUP(T$4,'4. Billing Determinants'!$B$19:$Z$41,6,0)/'4. Billing Determinants'!$G$41*$D8,IF($E8="Distribution Rev.",VLOOKUP(T$4,'4. Billing Determinants'!$B$19:$Z$41,8,0)/'4. Billing Determinants'!$I$41*$D8, VLOOKUP(T$4,'4. Billing Determinants'!$B$19:$Z$41,3,0)/'4. Billing Determinants'!$D$41*$D8))))),0)</f>
        <v>0</v>
      </c>
      <c r="U8" s="56">
        <f>IFERROR(IF(U$4="",0,IF($E8="kWh",VLOOKUP(U$4,'4. Billing Determinants'!$B$19:$Z$41,4,0)/'4. Billing Determinants'!$E$41*$D8,IF($E8="kW",VLOOKUP(U$4,'4. Billing Determinants'!$B$19:$Z$41,5,0)/'4. Billing Determinants'!$F$41*$D8,IF($E8="Non-RPP kWh",VLOOKUP(U$4,'4. Billing Determinants'!$B$19:$Z$41,6,0)/'4. Billing Determinants'!$G$41*$D8,IF($E8="Distribution Rev.",VLOOKUP(U$4,'4. Billing Determinants'!$B$19:$Z$41,8,0)/'4. Billing Determinants'!$I$41*$D8, VLOOKUP(U$4,'4. Billing Determinants'!$B$19:$Z$41,3,0)/'4. Billing Determinants'!$D$41*$D8))))),0)</f>
        <v>0</v>
      </c>
      <c r="V8" s="56">
        <f>IFERROR(IF(V$4="",0,IF($E8="kWh",VLOOKUP(V$4,'4. Billing Determinants'!$B$19:$Z$41,4,0)/'4. Billing Determinants'!$E$41*$D8,IF($E8="kW",VLOOKUP(V$4,'4. Billing Determinants'!$B$19:$Z$41,5,0)/'4. Billing Determinants'!$F$41*$D8,IF($E8="Non-RPP kWh",VLOOKUP(V$4,'4. Billing Determinants'!$B$19:$Z$41,6,0)/'4. Billing Determinants'!$G$41*$D8,IF($E8="Distribution Rev.",VLOOKUP(V$4,'4. Billing Determinants'!$B$19:$Z$41,8,0)/'4. Billing Determinants'!$I$41*$D8, VLOOKUP(V$4,'4. Billing Determinants'!$B$19:$Z$41,3,0)/'4. Billing Determinants'!$D$41*$D8))))),0)</f>
        <v>0</v>
      </c>
      <c r="W8" s="56">
        <f>IFERROR(IF(W$4="",0,IF($E8="kWh",VLOOKUP(W$4,'4. Billing Determinants'!$B$19:$Z$41,4,0)/'4. Billing Determinants'!$E$41*$D8,IF($E8="kW",VLOOKUP(W$4,'4. Billing Determinants'!$B$19:$Z$41,5,0)/'4. Billing Determinants'!$F$41*$D8,IF($E8="Non-RPP kWh",VLOOKUP(W$4,'4. Billing Determinants'!$B$19:$Z$41,6,0)/'4. Billing Determinants'!$G$41*$D8,IF($E8="Distribution Rev.",VLOOKUP(W$4,'4. Billing Determinants'!$B$19:$Z$41,8,0)/'4. Billing Determinants'!$I$41*$D8, VLOOKUP(W$4,'4. Billing Determinants'!$B$19:$Z$41,3,0)/'4. Billing Determinants'!$D$41*$D8))))),0)</f>
        <v>0</v>
      </c>
      <c r="X8" s="56">
        <f>IFERROR(IF(X$4="",0,IF($E8="kWh",VLOOKUP(X$4,'4. Billing Determinants'!$B$19:$Z$41,4,0)/'4. Billing Determinants'!$E$41*$D8,IF($E8="kW",VLOOKUP(X$4,'4. Billing Determinants'!$B$19:$Z$41,5,0)/'4. Billing Determinants'!$F$41*$D8,IF($E8="Non-RPP kWh",VLOOKUP(X$4,'4. Billing Determinants'!$B$19:$Z$41,6,0)/'4. Billing Determinants'!$G$41*$D8,IF($E8="Distribution Rev.",VLOOKUP(X$4,'4. Billing Determinants'!$B$19:$Z$41,8,0)/'4. Billing Determinants'!$I$41*$D8, VLOOKUP(X$4,'4. Billing Determinants'!$B$19:$Z$41,3,0)/'4. Billing Determinants'!$D$41*$D8))))),0)</f>
        <v>0</v>
      </c>
      <c r="Y8" s="56">
        <f>IFERROR(IF(Y$4="",0,IF($E8="kWh",VLOOKUP(Y$4,'4. Billing Determinants'!$B$19:$Z$41,4,0)/'4. Billing Determinants'!$E$41*$D8,IF($E8="kW",VLOOKUP(Y$4,'4. Billing Determinants'!$B$19:$Z$41,5,0)/'4. Billing Determinants'!$F$41*$D8,IF($E8="Non-RPP kWh",VLOOKUP(Y$4,'4. Billing Determinants'!$B$19:$Z$41,6,0)/'4. Billing Determinants'!$G$41*$D8,IF($E8="Distribution Rev.",VLOOKUP(Y$4,'4. Billing Determinants'!$B$19:$Z$41,8,0)/'4. Billing Determinants'!$I$41*$D8, VLOOKUP(Y$4,'4. Billing Determinants'!$B$19:$Z$41,3,0)/'4. Billing Determinants'!$D$41*$D8))))),0)</f>
        <v>0</v>
      </c>
    </row>
    <row r="9" spans="2:27" x14ac:dyDescent="0.2">
      <c r="B9" s="57" t="s">
        <v>3</v>
      </c>
      <c r="C9" s="55">
        <v>1586</v>
      </c>
      <c r="D9" s="56">
        <f>'2. 2015 Continuity Schedule'!CC28</f>
        <v>40343.300000000003</v>
      </c>
      <c r="E9" s="89" t="s">
        <v>223</v>
      </c>
      <c r="F9" s="56">
        <f>IFERROR(IF(F$4="",0,IF($E9="kWh",VLOOKUP(F$4,'4. Billing Determinants'!$B$19:$Z$41,4,0)/'4. Billing Determinants'!$E$41*$D9,IF($E9="kW",VLOOKUP(F$4,'4. Billing Determinants'!$B$19:$Z$41,5,0)/'4. Billing Determinants'!$F$41*$D9,IF($E9="Non-RPP kWh",VLOOKUP(F$4,'4. Billing Determinants'!$B$19:$Z$41,6,0)/'4. Billing Determinants'!$G$41*$D9,IF($E9="Distribution Rev.",VLOOKUP(F$4,'4. Billing Determinants'!$B$19:$Z$41,8,0)/'4. Billing Determinants'!$I$41*$D9, VLOOKUP(F$4,'4. Billing Determinants'!$B$19:$Z$41,3,0)/'4. Billing Determinants'!$D$41*$D9))))),0)</f>
        <v>12968.57612613277</v>
      </c>
      <c r="G9" s="56">
        <f>IFERROR(IF(G$4="",0,IF($E9="kWh",VLOOKUP(G$4,'4. Billing Determinants'!$B$19:$Z$41,4,0)/'4. Billing Determinants'!$E$41*$D9,IF($E9="kW",VLOOKUP(G$4,'4. Billing Determinants'!$B$19:$Z$41,5,0)/'4. Billing Determinants'!$F$41*$D9,IF($E9="Non-RPP kWh",VLOOKUP(G$4,'4. Billing Determinants'!$B$19:$Z$41,6,0)/'4. Billing Determinants'!$G$41*$D9,IF($E9="Distribution Rev.",VLOOKUP(G$4,'4. Billing Determinants'!$B$19:$Z$41,8,0)/'4. Billing Determinants'!$I$41*$D9, VLOOKUP(G$4,'4. Billing Determinants'!$B$19:$Z$41,3,0)/'4. Billing Determinants'!$D$41*$D9))))),0)</f>
        <v>5360.3287960035141</v>
      </c>
      <c r="H9" s="56">
        <f>IFERROR(IF(H$4="",0,IF($E9="kWh",VLOOKUP(H$4,'4. Billing Determinants'!$B$19:$Z$41,4,0)/'4. Billing Determinants'!$E$41*$D9,IF($E9="kW",VLOOKUP(H$4,'4. Billing Determinants'!$B$19:$Z$41,5,0)/'4. Billing Determinants'!$F$41*$D9,IF($E9="Non-RPP kWh",VLOOKUP(H$4,'4. Billing Determinants'!$B$19:$Z$41,6,0)/'4. Billing Determinants'!$G$41*$D9,IF($E9="Distribution Rev.",VLOOKUP(H$4,'4. Billing Determinants'!$B$19:$Z$41,8,0)/'4. Billing Determinants'!$I$41*$D9, VLOOKUP(H$4,'4. Billing Determinants'!$B$19:$Z$41,3,0)/'4. Billing Determinants'!$D$41*$D9))))),0)</f>
        <v>19189.549458645084</v>
      </c>
      <c r="I9" s="56">
        <f>IFERROR(IF(I$4="",0,IF($E9="kWh",VLOOKUP(I$4,'4. Billing Determinants'!$B$19:$Z$41,4,0)/'4. Billing Determinants'!$E$41*$D9,IF($E9="kW",VLOOKUP(I$4,'4. Billing Determinants'!$B$19:$Z$41,5,0)/'4. Billing Determinants'!$F$41*$D9,IF($E9="Non-RPP kWh",VLOOKUP(I$4,'4. Billing Determinants'!$B$19:$Z$41,6,0)/'4. Billing Determinants'!$G$41*$D9,IF($E9="Distribution Rev.",VLOOKUP(I$4,'4. Billing Determinants'!$B$19:$Z$41,8,0)/'4. Billing Determinants'!$I$41*$D9, VLOOKUP(I$4,'4. Billing Determinants'!$B$19:$Z$41,3,0)/'4. Billing Determinants'!$D$41*$D9))))),0)</f>
        <v>2478.8312711128106</v>
      </c>
      <c r="J9" s="56">
        <f>IFERROR(IF(J$4="",0,IF($E9="kWh",VLOOKUP(J$4,'4. Billing Determinants'!$B$19:$Z$41,4,0)/'4. Billing Determinants'!$E$41*$D9,IF($E9="kW",VLOOKUP(J$4,'4. Billing Determinants'!$B$19:$Z$41,5,0)/'4. Billing Determinants'!$F$41*$D9,IF($E9="Non-RPP kWh",VLOOKUP(J$4,'4. Billing Determinants'!$B$19:$Z$41,6,0)/'4. Billing Determinants'!$G$41*$D9,IF($E9="Distribution Rev.",VLOOKUP(J$4,'4. Billing Determinants'!$B$19:$Z$41,8,0)/'4. Billing Determinants'!$I$41*$D9, VLOOKUP(J$4,'4. Billing Determinants'!$B$19:$Z$41,3,0)/'4. Billing Determinants'!$D$41*$D9))))),0)</f>
        <v>238.85066834855803</v>
      </c>
      <c r="K9" s="56">
        <f>IFERROR(IF(K$4="",0,IF($E9="kWh",VLOOKUP(K$4,'4. Billing Determinants'!$B$19:$Z$41,4,0)/'4. Billing Determinants'!$E$41*$D9,IF($E9="kW",VLOOKUP(K$4,'4. Billing Determinants'!$B$19:$Z$41,5,0)/'4. Billing Determinants'!$F$41*$D9,IF($E9="Non-RPP kWh",VLOOKUP(K$4,'4. Billing Determinants'!$B$19:$Z$41,6,0)/'4. Billing Determinants'!$G$41*$D9,IF($E9="Distribution Rev.",VLOOKUP(K$4,'4. Billing Determinants'!$B$19:$Z$41,8,0)/'4. Billing Determinants'!$I$41*$D9, VLOOKUP(K$4,'4. Billing Determinants'!$B$19:$Z$41,3,0)/'4. Billing Determinants'!$D$41*$D9))))),0)</f>
        <v>7.2683649764934311</v>
      </c>
      <c r="L9" s="56">
        <f>IFERROR(IF(L$4="",0,IF($E9="kWh",VLOOKUP(L$4,'4. Billing Determinants'!$B$19:$Z$41,4,0)/'4. Billing Determinants'!$E$41*$D9,IF($E9="kW",VLOOKUP(L$4,'4. Billing Determinants'!$B$19:$Z$41,5,0)/'4. Billing Determinants'!$F$41*$D9,IF($E9="Non-RPP kWh",VLOOKUP(L$4,'4. Billing Determinants'!$B$19:$Z$41,6,0)/'4. Billing Determinants'!$G$41*$D9,IF($E9="Distribution Rev.",VLOOKUP(L$4,'4. Billing Determinants'!$B$19:$Z$41,8,0)/'4. Billing Determinants'!$I$41*$D9, VLOOKUP(L$4,'4. Billing Determinants'!$B$19:$Z$41,3,0)/'4. Billing Determinants'!$D$41*$D9))))),0)</f>
        <v>99.895314780767848</v>
      </c>
      <c r="M9" s="56">
        <f>IFERROR(IF(M$4="",0,IF($E9="kWh",VLOOKUP(M$4,'4. Billing Determinants'!$B$19:$Z$41,4,0)/'4. Billing Determinants'!$E$41*$D9,IF($E9="kW",VLOOKUP(M$4,'4. Billing Determinants'!$B$19:$Z$41,5,0)/'4. Billing Determinants'!$F$41*$D9,IF($E9="Non-RPP kWh",VLOOKUP(M$4,'4. Billing Determinants'!$B$19:$Z$41,6,0)/'4. Billing Determinants'!$G$41*$D9,IF($E9="Distribution Rev.",VLOOKUP(M$4,'4. Billing Determinants'!$B$19:$Z$41,8,0)/'4. Billing Determinants'!$I$41*$D9, VLOOKUP(M$4,'4. Billing Determinants'!$B$19:$Z$41,3,0)/'4. Billing Determinants'!$D$41*$D9))))),0)</f>
        <v>0</v>
      </c>
      <c r="N9" s="56">
        <f>IFERROR(IF(N$4="",0,IF($E9="kWh",VLOOKUP(N$4,'4. Billing Determinants'!$B$19:$Z$41,4,0)/'4. Billing Determinants'!$E$41*$D9,IF($E9="kW",VLOOKUP(N$4,'4. Billing Determinants'!$B$19:$Z$41,5,0)/'4. Billing Determinants'!$F$41*$D9,IF($E9="Non-RPP kWh",VLOOKUP(N$4,'4. Billing Determinants'!$B$19:$Z$41,6,0)/'4. Billing Determinants'!$G$41*$D9,IF($E9="Distribution Rev.",VLOOKUP(N$4,'4. Billing Determinants'!$B$19:$Z$41,8,0)/'4. Billing Determinants'!$I$41*$D9, VLOOKUP(N$4,'4. Billing Determinants'!$B$19:$Z$41,3,0)/'4. Billing Determinants'!$D$41*$D9))))),0)</f>
        <v>0</v>
      </c>
      <c r="O9" s="56">
        <f>IFERROR(IF(O$4="",0,IF($E9="kWh",VLOOKUP(O$4,'4. Billing Determinants'!$B$19:$Z$41,4,0)/'4. Billing Determinants'!$E$41*$D9,IF($E9="kW",VLOOKUP(O$4,'4. Billing Determinants'!$B$19:$Z$41,5,0)/'4. Billing Determinants'!$F$41*$D9,IF($E9="Non-RPP kWh",VLOOKUP(O$4,'4. Billing Determinants'!$B$19:$Z$41,6,0)/'4. Billing Determinants'!$G$41*$D9,IF($E9="Distribution Rev.",VLOOKUP(O$4,'4. Billing Determinants'!$B$19:$Z$41,8,0)/'4. Billing Determinants'!$I$41*$D9, VLOOKUP(O$4,'4. Billing Determinants'!$B$19:$Z$41,3,0)/'4. Billing Determinants'!$D$41*$D9))))),0)</f>
        <v>0</v>
      </c>
      <c r="P9" s="56">
        <f>IFERROR(IF(P$4="",0,IF($E9="kWh",VLOOKUP(P$4,'4. Billing Determinants'!$B$19:$Z$41,4,0)/'4. Billing Determinants'!$E$41*$D9,IF($E9="kW",VLOOKUP(P$4,'4. Billing Determinants'!$B$19:$Z$41,5,0)/'4. Billing Determinants'!$F$41*$D9,IF($E9="Non-RPP kWh",VLOOKUP(P$4,'4. Billing Determinants'!$B$19:$Z$41,6,0)/'4. Billing Determinants'!$G$41*$D9,IF($E9="Distribution Rev.",VLOOKUP(P$4,'4. Billing Determinants'!$B$19:$Z$41,8,0)/'4. Billing Determinants'!$I$41*$D9, VLOOKUP(P$4,'4. Billing Determinants'!$B$19:$Z$41,3,0)/'4. Billing Determinants'!$D$41*$D9))))),0)</f>
        <v>0</v>
      </c>
      <c r="Q9" s="56">
        <f>IFERROR(IF(Q$4="",0,IF($E9="kWh",VLOOKUP(Q$4,'4. Billing Determinants'!$B$19:$Z$41,4,0)/'4. Billing Determinants'!$E$41*$D9,IF($E9="kW",VLOOKUP(Q$4,'4. Billing Determinants'!$B$19:$Z$41,5,0)/'4. Billing Determinants'!$F$41*$D9,IF($E9="Non-RPP kWh",VLOOKUP(Q$4,'4. Billing Determinants'!$B$19:$Z$41,6,0)/'4. Billing Determinants'!$G$41*$D9,IF($E9="Distribution Rev.",VLOOKUP(Q$4,'4. Billing Determinants'!$B$19:$Z$41,8,0)/'4. Billing Determinants'!$I$41*$D9, VLOOKUP(Q$4,'4. Billing Determinants'!$B$19:$Z$41,3,0)/'4. Billing Determinants'!$D$41*$D9))))),0)</f>
        <v>0</v>
      </c>
      <c r="R9" s="56">
        <f>IFERROR(IF(R$4="",0,IF($E9="kWh",VLOOKUP(R$4,'4. Billing Determinants'!$B$19:$Z$41,4,0)/'4. Billing Determinants'!$E$41*$D9,IF($E9="kW",VLOOKUP(R$4,'4. Billing Determinants'!$B$19:$Z$41,5,0)/'4. Billing Determinants'!$F$41*$D9,IF($E9="Non-RPP kWh",VLOOKUP(R$4,'4. Billing Determinants'!$B$19:$Z$41,6,0)/'4. Billing Determinants'!$G$41*$D9,IF($E9="Distribution Rev.",VLOOKUP(R$4,'4. Billing Determinants'!$B$19:$Z$41,8,0)/'4. Billing Determinants'!$I$41*$D9, VLOOKUP(R$4,'4. Billing Determinants'!$B$19:$Z$41,3,0)/'4. Billing Determinants'!$D$41*$D9))))),0)</f>
        <v>0</v>
      </c>
      <c r="S9" s="56">
        <f>IFERROR(IF(S$4="",0,IF($E9="kWh",VLOOKUP(S$4,'4. Billing Determinants'!$B$19:$Z$41,4,0)/'4. Billing Determinants'!$E$41*$D9,IF($E9="kW",VLOOKUP(S$4,'4. Billing Determinants'!$B$19:$Z$41,5,0)/'4. Billing Determinants'!$F$41*$D9,IF($E9="Non-RPP kWh",VLOOKUP(S$4,'4. Billing Determinants'!$B$19:$Z$41,6,0)/'4. Billing Determinants'!$G$41*$D9,IF($E9="Distribution Rev.",VLOOKUP(S$4,'4. Billing Determinants'!$B$19:$Z$41,8,0)/'4. Billing Determinants'!$I$41*$D9, VLOOKUP(S$4,'4. Billing Determinants'!$B$19:$Z$41,3,0)/'4. Billing Determinants'!$D$41*$D9))))),0)</f>
        <v>0</v>
      </c>
      <c r="T9" s="56">
        <f>IFERROR(IF(T$4="",0,IF($E9="kWh",VLOOKUP(T$4,'4. Billing Determinants'!$B$19:$Z$41,4,0)/'4. Billing Determinants'!$E$41*$D9,IF($E9="kW",VLOOKUP(T$4,'4. Billing Determinants'!$B$19:$Z$41,5,0)/'4. Billing Determinants'!$F$41*$D9,IF($E9="Non-RPP kWh",VLOOKUP(T$4,'4. Billing Determinants'!$B$19:$Z$41,6,0)/'4. Billing Determinants'!$G$41*$D9,IF($E9="Distribution Rev.",VLOOKUP(T$4,'4. Billing Determinants'!$B$19:$Z$41,8,0)/'4. Billing Determinants'!$I$41*$D9, VLOOKUP(T$4,'4. Billing Determinants'!$B$19:$Z$41,3,0)/'4. Billing Determinants'!$D$41*$D9))))),0)</f>
        <v>0</v>
      </c>
      <c r="U9" s="56">
        <f>IFERROR(IF(U$4="",0,IF($E9="kWh",VLOOKUP(U$4,'4. Billing Determinants'!$B$19:$Z$41,4,0)/'4. Billing Determinants'!$E$41*$D9,IF($E9="kW",VLOOKUP(U$4,'4. Billing Determinants'!$B$19:$Z$41,5,0)/'4. Billing Determinants'!$F$41*$D9,IF($E9="Non-RPP kWh",VLOOKUP(U$4,'4. Billing Determinants'!$B$19:$Z$41,6,0)/'4. Billing Determinants'!$G$41*$D9,IF($E9="Distribution Rev.",VLOOKUP(U$4,'4. Billing Determinants'!$B$19:$Z$41,8,0)/'4. Billing Determinants'!$I$41*$D9, VLOOKUP(U$4,'4. Billing Determinants'!$B$19:$Z$41,3,0)/'4. Billing Determinants'!$D$41*$D9))))),0)</f>
        <v>0</v>
      </c>
      <c r="V9" s="56">
        <f>IFERROR(IF(V$4="",0,IF($E9="kWh",VLOOKUP(V$4,'4. Billing Determinants'!$B$19:$Z$41,4,0)/'4. Billing Determinants'!$E$41*$D9,IF($E9="kW",VLOOKUP(V$4,'4. Billing Determinants'!$B$19:$Z$41,5,0)/'4. Billing Determinants'!$F$41*$D9,IF($E9="Non-RPP kWh",VLOOKUP(V$4,'4. Billing Determinants'!$B$19:$Z$41,6,0)/'4. Billing Determinants'!$G$41*$D9,IF($E9="Distribution Rev.",VLOOKUP(V$4,'4. Billing Determinants'!$B$19:$Z$41,8,0)/'4. Billing Determinants'!$I$41*$D9, VLOOKUP(V$4,'4. Billing Determinants'!$B$19:$Z$41,3,0)/'4. Billing Determinants'!$D$41*$D9))))),0)</f>
        <v>0</v>
      </c>
      <c r="W9" s="56">
        <f>IFERROR(IF(W$4="",0,IF($E9="kWh",VLOOKUP(W$4,'4. Billing Determinants'!$B$19:$Z$41,4,0)/'4. Billing Determinants'!$E$41*$D9,IF($E9="kW",VLOOKUP(W$4,'4. Billing Determinants'!$B$19:$Z$41,5,0)/'4. Billing Determinants'!$F$41*$D9,IF($E9="Non-RPP kWh",VLOOKUP(W$4,'4. Billing Determinants'!$B$19:$Z$41,6,0)/'4. Billing Determinants'!$G$41*$D9,IF($E9="Distribution Rev.",VLOOKUP(W$4,'4. Billing Determinants'!$B$19:$Z$41,8,0)/'4. Billing Determinants'!$I$41*$D9, VLOOKUP(W$4,'4. Billing Determinants'!$B$19:$Z$41,3,0)/'4. Billing Determinants'!$D$41*$D9))))),0)</f>
        <v>0</v>
      </c>
      <c r="X9" s="56">
        <f>IFERROR(IF(X$4="",0,IF($E9="kWh",VLOOKUP(X$4,'4. Billing Determinants'!$B$19:$Z$41,4,0)/'4. Billing Determinants'!$E$41*$D9,IF($E9="kW",VLOOKUP(X$4,'4. Billing Determinants'!$B$19:$Z$41,5,0)/'4. Billing Determinants'!$F$41*$D9,IF($E9="Non-RPP kWh",VLOOKUP(X$4,'4. Billing Determinants'!$B$19:$Z$41,6,0)/'4. Billing Determinants'!$G$41*$D9,IF($E9="Distribution Rev.",VLOOKUP(X$4,'4. Billing Determinants'!$B$19:$Z$41,8,0)/'4. Billing Determinants'!$I$41*$D9, VLOOKUP(X$4,'4. Billing Determinants'!$B$19:$Z$41,3,0)/'4. Billing Determinants'!$D$41*$D9))))),0)</f>
        <v>0</v>
      </c>
      <c r="Y9" s="56">
        <f>IFERROR(IF(Y$4="",0,IF($E9="kWh",VLOOKUP(Y$4,'4. Billing Determinants'!$B$19:$Z$41,4,0)/'4. Billing Determinants'!$E$41*$D9,IF($E9="kW",VLOOKUP(Y$4,'4. Billing Determinants'!$B$19:$Z$41,5,0)/'4. Billing Determinants'!$F$41*$D9,IF($E9="Non-RPP kWh",VLOOKUP(Y$4,'4. Billing Determinants'!$B$19:$Z$41,6,0)/'4. Billing Determinants'!$G$41*$D9,IF($E9="Distribution Rev.",VLOOKUP(Y$4,'4. Billing Determinants'!$B$19:$Z$41,8,0)/'4. Billing Determinants'!$I$41*$D9, VLOOKUP(Y$4,'4. Billing Determinants'!$B$19:$Z$41,3,0)/'4. Billing Determinants'!$D$41*$D9))))),0)</f>
        <v>0</v>
      </c>
    </row>
    <row r="10" spans="2:27" x14ac:dyDescent="0.2">
      <c r="B10" s="57" t="s">
        <v>63</v>
      </c>
      <c r="C10" s="55">
        <v>1588</v>
      </c>
      <c r="D10" s="56">
        <f>'2. 2015 Continuity Schedule'!CC29</f>
        <v>397797.94099999999</v>
      </c>
      <c r="E10" s="89" t="s">
        <v>223</v>
      </c>
      <c r="F10" s="56">
        <f>IFERROR(IF(F$4="",0,IF($E10="kWh",VLOOKUP(F$4,'4. Billing Determinants'!$B$19:$Z$41,11,0)/'4. Billing Determinants'!$L$41*$D10,IF($E10="kW",VLOOKUP(F$4,'4. Billing Determinants'!$B$19:$Z$41,12,0)/'4. Billing Determinants'!$M$41*$D10,))),0)</f>
        <v>127874.34048968159</v>
      </c>
      <c r="G10" s="56">
        <f>IFERROR(IF(G$4="",0,IF($E10="kWh",VLOOKUP(G$4,'4. Billing Determinants'!$B$19:$Z$41,11,0)/'4. Billing Determinants'!$L$41*$D10,IF($E10="kW",VLOOKUP(G$4,'4. Billing Determinants'!$B$19:$Z$41,12,0)/'4. Billing Determinants'!$M$41*$D10,))),0)</f>
        <v>52854.569609655307</v>
      </c>
      <c r="H10" s="56">
        <f>IFERROR(IF(H$4="",0,IF($E10="kWh",VLOOKUP(H$4,'4. Billing Determinants'!$B$19:$Z$41,11,0)/'4. Billing Determinants'!$L$41*$D10,IF($E10="kW",VLOOKUP(H$4,'4. Billing Determinants'!$B$19:$Z$41,12,0)/'4. Billing Determinants'!$M$41*$D10,))),0)</f>
        <v>189215.14262260843</v>
      </c>
      <c r="I10" s="56">
        <f>IFERROR(IF(I$4="",0,IF($E10="kWh",VLOOKUP(I$4,'4. Billing Determinants'!$B$19:$Z$41,11,0)/'4. Billing Determinants'!$L$41*$D10,IF($E10="kW",VLOOKUP(I$4,'4. Billing Determinants'!$B$19:$Z$41,12,0)/'4. Billing Determinants'!$M$41*$D10,))),0)</f>
        <v>24442.075282267157</v>
      </c>
      <c r="J10" s="56">
        <f>IFERROR(IF(J$4="",0,IF($E10="kWh",VLOOKUP(J$4,'4. Billing Determinants'!$B$19:$Z$41,11,0)/'4. Billing Determinants'!$L$41*$D10,IF($E10="kW",VLOOKUP(J$4,'4. Billing Determinants'!$B$19:$Z$41,12,0)/'4. Billing Determinants'!$M$41*$D10,))),0)</f>
        <v>2355.1445735854591</v>
      </c>
      <c r="K10" s="56">
        <f>IFERROR(IF(K$4="",0,IF($E10="kWh",VLOOKUP(K$4,'4. Billing Determinants'!$B$19:$Z$41,11,0)/'4. Billing Determinants'!$L$41*$D10,IF($E10="kW",VLOOKUP(K$4,'4. Billing Determinants'!$B$19:$Z$41,12,0)/'4. Billing Determinants'!$M$41*$D10,))),0)</f>
        <v>71.668421326108671</v>
      </c>
      <c r="L10" s="56">
        <f>IFERROR(IF(L$4="",0,IF($E10="kWh",VLOOKUP(L$4,'4. Billing Determinants'!$B$19:$Z$41,11,0)/'4. Billing Determinants'!$L$41*$D10,IF($E10="kW",VLOOKUP(L$4,'4. Billing Determinants'!$B$19:$Z$41,12,0)/'4. Billing Determinants'!$M$41*$D10,))),0)</f>
        <v>985.00000087589046</v>
      </c>
      <c r="M10" s="56">
        <f>IFERROR(IF(M$4="",0,IF($E10="kWh",VLOOKUP(M$4,'4. Billing Determinants'!$B$19:$Z$41,11,0)/'4. Billing Determinants'!$L$41*$D10,IF($E10="kW",VLOOKUP(M$4,'4. Billing Determinants'!$B$19:$Z$41,12,0)/'4. Billing Determinants'!$M$41*$D10,))),0)</f>
        <v>0</v>
      </c>
      <c r="N10" s="56">
        <f>IFERROR(IF(N$4="",0,IF($E10="kWh",VLOOKUP(N$4,'4. Billing Determinants'!$B$19:$Z$41,11,0)/'4. Billing Determinants'!$L$41*$D10,IF($E10="kW",VLOOKUP(N$4,'4. Billing Determinants'!$B$19:$Z$41,12,0)/'4. Billing Determinants'!$M$41*$D10,))),0)</f>
        <v>0</v>
      </c>
      <c r="O10" s="56">
        <f>IFERROR(IF(O$4="",0,IF($E10="kWh",VLOOKUP(O$4,'4. Billing Determinants'!$B$19:$Z$41,11,0)/'4. Billing Determinants'!$L$41*$D10,IF($E10="kW",VLOOKUP(O$4,'4. Billing Determinants'!$B$19:$Z$41,12,0)/'4. Billing Determinants'!$M$41*$D10,))),0)</f>
        <v>0</v>
      </c>
      <c r="P10" s="56">
        <f>IFERROR(IF(P$4="",0,IF($E10="kWh",VLOOKUP(P$4,'4. Billing Determinants'!$B$19:$Z$41,11,0)/'4. Billing Determinants'!$L$41*$D10,IF($E10="kW",VLOOKUP(P$4,'4. Billing Determinants'!$B$19:$Z$41,12,0)/'4. Billing Determinants'!$M$41*$D10,))),0)</f>
        <v>0</v>
      </c>
      <c r="Q10" s="56">
        <f>IFERROR(IF(Q$4="",0,IF($E10="kWh",VLOOKUP(Q$4,'4. Billing Determinants'!$B$19:$Z$41,11,0)/'4. Billing Determinants'!$L$41*$D10,IF($E10="kW",VLOOKUP(Q$4,'4. Billing Determinants'!$B$19:$Z$41,12,0)/'4. Billing Determinants'!$M$41*$D10,))),0)</f>
        <v>0</v>
      </c>
      <c r="R10" s="56">
        <f>IFERROR(IF(R$4="",0,IF($E10="kWh",VLOOKUP(R$4,'4. Billing Determinants'!$B$19:$Z$41,11,0)/'4. Billing Determinants'!$L$41*$D10,IF($E10="kW",VLOOKUP(R$4,'4. Billing Determinants'!$B$19:$Z$41,12,0)/'4. Billing Determinants'!$M$41*$D10,))),0)</f>
        <v>0</v>
      </c>
      <c r="S10" s="56">
        <f>IFERROR(IF(S$4="",0,IF($E10="kWh",VLOOKUP(S$4,'4. Billing Determinants'!$B$19:$Z$41,11,0)/'4. Billing Determinants'!$L$41*$D10,IF($E10="kW",VLOOKUP(S$4,'4. Billing Determinants'!$B$19:$Z$41,12,0)/'4. Billing Determinants'!$M$41*$D10,))),0)</f>
        <v>0</v>
      </c>
      <c r="T10" s="56">
        <f>IFERROR(IF(T$4="",0,IF($E10="kWh",VLOOKUP(T$4,'4. Billing Determinants'!$B$19:$Z$41,11,0)/'4. Billing Determinants'!$L$41*$D10,IF($E10="kW",VLOOKUP(T$4,'4. Billing Determinants'!$B$19:$Z$41,12,0)/'4. Billing Determinants'!$M$41*$D10,))),0)</f>
        <v>0</v>
      </c>
      <c r="U10" s="56">
        <f>IFERROR(IF(U$4="",0,IF($E10="kWh",VLOOKUP(U$4,'4. Billing Determinants'!$B$19:$Z$41,11,0)/'4. Billing Determinants'!$L$41*$D10,IF($E10="kW",VLOOKUP(U$4,'4. Billing Determinants'!$B$19:$Z$41,12,0)/'4. Billing Determinants'!$M$41*$D10,))),0)</f>
        <v>0</v>
      </c>
      <c r="V10" s="56">
        <f>IFERROR(IF(V$4="",0,IF($E10="kWh",VLOOKUP(V$4,'4. Billing Determinants'!$B$19:$Z$41,11,0)/'4. Billing Determinants'!$L$41*$D10,IF($E10="kW",VLOOKUP(V$4,'4. Billing Determinants'!$B$19:$Z$41,12,0)/'4. Billing Determinants'!$M$41*$D10,))),0)</f>
        <v>0</v>
      </c>
      <c r="W10" s="56">
        <f>IFERROR(IF(W$4="",0,IF($E10="kWh",VLOOKUP(W$4,'4. Billing Determinants'!$B$19:$Z$41,11,0)/'4. Billing Determinants'!$L$41*$D10,IF($E10="kW",VLOOKUP(W$4,'4. Billing Determinants'!$B$19:$Z$41,12,0)/'4. Billing Determinants'!$M$41*$D10,))),0)</f>
        <v>0</v>
      </c>
      <c r="X10" s="56">
        <f>IFERROR(IF(X$4="",0,IF($E10="kWh",VLOOKUP(X$4,'4. Billing Determinants'!$B$19:$Z$41,11,0)/'4. Billing Determinants'!$L$41*$D10,IF($E10="kW",VLOOKUP(X$4,'4. Billing Determinants'!$B$19:$Z$41,12,0)/'4. Billing Determinants'!$M$41*$D10,))),0)</f>
        <v>0</v>
      </c>
      <c r="Y10" s="56">
        <f>IFERROR(IF(Y$4="",0,IF($E10="kWh",VLOOKUP(Y$4,'4. Billing Determinants'!$B$19:$Z$41,11,0)/'4. Billing Determinants'!$L$41*$D10,IF($E10="kW",VLOOKUP(Y$4,'4. Billing Determinants'!$B$19:$Z$41,12,0)/'4. Billing Determinants'!$M$41*$D10,))),0)</f>
        <v>0</v>
      </c>
    </row>
    <row r="11" spans="2:27" x14ac:dyDescent="0.2">
      <c r="B11" s="54" t="s">
        <v>107</v>
      </c>
      <c r="C11" s="55">
        <v>1589</v>
      </c>
      <c r="D11" s="229">
        <f>IF('4. Billing Determinants'!N41&gt;0, '2. 2015 Continuity Schedule'!CC30-('2. 2015 Continuity Schedule'!CC30*'4. Billing Determinants'!N41), '2. 2015 Continuity Schedule'!CC30)</f>
        <v>-785712.25699999998</v>
      </c>
      <c r="E11" s="89" t="s">
        <v>335</v>
      </c>
      <c r="F11" s="229">
        <f>IFERROR(IF(F$4="",0,IF($E11="kWh",VLOOKUP(F$4,'4. Billing Determinants'!$B$19:$Z$41,4,0)/'4. Billing Determinants'!$E$41*$D11,IF($E11="kW",VLOOKUP(F$4,'4. Billing Determinants'!$B$19:$Z$41,5,0)/'4. Billing Determinants'!$F$41*$D11,IF($E11="Non-RPP kWh",VLOOKUP(F$4,'4. Billing Determinants'!$B$19:$Z$41,16,0)/'4. Billing Determinants'!$Q$41*$D11,IF($E11="Distribution Rev.",VLOOKUP(F$4,'4. Billing Determinants'!$B$19:$Z$41,8,0)/'4. Billing Determinants'!$I$41*$D11, VLOOKUP(F$4,'4. Billing Determinants'!$B$19:$Z$41,3,0)/'4. Billing Determinants'!$D$41*$D11))))),0)</f>
        <v>-25650.106414962636</v>
      </c>
      <c r="G11" s="229">
        <f>IFERROR(IF(G$4="",0,IF($E11="kWh",VLOOKUP(G$4,'4. Billing Determinants'!$B$19:$Z$41,4,0)/'4. Billing Determinants'!$E$41*$D11,IF($E11="kW",VLOOKUP(G$4,'4. Billing Determinants'!$B$19:$Z$41,5,0)/'4. Billing Determinants'!$F$41*$D11,IF($E11="Non-RPP kWh",VLOOKUP(G$4,'4. Billing Determinants'!$B$19:$Z$41,16,0)/'4. Billing Determinants'!$Q$41*$D11,IF($E11="Distribution Rev.",VLOOKUP(G$4,'4. Billing Determinants'!$B$19:$Z$41,8,0)/'4. Billing Determinants'!$I$41*$D11, VLOOKUP(G$4,'4. Billing Determinants'!$B$19:$Z$41,3,0)/'4. Billing Determinants'!$D$41*$D11))))),0)</f>
        <v>-39605.750195765795</v>
      </c>
      <c r="H11" s="229">
        <f>IFERROR(IF(H$4="",0,IF($E11="kWh",VLOOKUP(H$4,'4. Billing Determinants'!$B$19:$Z$41,4,0)/'4. Billing Determinants'!$E$41*$D11,IF($E11="kW",VLOOKUP(H$4,'4. Billing Determinants'!$B$19:$Z$41,5,0)/'4. Billing Determinants'!$F$41*$D11,IF($E11="Non-RPP kWh",VLOOKUP(H$4,'4. Billing Determinants'!$B$19:$Z$41,16,0)/'4. Billing Determinants'!$Q$41*$D11,IF($E11="Distribution Rev.",VLOOKUP(H$4,'4. Billing Determinants'!$B$19:$Z$41,8,0)/'4. Billing Determinants'!$I$41*$D11, VLOOKUP(H$4,'4. Billing Determinants'!$B$19:$Z$41,3,0)/'4. Billing Determinants'!$D$41*$D11))))),0)</f>
        <v>-634080.56003319379</v>
      </c>
      <c r="I11" s="229">
        <f>IFERROR(IF(I$4="",0,IF($E11="kWh",VLOOKUP(I$4,'4. Billing Determinants'!$B$19:$Z$41,4,0)/'4. Billing Determinants'!$E$41*$D11,IF($E11="kW",VLOOKUP(I$4,'4. Billing Determinants'!$B$19:$Z$41,5,0)/'4. Billing Determinants'!$F$41*$D11,IF($E11="Non-RPP kWh",VLOOKUP(I$4,'4. Billing Determinants'!$B$19:$Z$41,16,0)/'4. Billing Determinants'!$Q$41*$D11,IF($E11="Distribution Rev.",VLOOKUP(I$4,'4. Billing Determinants'!$B$19:$Z$41,8,0)/'4. Billing Determinants'!$I$41*$D11, VLOOKUP(I$4,'4. Billing Determinants'!$B$19:$Z$41,3,0)/'4. Billing Determinants'!$D$41*$D11))))),0)</f>
        <v>-75237.54798980616</v>
      </c>
      <c r="J11" s="229">
        <f>IFERROR(IF(J$4="",0,IF($E11="kWh",VLOOKUP(J$4,'4. Billing Determinants'!$B$19:$Z$41,4,0)/'4. Billing Determinants'!$E$41*$D11,IF($E11="kW",VLOOKUP(J$4,'4. Billing Determinants'!$B$19:$Z$41,5,0)/'4. Billing Determinants'!$F$41*$D11,IF($E11="Non-RPP kWh",VLOOKUP(J$4,'4. Billing Determinants'!$B$19:$Z$41,16,0)/'4. Billing Determinants'!$Q$41*$D11,IF($E11="Distribution Rev.",VLOOKUP(J$4,'4. Billing Determinants'!$B$19:$Z$41,8,0)/'4. Billing Determinants'!$I$41*$D11, VLOOKUP(J$4,'4. Billing Determinants'!$B$19:$Z$41,3,0)/'4. Billing Determinants'!$D$41*$D11))))),0)</f>
        <v>-7522.7402104886978</v>
      </c>
      <c r="K11" s="229">
        <f>IFERROR(IF(K$4="",0,IF($E11="kWh",VLOOKUP(K$4,'4. Billing Determinants'!$B$19:$Z$41,4,0)/'4. Billing Determinants'!$E$41*$D11,IF($E11="kW",VLOOKUP(K$4,'4. Billing Determinants'!$B$19:$Z$41,5,0)/'4. Billing Determinants'!$F$41*$D11,IF($E11="Non-RPP kWh",VLOOKUP(K$4,'4. Billing Determinants'!$B$19:$Z$41,16,0)/'4. Billing Determinants'!$Q$41*$D11,IF($E11="Distribution Rev.",VLOOKUP(K$4,'4. Billing Determinants'!$B$19:$Z$41,8,0)/'4. Billing Determinants'!$I$41*$D11, VLOOKUP(K$4,'4. Billing Determinants'!$B$19:$Z$41,3,0)/'4. Billing Determinants'!$D$41*$D11))))),0)</f>
        <v>-15.000604161576526</v>
      </c>
      <c r="L11" s="229">
        <f>IFERROR(IF(L$4="",0,IF($E11="kWh",VLOOKUP(L$4,'4. Billing Determinants'!$B$19:$Z$41,4,0)/'4. Billing Determinants'!$E$41*$D11,IF($E11="kW",VLOOKUP(L$4,'4. Billing Determinants'!$B$19:$Z$41,5,0)/'4. Billing Determinants'!$F$41*$D11,IF($E11="Non-RPP kWh",VLOOKUP(L$4,'4. Billing Determinants'!$B$19:$Z$41,16,0)/'4. Billing Determinants'!$Q$41*$D11,IF($E11="Distribution Rev.",VLOOKUP(L$4,'4. Billing Determinants'!$B$19:$Z$41,8,0)/'4. Billing Determinants'!$I$41*$D11, VLOOKUP(L$4,'4. Billing Determinants'!$B$19:$Z$41,3,0)/'4. Billing Determinants'!$D$41*$D11))))),0)</f>
        <v>-3600.5515516213259</v>
      </c>
      <c r="M11" s="229">
        <f>IFERROR(IF(M$4="",0,IF($E11="kWh",VLOOKUP(M$4,'4. Billing Determinants'!$B$19:$Z$41,4,0)/'4. Billing Determinants'!$E$41*$D11,IF($E11="kW",VLOOKUP(M$4,'4. Billing Determinants'!$B$19:$Z$41,5,0)/'4. Billing Determinants'!$F$41*$D11,IF($E11="Non-RPP kWh",VLOOKUP(M$4,'4. Billing Determinants'!$B$19:$Z$41,16,0)/'4. Billing Determinants'!$Q$41*$D11,IF($E11="Distribution Rev.",VLOOKUP(M$4,'4. Billing Determinants'!$B$19:$Z$41,8,0)/'4. Billing Determinants'!$I$41*$D11, VLOOKUP(M$4,'4. Billing Determinants'!$B$19:$Z$41,3,0)/'4. Billing Determinants'!$D$41*$D11))))),0)</f>
        <v>0</v>
      </c>
      <c r="N11" s="229">
        <f>IFERROR(IF(N$4="",0,IF($E11="kWh",VLOOKUP(N$4,'4. Billing Determinants'!$B$19:$Z$41,4,0)/'4. Billing Determinants'!$E$41*$D11,IF($E11="kW",VLOOKUP(N$4,'4. Billing Determinants'!$B$19:$Z$41,5,0)/'4. Billing Determinants'!$F$41*$D11,IF($E11="Non-RPP kWh",VLOOKUP(N$4,'4. Billing Determinants'!$B$19:$Z$41,16,0)/'4. Billing Determinants'!$Q$41*$D11,IF($E11="Distribution Rev.",VLOOKUP(N$4,'4. Billing Determinants'!$B$19:$Z$41,8,0)/'4. Billing Determinants'!$I$41*$D11, VLOOKUP(N$4,'4. Billing Determinants'!$B$19:$Z$41,3,0)/'4. Billing Determinants'!$D$41*$D11))))),0)</f>
        <v>0</v>
      </c>
      <c r="O11" s="229">
        <f>IFERROR(IF(O$4="",0,IF($E11="kWh",VLOOKUP(O$4,'4. Billing Determinants'!$B$19:$Z$41,4,0)/'4. Billing Determinants'!$E$41*$D11,IF($E11="kW",VLOOKUP(O$4,'4. Billing Determinants'!$B$19:$Z$41,5,0)/'4. Billing Determinants'!$F$41*$D11,IF($E11="Non-RPP kWh",VLOOKUP(O$4,'4. Billing Determinants'!$B$19:$Z$41,16,0)/'4. Billing Determinants'!$G$41*$D11,IF($E11="Distribution Rev.",VLOOKUP(O$4,'4. Billing Determinants'!$B$19:$Z$41,8,0)/'4. Billing Determinants'!$I$41*$D11, VLOOKUP(O$4,'4. Billing Determinants'!$B$19:$Z$41,3,0)/'4. Billing Determinants'!$D$41*$D11))))),0)</f>
        <v>0</v>
      </c>
      <c r="P11" s="229">
        <f>IFERROR(IF(P$4="",0,IF($E11="kWh",VLOOKUP(P$4,'4. Billing Determinants'!$B$19:$Z$41,4,0)/'4. Billing Determinants'!$E$41*$D11,IF($E11="kW",VLOOKUP(P$4,'4. Billing Determinants'!$B$19:$Z$41,5,0)/'4. Billing Determinants'!$F$41*$D11,IF($E11="Non-RPP kWh",VLOOKUP(P$4,'4. Billing Determinants'!$B$19:$Z$41,16,0)/'4. Billing Determinants'!$G$41*$D11,IF($E11="Distribution Rev.",VLOOKUP(P$4,'4. Billing Determinants'!$B$19:$Z$41,8,0)/'4. Billing Determinants'!$I$41*$D11, VLOOKUP(P$4,'4. Billing Determinants'!$B$19:$Z$41,3,0)/'4. Billing Determinants'!$D$41*$D11))))),0)</f>
        <v>0</v>
      </c>
      <c r="Q11" s="229">
        <f>IFERROR(IF(Q$4="",0,IF($E11="kWh",VLOOKUP(Q$4,'4. Billing Determinants'!$B$19:$Z$41,4,0)/'4. Billing Determinants'!$E$41*$D11,IF($E11="kW",VLOOKUP(Q$4,'4. Billing Determinants'!$B$19:$Z$41,5,0)/'4. Billing Determinants'!$F$41*$D11,IF($E11="Non-RPP kWh",VLOOKUP(Q$4,'4. Billing Determinants'!$B$19:$Z$41,16,0)/'4. Billing Determinants'!$G$41*$D11,IF($E11="Distribution Rev.",VLOOKUP(Q$4,'4. Billing Determinants'!$B$19:$Z$41,8,0)/'4. Billing Determinants'!$I$41*$D11, VLOOKUP(Q$4,'4. Billing Determinants'!$B$19:$Z$41,3,0)/'4. Billing Determinants'!$D$41*$D11))))),0)</f>
        <v>0</v>
      </c>
      <c r="R11" s="229">
        <f>IFERROR(IF(R$4="",0,IF($E11="kWh",VLOOKUP(R$4,'4. Billing Determinants'!$B$19:$Z$41,4,0)/'4. Billing Determinants'!$E$41*$D11,IF($E11="kW",VLOOKUP(R$4,'4. Billing Determinants'!$B$19:$Z$41,5,0)/'4. Billing Determinants'!$F$41*$D11,IF($E11="Non-RPP kWh",VLOOKUP(R$4,'4. Billing Determinants'!$B$19:$Z$41,16,0)/'4. Billing Determinants'!$G$41*$D11,IF($E11="Distribution Rev.",VLOOKUP(R$4,'4. Billing Determinants'!$B$19:$Z$41,8,0)/'4. Billing Determinants'!$I$41*$D11, VLOOKUP(R$4,'4. Billing Determinants'!$B$19:$Z$41,3,0)/'4. Billing Determinants'!$D$41*$D11))))),0)</f>
        <v>0</v>
      </c>
      <c r="S11" s="229">
        <f>IFERROR(IF(S$4="",0,IF($E11="kWh",VLOOKUP(S$4,'4. Billing Determinants'!$B$19:$Z$41,4,0)/'4. Billing Determinants'!$E$41*$D11,IF($E11="kW",VLOOKUP(S$4,'4. Billing Determinants'!$B$19:$Z$41,5,0)/'4. Billing Determinants'!$F$41*$D11,IF($E11="Non-RPP kWh",VLOOKUP(S$4,'4. Billing Determinants'!$B$19:$Z$41,16,0)/'4. Billing Determinants'!$G$41*$D11,IF($E11="Distribution Rev.",VLOOKUP(S$4,'4. Billing Determinants'!$B$19:$Z$41,8,0)/'4. Billing Determinants'!$I$41*$D11, VLOOKUP(S$4,'4. Billing Determinants'!$B$19:$Z$41,3,0)/'4. Billing Determinants'!$D$41*$D11))))),0)</f>
        <v>0</v>
      </c>
      <c r="T11" s="229">
        <f>IFERROR(IF(T$4="",0,IF($E11="kWh",VLOOKUP(T$4,'4. Billing Determinants'!$B$19:$Z$41,4,0)/'4. Billing Determinants'!$E$41*$D11,IF($E11="kW",VLOOKUP(T$4,'4. Billing Determinants'!$B$19:$Z$41,5,0)/'4. Billing Determinants'!$F$41*$D11,IF($E11="Non-RPP kWh",VLOOKUP(T$4,'4. Billing Determinants'!$B$19:$Z$41,16,0)/'4. Billing Determinants'!$G$41*$D11,IF($E11="Distribution Rev.",VLOOKUP(T$4,'4. Billing Determinants'!$B$19:$Z$41,8,0)/'4. Billing Determinants'!$I$41*$D11, VLOOKUP(T$4,'4. Billing Determinants'!$B$19:$Z$41,3,0)/'4. Billing Determinants'!$D$41*$D11))))),0)</f>
        <v>0</v>
      </c>
      <c r="U11" s="229">
        <f>IFERROR(IF(U$4="",0,IF($E11="kWh",VLOOKUP(U$4,'4. Billing Determinants'!$B$19:$Z$41,4,0)/'4. Billing Determinants'!$E$41*$D11,IF($E11="kW",VLOOKUP(U$4,'4. Billing Determinants'!$B$19:$Z$41,5,0)/'4. Billing Determinants'!$F$41*$D11,IF($E11="Non-RPP kWh",VLOOKUP(U$4,'4. Billing Determinants'!$B$19:$Z$41,16,0)/'4. Billing Determinants'!$G$41*$D11,IF($E11="Distribution Rev.",VLOOKUP(U$4,'4. Billing Determinants'!$B$19:$Z$41,8,0)/'4. Billing Determinants'!$I$41*$D11, VLOOKUP(U$4,'4. Billing Determinants'!$B$19:$Z$41,3,0)/'4. Billing Determinants'!$D$41*$D11))))),0)</f>
        <v>0</v>
      </c>
      <c r="V11" s="229">
        <f>IFERROR(IF(V$4="",0,IF($E11="kWh",VLOOKUP(V$4,'4. Billing Determinants'!$B$19:$Z$41,4,0)/'4. Billing Determinants'!$E$41*$D11,IF($E11="kW",VLOOKUP(V$4,'4. Billing Determinants'!$B$19:$Z$41,5,0)/'4. Billing Determinants'!$F$41*$D11,IF($E11="Non-RPP kWh",VLOOKUP(V$4,'4. Billing Determinants'!$B$19:$Z$41,16,0)/'4. Billing Determinants'!$G$41*$D11,IF($E11="Distribution Rev.",VLOOKUP(V$4,'4. Billing Determinants'!$B$19:$Z$41,8,0)/'4. Billing Determinants'!$I$41*$D11, VLOOKUP(V$4,'4. Billing Determinants'!$B$19:$Z$41,3,0)/'4. Billing Determinants'!$D$41*$D11))))),0)</f>
        <v>0</v>
      </c>
      <c r="W11" s="229">
        <f>IFERROR(IF(W$4="",0,IF($E11="kWh",VLOOKUP(W$4,'4. Billing Determinants'!$B$19:$Z$41,4,0)/'4. Billing Determinants'!$E$41*$D11,IF($E11="kW",VLOOKUP(W$4,'4. Billing Determinants'!$B$19:$Z$41,5,0)/'4. Billing Determinants'!$F$41*$D11,IF($E11="Non-RPP kWh",VLOOKUP(W$4,'4. Billing Determinants'!$B$19:$Z$41,16,0)/'4. Billing Determinants'!$G$41*$D11,IF($E11="Distribution Rev.",VLOOKUP(W$4,'4. Billing Determinants'!$B$19:$Z$41,8,0)/'4. Billing Determinants'!$I$41*$D11, VLOOKUP(W$4,'4. Billing Determinants'!$B$19:$Z$41,3,0)/'4. Billing Determinants'!$D$41*$D11))))),0)</f>
        <v>0</v>
      </c>
      <c r="X11" s="229">
        <f>IFERROR(IF(X$4="",0,IF($E11="kWh",VLOOKUP(X$4,'4. Billing Determinants'!$B$19:$Z$41,4,0)/'4. Billing Determinants'!$E$41*$D11,IF($E11="kW",VLOOKUP(X$4,'4. Billing Determinants'!$B$19:$Z$41,5,0)/'4. Billing Determinants'!$F$41*$D11,IF($E11="Non-RPP kWh",VLOOKUP(X$4,'4. Billing Determinants'!$B$19:$Z$41,16,0)/'4. Billing Determinants'!$G$41*$D11,IF($E11="Distribution Rev.",VLOOKUP(X$4,'4. Billing Determinants'!$B$19:$Z$41,8,0)/'4. Billing Determinants'!$I$41*$D11, VLOOKUP(X$4,'4. Billing Determinants'!$B$19:$Z$41,3,0)/'4. Billing Determinants'!$D$41*$D11))))),0)</f>
        <v>0</v>
      </c>
      <c r="Y11" s="229">
        <f>IFERROR(IF(Y$4="",0,IF($E11="kWh",VLOOKUP(Y$4,'4. Billing Determinants'!$B$19:$Z$41,4,0)/'4. Billing Determinants'!$E$41*$D11,IF($E11="kW",VLOOKUP(Y$4,'4. Billing Determinants'!$B$19:$Z$41,5,0)/'4. Billing Determinants'!$F$41*$D11,IF($E11="Non-RPP kWh",VLOOKUP(Y$4,'4. Billing Determinants'!$B$19:$Z$41,16,0)/'4. Billing Determinants'!$G$41*$D11,IF($E11="Distribution Rev.",VLOOKUP(Y$4,'4. Billing Determinants'!$B$19:$Z$41,8,0)/'4. Billing Determinants'!$I$41*$D11, VLOOKUP(Y$4,'4. Billing Determinants'!$B$19:$Z$41,3,0)/'4. Billing Determinants'!$D$41*$D11))))),0)</f>
        <v>0</v>
      </c>
    </row>
    <row r="12" spans="2:27" x14ac:dyDescent="0.2">
      <c r="B12" s="58" t="s">
        <v>89</v>
      </c>
      <c r="C12" s="55">
        <v>1595</v>
      </c>
      <c r="D12" s="56">
        <f>'2. 2015 Continuity Schedule'!CC31</f>
        <v>0</v>
      </c>
      <c r="E12" s="89" t="s">
        <v>256</v>
      </c>
      <c r="F12" s="56">
        <f>IFERROR(IF(F$4="",0,IF($E12="kWh",VLOOKUP(F$4,'4. Billing Determinants'!$B$19:$Z$41,4,0)/'4. Billing Determinants'!$E$41*$D12,IF($E12="kW",VLOOKUP(F$4,'4. Billing Determinants'!$B$19:$Z$41,5,0)/'4. Billing Determinants'!$F$41*$D12,IF($E12="Non-RPP kWh",VLOOKUP(F$4,'4. Billing Determinants'!$B$19:$Z$41,6,0)/'4. Billing Determinants'!$G$41*$D12, VLOOKUP(F$4,'4. Billing Determinants'!$B$19:$Z$41,18,0)*$D12)))),0)</f>
        <v>0</v>
      </c>
      <c r="G12" s="56">
        <f>IFERROR(IF(G$4="",0,IF($E12="kWh",VLOOKUP(G$4,'4. Billing Determinants'!$B$19:$Z$41,4,0)/'4. Billing Determinants'!$E$41*$D12,IF($E12="kW",VLOOKUP(G$4,'4. Billing Determinants'!$B$19:$Z$41,5,0)/'4. Billing Determinants'!$F$41*$D12,IF($E12="Non-RPP kWh",VLOOKUP(G$4,'4. Billing Determinants'!$B$19:$Z$41,6,0)/'4. Billing Determinants'!$G$41*$D12, VLOOKUP(G$4,'4. Billing Determinants'!$B$19:$Z$41,18,0)*$D12)))),0)</f>
        <v>0</v>
      </c>
      <c r="H12" s="56">
        <f>IFERROR(IF(H$4="",0,IF($E12="kWh",VLOOKUP(H$4,'4. Billing Determinants'!$B$19:$Z$41,4,0)/'4. Billing Determinants'!$E$41*$D12,IF($E12="kW",VLOOKUP(H$4,'4. Billing Determinants'!$B$19:$Z$41,5,0)/'4. Billing Determinants'!$F$41*$D12,IF($E12="Non-RPP kWh",VLOOKUP(H$4,'4. Billing Determinants'!$B$19:$Z$41,6,0)/'4. Billing Determinants'!$G$41*$D12, VLOOKUP(H$4,'4. Billing Determinants'!$B$19:$Z$41,18,0)*$D12)))),0)</f>
        <v>0</v>
      </c>
      <c r="I12" s="56">
        <f>IFERROR(IF(I$4="",0,IF($E12="kWh",VLOOKUP(I$4,'4. Billing Determinants'!$B$19:$Z$41,4,0)/'4. Billing Determinants'!$E$41*$D12,IF($E12="kW",VLOOKUP(I$4,'4. Billing Determinants'!$B$19:$Z$41,5,0)/'4. Billing Determinants'!$F$41*$D12,IF($E12="Non-RPP kWh",VLOOKUP(I$4,'4. Billing Determinants'!$B$19:$Z$41,6,0)/'4. Billing Determinants'!$G$41*$D12, VLOOKUP(I$4,'4. Billing Determinants'!$B$19:$Z$41,18,0)*$D12)))),0)</f>
        <v>0</v>
      </c>
      <c r="J12" s="56">
        <f>IFERROR(IF(J$4="",0,IF($E12="kWh",VLOOKUP(J$4,'4. Billing Determinants'!$B$19:$Z$41,4,0)/'4. Billing Determinants'!$E$41*$D12,IF($E12="kW",VLOOKUP(J$4,'4. Billing Determinants'!$B$19:$Z$41,5,0)/'4. Billing Determinants'!$F$41*$D12,IF($E12="Non-RPP kWh",VLOOKUP(J$4,'4. Billing Determinants'!$B$19:$Z$41,6,0)/'4. Billing Determinants'!$G$41*$D12, VLOOKUP(J$4,'4. Billing Determinants'!$B$19:$Z$41,18,0)*$D12)))),0)</f>
        <v>0</v>
      </c>
      <c r="K12" s="56">
        <f>IFERROR(IF(K$4="",0,IF($E12="kWh",VLOOKUP(K$4,'4. Billing Determinants'!$B$19:$Z$41,4,0)/'4. Billing Determinants'!$E$41*$D12,IF($E12="kW",VLOOKUP(K$4,'4. Billing Determinants'!$B$19:$Z$41,5,0)/'4. Billing Determinants'!$F$41*$D12,IF($E12="Non-RPP kWh",VLOOKUP(K$4,'4. Billing Determinants'!$B$19:$Z$41,6,0)/'4. Billing Determinants'!$G$41*$D12, VLOOKUP(K$4,'4. Billing Determinants'!$B$19:$Z$41,18,0)*$D12)))),0)</f>
        <v>0</v>
      </c>
      <c r="L12" s="56">
        <f>IFERROR(IF(L$4="",0,IF($E12="kWh",VLOOKUP(L$4,'4. Billing Determinants'!$B$19:$Z$41,4,0)/'4. Billing Determinants'!$E$41*$D12,IF($E12="kW",VLOOKUP(L$4,'4. Billing Determinants'!$B$19:$Z$41,5,0)/'4. Billing Determinants'!$F$41*$D12,IF($E12="Non-RPP kWh",VLOOKUP(L$4,'4. Billing Determinants'!$B$19:$Z$41,6,0)/'4. Billing Determinants'!$G$41*$D12, VLOOKUP(L$4,'4. Billing Determinants'!$B$19:$Z$41,18,0)*$D12)))),0)</f>
        <v>0</v>
      </c>
      <c r="M12" s="56">
        <f>IFERROR(IF(M$4="",0,IF($E12="kWh",VLOOKUP(M$4,'4. Billing Determinants'!$B$19:$Z$41,4,0)/'4. Billing Determinants'!$E$41*$D12,IF($E12="kW",VLOOKUP(M$4,'4. Billing Determinants'!$B$19:$Z$41,5,0)/'4. Billing Determinants'!$F$41*$D12,IF($E12="Non-RPP kWh",VLOOKUP(M$4,'4. Billing Determinants'!$B$19:$Z$41,6,0)/'4. Billing Determinants'!$G$41*$D12, VLOOKUP(M$4,'4. Billing Determinants'!$B$19:$Z$41,18,0)*$D12)))),0)</f>
        <v>0</v>
      </c>
      <c r="N12" s="56">
        <f>IFERROR(IF(N$4="",0,IF($E12="kWh",VLOOKUP(N$4,'4. Billing Determinants'!$B$19:$Z$41,4,0)/'4. Billing Determinants'!$E$41*$D12,IF($E12="kW",VLOOKUP(N$4,'4. Billing Determinants'!$B$19:$Z$41,5,0)/'4. Billing Determinants'!$F$41*$D12,IF($E12="Non-RPP kWh",VLOOKUP(N$4,'4. Billing Determinants'!$B$19:$Z$41,6,0)/'4. Billing Determinants'!$G$41*$D12, VLOOKUP(N$4,'4. Billing Determinants'!$B$19:$Z$41,18,0)*$D12)))),0)</f>
        <v>0</v>
      </c>
      <c r="O12" s="56">
        <f>IFERROR(IF(O$4="",0,IF($E12="kWh",VLOOKUP(O$4,'4. Billing Determinants'!$B$19:$Z$41,4,0)/'4. Billing Determinants'!$E$41*$D12,IF($E12="kW",VLOOKUP(O$4,'4. Billing Determinants'!$B$19:$Z$41,5,0)/'4. Billing Determinants'!$F$41*$D12,IF($E12="Non-RPP kWh",VLOOKUP(O$4,'4. Billing Determinants'!$B$19:$Z$41,6,0)/'4. Billing Determinants'!$G$41*$D12, VLOOKUP(O$4,'4. Billing Determinants'!$B$19:$Z$41,18,0)*$D12)))),0)</f>
        <v>0</v>
      </c>
      <c r="P12" s="56">
        <f>IFERROR(IF(P$4="",0,IF($E12="kWh",VLOOKUP(P$4,'4. Billing Determinants'!$B$19:$Z$41,4,0)/'4. Billing Determinants'!$E$41*$D12,IF($E12="kW",VLOOKUP(P$4,'4. Billing Determinants'!$B$19:$Z$41,5,0)/'4. Billing Determinants'!$F$41*$D12,IF($E12="Non-RPP kWh",VLOOKUP(P$4,'4. Billing Determinants'!$B$19:$Z$41,6,0)/'4. Billing Determinants'!$G$41*$D12, VLOOKUP(P$4,'4. Billing Determinants'!$B$19:$Z$41,18,0)*$D12)))),0)</f>
        <v>0</v>
      </c>
      <c r="Q12" s="56">
        <f>IFERROR(IF(Q$4="",0,IF($E12="kWh",VLOOKUP(Q$4,'4. Billing Determinants'!$B$19:$Z$41,4,0)/'4. Billing Determinants'!$E$41*$D12,IF($E12="kW",VLOOKUP(Q$4,'4. Billing Determinants'!$B$19:$Z$41,5,0)/'4. Billing Determinants'!$F$41*$D12,IF($E12="Non-RPP kWh",VLOOKUP(Q$4,'4. Billing Determinants'!$B$19:$Z$41,6,0)/'4. Billing Determinants'!$G$41*$D12, VLOOKUP(Q$4,'4. Billing Determinants'!$B$19:$Z$41,18,0)*$D12)))),0)</f>
        <v>0</v>
      </c>
      <c r="R12" s="56">
        <f>IFERROR(IF(R$4="",0,IF($E12="kWh",VLOOKUP(R$4,'4. Billing Determinants'!$B$19:$Z$41,4,0)/'4. Billing Determinants'!$E$41*$D12,IF($E12="kW",VLOOKUP(R$4,'4. Billing Determinants'!$B$19:$Z$41,5,0)/'4. Billing Determinants'!$F$41*$D12,IF($E12="Non-RPP kWh",VLOOKUP(R$4,'4. Billing Determinants'!$B$19:$Z$41,6,0)/'4. Billing Determinants'!$G$41*$D12, VLOOKUP(R$4,'4. Billing Determinants'!$B$19:$Z$41,18,0)*$D12)))),0)</f>
        <v>0</v>
      </c>
      <c r="S12" s="56">
        <f>IFERROR(IF(S$4="",0,IF($E12="kWh",VLOOKUP(S$4,'4. Billing Determinants'!$B$19:$Z$41,4,0)/'4. Billing Determinants'!$E$41*$D12,IF($E12="kW",VLOOKUP(S$4,'4. Billing Determinants'!$B$19:$Z$41,5,0)/'4. Billing Determinants'!$F$41*$D12,IF($E12="Non-RPP kWh",VLOOKUP(S$4,'4. Billing Determinants'!$B$19:$Z$41,6,0)/'4. Billing Determinants'!$G$41*$D12, VLOOKUP(S$4,'4. Billing Determinants'!$B$19:$Z$41,18,0)*$D12)))),0)</f>
        <v>0</v>
      </c>
      <c r="T12" s="56">
        <f>IFERROR(IF(T$4="",0,IF($E12="kWh",VLOOKUP(T$4,'4. Billing Determinants'!$B$19:$Z$41,4,0)/'4. Billing Determinants'!$E$41*$D12,IF($E12="kW",VLOOKUP(T$4,'4. Billing Determinants'!$B$19:$Z$41,5,0)/'4. Billing Determinants'!$F$41*$D12,IF($E12="Non-RPP kWh",VLOOKUP(T$4,'4. Billing Determinants'!$B$19:$Z$41,6,0)/'4. Billing Determinants'!$G$41*$D12, VLOOKUP(T$4,'4. Billing Determinants'!$B$19:$Z$41,18,0)*$D12)))),0)</f>
        <v>0</v>
      </c>
      <c r="U12" s="56">
        <f>IFERROR(IF(U$4="",0,IF($E12="kWh",VLOOKUP(U$4,'4. Billing Determinants'!$B$19:$Z$41,4,0)/'4. Billing Determinants'!$E$41*$D12,IF($E12="kW",VLOOKUP(U$4,'4. Billing Determinants'!$B$19:$Z$41,5,0)/'4. Billing Determinants'!$F$41*$D12,IF($E12="Non-RPP kWh",VLOOKUP(U$4,'4. Billing Determinants'!$B$19:$Z$41,6,0)/'4. Billing Determinants'!$G$41*$D12, VLOOKUP(U$4,'4. Billing Determinants'!$B$19:$Z$41,18,0)*$D12)))),0)</f>
        <v>0</v>
      </c>
      <c r="V12" s="56">
        <f>IFERROR(IF(V$4="",0,IF($E12="kWh",VLOOKUP(V$4,'4. Billing Determinants'!$B$19:$Z$41,4,0)/'4. Billing Determinants'!$E$41*$D12,IF($E12="kW",VLOOKUP(V$4,'4. Billing Determinants'!$B$19:$Z$41,5,0)/'4. Billing Determinants'!$F$41*$D12,IF($E12="Non-RPP kWh",VLOOKUP(V$4,'4. Billing Determinants'!$B$19:$Z$41,6,0)/'4. Billing Determinants'!$G$41*$D12, VLOOKUP(V$4,'4. Billing Determinants'!$B$19:$Z$41,18,0)*$D12)))),0)</f>
        <v>0</v>
      </c>
      <c r="W12" s="56">
        <f>IFERROR(IF(W$4="",0,IF($E12="kWh",VLOOKUP(W$4,'4. Billing Determinants'!$B$19:$Z$41,4,0)/'4. Billing Determinants'!$E$41*$D12,IF($E12="kW",VLOOKUP(W$4,'4. Billing Determinants'!$B$19:$Z$41,5,0)/'4. Billing Determinants'!$F$41*$D12,IF($E12="Non-RPP kWh",VLOOKUP(W$4,'4. Billing Determinants'!$B$19:$Z$41,6,0)/'4. Billing Determinants'!$G$41*$D12, VLOOKUP(W$4,'4. Billing Determinants'!$B$19:$Z$41,18,0)*$D12)))),0)</f>
        <v>0</v>
      </c>
      <c r="X12" s="56">
        <f>IFERROR(IF(X$4="",0,IF($E12="kWh",VLOOKUP(X$4,'4. Billing Determinants'!$B$19:$Z$41,4,0)/'4. Billing Determinants'!$E$41*$D12,IF($E12="kW",VLOOKUP(X$4,'4. Billing Determinants'!$B$19:$Z$41,5,0)/'4. Billing Determinants'!$F$41*$D12,IF($E12="Non-RPP kWh",VLOOKUP(X$4,'4. Billing Determinants'!$B$19:$Z$41,6,0)/'4. Billing Determinants'!$G$41*$D12, VLOOKUP(X$4,'4. Billing Determinants'!$B$19:$Z$41,18,0)*$D12)))),0)</f>
        <v>0</v>
      </c>
      <c r="Y12" s="56">
        <f>IFERROR(IF(Y$4="",0,IF($E12="kWh",VLOOKUP(Y$4,'4. Billing Determinants'!$B$19:$Z$41,4,0)/'4. Billing Determinants'!$E$41*$D12,IF($E12="kW",VLOOKUP(Y$4,'4. Billing Determinants'!$B$19:$Z$41,5,0)/'4. Billing Determinants'!$F$41*$D12,IF($E12="Non-RPP kWh",VLOOKUP(Y$4,'4. Billing Determinants'!$B$19:$Z$41,6,0)/'4. Billing Determinants'!$G$41*$D12, VLOOKUP(Y$4,'4. Billing Determinants'!$B$19:$Z$41,18,0)*$D12)))),0)</f>
        <v>0</v>
      </c>
    </row>
    <row r="13" spans="2:27" x14ac:dyDescent="0.2">
      <c r="B13" s="58" t="s">
        <v>90</v>
      </c>
      <c r="C13" s="55">
        <v>1595</v>
      </c>
      <c r="D13" s="56">
        <f>'2. 2015 Continuity Schedule'!CC32</f>
        <v>0</v>
      </c>
      <c r="E13" s="89" t="s">
        <v>256</v>
      </c>
      <c r="F13" s="56">
        <f>IFERROR(IF(F$4="",0,IF($E13="kWh",VLOOKUP(F$4,'4. Billing Determinants'!$B$19:$Z$41,4,0)/'4. Billing Determinants'!$E$41*$D13,IF($E13="kW",VLOOKUP(F$4,'4. Billing Determinants'!$B$19:$Z$41,5,0)/'4. Billing Determinants'!$F$41*$D13,IF($E13="Non-RPP kWh",VLOOKUP(F$4,'4. Billing Determinants'!$B$19:$Z$41,6,0)/'4. Billing Determinants'!$G$41*$D13, VLOOKUP(F$4,'4. Billing Determinants'!$B$19:$Z$41,19,0)*$D13)))),0)</f>
        <v>0</v>
      </c>
      <c r="G13" s="56">
        <f>IFERROR(IF(G$4="",0,IF($E13="kWh",VLOOKUP(G$4,'4. Billing Determinants'!$B$19:$Z$41,4,0)/'4. Billing Determinants'!$E$41*$D13,IF($E13="kW",VLOOKUP(G$4,'4. Billing Determinants'!$B$19:$Z$41,5,0)/'4. Billing Determinants'!$F$41*$D13,IF($E13="Non-RPP kWh",VLOOKUP(G$4,'4. Billing Determinants'!$B$19:$Z$41,6,0)/'4. Billing Determinants'!$G$41*$D13, VLOOKUP(G$4,'4. Billing Determinants'!$B$19:$Z$41,19,0)*$D13)))),0)</f>
        <v>0</v>
      </c>
      <c r="H13" s="56">
        <f>IFERROR(IF(H$4="",0,IF($E13="kWh",VLOOKUP(H$4,'4. Billing Determinants'!$B$19:$Z$41,4,0)/'4. Billing Determinants'!$E$41*$D13,IF($E13="kW",VLOOKUP(H$4,'4. Billing Determinants'!$B$19:$Z$41,5,0)/'4. Billing Determinants'!$F$41*$D13,IF($E13="Non-RPP kWh",VLOOKUP(H$4,'4. Billing Determinants'!$B$19:$Z$41,6,0)/'4. Billing Determinants'!$G$41*$D13, VLOOKUP(H$4,'4. Billing Determinants'!$B$19:$Z$41,19,0)*$D13)))),0)</f>
        <v>0</v>
      </c>
      <c r="I13" s="56">
        <f>IFERROR(IF(I$4="",0,IF($E13="kWh",VLOOKUP(I$4,'4. Billing Determinants'!$B$19:$Z$41,4,0)/'4. Billing Determinants'!$E$41*$D13,IF($E13="kW",VLOOKUP(I$4,'4. Billing Determinants'!$B$19:$Z$41,5,0)/'4. Billing Determinants'!$F$41*$D13,IF($E13="Non-RPP kWh",VLOOKUP(I$4,'4. Billing Determinants'!$B$19:$Z$41,6,0)/'4. Billing Determinants'!$G$41*$D13, VLOOKUP(I$4,'4. Billing Determinants'!$B$19:$Z$41,19,0)*$D13)))),0)</f>
        <v>0</v>
      </c>
      <c r="J13" s="56">
        <f>IFERROR(IF(J$4="",0,IF($E13="kWh",VLOOKUP(J$4,'4. Billing Determinants'!$B$19:$Z$41,4,0)/'4. Billing Determinants'!$E$41*$D13,IF($E13="kW",VLOOKUP(J$4,'4. Billing Determinants'!$B$19:$Z$41,5,0)/'4. Billing Determinants'!$F$41*$D13,IF($E13="Non-RPP kWh",VLOOKUP(J$4,'4. Billing Determinants'!$B$19:$Z$41,6,0)/'4. Billing Determinants'!$G$41*$D13, VLOOKUP(J$4,'4. Billing Determinants'!$B$19:$Z$41,19,0)*$D13)))),0)</f>
        <v>0</v>
      </c>
      <c r="K13" s="56">
        <f>IFERROR(IF(K$4="",0,IF($E13="kWh",VLOOKUP(K$4,'4. Billing Determinants'!$B$19:$Z$41,4,0)/'4. Billing Determinants'!$E$41*$D13,IF($E13="kW",VLOOKUP(K$4,'4. Billing Determinants'!$B$19:$Z$41,5,0)/'4. Billing Determinants'!$F$41*$D13,IF($E13="Non-RPP kWh",VLOOKUP(K$4,'4. Billing Determinants'!$B$19:$Z$41,6,0)/'4. Billing Determinants'!$G$41*$D13, VLOOKUP(K$4,'4. Billing Determinants'!$B$19:$Z$41,19,0)*$D13)))),0)</f>
        <v>0</v>
      </c>
      <c r="L13" s="56">
        <f>IFERROR(IF(L$4="",0,IF($E13="kWh",VLOOKUP(L$4,'4. Billing Determinants'!$B$19:$Z$41,4,0)/'4. Billing Determinants'!$E$41*$D13,IF($E13="kW",VLOOKUP(L$4,'4. Billing Determinants'!$B$19:$Z$41,5,0)/'4. Billing Determinants'!$F$41*$D13,IF($E13="Non-RPP kWh",VLOOKUP(L$4,'4. Billing Determinants'!$B$19:$Z$41,6,0)/'4. Billing Determinants'!$G$41*$D13, VLOOKUP(L$4,'4. Billing Determinants'!$B$19:$Z$41,19,0)*$D13)))),0)</f>
        <v>0</v>
      </c>
      <c r="M13" s="56">
        <f>IFERROR(IF(M$4="",0,IF($E13="kWh",VLOOKUP(M$4,'4. Billing Determinants'!$B$19:$Z$41,4,0)/'4. Billing Determinants'!$E$41*$D13,IF($E13="kW",VLOOKUP(M$4,'4. Billing Determinants'!$B$19:$Z$41,5,0)/'4. Billing Determinants'!$F$41*$D13,IF($E13="Non-RPP kWh",VLOOKUP(M$4,'4. Billing Determinants'!$B$19:$Z$41,6,0)/'4. Billing Determinants'!$G$41*$D13, VLOOKUP(M$4,'4. Billing Determinants'!$B$19:$Z$41,19,0)*$D13)))),0)</f>
        <v>0</v>
      </c>
      <c r="N13" s="56">
        <f>IFERROR(IF(N$4="",0,IF($E13="kWh",VLOOKUP(N$4,'4. Billing Determinants'!$B$19:$Z$41,4,0)/'4. Billing Determinants'!$E$41*$D13,IF($E13="kW",VLOOKUP(N$4,'4. Billing Determinants'!$B$19:$Z$41,5,0)/'4. Billing Determinants'!$F$41*$D13,IF($E13="Non-RPP kWh",VLOOKUP(N$4,'4. Billing Determinants'!$B$19:$Z$41,6,0)/'4. Billing Determinants'!$G$41*$D13, VLOOKUP(N$4,'4. Billing Determinants'!$B$19:$Z$41,19,0)*$D13)))),0)</f>
        <v>0</v>
      </c>
      <c r="O13" s="56">
        <f>IFERROR(IF(O$4="",0,IF($E13="kWh",VLOOKUP(O$4,'4. Billing Determinants'!$B$19:$Z$41,4,0)/'4. Billing Determinants'!$E$41*$D13,IF($E13="kW",VLOOKUP(O$4,'4. Billing Determinants'!$B$19:$Z$41,5,0)/'4. Billing Determinants'!$F$41*$D13,IF($E13="Non-RPP kWh",VLOOKUP(O$4,'4. Billing Determinants'!$B$19:$Z$41,6,0)/'4. Billing Determinants'!$G$41*$D13, VLOOKUP(O$4,'4. Billing Determinants'!$B$19:$Z$41,19,0)*$D13)))),0)</f>
        <v>0</v>
      </c>
      <c r="P13" s="56">
        <f>IFERROR(IF(P$4="",0,IF($E13="kWh",VLOOKUP(P$4,'4. Billing Determinants'!$B$19:$Z$41,4,0)/'4. Billing Determinants'!$E$41*$D13,IF($E13="kW",VLOOKUP(P$4,'4. Billing Determinants'!$B$19:$Z$41,5,0)/'4. Billing Determinants'!$F$41*$D13,IF($E13="Non-RPP kWh",VLOOKUP(P$4,'4. Billing Determinants'!$B$19:$Z$41,6,0)/'4. Billing Determinants'!$G$41*$D13, VLOOKUP(P$4,'4. Billing Determinants'!$B$19:$Z$41,19,0)*$D13)))),0)</f>
        <v>0</v>
      </c>
      <c r="Q13" s="56">
        <f>IFERROR(IF(Q$4="",0,IF($E13="kWh",VLOOKUP(Q$4,'4. Billing Determinants'!$B$19:$Z$41,4,0)/'4. Billing Determinants'!$E$41*$D13,IF($E13="kW",VLOOKUP(Q$4,'4. Billing Determinants'!$B$19:$Z$41,5,0)/'4. Billing Determinants'!$F$41*$D13,IF($E13="Non-RPP kWh",VLOOKUP(Q$4,'4. Billing Determinants'!$B$19:$Z$41,6,0)/'4. Billing Determinants'!$G$41*$D13, VLOOKUP(Q$4,'4. Billing Determinants'!$B$19:$Z$41,19,0)*$D13)))),0)</f>
        <v>0</v>
      </c>
      <c r="R13" s="56">
        <f>IFERROR(IF(R$4="",0,IF($E13="kWh",VLOOKUP(R$4,'4. Billing Determinants'!$B$19:$Z$41,4,0)/'4. Billing Determinants'!$E$41*$D13,IF($E13="kW",VLOOKUP(R$4,'4. Billing Determinants'!$B$19:$Z$41,5,0)/'4. Billing Determinants'!$F$41*$D13,IF($E13="Non-RPP kWh",VLOOKUP(R$4,'4. Billing Determinants'!$B$19:$Z$41,6,0)/'4. Billing Determinants'!$G$41*$D13, VLOOKUP(R$4,'4. Billing Determinants'!$B$19:$Z$41,19,0)*$D13)))),0)</f>
        <v>0</v>
      </c>
      <c r="S13" s="56">
        <f>IFERROR(IF(S$4="",0,IF($E13="kWh",VLOOKUP(S$4,'4. Billing Determinants'!$B$19:$Z$41,4,0)/'4. Billing Determinants'!$E$41*$D13,IF($E13="kW",VLOOKUP(S$4,'4. Billing Determinants'!$B$19:$Z$41,5,0)/'4. Billing Determinants'!$F$41*$D13,IF($E13="Non-RPP kWh",VLOOKUP(S$4,'4. Billing Determinants'!$B$19:$Z$41,6,0)/'4. Billing Determinants'!$G$41*$D13, VLOOKUP(S$4,'4. Billing Determinants'!$B$19:$Z$41,19,0)*$D13)))),0)</f>
        <v>0</v>
      </c>
      <c r="T13" s="56">
        <f>IFERROR(IF(T$4="",0,IF($E13="kWh",VLOOKUP(T$4,'4. Billing Determinants'!$B$19:$Z$41,4,0)/'4. Billing Determinants'!$E$41*$D13,IF($E13="kW",VLOOKUP(T$4,'4. Billing Determinants'!$B$19:$Z$41,5,0)/'4. Billing Determinants'!$F$41*$D13,IF($E13="Non-RPP kWh",VLOOKUP(T$4,'4. Billing Determinants'!$B$19:$Z$41,6,0)/'4. Billing Determinants'!$G$41*$D13, VLOOKUP(T$4,'4. Billing Determinants'!$B$19:$Z$41,19,0)*$D13)))),0)</f>
        <v>0</v>
      </c>
      <c r="U13" s="56">
        <f>IFERROR(IF(U$4="",0,IF($E13="kWh",VLOOKUP(U$4,'4. Billing Determinants'!$B$19:$Z$41,4,0)/'4. Billing Determinants'!$E$41*$D13,IF($E13="kW",VLOOKUP(U$4,'4. Billing Determinants'!$B$19:$Z$41,5,0)/'4. Billing Determinants'!$F$41*$D13,IF($E13="Non-RPP kWh",VLOOKUP(U$4,'4. Billing Determinants'!$B$19:$Z$41,6,0)/'4. Billing Determinants'!$G$41*$D13, VLOOKUP(U$4,'4. Billing Determinants'!$B$19:$Z$41,19,0)*$D13)))),0)</f>
        <v>0</v>
      </c>
      <c r="V13" s="56">
        <f>IFERROR(IF(V$4="",0,IF($E13="kWh",VLOOKUP(V$4,'4. Billing Determinants'!$B$19:$Z$41,4,0)/'4. Billing Determinants'!$E$41*$D13,IF($E13="kW",VLOOKUP(V$4,'4. Billing Determinants'!$B$19:$Z$41,5,0)/'4. Billing Determinants'!$F$41*$D13,IF($E13="Non-RPP kWh",VLOOKUP(V$4,'4. Billing Determinants'!$B$19:$Z$41,6,0)/'4. Billing Determinants'!$G$41*$D13, VLOOKUP(V$4,'4. Billing Determinants'!$B$19:$Z$41,19,0)*$D13)))),0)</f>
        <v>0</v>
      </c>
      <c r="W13" s="56">
        <f>IFERROR(IF(W$4="",0,IF($E13="kWh",VLOOKUP(W$4,'4. Billing Determinants'!$B$19:$Z$41,4,0)/'4. Billing Determinants'!$E$41*$D13,IF($E13="kW",VLOOKUP(W$4,'4. Billing Determinants'!$B$19:$Z$41,5,0)/'4. Billing Determinants'!$F$41*$D13,IF($E13="Non-RPP kWh",VLOOKUP(W$4,'4. Billing Determinants'!$B$19:$Z$41,6,0)/'4. Billing Determinants'!$G$41*$D13, VLOOKUP(W$4,'4. Billing Determinants'!$B$19:$Z$41,19,0)*$D13)))),0)</f>
        <v>0</v>
      </c>
      <c r="X13" s="56">
        <f>IFERROR(IF(X$4="",0,IF($E13="kWh",VLOOKUP(X$4,'4. Billing Determinants'!$B$19:$Z$41,4,0)/'4. Billing Determinants'!$E$41*$D13,IF($E13="kW",VLOOKUP(X$4,'4. Billing Determinants'!$B$19:$Z$41,5,0)/'4. Billing Determinants'!$F$41*$D13,IF($E13="Non-RPP kWh",VLOOKUP(X$4,'4. Billing Determinants'!$B$19:$Z$41,6,0)/'4. Billing Determinants'!$G$41*$D13, VLOOKUP(X$4,'4. Billing Determinants'!$B$19:$Z$41,19,0)*$D13)))),0)</f>
        <v>0</v>
      </c>
      <c r="Y13" s="56">
        <f>IFERROR(IF(Y$4="",0,IF($E13="kWh",VLOOKUP(Y$4,'4. Billing Determinants'!$B$19:$Z$41,4,0)/'4. Billing Determinants'!$E$41*$D13,IF($E13="kW",VLOOKUP(Y$4,'4. Billing Determinants'!$B$19:$Z$41,5,0)/'4. Billing Determinants'!$F$41*$D13,IF($E13="Non-RPP kWh",VLOOKUP(Y$4,'4. Billing Determinants'!$B$19:$Z$41,6,0)/'4. Billing Determinants'!$G$41*$D13, VLOOKUP(Y$4,'4. Billing Determinants'!$B$19:$Z$41,19,0)*$D13)))),0)</f>
        <v>0</v>
      </c>
    </row>
    <row r="14" spans="2:27" x14ac:dyDescent="0.2">
      <c r="B14" s="58" t="s">
        <v>91</v>
      </c>
      <c r="C14" s="55">
        <v>1595</v>
      </c>
      <c r="D14" s="56">
        <f>'2. 2015 Continuity Schedule'!CC33</f>
        <v>0</v>
      </c>
      <c r="E14" s="89" t="s">
        <v>223</v>
      </c>
      <c r="F14" s="56">
        <f>IFERROR(IF(F$4="",0,IF($E14="kWh",VLOOKUP(F$4,'4. Billing Determinants'!$B$19:$Z$41,4,0)/'4. Billing Determinants'!$E$41*$D14,IF($E14="kW",VLOOKUP(F$4,'4. Billing Determinants'!$B$19:$Z$41,5,0)/'4. Billing Determinants'!$F$41*$D14,IF($E14="Non-RPP kWh",VLOOKUP(F$4,'4. Billing Determinants'!$B$19:$Z$41,6,0)/'4. Billing Determinants'!$G$41*$D14, VLOOKUP(F$4,'4. Billing Determinants'!$B$19:$Z$41,20,0)*$D14)))),0)</f>
        <v>0</v>
      </c>
      <c r="G14" s="56">
        <f>IFERROR(IF(G$4="",0,IF($E14="kWh",VLOOKUP(G$4,'4. Billing Determinants'!$B$19:$Z$41,4,0)/'4. Billing Determinants'!$E$41*$D14,IF($E14="kW",VLOOKUP(G$4,'4. Billing Determinants'!$B$19:$Z$41,5,0)/'4. Billing Determinants'!$F$41*$D14,IF($E14="Non-RPP kWh",VLOOKUP(G$4,'4. Billing Determinants'!$B$19:$Z$41,6,0)/'4. Billing Determinants'!$G$41*$D14, VLOOKUP(G$4,'4. Billing Determinants'!$B$19:$Z$41,20,0)*$D14)))),0)</f>
        <v>0</v>
      </c>
      <c r="H14" s="56">
        <f>IFERROR(IF(H$4="",0,IF($E14="kWh",VLOOKUP(H$4,'4. Billing Determinants'!$B$19:$Z$41,4,0)/'4. Billing Determinants'!$E$41*$D14,IF($E14="kW",VLOOKUP(H$4,'4. Billing Determinants'!$B$19:$Z$41,5,0)/'4. Billing Determinants'!$F$41*$D14,IF($E14="Non-RPP kWh",VLOOKUP(H$4,'4. Billing Determinants'!$B$19:$Z$41,6,0)/'4. Billing Determinants'!$G$41*$D14, VLOOKUP(H$4,'4. Billing Determinants'!$B$19:$Z$41,20,0)*$D14)))),0)</f>
        <v>0</v>
      </c>
      <c r="I14" s="56">
        <f>IFERROR(IF(I$4="",0,IF($E14="kWh",VLOOKUP(I$4,'4. Billing Determinants'!$B$19:$Z$41,4,0)/'4. Billing Determinants'!$E$41*$D14,IF($E14="kW",VLOOKUP(I$4,'4. Billing Determinants'!$B$19:$Z$41,5,0)/'4. Billing Determinants'!$F$41*$D14,IF($E14="Non-RPP kWh",VLOOKUP(I$4,'4. Billing Determinants'!$B$19:$Z$41,6,0)/'4. Billing Determinants'!$G$41*$D14, VLOOKUP(I$4,'4. Billing Determinants'!$B$19:$Z$41,20,0)*$D14)))),0)</f>
        <v>0</v>
      </c>
      <c r="J14" s="56">
        <f>IFERROR(IF(J$4="",0,IF($E14="kWh",VLOOKUP(J$4,'4. Billing Determinants'!$B$19:$Z$41,4,0)/'4. Billing Determinants'!$E$41*$D14,IF($E14="kW",VLOOKUP(J$4,'4. Billing Determinants'!$B$19:$Z$41,5,0)/'4. Billing Determinants'!$F$41*$D14,IF($E14="Non-RPP kWh",VLOOKUP(J$4,'4. Billing Determinants'!$B$19:$Z$41,6,0)/'4. Billing Determinants'!$G$41*$D14, VLOOKUP(J$4,'4. Billing Determinants'!$B$19:$Z$41,20,0)*$D14)))),0)</f>
        <v>0</v>
      </c>
      <c r="K14" s="56">
        <f>IFERROR(IF(K$4="",0,IF($E14="kWh",VLOOKUP(K$4,'4. Billing Determinants'!$B$19:$Z$41,4,0)/'4. Billing Determinants'!$E$41*$D14,IF($E14="kW",VLOOKUP(K$4,'4. Billing Determinants'!$B$19:$Z$41,5,0)/'4. Billing Determinants'!$F$41*$D14,IF($E14="Non-RPP kWh",VLOOKUP(K$4,'4. Billing Determinants'!$B$19:$Z$41,6,0)/'4. Billing Determinants'!$G$41*$D14, VLOOKUP(K$4,'4. Billing Determinants'!$B$19:$Z$41,20,0)*$D14)))),0)</f>
        <v>0</v>
      </c>
      <c r="L14" s="56">
        <f>IFERROR(IF(L$4="",0,IF($E14="kWh",VLOOKUP(L$4,'4. Billing Determinants'!$B$19:$Z$41,4,0)/'4. Billing Determinants'!$E$41*$D14,IF($E14="kW",VLOOKUP(L$4,'4. Billing Determinants'!$B$19:$Z$41,5,0)/'4. Billing Determinants'!$F$41*$D14,IF($E14="Non-RPP kWh",VLOOKUP(L$4,'4. Billing Determinants'!$B$19:$Z$41,6,0)/'4. Billing Determinants'!$G$41*$D14, VLOOKUP(L$4,'4. Billing Determinants'!$B$19:$Z$41,20,0)*$D14)))),0)</f>
        <v>0</v>
      </c>
      <c r="M14" s="56">
        <f>IFERROR(IF(M$4="",0,IF($E14="kWh",VLOOKUP(M$4,'4. Billing Determinants'!$B$19:$Z$41,4,0)/'4. Billing Determinants'!$E$41*$D14,IF($E14="kW",VLOOKUP(M$4,'4. Billing Determinants'!$B$19:$Z$41,5,0)/'4. Billing Determinants'!$F$41*$D14,IF($E14="Non-RPP kWh",VLOOKUP(M$4,'4. Billing Determinants'!$B$19:$Z$41,6,0)/'4. Billing Determinants'!$G$41*$D14, VLOOKUP(M$4,'4. Billing Determinants'!$B$19:$Z$41,20,0)*$D14)))),0)</f>
        <v>0</v>
      </c>
      <c r="N14" s="56">
        <f>IFERROR(IF(N$4="",0,IF($E14="kWh",VLOOKUP(N$4,'4. Billing Determinants'!$B$19:$Z$41,4,0)/'4. Billing Determinants'!$E$41*$D14,IF($E14="kW",VLOOKUP(N$4,'4. Billing Determinants'!$B$19:$Z$41,5,0)/'4. Billing Determinants'!$F$41*$D14,IF($E14="Non-RPP kWh",VLOOKUP(N$4,'4. Billing Determinants'!$B$19:$Z$41,6,0)/'4. Billing Determinants'!$G$41*$D14, VLOOKUP(N$4,'4. Billing Determinants'!$B$19:$Z$41,20,0)*$D14)))),0)</f>
        <v>0</v>
      </c>
      <c r="O14" s="56">
        <f>IFERROR(IF(O$4="",0,IF($E14="kWh",VLOOKUP(O$4,'4. Billing Determinants'!$B$19:$Z$41,4,0)/'4. Billing Determinants'!$E$41*$D14,IF($E14="kW",VLOOKUP(O$4,'4. Billing Determinants'!$B$19:$Z$41,5,0)/'4. Billing Determinants'!$F$41*$D14,IF($E14="Non-RPP kWh",VLOOKUP(O$4,'4. Billing Determinants'!$B$19:$Z$41,6,0)/'4. Billing Determinants'!$G$41*$D14, VLOOKUP(O$4,'4. Billing Determinants'!$B$19:$Z$41,20,0)*$D14)))),0)</f>
        <v>0</v>
      </c>
      <c r="P14" s="56">
        <f>IFERROR(IF(P$4="",0,IF($E14="kWh",VLOOKUP(P$4,'4. Billing Determinants'!$B$19:$Z$41,4,0)/'4. Billing Determinants'!$E$41*$D14,IF($E14="kW",VLOOKUP(P$4,'4. Billing Determinants'!$B$19:$Z$41,5,0)/'4. Billing Determinants'!$F$41*$D14,IF($E14="Non-RPP kWh",VLOOKUP(P$4,'4. Billing Determinants'!$B$19:$Z$41,6,0)/'4. Billing Determinants'!$G$41*$D14, VLOOKUP(P$4,'4. Billing Determinants'!$B$19:$Z$41,20,0)*$D14)))),0)</f>
        <v>0</v>
      </c>
      <c r="Q14" s="56">
        <f>IFERROR(IF(Q$4="",0,IF($E14="kWh",VLOOKUP(Q$4,'4. Billing Determinants'!$B$19:$Z$41,4,0)/'4. Billing Determinants'!$E$41*$D14,IF($E14="kW",VLOOKUP(Q$4,'4. Billing Determinants'!$B$19:$Z$41,5,0)/'4. Billing Determinants'!$F$41*$D14,IF($E14="Non-RPP kWh",VLOOKUP(Q$4,'4. Billing Determinants'!$B$19:$Z$41,6,0)/'4. Billing Determinants'!$G$41*$D14, VLOOKUP(Q$4,'4. Billing Determinants'!$B$19:$Z$41,20,0)*$D14)))),0)</f>
        <v>0</v>
      </c>
      <c r="R14" s="56">
        <f>IFERROR(IF(R$4="",0,IF($E14="kWh",VLOOKUP(R$4,'4. Billing Determinants'!$B$19:$Z$41,4,0)/'4. Billing Determinants'!$E$41*$D14,IF($E14="kW",VLOOKUP(R$4,'4. Billing Determinants'!$B$19:$Z$41,5,0)/'4. Billing Determinants'!$F$41*$D14,IF($E14="Non-RPP kWh",VLOOKUP(R$4,'4. Billing Determinants'!$B$19:$Z$41,6,0)/'4. Billing Determinants'!$G$41*$D14, VLOOKUP(R$4,'4. Billing Determinants'!$B$19:$Z$41,20,0)*$D14)))),0)</f>
        <v>0</v>
      </c>
      <c r="S14" s="56">
        <f>IFERROR(IF(S$4="",0,IF($E14="kWh",VLOOKUP(S$4,'4. Billing Determinants'!$B$19:$Z$41,4,0)/'4. Billing Determinants'!$E$41*$D14,IF($E14="kW",VLOOKUP(S$4,'4. Billing Determinants'!$B$19:$Z$41,5,0)/'4. Billing Determinants'!$F$41*$D14,IF($E14="Non-RPP kWh",VLOOKUP(S$4,'4. Billing Determinants'!$B$19:$Z$41,6,0)/'4. Billing Determinants'!$G$41*$D14, VLOOKUP(S$4,'4. Billing Determinants'!$B$19:$Z$41,20,0)*$D14)))),0)</f>
        <v>0</v>
      </c>
      <c r="T14" s="56">
        <f>IFERROR(IF(T$4="",0,IF($E14="kWh",VLOOKUP(T$4,'4. Billing Determinants'!$B$19:$Z$41,4,0)/'4. Billing Determinants'!$E$41*$D14,IF($E14="kW",VLOOKUP(T$4,'4. Billing Determinants'!$B$19:$Z$41,5,0)/'4. Billing Determinants'!$F$41*$D14,IF($E14="Non-RPP kWh",VLOOKUP(T$4,'4. Billing Determinants'!$B$19:$Z$41,6,0)/'4. Billing Determinants'!$G$41*$D14, VLOOKUP(T$4,'4. Billing Determinants'!$B$19:$Z$41,20,0)*$D14)))),0)</f>
        <v>0</v>
      </c>
      <c r="U14" s="56">
        <f>IFERROR(IF(U$4="",0,IF($E14="kWh",VLOOKUP(U$4,'4. Billing Determinants'!$B$19:$Z$41,4,0)/'4. Billing Determinants'!$E$41*$D14,IF($E14="kW",VLOOKUP(U$4,'4. Billing Determinants'!$B$19:$Z$41,5,0)/'4. Billing Determinants'!$F$41*$D14,IF($E14="Non-RPP kWh",VLOOKUP(U$4,'4. Billing Determinants'!$B$19:$Z$41,6,0)/'4. Billing Determinants'!$G$41*$D14, VLOOKUP(U$4,'4. Billing Determinants'!$B$19:$Z$41,20,0)*$D14)))),0)</f>
        <v>0</v>
      </c>
      <c r="V14" s="56">
        <f>IFERROR(IF(V$4="",0,IF($E14="kWh",VLOOKUP(V$4,'4. Billing Determinants'!$B$19:$Z$41,4,0)/'4. Billing Determinants'!$E$41*$D14,IF($E14="kW",VLOOKUP(V$4,'4. Billing Determinants'!$B$19:$Z$41,5,0)/'4. Billing Determinants'!$F$41*$D14,IF($E14="Non-RPP kWh",VLOOKUP(V$4,'4. Billing Determinants'!$B$19:$Z$41,6,0)/'4. Billing Determinants'!$G$41*$D14, VLOOKUP(V$4,'4. Billing Determinants'!$B$19:$Z$41,20,0)*$D14)))),0)</f>
        <v>0</v>
      </c>
      <c r="W14" s="56">
        <f>IFERROR(IF(W$4="",0,IF($E14="kWh",VLOOKUP(W$4,'4. Billing Determinants'!$B$19:$Z$41,4,0)/'4. Billing Determinants'!$E$41*$D14,IF($E14="kW",VLOOKUP(W$4,'4. Billing Determinants'!$B$19:$Z$41,5,0)/'4. Billing Determinants'!$F$41*$D14,IF($E14="Non-RPP kWh",VLOOKUP(W$4,'4. Billing Determinants'!$B$19:$Z$41,6,0)/'4. Billing Determinants'!$G$41*$D14, VLOOKUP(W$4,'4. Billing Determinants'!$B$19:$Z$41,20,0)*$D14)))),0)</f>
        <v>0</v>
      </c>
      <c r="X14" s="56">
        <f>IFERROR(IF(X$4="",0,IF($E14="kWh",VLOOKUP(X$4,'4. Billing Determinants'!$B$19:$Z$41,4,0)/'4. Billing Determinants'!$E$41*$D14,IF($E14="kW",VLOOKUP(X$4,'4. Billing Determinants'!$B$19:$Z$41,5,0)/'4. Billing Determinants'!$F$41*$D14,IF($E14="Non-RPP kWh",VLOOKUP(X$4,'4. Billing Determinants'!$B$19:$Z$41,6,0)/'4. Billing Determinants'!$G$41*$D14, VLOOKUP(X$4,'4. Billing Determinants'!$B$19:$Z$41,20,0)*$D14)))),0)</f>
        <v>0</v>
      </c>
      <c r="Y14" s="56">
        <f>IFERROR(IF(Y$4="",0,IF($E14="kWh",VLOOKUP(Y$4,'4. Billing Determinants'!$B$19:$Z$41,4,0)/'4. Billing Determinants'!$E$41*$D14,IF($E14="kW",VLOOKUP(Y$4,'4. Billing Determinants'!$B$19:$Z$41,5,0)/'4. Billing Determinants'!$F$41*$D14,IF($E14="Non-RPP kWh",VLOOKUP(Y$4,'4. Billing Determinants'!$B$19:$Z$41,6,0)/'4. Billing Determinants'!$G$41*$D14, VLOOKUP(Y$4,'4. Billing Determinants'!$B$19:$Z$41,20,0)*$D14)))),0)</f>
        <v>0</v>
      </c>
    </row>
    <row r="15" spans="2:27" x14ac:dyDescent="0.2">
      <c r="B15" s="58" t="s">
        <v>195</v>
      </c>
      <c r="C15" s="55">
        <v>1595</v>
      </c>
      <c r="D15" s="56">
        <f>'2. 2015 Continuity Schedule'!CC34</f>
        <v>-14003.896000000001</v>
      </c>
      <c r="E15" s="89" t="s">
        <v>256</v>
      </c>
      <c r="F15" s="56">
        <f>IFERROR(IF(F$4="",0,IF($E15="kWh",VLOOKUP(F$4,'4. Billing Determinants'!$B$19:$Z$41,4,0)/'4. Billing Determinants'!$E$41*$D15,IF($E15="kW",VLOOKUP(F$4,'4. Billing Determinants'!$B$19:$Z$41,5,0)/'4. Billing Determinants'!$F$41*$D15,IF($E15="Non-RPP kWh",VLOOKUP(F$4,'4. Billing Determinants'!$B$19:$Z$41,6,0)/'4. Billing Determinants'!$G$41*$D15, VLOOKUP(F$4,'4. Billing Determinants'!$B$19:$Z$41,21,0)*$D15)))),0)</f>
        <v>-4089.1376319999999</v>
      </c>
      <c r="G15" s="56">
        <f>IFERROR(IF(G$4="",0,IF($E15="kWh",VLOOKUP(G$4,'4. Billing Determinants'!$B$19:$Z$41,4,0)/'4. Billing Determinants'!$E$41*$D15,IF($E15="kW",VLOOKUP(G$4,'4. Billing Determinants'!$B$19:$Z$41,5,0)/'4. Billing Determinants'!$F$41*$D15,IF($E15="Non-RPP kWh",VLOOKUP(G$4,'4. Billing Determinants'!$B$19:$Z$41,6,0)/'4. Billing Determinants'!$G$41*$D15, VLOOKUP(G$4,'4. Billing Determinants'!$B$19:$Z$41,21,0)*$D15)))),0)</f>
        <v>-1974.5493359999998</v>
      </c>
      <c r="H15" s="56">
        <f>IFERROR(IF(H$4="",0,IF($E15="kWh",VLOOKUP(H$4,'4. Billing Determinants'!$B$19:$Z$41,4,0)/'4. Billing Determinants'!$E$41*$D15,IF($E15="kW",VLOOKUP(H$4,'4. Billing Determinants'!$B$19:$Z$41,5,0)/'4. Billing Determinants'!$F$41*$D15,IF($E15="Non-RPP kWh",VLOOKUP(H$4,'4. Billing Determinants'!$B$19:$Z$41,6,0)/'4. Billing Determinants'!$G$41*$D15, VLOOKUP(H$4,'4. Billing Determinants'!$B$19:$Z$41,21,0)*$D15)))),0)</f>
        <v>-6749.877872</v>
      </c>
      <c r="I15" s="56">
        <f>IFERROR(IF(I$4="",0,IF($E15="kWh",VLOOKUP(I$4,'4. Billing Determinants'!$B$19:$Z$41,4,0)/'4. Billing Determinants'!$E$41*$D15,IF($E15="kW",VLOOKUP(I$4,'4. Billing Determinants'!$B$19:$Z$41,5,0)/'4. Billing Determinants'!$F$41*$D15,IF($E15="Non-RPP kWh",VLOOKUP(I$4,'4. Billing Determinants'!$B$19:$Z$41,6,0)/'4. Billing Determinants'!$G$41*$D15, VLOOKUP(I$4,'4. Billing Determinants'!$B$19:$Z$41,21,0)*$D15)))),0)</f>
        <v>-1078.299992</v>
      </c>
      <c r="J15" s="56">
        <f>IFERROR(IF(J$4="",0,IF($E15="kWh",VLOOKUP(J$4,'4. Billing Determinants'!$B$19:$Z$41,4,0)/'4. Billing Determinants'!$E$41*$D15,IF($E15="kW",VLOOKUP(J$4,'4. Billing Determinants'!$B$19:$Z$41,5,0)/'4. Billing Determinants'!$F$41*$D15,IF($E15="Non-RPP kWh",VLOOKUP(J$4,'4. Billing Determinants'!$B$19:$Z$41,6,0)/'4. Billing Determinants'!$G$41*$D15, VLOOKUP(J$4,'4. Billing Determinants'!$B$19:$Z$41,21,0)*$D15)))),0)</f>
        <v>-67.218700799999993</v>
      </c>
      <c r="K15" s="56">
        <f>IFERROR(IF(K$4="",0,IF($E15="kWh",VLOOKUP(K$4,'4. Billing Determinants'!$B$19:$Z$41,4,0)/'4. Billing Determinants'!$E$41*$D15,IF($E15="kW",VLOOKUP(K$4,'4. Billing Determinants'!$B$19:$Z$41,5,0)/'4. Billing Determinants'!$F$41*$D15,IF($E15="Non-RPP kWh",VLOOKUP(K$4,'4. Billing Determinants'!$B$19:$Z$41,6,0)/'4. Billing Determinants'!$G$41*$D15, VLOOKUP(K$4,'4. Billing Determinants'!$B$19:$Z$41,21,0)*$D15)))),0)</f>
        <v>-4.2011687999999996</v>
      </c>
      <c r="L15" s="56">
        <f>IFERROR(IF(L$4="",0,IF($E15="kWh",VLOOKUP(L$4,'4. Billing Determinants'!$B$19:$Z$41,4,0)/'4. Billing Determinants'!$E$41*$D15,IF($E15="kW",VLOOKUP(L$4,'4. Billing Determinants'!$B$19:$Z$41,5,0)/'4. Billing Determinants'!$F$41*$D15,IF($E15="Non-RPP kWh",VLOOKUP(L$4,'4. Billing Determinants'!$B$19:$Z$41,6,0)/'4. Billing Determinants'!$G$41*$D15, VLOOKUP(L$4,'4. Billing Determinants'!$B$19:$Z$41,21,0)*$D15)))),0)</f>
        <v>-40.611298400000003</v>
      </c>
      <c r="M15" s="56">
        <f>IFERROR(IF(M$4="",0,IF($E15="kWh",VLOOKUP(M$4,'4. Billing Determinants'!$B$19:$Z$41,4,0)/'4. Billing Determinants'!$E$41*$D15,IF($E15="kW",VLOOKUP(M$4,'4. Billing Determinants'!$B$19:$Z$41,5,0)/'4. Billing Determinants'!$F$41*$D15,IF($E15="Non-RPP kWh",VLOOKUP(M$4,'4. Billing Determinants'!$B$19:$Z$41,6,0)/'4. Billing Determinants'!$G$41*$D15, VLOOKUP(M$4,'4. Billing Determinants'!$B$19:$Z$41,21,0)*$D15)))),0)</f>
        <v>0</v>
      </c>
      <c r="N15" s="56">
        <f>IFERROR(IF(N$4="",0,IF($E15="kWh",VLOOKUP(N$4,'4. Billing Determinants'!$B$19:$Z$41,4,0)/'4. Billing Determinants'!$E$41*$D15,IF($E15="kW",VLOOKUP(N$4,'4. Billing Determinants'!$B$19:$Z$41,5,0)/'4. Billing Determinants'!$F$41*$D15,IF($E15="Non-RPP kWh",VLOOKUP(N$4,'4. Billing Determinants'!$B$19:$Z$41,6,0)/'4. Billing Determinants'!$G$41*$D15, VLOOKUP(N$4,'4. Billing Determinants'!$B$19:$Z$41,21,0)*$D15)))),0)</f>
        <v>0</v>
      </c>
      <c r="O15" s="56">
        <f>IFERROR(IF(O$4="",0,IF($E15="kWh",VLOOKUP(O$4,'4. Billing Determinants'!$B$19:$Z$41,4,0)/'4. Billing Determinants'!$E$41*$D15,IF($E15="kW",VLOOKUP(O$4,'4. Billing Determinants'!$B$19:$Z$41,5,0)/'4. Billing Determinants'!$F$41*$D15,IF($E15="Non-RPP kWh",VLOOKUP(O$4,'4. Billing Determinants'!$B$19:$Z$41,6,0)/'4. Billing Determinants'!$G$41*$D15, VLOOKUP(O$4,'4. Billing Determinants'!$B$19:$Z$41,21,0)*$D15)))),0)</f>
        <v>0</v>
      </c>
      <c r="P15" s="56">
        <f>IFERROR(IF(P$4="",0,IF($E15="kWh",VLOOKUP(P$4,'4. Billing Determinants'!$B$19:$Z$41,4,0)/'4. Billing Determinants'!$E$41*$D15,IF($E15="kW",VLOOKUP(P$4,'4. Billing Determinants'!$B$19:$Z$41,5,0)/'4. Billing Determinants'!$F$41*$D15,IF($E15="Non-RPP kWh",VLOOKUP(P$4,'4. Billing Determinants'!$B$19:$Z$41,6,0)/'4. Billing Determinants'!$G$41*$D15, VLOOKUP(P$4,'4. Billing Determinants'!$B$19:$Z$41,21,0)*$D15)))),0)</f>
        <v>0</v>
      </c>
      <c r="Q15" s="56">
        <f>IFERROR(IF(Q$4="",0,IF($E15="kWh",VLOOKUP(Q$4,'4. Billing Determinants'!$B$19:$Z$41,4,0)/'4. Billing Determinants'!$E$41*$D15,IF($E15="kW",VLOOKUP(Q$4,'4. Billing Determinants'!$B$19:$Z$41,5,0)/'4. Billing Determinants'!$F$41*$D15,IF($E15="Non-RPP kWh",VLOOKUP(Q$4,'4. Billing Determinants'!$B$19:$Z$41,6,0)/'4. Billing Determinants'!$G$41*$D15, VLOOKUP(Q$4,'4. Billing Determinants'!$B$19:$Z$41,21,0)*$D15)))),0)</f>
        <v>0</v>
      </c>
      <c r="R15" s="56">
        <f>IFERROR(IF(R$4="",0,IF($E15="kWh",VLOOKUP(R$4,'4. Billing Determinants'!$B$19:$Z$41,4,0)/'4. Billing Determinants'!$E$41*$D15,IF($E15="kW",VLOOKUP(R$4,'4. Billing Determinants'!$B$19:$Z$41,5,0)/'4. Billing Determinants'!$F$41*$D15,IF($E15="Non-RPP kWh",VLOOKUP(R$4,'4. Billing Determinants'!$B$19:$Z$41,6,0)/'4. Billing Determinants'!$G$41*$D15, VLOOKUP(R$4,'4. Billing Determinants'!$B$19:$Z$41,21,0)*$D15)))),0)</f>
        <v>0</v>
      </c>
      <c r="S15" s="56">
        <f>IFERROR(IF(S$4="",0,IF($E15="kWh",VLOOKUP(S$4,'4. Billing Determinants'!$B$19:$Z$41,4,0)/'4. Billing Determinants'!$E$41*$D15,IF($E15="kW",VLOOKUP(S$4,'4. Billing Determinants'!$B$19:$Z$41,5,0)/'4. Billing Determinants'!$F$41*$D15,IF($E15="Non-RPP kWh",VLOOKUP(S$4,'4. Billing Determinants'!$B$19:$Z$41,6,0)/'4. Billing Determinants'!$G$41*$D15, VLOOKUP(S$4,'4. Billing Determinants'!$B$19:$Z$41,21,0)*$D15)))),0)</f>
        <v>0</v>
      </c>
      <c r="T15" s="56">
        <f>IFERROR(IF(T$4="",0,IF($E15="kWh",VLOOKUP(T$4,'4. Billing Determinants'!$B$19:$Z$41,4,0)/'4. Billing Determinants'!$E$41*$D15,IF($E15="kW",VLOOKUP(T$4,'4. Billing Determinants'!$B$19:$Z$41,5,0)/'4. Billing Determinants'!$F$41*$D15,IF($E15="Non-RPP kWh",VLOOKUP(T$4,'4. Billing Determinants'!$B$19:$Z$41,6,0)/'4. Billing Determinants'!$G$41*$D15, VLOOKUP(T$4,'4. Billing Determinants'!$B$19:$Z$41,21,0)*$D15)))),0)</f>
        <v>0</v>
      </c>
      <c r="U15" s="56">
        <f>IFERROR(IF(U$4="",0,IF($E15="kWh",VLOOKUP(U$4,'4. Billing Determinants'!$B$19:$Z$41,4,0)/'4. Billing Determinants'!$E$41*$D15,IF($E15="kW",VLOOKUP(U$4,'4. Billing Determinants'!$B$19:$Z$41,5,0)/'4. Billing Determinants'!$F$41*$D15,IF($E15="Non-RPP kWh",VLOOKUP(U$4,'4. Billing Determinants'!$B$19:$Z$41,6,0)/'4. Billing Determinants'!$G$41*$D15, VLOOKUP(U$4,'4. Billing Determinants'!$B$19:$Z$41,21,0)*$D15)))),0)</f>
        <v>0</v>
      </c>
      <c r="V15" s="56">
        <f>IFERROR(IF(V$4="",0,IF($E15="kWh",VLOOKUP(V$4,'4. Billing Determinants'!$B$19:$Z$41,4,0)/'4. Billing Determinants'!$E$41*$D15,IF($E15="kW",VLOOKUP(V$4,'4. Billing Determinants'!$B$19:$Z$41,5,0)/'4. Billing Determinants'!$F$41*$D15,IF($E15="Non-RPP kWh",VLOOKUP(V$4,'4. Billing Determinants'!$B$19:$Z$41,6,0)/'4. Billing Determinants'!$G$41*$D15, VLOOKUP(V$4,'4. Billing Determinants'!$B$19:$Z$41,21,0)*$D15)))),0)</f>
        <v>0</v>
      </c>
      <c r="W15" s="56">
        <f>IFERROR(IF(W$4="",0,IF($E15="kWh",VLOOKUP(W$4,'4. Billing Determinants'!$B$19:$Z$41,4,0)/'4. Billing Determinants'!$E$41*$D15,IF($E15="kW",VLOOKUP(W$4,'4. Billing Determinants'!$B$19:$Z$41,5,0)/'4. Billing Determinants'!$F$41*$D15,IF($E15="Non-RPP kWh",VLOOKUP(W$4,'4. Billing Determinants'!$B$19:$Z$41,6,0)/'4. Billing Determinants'!$G$41*$D15, VLOOKUP(W$4,'4. Billing Determinants'!$B$19:$Z$41,21,0)*$D15)))),0)</f>
        <v>0</v>
      </c>
      <c r="X15" s="56">
        <f>IFERROR(IF(X$4="",0,IF($E15="kWh",VLOOKUP(X$4,'4. Billing Determinants'!$B$19:$Z$41,4,0)/'4. Billing Determinants'!$E$41*$D15,IF($E15="kW",VLOOKUP(X$4,'4. Billing Determinants'!$B$19:$Z$41,5,0)/'4. Billing Determinants'!$F$41*$D15,IF($E15="Non-RPP kWh",VLOOKUP(X$4,'4. Billing Determinants'!$B$19:$Z$41,6,0)/'4. Billing Determinants'!$G$41*$D15, VLOOKUP(X$4,'4. Billing Determinants'!$B$19:$Z$41,21,0)*$D15)))),0)</f>
        <v>0</v>
      </c>
      <c r="Y15" s="56">
        <f>IFERROR(IF(Y$4="",0,IF($E15="kWh",VLOOKUP(Y$4,'4. Billing Determinants'!$B$19:$Z$41,4,0)/'4. Billing Determinants'!$E$41*$D15,IF($E15="kW",VLOOKUP(Y$4,'4. Billing Determinants'!$B$19:$Z$41,5,0)/'4. Billing Determinants'!$F$41*$D15,IF($E15="Non-RPP kWh",VLOOKUP(Y$4,'4. Billing Determinants'!$B$19:$Z$41,6,0)/'4. Billing Determinants'!$G$41*$D15, VLOOKUP(Y$4,'4. Billing Determinants'!$B$19:$Z$41,21,0)*$D15)))),0)</f>
        <v>0</v>
      </c>
    </row>
    <row r="16" spans="2:27" x14ac:dyDescent="0.2">
      <c r="B16" s="58" t="s">
        <v>221</v>
      </c>
      <c r="C16" s="55">
        <v>1595</v>
      </c>
      <c r="D16" s="56">
        <f>'2. 2015 Continuity Schedule'!CC35</f>
        <v>0</v>
      </c>
      <c r="E16" s="89" t="s">
        <v>223</v>
      </c>
      <c r="F16" s="56">
        <f>IFERROR(IF(F$4="",0,IF($E16="kWh",VLOOKUP(F$4,'4. Billing Determinants'!$B$19:$Z$41,4,0)/'4. Billing Determinants'!$E$41*$D16,IF($E16="kW",VLOOKUP(F$4,'4. Billing Determinants'!$B$19:$Z$41,5,0)/'4. Billing Determinants'!$F$41*$D16,IF($E16="Non-RPP kWh",VLOOKUP(F$4,'4. Billing Determinants'!$B$19:$Z$41,6,0)/'4. Billing Determinants'!$G$41*$D16, VLOOKUP(F$4,'4. Billing Determinants'!$B$19:$Z$41,22,0)*$D16)))),0)</f>
        <v>0</v>
      </c>
      <c r="G16" s="56">
        <f>IFERROR(IF(G$4="",0,IF($E16="kWh",VLOOKUP(G$4,'4. Billing Determinants'!$B$19:$Z$41,4,0)/'4. Billing Determinants'!$E$41*$D16,IF($E16="kW",VLOOKUP(G$4,'4. Billing Determinants'!$B$19:$Z$41,5,0)/'4. Billing Determinants'!$F$41*$D16,IF($E16="Non-RPP kWh",VLOOKUP(G$4,'4. Billing Determinants'!$B$19:$Z$41,6,0)/'4. Billing Determinants'!$G$41*$D16, VLOOKUP(G$4,'4. Billing Determinants'!$B$19:$Z$41,22,0)*$D16)))),0)</f>
        <v>0</v>
      </c>
      <c r="H16" s="56">
        <f>IFERROR(IF(H$4="",0,IF($E16="kWh",VLOOKUP(H$4,'4. Billing Determinants'!$B$19:$Z$41,4,0)/'4. Billing Determinants'!$E$41*$D16,IF($E16="kW",VLOOKUP(H$4,'4. Billing Determinants'!$B$19:$Z$41,5,0)/'4. Billing Determinants'!$F$41*$D16,IF($E16="Non-RPP kWh",VLOOKUP(H$4,'4. Billing Determinants'!$B$19:$Z$41,6,0)/'4. Billing Determinants'!$G$41*$D16, VLOOKUP(H$4,'4. Billing Determinants'!$B$19:$Z$41,22,0)*$D16)))),0)</f>
        <v>0</v>
      </c>
      <c r="I16" s="56">
        <f>IFERROR(IF(I$4="",0,IF($E16="kWh",VLOOKUP(I$4,'4. Billing Determinants'!$B$19:$Z$41,4,0)/'4. Billing Determinants'!$E$41*$D16,IF($E16="kW",VLOOKUP(I$4,'4. Billing Determinants'!$B$19:$Z$41,5,0)/'4. Billing Determinants'!$F$41*$D16,IF($E16="Non-RPP kWh",VLOOKUP(I$4,'4. Billing Determinants'!$B$19:$Z$41,6,0)/'4. Billing Determinants'!$G$41*$D16, VLOOKUP(I$4,'4. Billing Determinants'!$B$19:$Z$41,22,0)*$D16)))),0)</f>
        <v>0</v>
      </c>
      <c r="J16" s="56">
        <f>IFERROR(IF(J$4="",0,IF($E16="kWh",VLOOKUP(J$4,'4. Billing Determinants'!$B$19:$Z$41,4,0)/'4. Billing Determinants'!$E$41*$D16,IF($E16="kW",VLOOKUP(J$4,'4. Billing Determinants'!$B$19:$Z$41,5,0)/'4. Billing Determinants'!$F$41*$D16,IF($E16="Non-RPP kWh",VLOOKUP(J$4,'4. Billing Determinants'!$B$19:$Z$41,6,0)/'4. Billing Determinants'!$G$41*$D16, VLOOKUP(J$4,'4. Billing Determinants'!$B$19:$Z$41,22,0)*$D16)))),0)</f>
        <v>0</v>
      </c>
      <c r="K16" s="56">
        <f>IFERROR(IF(K$4="",0,IF($E16="kWh",VLOOKUP(K$4,'4. Billing Determinants'!$B$19:$Z$41,4,0)/'4. Billing Determinants'!$E$41*$D16,IF($E16="kW",VLOOKUP(K$4,'4. Billing Determinants'!$B$19:$Z$41,5,0)/'4. Billing Determinants'!$F$41*$D16,IF($E16="Non-RPP kWh",VLOOKUP(K$4,'4. Billing Determinants'!$B$19:$Z$41,6,0)/'4. Billing Determinants'!$G$41*$D16, VLOOKUP(K$4,'4. Billing Determinants'!$B$19:$Z$41,22,0)*$D16)))),0)</f>
        <v>0</v>
      </c>
      <c r="L16" s="56">
        <f>IFERROR(IF(L$4="",0,IF($E16="kWh",VLOOKUP(L$4,'4. Billing Determinants'!$B$19:$Z$41,4,0)/'4. Billing Determinants'!$E$41*$D16,IF($E16="kW",VLOOKUP(L$4,'4. Billing Determinants'!$B$19:$Z$41,5,0)/'4. Billing Determinants'!$F$41*$D16,IF($E16="Non-RPP kWh",VLOOKUP(L$4,'4. Billing Determinants'!$B$19:$Z$41,6,0)/'4. Billing Determinants'!$G$41*$D16, VLOOKUP(L$4,'4. Billing Determinants'!$B$19:$Z$41,22,0)*$D16)))),0)</f>
        <v>0</v>
      </c>
      <c r="M16" s="56">
        <f>IFERROR(IF(M$4="",0,IF($E16="kWh",VLOOKUP(M$4,'4. Billing Determinants'!$B$19:$Z$41,4,0)/'4. Billing Determinants'!$E$41*$D16,IF($E16="kW",VLOOKUP(M$4,'4. Billing Determinants'!$B$19:$Z$41,5,0)/'4. Billing Determinants'!$F$41*$D16,IF($E16="Non-RPP kWh",VLOOKUP(M$4,'4. Billing Determinants'!$B$19:$Z$41,6,0)/'4. Billing Determinants'!$G$41*$D16, VLOOKUP(M$4,'4. Billing Determinants'!$B$19:$Z$41,22,0)*$D16)))),0)</f>
        <v>0</v>
      </c>
      <c r="N16" s="56">
        <f>IFERROR(IF(N$4="",0,IF($E16="kWh",VLOOKUP(N$4,'4. Billing Determinants'!$B$19:$Z$41,4,0)/'4. Billing Determinants'!$E$41*$D16,IF($E16="kW",VLOOKUP(N$4,'4. Billing Determinants'!$B$19:$Z$41,5,0)/'4. Billing Determinants'!$F$41*$D16,IF($E16="Non-RPP kWh",VLOOKUP(N$4,'4. Billing Determinants'!$B$19:$Z$41,6,0)/'4. Billing Determinants'!$G$41*$D16, VLOOKUP(N$4,'4. Billing Determinants'!$B$19:$Z$41,22,0)*$D16)))),0)</f>
        <v>0</v>
      </c>
      <c r="O16" s="56">
        <f>IFERROR(IF(O$4="",0,IF($E16="kWh",VLOOKUP(O$4,'4. Billing Determinants'!$B$19:$Z$41,4,0)/'4. Billing Determinants'!$E$41*$D16,IF($E16="kW",VLOOKUP(O$4,'4. Billing Determinants'!$B$19:$Z$41,5,0)/'4. Billing Determinants'!$F$41*$D16,IF($E16="Non-RPP kWh",VLOOKUP(O$4,'4. Billing Determinants'!$B$19:$Z$41,6,0)/'4. Billing Determinants'!$G$41*$D16, VLOOKUP(O$4,'4. Billing Determinants'!$B$19:$Z$41,22,0)*$D16)))),0)</f>
        <v>0</v>
      </c>
      <c r="P16" s="56">
        <f>IFERROR(IF(P$4="",0,IF($E16="kWh",VLOOKUP(P$4,'4. Billing Determinants'!$B$19:$Z$41,4,0)/'4. Billing Determinants'!$E$41*$D16,IF($E16="kW",VLOOKUP(P$4,'4. Billing Determinants'!$B$19:$Z$41,5,0)/'4. Billing Determinants'!$F$41*$D16,IF($E16="Non-RPP kWh",VLOOKUP(P$4,'4. Billing Determinants'!$B$19:$Z$41,6,0)/'4. Billing Determinants'!$G$41*$D16, VLOOKUP(P$4,'4. Billing Determinants'!$B$19:$Z$41,22,0)*$D16)))),0)</f>
        <v>0</v>
      </c>
      <c r="Q16" s="56">
        <f>IFERROR(IF(Q$4="",0,IF($E16="kWh",VLOOKUP(Q$4,'4. Billing Determinants'!$B$19:$Z$41,4,0)/'4. Billing Determinants'!$E$41*$D16,IF($E16="kW",VLOOKUP(Q$4,'4. Billing Determinants'!$B$19:$Z$41,5,0)/'4. Billing Determinants'!$F$41*$D16,IF($E16="Non-RPP kWh",VLOOKUP(Q$4,'4. Billing Determinants'!$B$19:$Z$41,6,0)/'4. Billing Determinants'!$G$41*$D16, VLOOKUP(Q$4,'4. Billing Determinants'!$B$19:$Z$41,22,0)*$D16)))),0)</f>
        <v>0</v>
      </c>
      <c r="R16" s="56">
        <f>IFERROR(IF(R$4="",0,IF($E16="kWh",VLOOKUP(R$4,'4. Billing Determinants'!$B$19:$Z$41,4,0)/'4. Billing Determinants'!$E$41*$D16,IF($E16="kW",VLOOKUP(R$4,'4. Billing Determinants'!$B$19:$Z$41,5,0)/'4. Billing Determinants'!$F$41*$D16,IF($E16="Non-RPP kWh",VLOOKUP(R$4,'4. Billing Determinants'!$B$19:$Z$41,6,0)/'4. Billing Determinants'!$G$41*$D16, VLOOKUP(R$4,'4. Billing Determinants'!$B$19:$Z$41,22,0)*$D16)))),0)</f>
        <v>0</v>
      </c>
      <c r="S16" s="56">
        <f>IFERROR(IF(S$4="",0,IF($E16="kWh",VLOOKUP(S$4,'4. Billing Determinants'!$B$19:$Z$41,4,0)/'4. Billing Determinants'!$E$41*$D16,IF($E16="kW",VLOOKUP(S$4,'4. Billing Determinants'!$B$19:$Z$41,5,0)/'4. Billing Determinants'!$F$41*$D16,IF($E16="Non-RPP kWh",VLOOKUP(S$4,'4. Billing Determinants'!$B$19:$Z$41,6,0)/'4. Billing Determinants'!$G$41*$D16, VLOOKUP(S$4,'4. Billing Determinants'!$B$19:$Z$41,22,0)*$D16)))),0)</f>
        <v>0</v>
      </c>
      <c r="T16" s="56">
        <f>IFERROR(IF(T$4="",0,IF($E16="kWh",VLOOKUP(T$4,'4. Billing Determinants'!$B$19:$Z$41,4,0)/'4. Billing Determinants'!$E$41*$D16,IF($E16="kW",VLOOKUP(T$4,'4. Billing Determinants'!$B$19:$Z$41,5,0)/'4. Billing Determinants'!$F$41*$D16,IF($E16="Non-RPP kWh",VLOOKUP(T$4,'4. Billing Determinants'!$B$19:$Z$41,6,0)/'4. Billing Determinants'!$G$41*$D16, VLOOKUP(T$4,'4. Billing Determinants'!$B$19:$Z$41,22,0)*$D16)))),0)</f>
        <v>0</v>
      </c>
      <c r="U16" s="56">
        <f>IFERROR(IF(U$4="",0,IF($E16="kWh",VLOOKUP(U$4,'4. Billing Determinants'!$B$19:$Z$41,4,0)/'4. Billing Determinants'!$E$41*$D16,IF($E16="kW",VLOOKUP(U$4,'4. Billing Determinants'!$B$19:$Z$41,5,0)/'4. Billing Determinants'!$F$41*$D16,IF($E16="Non-RPP kWh",VLOOKUP(U$4,'4. Billing Determinants'!$B$19:$Z$41,6,0)/'4. Billing Determinants'!$G$41*$D16, VLOOKUP(U$4,'4. Billing Determinants'!$B$19:$Z$41,22,0)*$D16)))),0)</f>
        <v>0</v>
      </c>
      <c r="V16" s="56">
        <f>IFERROR(IF(V$4="",0,IF($E16="kWh",VLOOKUP(V$4,'4. Billing Determinants'!$B$19:$Z$41,4,0)/'4. Billing Determinants'!$E$41*$D16,IF($E16="kW",VLOOKUP(V$4,'4. Billing Determinants'!$B$19:$Z$41,5,0)/'4. Billing Determinants'!$F$41*$D16,IF($E16="Non-RPP kWh",VLOOKUP(V$4,'4. Billing Determinants'!$B$19:$Z$41,6,0)/'4. Billing Determinants'!$G$41*$D16, VLOOKUP(V$4,'4. Billing Determinants'!$B$19:$Z$41,22,0)*$D16)))),0)</f>
        <v>0</v>
      </c>
      <c r="W16" s="56">
        <f>IFERROR(IF(W$4="",0,IF($E16="kWh",VLOOKUP(W$4,'4. Billing Determinants'!$B$19:$Z$41,4,0)/'4. Billing Determinants'!$E$41*$D16,IF($E16="kW",VLOOKUP(W$4,'4. Billing Determinants'!$B$19:$Z$41,5,0)/'4. Billing Determinants'!$F$41*$D16,IF($E16="Non-RPP kWh",VLOOKUP(W$4,'4. Billing Determinants'!$B$19:$Z$41,6,0)/'4. Billing Determinants'!$G$41*$D16, VLOOKUP(W$4,'4. Billing Determinants'!$B$19:$Z$41,22,0)*$D16)))),0)</f>
        <v>0</v>
      </c>
      <c r="X16" s="56">
        <f>IFERROR(IF(X$4="",0,IF($E16="kWh",VLOOKUP(X$4,'4. Billing Determinants'!$B$19:$Z$41,4,0)/'4. Billing Determinants'!$E$41*$D16,IF($E16="kW",VLOOKUP(X$4,'4. Billing Determinants'!$B$19:$Z$41,5,0)/'4. Billing Determinants'!$F$41*$D16,IF($E16="Non-RPP kWh",VLOOKUP(X$4,'4. Billing Determinants'!$B$19:$Z$41,6,0)/'4. Billing Determinants'!$G$41*$D16, VLOOKUP(X$4,'4. Billing Determinants'!$B$19:$Z$41,22,0)*$D16)))),0)</f>
        <v>0</v>
      </c>
      <c r="Y16" s="56">
        <f>IFERROR(IF(Y$4="",0,IF($E16="kWh",VLOOKUP(Y$4,'4. Billing Determinants'!$B$19:$Z$41,4,0)/'4. Billing Determinants'!$E$41*$D16,IF($E16="kW",VLOOKUP(Y$4,'4. Billing Determinants'!$B$19:$Z$41,5,0)/'4. Billing Determinants'!$F$41*$D16,IF($E16="Non-RPP kWh",VLOOKUP(Y$4,'4. Billing Determinants'!$B$19:$Z$41,6,0)/'4. Billing Determinants'!$G$41*$D16, VLOOKUP(Y$4,'4. Billing Determinants'!$B$19:$Z$41,22,0)*$D16)))),0)</f>
        <v>0</v>
      </c>
    </row>
    <row r="17" spans="2:25" x14ac:dyDescent="0.2">
      <c r="B17" s="58" t="s">
        <v>235</v>
      </c>
      <c r="C17" s="55">
        <v>1595</v>
      </c>
      <c r="D17" s="56">
        <f>'2. 2015 Continuity Schedule'!CC36</f>
        <v>3371.2629999999999</v>
      </c>
      <c r="E17" s="89" t="s">
        <v>256</v>
      </c>
      <c r="F17" s="56">
        <f>IFERROR(IF(F$4="",0,IF($E17="kWh",VLOOKUP(F$4,'4. Billing Determinants'!$B$19:$Z$41,4,0)/'4. Billing Determinants'!$E$41*$D17,IF($E17="kW",VLOOKUP(F$4,'4. Billing Determinants'!$B$19:$Z$41,5,0)/'4. Billing Determinants'!$F$41*$D17,IF($E17="Non-RPP kWh",VLOOKUP(F$4,'4. Billing Determinants'!$B$19:$Z$41,6,0)/'4. Billing Determinants'!$G$41*$D17, VLOOKUP(F$4,'4. Billing Determinants'!$B$19:$Z$41,23,0)*$D17)))),0)</f>
        <v>997.55672169999991</v>
      </c>
      <c r="G17" s="56">
        <f>IFERROR(IF(G$4="",0,IF($E17="kWh",VLOOKUP(G$4,'4. Billing Determinants'!$B$19:$Z$41,4,0)/'4. Billing Determinants'!$E$41*$D17,IF($E17="kW",VLOOKUP(G$4,'4. Billing Determinants'!$B$19:$Z$41,5,0)/'4. Billing Determinants'!$F$41*$D17,IF($E17="Non-RPP kWh",VLOOKUP(G$4,'4. Billing Determinants'!$B$19:$Z$41,6,0)/'4. Billing Determinants'!$G$41*$D17, VLOOKUP(G$4,'4. Billing Determinants'!$B$19:$Z$41,23,0)*$D17)))),0)</f>
        <v>476.35946190000004</v>
      </c>
      <c r="H17" s="56">
        <f>IFERROR(IF(H$4="",0,IF($E17="kWh",VLOOKUP(H$4,'4. Billing Determinants'!$B$19:$Z$41,4,0)/'4. Billing Determinants'!$E$41*$D17,IF($E17="kW",VLOOKUP(H$4,'4. Billing Determinants'!$B$19:$Z$41,5,0)/'4. Billing Determinants'!$F$41*$D17,IF($E17="Non-RPP kWh",VLOOKUP(H$4,'4. Billing Determinants'!$B$19:$Z$41,6,0)/'4. Billing Determinants'!$G$41*$D17, VLOOKUP(H$4,'4. Billing Determinants'!$B$19:$Z$41,23,0)*$D17)))),0)</f>
        <v>1584.8307363000001</v>
      </c>
      <c r="I17" s="56">
        <f>IFERROR(IF(I$4="",0,IF($E17="kWh",VLOOKUP(I$4,'4. Billing Determinants'!$B$19:$Z$41,4,0)/'4. Billing Determinants'!$E$41*$D17,IF($E17="kW",VLOOKUP(I$4,'4. Billing Determinants'!$B$19:$Z$41,5,0)/'4. Billing Determinants'!$F$41*$D17,IF($E17="Non-RPP kWh",VLOOKUP(I$4,'4. Billing Determinants'!$B$19:$Z$41,6,0)/'4. Billing Determinants'!$G$41*$D17, VLOOKUP(I$4,'4. Billing Determinants'!$B$19:$Z$41,23,0)*$D17)))),0)</f>
        <v>282.51183939999999</v>
      </c>
      <c r="J17" s="56">
        <f>IFERROR(IF(J$4="",0,IF($E17="kWh",VLOOKUP(J$4,'4. Billing Determinants'!$B$19:$Z$41,4,0)/'4. Billing Determinants'!$E$41*$D17,IF($E17="kW",VLOOKUP(J$4,'4. Billing Determinants'!$B$19:$Z$41,5,0)/'4. Billing Determinants'!$F$41*$D17,IF($E17="Non-RPP kWh",VLOOKUP(J$4,'4. Billing Determinants'!$B$19:$Z$41,6,0)/'4. Billing Determinants'!$G$41*$D17, VLOOKUP(J$4,'4. Billing Determinants'!$B$19:$Z$41,23,0)*$D17)))),0)</f>
        <v>18.879072799999999</v>
      </c>
      <c r="K17" s="56">
        <f>IFERROR(IF(K$4="",0,IF($E17="kWh",VLOOKUP(K$4,'4. Billing Determinants'!$B$19:$Z$41,4,0)/'4. Billing Determinants'!$E$41*$D17,IF($E17="kW",VLOOKUP(K$4,'4. Billing Determinants'!$B$19:$Z$41,5,0)/'4. Billing Determinants'!$F$41*$D17,IF($E17="Non-RPP kWh",VLOOKUP(K$4,'4. Billing Determinants'!$B$19:$Z$41,6,0)/'4. Billing Determinants'!$G$41*$D17, VLOOKUP(K$4,'4. Billing Determinants'!$B$19:$Z$41,23,0)*$D17)))),0)</f>
        <v>0.67425259999999998</v>
      </c>
      <c r="L17" s="56">
        <f>IFERROR(IF(L$4="",0,IF($E17="kWh",VLOOKUP(L$4,'4. Billing Determinants'!$B$19:$Z$41,4,0)/'4. Billing Determinants'!$E$41*$D17,IF($E17="kW",VLOOKUP(L$4,'4. Billing Determinants'!$B$19:$Z$41,5,0)/'4. Billing Determinants'!$F$41*$D17,IF($E17="Non-RPP kWh",VLOOKUP(L$4,'4. Billing Determinants'!$B$19:$Z$41,6,0)/'4. Billing Determinants'!$G$41*$D17, VLOOKUP(L$4,'4. Billing Determinants'!$B$19:$Z$41,23,0)*$D17)))),0)</f>
        <v>10.113789000000001</v>
      </c>
      <c r="M17" s="56">
        <f>IFERROR(IF(M$4="",0,IF($E17="kWh",VLOOKUP(M$4,'4. Billing Determinants'!$B$19:$Z$41,4,0)/'4. Billing Determinants'!$E$41*$D17,IF($E17="kW",VLOOKUP(M$4,'4. Billing Determinants'!$B$19:$Z$41,5,0)/'4. Billing Determinants'!$F$41*$D17,IF($E17="Non-RPP kWh",VLOOKUP(M$4,'4. Billing Determinants'!$B$19:$Z$41,6,0)/'4. Billing Determinants'!$G$41*$D17, VLOOKUP(M$4,'4. Billing Determinants'!$B$19:$Z$41,23,0)*$D17)))),0)</f>
        <v>0</v>
      </c>
      <c r="N17" s="56">
        <f>IFERROR(IF(N$4="",0,IF($E17="kWh",VLOOKUP(N$4,'4. Billing Determinants'!$B$19:$Z$41,4,0)/'4. Billing Determinants'!$E$41*$D17,IF($E17="kW",VLOOKUP(N$4,'4. Billing Determinants'!$B$19:$Z$41,5,0)/'4. Billing Determinants'!$F$41*$D17,IF($E17="Non-RPP kWh",VLOOKUP(N$4,'4. Billing Determinants'!$B$19:$Z$41,6,0)/'4. Billing Determinants'!$G$41*$D17, VLOOKUP(N$4,'4. Billing Determinants'!$B$19:$Z$41,23,0)*$D17)))),0)</f>
        <v>0</v>
      </c>
      <c r="O17" s="56">
        <f>IFERROR(IF(O$4="",0,IF($E17="kWh",VLOOKUP(O$4,'4. Billing Determinants'!$B$19:$Z$41,4,0)/'4. Billing Determinants'!$E$41*$D17,IF($E17="kW",VLOOKUP(O$4,'4. Billing Determinants'!$B$19:$Z$41,5,0)/'4. Billing Determinants'!$F$41*$D17,IF($E17="Non-RPP kWh",VLOOKUP(O$4,'4. Billing Determinants'!$B$19:$Z$41,6,0)/'4. Billing Determinants'!$G$41*$D17, VLOOKUP(O$4,'4. Billing Determinants'!$B$19:$Z$41,23,0)*$D17)))),0)</f>
        <v>0</v>
      </c>
      <c r="P17" s="56">
        <f>IFERROR(IF(P$4="",0,IF($E17="kWh",VLOOKUP(P$4,'4. Billing Determinants'!$B$19:$Z$41,4,0)/'4. Billing Determinants'!$E$41*$D17,IF($E17="kW",VLOOKUP(P$4,'4. Billing Determinants'!$B$19:$Z$41,5,0)/'4. Billing Determinants'!$F$41*$D17,IF($E17="Non-RPP kWh",VLOOKUP(P$4,'4. Billing Determinants'!$B$19:$Z$41,6,0)/'4. Billing Determinants'!$G$41*$D17, VLOOKUP(P$4,'4. Billing Determinants'!$B$19:$Z$41,23,0)*$D17)))),0)</f>
        <v>0</v>
      </c>
      <c r="Q17" s="56">
        <f>IFERROR(IF(Q$4="",0,IF($E17="kWh",VLOOKUP(Q$4,'4. Billing Determinants'!$B$19:$Z$41,4,0)/'4. Billing Determinants'!$E$41*$D17,IF($E17="kW",VLOOKUP(Q$4,'4. Billing Determinants'!$B$19:$Z$41,5,0)/'4. Billing Determinants'!$F$41*$D17,IF($E17="Non-RPP kWh",VLOOKUP(Q$4,'4. Billing Determinants'!$B$19:$Z$41,6,0)/'4. Billing Determinants'!$G$41*$D17, VLOOKUP(Q$4,'4. Billing Determinants'!$B$19:$Z$41,23,0)*$D17)))),0)</f>
        <v>0</v>
      </c>
      <c r="R17" s="56">
        <f>IFERROR(IF(R$4="",0,IF($E17="kWh",VLOOKUP(R$4,'4. Billing Determinants'!$B$19:$Z$41,4,0)/'4. Billing Determinants'!$E$41*$D17,IF($E17="kW",VLOOKUP(R$4,'4. Billing Determinants'!$B$19:$Z$41,5,0)/'4. Billing Determinants'!$F$41*$D17,IF($E17="Non-RPP kWh",VLOOKUP(R$4,'4. Billing Determinants'!$B$19:$Z$41,6,0)/'4. Billing Determinants'!$G$41*$D17, VLOOKUP(R$4,'4. Billing Determinants'!$B$19:$Z$41,23,0)*$D17)))),0)</f>
        <v>0</v>
      </c>
      <c r="S17" s="56">
        <f>IFERROR(IF(S$4="",0,IF($E17="kWh",VLOOKUP(S$4,'4. Billing Determinants'!$B$19:$Z$41,4,0)/'4. Billing Determinants'!$E$41*$D17,IF($E17="kW",VLOOKUP(S$4,'4. Billing Determinants'!$B$19:$Z$41,5,0)/'4. Billing Determinants'!$F$41*$D17,IF($E17="Non-RPP kWh",VLOOKUP(S$4,'4. Billing Determinants'!$B$19:$Z$41,6,0)/'4. Billing Determinants'!$G$41*$D17, VLOOKUP(S$4,'4. Billing Determinants'!$B$19:$Z$41,23,0)*$D17)))),0)</f>
        <v>0</v>
      </c>
      <c r="T17" s="56">
        <f>IFERROR(IF(T$4="",0,IF($E17="kWh",VLOOKUP(T$4,'4. Billing Determinants'!$B$19:$Z$41,4,0)/'4. Billing Determinants'!$E$41*$D17,IF($E17="kW",VLOOKUP(T$4,'4. Billing Determinants'!$B$19:$Z$41,5,0)/'4. Billing Determinants'!$F$41*$D17,IF($E17="Non-RPP kWh",VLOOKUP(T$4,'4. Billing Determinants'!$B$19:$Z$41,6,0)/'4. Billing Determinants'!$G$41*$D17, VLOOKUP(T$4,'4. Billing Determinants'!$B$19:$Z$41,23,0)*$D17)))),0)</f>
        <v>0</v>
      </c>
      <c r="U17" s="56">
        <f>IFERROR(IF(U$4="",0,IF($E17="kWh",VLOOKUP(U$4,'4. Billing Determinants'!$B$19:$Z$41,4,0)/'4. Billing Determinants'!$E$41*$D17,IF($E17="kW",VLOOKUP(U$4,'4. Billing Determinants'!$B$19:$Z$41,5,0)/'4. Billing Determinants'!$F$41*$D17,IF($E17="Non-RPP kWh",VLOOKUP(U$4,'4. Billing Determinants'!$B$19:$Z$41,6,0)/'4. Billing Determinants'!$G$41*$D17, VLOOKUP(U$4,'4. Billing Determinants'!$B$19:$Z$41,23,0)*$D17)))),0)</f>
        <v>0</v>
      </c>
      <c r="V17" s="56">
        <f>IFERROR(IF(V$4="",0,IF($E17="kWh",VLOOKUP(V$4,'4. Billing Determinants'!$B$19:$Z$41,4,0)/'4. Billing Determinants'!$E$41*$D17,IF($E17="kW",VLOOKUP(V$4,'4. Billing Determinants'!$B$19:$Z$41,5,0)/'4. Billing Determinants'!$F$41*$D17,IF($E17="Non-RPP kWh",VLOOKUP(V$4,'4. Billing Determinants'!$B$19:$Z$41,6,0)/'4. Billing Determinants'!$G$41*$D17, VLOOKUP(V$4,'4. Billing Determinants'!$B$19:$Z$41,23,0)*$D17)))),0)</f>
        <v>0</v>
      </c>
      <c r="W17" s="56">
        <f>IFERROR(IF(W$4="",0,IF($E17="kWh",VLOOKUP(W$4,'4. Billing Determinants'!$B$19:$Z$41,4,0)/'4. Billing Determinants'!$E$41*$D17,IF($E17="kW",VLOOKUP(W$4,'4. Billing Determinants'!$B$19:$Z$41,5,0)/'4. Billing Determinants'!$F$41*$D17,IF($E17="Non-RPP kWh",VLOOKUP(W$4,'4. Billing Determinants'!$B$19:$Z$41,6,0)/'4. Billing Determinants'!$G$41*$D17, VLOOKUP(W$4,'4. Billing Determinants'!$B$19:$Z$41,23,0)*$D17)))),0)</f>
        <v>0</v>
      </c>
      <c r="X17" s="56">
        <f>IFERROR(IF(X$4="",0,IF($E17="kWh",VLOOKUP(X$4,'4. Billing Determinants'!$B$19:$Z$41,4,0)/'4. Billing Determinants'!$E$41*$D17,IF($E17="kW",VLOOKUP(X$4,'4. Billing Determinants'!$B$19:$Z$41,5,0)/'4. Billing Determinants'!$F$41*$D17,IF($E17="Non-RPP kWh",VLOOKUP(X$4,'4. Billing Determinants'!$B$19:$Z$41,6,0)/'4. Billing Determinants'!$G$41*$D17, VLOOKUP(X$4,'4. Billing Determinants'!$B$19:$Z$41,23,0)*$D17)))),0)</f>
        <v>0</v>
      </c>
      <c r="Y17" s="56">
        <f>IFERROR(IF(Y$4="",0,IF($E17="kWh",VLOOKUP(Y$4,'4. Billing Determinants'!$B$19:$Z$41,4,0)/'4. Billing Determinants'!$E$41*$D17,IF($E17="kW",VLOOKUP(Y$4,'4. Billing Determinants'!$B$19:$Z$41,5,0)/'4. Billing Determinants'!$F$41*$D17,IF($E17="Non-RPP kWh",VLOOKUP(Y$4,'4. Billing Determinants'!$B$19:$Z$41,6,0)/'4. Billing Determinants'!$G$41*$D17, VLOOKUP(Y$4,'4. Billing Determinants'!$B$19:$Z$41,23,0)*$D17)))),0)</f>
        <v>0</v>
      </c>
    </row>
    <row r="18" spans="2:25" x14ac:dyDescent="0.2">
      <c r="B18" s="58" t="s">
        <v>236</v>
      </c>
      <c r="C18" s="55">
        <v>1595</v>
      </c>
      <c r="D18" s="56">
        <f>'2. 2015 Continuity Schedule'!CC37</f>
        <v>-96329.414000000004</v>
      </c>
      <c r="E18" s="89" t="s">
        <v>256</v>
      </c>
      <c r="F18" s="56">
        <f>IFERROR(IF(F$4="",0,IF($E18="kWh",VLOOKUP(F$4,'4. Billing Determinants'!$B$19:$Z$41,4,0)/'4. Billing Determinants'!$E$41*$D18,IF($E18="kW",VLOOKUP(F$4,'4. Billing Determinants'!$B$19:$Z$41,5,0)/'4. Billing Determinants'!$F$41*$D18,IF($E18="Non-RPP kWh",VLOOKUP(F$4,'4. Billing Determinants'!$B$19:$Z$41,6,0)/'4. Billing Determinants'!$G$41*$D18, VLOOKUP(F$4,'4. Billing Determinants'!$B$19:$Z$41,24,0)*$D18)))),0)</f>
        <v>-28157.087712200002</v>
      </c>
      <c r="G18" s="56">
        <f>IFERROR(IF(G$4="",0,IF($E18="kWh",VLOOKUP(G$4,'4. Billing Determinants'!$B$19:$Z$41,4,0)/'4. Billing Determinants'!$E$41*$D18,IF($E18="kW",VLOOKUP(G$4,'4. Billing Determinants'!$B$19:$Z$41,5,0)/'4. Billing Determinants'!$F$41*$D18,IF($E18="Non-RPP kWh",VLOOKUP(G$4,'4. Billing Determinants'!$B$19:$Z$41,6,0)/'4. Billing Determinants'!$G$41*$D18, VLOOKUP(G$4,'4. Billing Determinants'!$B$19:$Z$41,24,0)*$D18)))),0)</f>
        <v>-13534.282667000001</v>
      </c>
      <c r="H18" s="56">
        <f>IFERROR(IF(H$4="",0,IF($E18="kWh",VLOOKUP(H$4,'4. Billing Determinants'!$B$19:$Z$41,4,0)/'4. Billing Determinants'!$E$41*$D18,IF($E18="kW",VLOOKUP(H$4,'4. Billing Determinants'!$B$19:$Z$41,5,0)/'4. Billing Determinants'!$F$41*$D18,IF($E18="Non-RPP kWh",VLOOKUP(H$4,'4. Billing Determinants'!$B$19:$Z$41,6,0)/'4. Billing Determinants'!$G$41*$D18, VLOOKUP(H$4,'4. Billing Determinants'!$B$19:$Z$41,24,0)*$D18)))),0)</f>
        <v>-46430.777547999998</v>
      </c>
      <c r="I18" s="56">
        <f>IFERROR(IF(I$4="",0,IF($E18="kWh",VLOOKUP(I$4,'4. Billing Determinants'!$B$19:$Z$41,4,0)/'4. Billing Determinants'!$E$41*$D18,IF($E18="kW",VLOOKUP(I$4,'4. Billing Determinants'!$B$19:$Z$41,5,0)/'4. Billing Determinants'!$F$41*$D18,IF($E18="Non-RPP kWh",VLOOKUP(I$4,'4. Billing Determinants'!$B$19:$Z$41,6,0)/'4. Billing Determinants'!$G$41*$D18, VLOOKUP(I$4,'4. Billing Determinants'!$B$19:$Z$41,24,0)*$D18)))),0)</f>
        <v>-7426.9978194000005</v>
      </c>
      <c r="J18" s="56">
        <f>IFERROR(IF(J$4="",0,IF($E18="kWh",VLOOKUP(J$4,'4. Billing Determinants'!$B$19:$Z$41,4,0)/'4. Billing Determinants'!$E$41*$D18,IF($E18="kW",VLOOKUP(J$4,'4. Billing Determinants'!$B$19:$Z$41,5,0)/'4. Billing Determinants'!$F$41*$D18,IF($E18="Non-RPP kWh",VLOOKUP(J$4,'4. Billing Determinants'!$B$19:$Z$41,6,0)/'4. Billing Determinants'!$G$41*$D18, VLOOKUP(J$4,'4. Billing Determinants'!$B$19:$Z$41,24,0)*$D18)))),0)</f>
        <v>-472.01412859999999</v>
      </c>
      <c r="K18" s="56">
        <f>IFERROR(IF(K$4="",0,IF($E18="kWh",VLOOKUP(K$4,'4. Billing Determinants'!$B$19:$Z$41,4,0)/'4. Billing Determinants'!$E$41*$D18,IF($E18="kW",VLOOKUP(K$4,'4. Billing Determinants'!$B$19:$Z$41,5,0)/'4. Billing Determinants'!$F$41*$D18,IF($E18="Non-RPP kWh",VLOOKUP(K$4,'4. Billing Determinants'!$B$19:$Z$41,6,0)/'4. Billing Determinants'!$G$41*$D18, VLOOKUP(K$4,'4. Billing Determinants'!$B$19:$Z$41,24,0)*$D18)))),0)</f>
        <v>-28.8988242</v>
      </c>
      <c r="L18" s="56">
        <f>IFERROR(IF(L$4="",0,IF($E18="kWh",VLOOKUP(L$4,'4. Billing Determinants'!$B$19:$Z$41,4,0)/'4. Billing Determinants'!$E$41*$D18,IF($E18="kW",VLOOKUP(L$4,'4. Billing Determinants'!$B$19:$Z$41,5,0)/'4. Billing Determinants'!$F$41*$D18,IF($E18="Non-RPP kWh",VLOOKUP(L$4,'4. Billing Determinants'!$B$19:$Z$41,6,0)/'4. Billing Determinants'!$G$41*$D18, VLOOKUP(L$4,'4. Billing Determinants'!$B$19:$Z$41,24,0)*$D18)))),0)</f>
        <v>-279.35530060000002</v>
      </c>
      <c r="M18" s="56">
        <f>IFERROR(IF(M$4="",0,IF($E18="kWh",VLOOKUP(M$4,'4. Billing Determinants'!$B$19:$Z$41,4,0)/'4. Billing Determinants'!$E$41*$D18,IF($E18="kW",VLOOKUP(M$4,'4. Billing Determinants'!$B$19:$Z$41,5,0)/'4. Billing Determinants'!$F$41*$D18,IF($E18="Non-RPP kWh",VLOOKUP(M$4,'4. Billing Determinants'!$B$19:$Z$41,6,0)/'4. Billing Determinants'!$G$41*$D18, VLOOKUP(M$4,'4. Billing Determinants'!$B$19:$Z$41,24,0)*$D18)))),0)</f>
        <v>0</v>
      </c>
      <c r="N18" s="56">
        <f>IFERROR(IF(N$4="",0,IF($E18="kWh",VLOOKUP(N$4,'4. Billing Determinants'!$B$19:$Z$41,4,0)/'4. Billing Determinants'!$E$41*$D18,IF($E18="kW",VLOOKUP(N$4,'4. Billing Determinants'!$B$19:$Z$41,5,0)/'4. Billing Determinants'!$F$41*$D18,IF($E18="Non-RPP kWh",VLOOKUP(N$4,'4. Billing Determinants'!$B$19:$Z$41,6,0)/'4. Billing Determinants'!$G$41*$D18, VLOOKUP(N$4,'4. Billing Determinants'!$B$19:$Z$41,24,0)*$D18)))),0)</f>
        <v>0</v>
      </c>
      <c r="O18" s="56">
        <f>IFERROR(IF(O$4="",0,IF($E18="kWh",VLOOKUP(O$4,'4. Billing Determinants'!$B$19:$Z$41,4,0)/'4. Billing Determinants'!$E$41*$D18,IF($E18="kW",VLOOKUP(O$4,'4. Billing Determinants'!$B$19:$Z$41,5,0)/'4. Billing Determinants'!$F$41*$D18,IF($E18="Non-RPP kWh",VLOOKUP(O$4,'4. Billing Determinants'!$B$19:$Z$41,6,0)/'4. Billing Determinants'!$G$41*$D18, VLOOKUP(O$4,'4. Billing Determinants'!$B$19:$Z$41,24,0)*$D18)))),0)</f>
        <v>0</v>
      </c>
      <c r="P18" s="56">
        <f>IFERROR(IF(P$4="",0,IF($E18="kWh",VLOOKUP(P$4,'4. Billing Determinants'!$B$19:$Z$41,4,0)/'4. Billing Determinants'!$E$41*$D18,IF($E18="kW",VLOOKUP(P$4,'4. Billing Determinants'!$B$19:$Z$41,5,0)/'4. Billing Determinants'!$F$41*$D18,IF($E18="Non-RPP kWh",VLOOKUP(P$4,'4. Billing Determinants'!$B$19:$Z$41,6,0)/'4. Billing Determinants'!$G$41*$D18, VLOOKUP(P$4,'4. Billing Determinants'!$B$19:$Z$41,24,0)*$D18)))),0)</f>
        <v>0</v>
      </c>
      <c r="Q18" s="56">
        <f>IFERROR(IF(Q$4="",0,IF($E18="kWh",VLOOKUP(Q$4,'4. Billing Determinants'!$B$19:$Z$41,4,0)/'4. Billing Determinants'!$E$41*$D18,IF($E18="kW",VLOOKUP(Q$4,'4. Billing Determinants'!$B$19:$Z$41,5,0)/'4. Billing Determinants'!$F$41*$D18,IF($E18="Non-RPP kWh",VLOOKUP(Q$4,'4. Billing Determinants'!$B$19:$Z$41,6,0)/'4. Billing Determinants'!$G$41*$D18, VLOOKUP(Q$4,'4. Billing Determinants'!$B$19:$Z$41,24,0)*$D18)))),0)</f>
        <v>0</v>
      </c>
      <c r="R18" s="56">
        <f>IFERROR(IF(R$4="",0,IF($E18="kWh",VLOOKUP(R$4,'4. Billing Determinants'!$B$19:$Z$41,4,0)/'4. Billing Determinants'!$E$41*$D18,IF($E18="kW",VLOOKUP(R$4,'4. Billing Determinants'!$B$19:$Z$41,5,0)/'4. Billing Determinants'!$F$41*$D18,IF($E18="Non-RPP kWh",VLOOKUP(R$4,'4. Billing Determinants'!$B$19:$Z$41,6,0)/'4. Billing Determinants'!$G$41*$D18, VLOOKUP(R$4,'4. Billing Determinants'!$B$19:$Z$41,24,0)*$D18)))),0)</f>
        <v>0</v>
      </c>
      <c r="S18" s="56">
        <f>IFERROR(IF(S$4="",0,IF($E18="kWh",VLOOKUP(S$4,'4. Billing Determinants'!$B$19:$Z$41,4,0)/'4. Billing Determinants'!$E$41*$D18,IF($E18="kW",VLOOKUP(S$4,'4. Billing Determinants'!$B$19:$Z$41,5,0)/'4. Billing Determinants'!$F$41*$D18,IF($E18="Non-RPP kWh",VLOOKUP(S$4,'4. Billing Determinants'!$B$19:$Z$41,6,0)/'4. Billing Determinants'!$G$41*$D18, VLOOKUP(S$4,'4. Billing Determinants'!$B$19:$Z$41,24,0)*$D18)))),0)</f>
        <v>0</v>
      </c>
      <c r="T18" s="56">
        <f>IFERROR(IF(T$4="",0,IF($E18="kWh",VLOOKUP(T$4,'4. Billing Determinants'!$B$19:$Z$41,4,0)/'4. Billing Determinants'!$E$41*$D18,IF($E18="kW",VLOOKUP(T$4,'4. Billing Determinants'!$B$19:$Z$41,5,0)/'4. Billing Determinants'!$F$41*$D18,IF($E18="Non-RPP kWh",VLOOKUP(T$4,'4. Billing Determinants'!$B$19:$Z$41,6,0)/'4. Billing Determinants'!$G$41*$D18, VLOOKUP(T$4,'4. Billing Determinants'!$B$19:$Z$41,24,0)*$D18)))),0)</f>
        <v>0</v>
      </c>
      <c r="U18" s="56">
        <f>IFERROR(IF(U$4="",0,IF($E18="kWh",VLOOKUP(U$4,'4. Billing Determinants'!$B$19:$Z$41,4,0)/'4. Billing Determinants'!$E$41*$D18,IF($E18="kW",VLOOKUP(U$4,'4. Billing Determinants'!$B$19:$Z$41,5,0)/'4. Billing Determinants'!$F$41*$D18,IF($E18="Non-RPP kWh",VLOOKUP(U$4,'4. Billing Determinants'!$B$19:$Z$41,6,0)/'4. Billing Determinants'!$G$41*$D18, VLOOKUP(U$4,'4. Billing Determinants'!$B$19:$Z$41,24,0)*$D18)))),0)</f>
        <v>0</v>
      </c>
      <c r="V18" s="56">
        <f>IFERROR(IF(V$4="",0,IF($E18="kWh",VLOOKUP(V$4,'4. Billing Determinants'!$B$19:$Z$41,4,0)/'4. Billing Determinants'!$E$41*$D18,IF($E18="kW",VLOOKUP(V$4,'4. Billing Determinants'!$B$19:$Z$41,5,0)/'4. Billing Determinants'!$F$41*$D18,IF($E18="Non-RPP kWh",VLOOKUP(V$4,'4. Billing Determinants'!$B$19:$Z$41,6,0)/'4. Billing Determinants'!$G$41*$D18, VLOOKUP(V$4,'4. Billing Determinants'!$B$19:$Z$41,24,0)*$D18)))),0)</f>
        <v>0</v>
      </c>
      <c r="W18" s="56">
        <f>IFERROR(IF(W$4="",0,IF($E18="kWh",VLOOKUP(W$4,'4. Billing Determinants'!$B$19:$Z$41,4,0)/'4. Billing Determinants'!$E$41*$D18,IF($E18="kW",VLOOKUP(W$4,'4. Billing Determinants'!$B$19:$Z$41,5,0)/'4. Billing Determinants'!$F$41*$D18,IF($E18="Non-RPP kWh",VLOOKUP(W$4,'4. Billing Determinants'!$B$19:$Z$41,6,0)/'4. Billing Determinants'!$G$41*$D18, VLOOKUP(W$4,'4. Billing Determinants'!$B$19:$Z$41,24,0)*$D18)))),0)</f>
        <v>0</v>
      </c>
      <c r="X18" s="56">
        <f>IFERROR(IF(X$4="",0,IF($E18="kWh",VLOOKUP(X$4,'4. Billing Determinants'!$B$19:$Z$41,4,0)/'4. Billing Determinants'!$E$41*$D18,IF($E18="kW",VLOOKUP(X$4,'4. Billing Determinants'!$B$19:$Z$41,5,0)/'4. Billing Determinants'!$F$41*$D18,IF($E18="Non-RPP kWh",VLOOKUP(X$4,'4. Billing Determinants'!$B$19:$Z$41,6,0)/'4. Billing Determinants'!$G$41*$D18, VLOOKUP(X$4,'4. Billing Determinants'!$B$19:$Z$41,24,0)*$D18)))),0)</f>
        <v>0</v>
      </c>
      <c r="Y18" s="56">
        <f>IFERROR(IF(Y$4="",0,IF($E18="kWh",VLOOKUP(Y$4,'4. Billing Determinants'!$B$19:$Z$41,4,0)/'4. Billing Determinants'!$E$41*$D18,IF($E18="kW",VLOOKUP(Y$4,'4. Billing Determinants'!$B$19:$Z$41,5,0)/'4. Billing Determinants'!$F$41*$D18,IF($E18="Non-RPP kWh",VLOOKUP(Y$4,'4. Billing Determinants'!$B$19:$Z$41,6,0)/'4. Billing Determinants'!$G$41*$D18, VLOOKUP(Y$4,'4. Billing Determinants'!$B$19:$Z$41,24,0)*$D18)))),0)</f>
        <v>0</v>
      </c>
    </row>
    <row r="19" spans="2:25" s="2" customFormat="1" x14ac:dyDescent="0.2">
      <c r="B19" s="69" t="s">
        <v>122</v>
      </c>
      <c r="C19" s="69"/>
      <c r="D19" s="70">
        <f>SUM(D5:D18)-D11</f>
        <v>129447.60100000014</v>
      </c>
      <c r="E19" s="203"/>
      <c r="F19" s="70">
        <f t="shared" ref="F19:Y19" si="0">SUM(F5:F18)-F11</f>
        <v>43779.867339187258</v>
      </c>
      <c r="G19" s="70">
        <f t="shared" si="0"/>
        <v>16424.219013087946</v>
      </c>
      <c r="H19" s="70">
        <f t="shared" si="0"/>
        <v>61656.939425767167</v>
      </c>
      <c r="I19" s="70">
        <f t="shared" si="0"/>
        <v>6406.7650666793343</v>
      </c>
      <c r="J19" s="70">
        <f t="shared" si="0"/>
        <v>889.29363810114501</v>
      </c>
      <c r="K19" s="70">
        <f t="shared" si="0"/>
        <v>10.470650988359569</v>
      </c>
      <c r="L19" s="70">
        <f t="shared" si="0"/>
        <v>279.70873988883523</v>
      </c>
      <c r="M19" s="70">
        <f t="shared" si="0"/>
        <v>0</v>
      </c>
      <c r="N19" s="70">
        <f t="shared" si="0"/>
        <v>0</v>
      </c>
      <c r="O19" s="70">
        <f t="shared" si="0"/>
        <v>0</v>
      </c>
      <c r="P19" s="70">
        <f t="shared" si="0"/>
        <v>0</v>
      </c>
      <c r="Q19" s="70">
        <f t="shared" si="0"/>
        <v>0</v>
      </c>
      <c r="R19" s="70">
        <f t="shared" si="0"/>
        <v>0</v>
      </c>
      <c r="S19" s="70">
        <f t="shared" si="0"/>
        <v>0</v>
      </c>
      <c r="T19" s="70">
        <f t="shared" si="0"/>
        <v>0</v>
      </c>
      <c r="U19" s="70">
        <f t="shared" si="0"/>
        <v>0</v>
      </c>
      <c r="V19" s="70">
        <f t="shared" si="0"/>
        <v>0</v>
      </c>
      <c r="W19" s="70">
        <f t="shared" si="0"/>
        <v>0</v>
      </c>
      <c r="X19" s="70">
        <f t="shared" si="0"/>
        <v>0</v>
      </c>
      <c r="Y19" s="70">
        <f t="shared" si="0"/>
        <v>0</v>
      </c>
    </row>
    <row r="20" spans="2:25" ht="8.25" customHeight="1" x14ac:dyDescent="0.2">
      <c r="B20" s="59"/>
      <c r="C20" s="59"/>
      <c r="D20" s="60"/>
      <c r="E20" s="204"/>
    </row>
    <row r="21" spans="2:25" x14ac:dyDescent="0.2">
      <c r="B21" s="54" t="s">
        <v>40</v>
      </c>
      <c r="C21" s="55">
        <v>1508</v>
      </c>
      <c r="D21" s="56">
        <f>'2. 2015 Continuity Schedule'!CC45</f>
        <v>0</v>
      </c>
      <c r="E21" s="89" t="s">
        <v>223</v>
      </c>
      <c r="F21" s="56">
        <f>IFERROR(IF(F$4="",0,IF($E21="kWh",VLOOKUP(F$4,'4. Billing Determinants'!$B$19:$Z$41,4,0)/'4. Billing Determinants'!$E$41*$D21,IF($E21="kW",VLOOKUP(F$4,'4. Billing Determinants'!$B$19:$Z$41,5,0)/'4. Billing Determinants'!$F$41*$D21,IF($E21="Non-RPP kWh",VLOOKUP(F$4,'4. Billing Determinants'!$B$19:$Z$41,6,0)/'4. Billing Determinants'!$G$41*$D21,IF($E21="Distribution Rev.",VLOOKUP(F$4,'4. Billing Determinants'!$B$19:$Z$41,8,0)/'4. Billing Determinants'!$I$41*$D21, VLOOKUP(F$4,'4. Billing Determinants'!$B$19:$Z$41,3,0)/'4. Billing Determinants'!$D$41*$D21))))),0)</f>
        <v>0</v>
      </c>
      <c r="G21" s="56">
        <f>IFERROR(IF(G$4="",0,IF($E21="kWh",VLOOKUP(G$4,'4. Billing Determinants'!$B$19:$Z$41,4,0)/'4. Billing Determinants'!$E$41*$D21,IF($E21="kW",VLOOKUP(G$4,'4. Billing Determinants'!$B$19:$Z$41,5,0)/'4. Billing Determinants'!$F$41*$D21,IF($E21="Non-RPP kWh",VLOOKUP(G$4,'4. Billing Determinants'!$B$19:$Z$41,6,0)/'4. Billing Determinants'!$G$41*$D21,IF($E21="Distribution Rev.",VLOOKUP(G$4,'4. Billing Determinants'!$B$19:$Z$41,8,0)/'4. Billing Determinants'!$I$41*$D21, VLOOKUP(G$4,'4. Billing Determinants'!$B$19:$Z$41,3,0)/'4. Billing Determinants'!$D$41*$D21))))),0)</f>
        <v>0</v>
      </c>
      <c r="H21" s="56">
        <f>IFERROR(IF(H$4="",0,IF($E21="kWh",VLOOKUP(H$4,'4. Billing Determinants'!$B$19:$Z$41,4,0)/'4. Billing Determinants'!$E$41*$D21,IF($E21="kW",VLOOKUP(H$4,'4. Billing Determinants'!$B$19:$Z$41,5,0)/'4. Billing Determinants'!$F$41*$D21,IF($E21="Non-RPP kWh",VLOOKUP(H$4,'4. Billing Determinants'!$B$19:$Z$41,6,0)/'4. Billing Determinants'!$G$41*$D21,IF($E21="Distribution Rev.",VLOOKUP(H$4,'4. Billing Determinants'!$B$19:$Z$41,8,0)/'4. Billing Determinants'!$I$41*$D21, VLOOKUP(H$4,'4. Billing Determinants'!$B$19:$Z$41,3,0)/'4. Billing Determinants'!$D$41*$D21))))),0)</f>
        <v>0</v>
      </c>
      <c r="I21" s="56">
        <f>IFERROR(IF(I$4="",0,IF($E21="kWh",VLOOKUP(I$4,'4. Billing Determinants'!$B$19:$Z$41,4,0)/'4. Billing Determinants'!$E$41*$D21,IF($E21="kW",VLOOKUP(I$4,'4. Billing Determinants'!$B$19:$Z$41,5,0)/'4. Billing Determinants'!$F$41*$D21,IF($E21="Non-RPP kWh",VLOOKUP(I$4,'4. Billing Determinants'!$B$19:$Z$41,6,0)/'4. Billing Determinants'!$G$41*$D21,IF($E21="Distribution Rev.",VLOOKUP(I$4,'4. Billing Determinants'!$B$19:$Z$41,8,0)/'4. Billing Determinants'!$I$41*$D21, VLOOKUP(I$4,'4. Billing Determinants'!$B$19:$Z$41,3,0)/'4. Billing Determinants'!$D$41*$D21))))),0)</f>
        <v>0</v>
      </c>
      <c r="J21" s="56">
        <f>IFERROR(IF(J$4="",0,IF($E21="kWh",VLOOKUP(J$4,'4. Billing Determinants'!$B$19:$Z$41,4,0)/'4. Billing Determinants'!$E$41*$D21,IF($E21="kW",VLOOKUP(J$4,'4. Billing Determinants'!$B$19:$Z$41,5,0)/'4. Billing Determinants'!$F$41*$D21,IF($E21="Non-RPP kWh",VLOOKUP(J$4,'4. Billing Determinants'!$B$19:$Z$41,6,0)/'4. Billing Determinants'!$G$41*$D21,IF($E21="Distribution Rev.",VLOOKUP(J$4,'4. Billing Determinants'!$B$19:$Z$41,8,0)/'4. Billing Determinants'!$I$41*$D21, VLOOKUP(J$4,'4. Billing Determinants'!$B$19:$Z$41,3,0)/'4. Billing Determinants'!$D$41*$D21))))),0)</f>
        <v>0</v>
      </c>
      <c r="K21" s="56">
        <f>IFERROR(IF(K$4="",0,IF($E21="kWh",VLOOKUP(K$4,'4. Billing Determinants'!$B$19:$Z$41,4,0)/'4. Billing Determinants'!$E$41*$D21,IF($E21="kW",VLOOKUP(K$4,'4. Billing Determinants'!$B$19:$Z$41,5,0)/'4. Billing Determinants'!$F$41*$D21,IF($E21="Non-RPP kWh",VLOOKUP(K$4,'4. Billing Determinants'!$B$19:$Z$41,6,0)/'4. Billing Determinants'!$G$41*$D21,IF($E21="Distribution Rev.",VLOOKUP(K$4,'4. Billing Determinants'!$B$19:$Z$41,8,0)/'4. Billing Determinants'!$I$41*$D21, VLOOKUP(K$4,'4. Billing Determinants'!$B$19:$Z$41,3,0)/'4. Billing Determinants'!$D$41*$D21))))),0)</f>
        <v>0</v>
      </c>
      <c r="L21" s="56">
        <f>IFERROR(IF(L$4="",0,IF($E21="kWh",VLOOKUP(L$4,'4. Billing Determinants'!$B$19:$Z$41,4,0)/'4. Billing Determinants'!$E$41*$D21,IF($E21="kW",VLOOKUP(L$4,'4. Billing Determinants'!$B$19:$Z$41,5,0)/'4. Billing Determinants'!$F$41*$D21,IF($E21="Non-RPP kWh",VLOOKUP(L$4,'4. Billing Determinants'!$B$19:$Z$41,6,0)/'4. Billing Determinants'!$G$41*$D21,IF($E21="Distribution Rev.",VLOOKUP(L$4,'4. Billing Determinants'!$B$19:$Z$41,8,0)/'4. Billing Determinants'!$I$41*$D21, VLOOKUP(L$4,'4. Billing Determinants'!$B$19:$Z$41,3,0)/'4. Billing Determinants'!$D$41*$D21))))),0)</f>
        <v>0</v>
      </c>
      <c r="M21" s="56">
        <f>IFERROR(IF(M$4="",0,IF($E21="kWh",VLOOKUP(M$4,'4. Billing Determinants'!$B$19:$Z$41,4,0)/'4. Billing Determinants'!$E$41*$D21,IF($E21="kW",VLOOKUP(M$4,'4. Billing Determinants'!$B$19:$Z$41,5,0)/'4. Billing Determinants'!$F$41*$D21,IF($E21="Non-RPP kWh",VLOOKUP(M$4,'4. Billing Determinants'!$B$19:$Z$41,6,0)/'4. Billing Determinants'!$G$41*$D21,IF($E21="Distribution Rev.",VLOOKUP(M$4,'4. Billing Determinants'!$B$19:$Z$41,8,0)/'4. Billing Determinants'!$I$41*$D21, VLOOKUP(M$4,'4. Billing Determinants'!$B$19:$Z$41,3,0)/'4. Billing Determinants'!$D$41*$D21))))),0)</f>
        <v>0</v>
      </c>
      <c r="N21" s="56">
        <f>IFERROR(IF(N$4="",0,IF($E21="kWh",VLOOKUP(N$4,'4. Billing Determinants'!$B$19:$Z$41,4,0)/'4. Billing Determinants'!$E$41*$D21,IF($E21="kW",VLOOKUP(N$4,'4. Billing Determinants'!$B$19:$Z$41,5,0)/'4. Billing Determinants'!$F$41*$D21,IF($E21="Non-RPP kWh",VLOOKUP(N$4,'4. Billing Determinants'!$B$19:$Z$41,6,0)/'4. Billing Determinants'!$G$41*$D21,IF($E21="Distribution Rev.",VLOOKUP(N$4,'4. Billing Determinants'!$B$19:$Z$41,8,0)/'4. Billing Determinants'!$I$41*$D21, VLOOKUP(N$4,'4. Billing Determinants'!$B$19:$Z$41,3,0)/'4. Billing Determinants'!$D$41*$D21))))),0)</f>
        <v>0</v>
      </c>
      <c r="O21" s="56">
        <f>IFERROR(IF(O$4="",0,IF($E21="kWh",VLOOKUP(O$4,'4. Billing Determinants'!$B$19:$Z$41,4,0)/'4. Billing Determinants'!$E$41*$D21,IF($E21="kW",VLOOKUP(O$4,'4. Billing Determinants'!$B$19:$Z$41,5,0)/'4. Billing Determinants'!$F$41*$D21,IF($E21="Non-RPP kWh",VLOOKUP(O$4,'4. Billing Determinants'!$B$19:$Z$41,6,0)/'4. Billing Determinants'!$G$41*$D21,IF($E21="Distribution Rev.",VLOOKUP(O$4,'4. Billing Determinants'!$B$19:$Z$41,8,0)/'4. Billing Determinants'!$I$41*$D21, VLOOKUP(O$4,'4. Billing Determinants'!$B$19:$Z$41,3,0)/'4. Billing Determinants'!$D$41*$D21))))),0)</f>
        <v>0</v>
      </c>
      <c r="P21" s="56">
        <f>IFERROR(IF(P$4="",0,IF($E21="kWh",VLOOKUP(P$4,'4. Billing Determinants'!$B$19:$Z$41,4,0)/'4. Billing Determinants'!$E$41*$D21,IF($E21="kW",VLOOKUP(P$4,'4. Billing Determinants'!$B$19:$Z$41,5,0)/'4. Billing Determinants'!$F$41*$D21,IF($E21="Non-RPP kWh",VLOOKUP(P$4,'4. Billing Determinants'!$B$19:$Z$41,6,0)/'4. Billing Determinants'!$G$41*$D21,IF($E21="Distribution Rev.",VLOOKUP(P$4,'4. Billing Determinants'!$B$19:$Z$41,8,0)/'4. Billing Determinants'!$I$41*$D21, VLOOKUP(P$4,'4. Billing Determinants'!$B$19:$Z$41,3,0)/'4. Billing Determinants'!$D$41*$D21))))),0)</f>
        <v>0</v>
      </c>
      <c r="Q21" s="56">
        <f>IFERROR(IF(Q$4="",0,IF($E21="kWh",VLOOKUP(Q$4,'4. Billing Determinants'!$B$19:$Z$41,4,0)/'4. Billing Determinants'!$E$41*$D21,IF($E21="kW",VLOOKUP(Q$4,'4. Billing Determinants'!$B$19:$Z$41,5,0)/'4. Billing Determinants'!$F$41*$D21,IF($E21="Non-RPP kWh",VLOOKUP(Q$4,'4. Billing Determinants'!$B$19:$Z$41,6,0)/'4. Billing Determinants'!$G$41*$D21,IF($E21="Distribution Rev.",VLOOKUP(Q$4,'4. Billing Determinants'!$B$19:$Z$41,8,0)/'4. Billing Determinants'!$I$41*$D21, VLOOKUP(Q$4,'4. Billing Determinants'!$B$19:$Z$41,3,0)/'4. Billing Determinants'!$D$41*$D21))))),0)</f>
        <v>0</v>
      </c>
      <c r="R21" s="56">
        <f>IFERROR(IF(R$4="",0,IF($E21="kWh",VLOOKUP(R$4,'4. Billing Determinants'!$B$19:$Z$41,4,0)/'4. Billing Determinants'!$E$41*$D21,IF($E21="kW",VLOOKUP(R$4,'4. Billing Determinants'!$B$19:$Z$41,5,0)/'4. Billing Determinants'!$F$41*$D21,IF($E21="Non-RPP kWh",VLOOKUP(R$4,'4. Billing Determinants'!$B$19:$Z$41,6,0)/'4. Billing Determinants'!$G$41*$D21,IF($E21="Distribution Rev.",VLOOKUP(R$4,'4. Billing Determinants'!$B$19:$Z$41,8,0)/'4. Billing Determinants'!$I$41*$D21, VLOOKUP(R$4,'4. Billing Determinants'!$B$19:$Z$41,3,0)/'4. Billing Determinants'!$D$41*$D21))))),0)</f>
        <v>0</v>
      </c>
      <c r="S21" s="56">
        <f>IFERROR(IF(S$4="",0,IF($E21="kWh",VLOOKUP(S$4,'4. Billing Determinants'!$B$19:$Z$41,4,0)/'4. Billing Determinants'!$E$41*$D21,IF($E21="kW",VLOOKUP(S$4,'4. Billing Determinants'!$B$19:$Z$41,5,0)/'4. Billing Determinants'!$F$41*$D21,IF($E21="Non-RPP kWh",VLOOKUP(S$4,'4. Billing Determinants'!$B$19:$Z$41,6,0)/'4. Billing Determinants'!$G$41*$D21,IF($E21="Distribution Rev.",VLOOKUP(S$4,'4. Billing Determinants'!$B$19:$Z$41,8,0)/'4. Billing Determinants'!$I$41*$D21, VLOOKUP(S$4,'4. Billing Determinants'!$B$19:$Z$41,3,0)/'4. Billing Determinants'!$D$41*$D21))))),0)</f>
        <v>0</v>
      </c>
      <c r="T21" s="56">
        <f>IFERROR(IF(T$4="",0,IF($E21="kWh",VLOOKUP(T$4,'4. Billing Determinants'!$B$19:$Z$41,4,0)/'4. Billing Determinants'!$E$41*$D21,IF($E21="kW",VLOOKUP(T$4,'4. Billing Determinants'!$B$19:$Z$41,5,0)/'4. Billing Determinants'!$F$41*$D21,IF($E21="Non-RPP kWh",VLOOKUP(T$4,'4. Billing Determinants'!$B$19:$Z$41,6,0)/'4. Billing Determinants'!$G$41*$D21,IF($E21="Distribution Rev.",VLOOKUP(T$4,'4. Billing Determinants'!$B$19:$Z$41,8,0)/'4. Billing Determinants'!$I$41*$D21, VLOOKUP(T$4,'4. Billing Determinants'!$B$19:$Z$41,3,0)/'4. Billing Determinants'!$D$41*$D21))))),0)</f>
        <v>0</v>
      </c>
      <c r="U21" s="56">
        <f>IFERROR(IF(U$4="",0,IF($E21="kWh",VLOOKUP(U$4,'4. Billing Determinants'!$B$19:$Z$41,4,0)/'4. Billing Determinants'!$E$41*$D21,IF($E21="kW",VLOOKUP(U$4,'4. Billing Determinants'!$B$19:$Z$41,5,0)/'4. Billing Determinants'!$F$41*$D21,IF($E21="Non-RPP kWh",VLOOKUP(U$4,'4. Billing Determinants'!$B$19:$Z$41,6,0)/'4. Billing Determinants'!$G$41*$D21,IF($E21="Distribution Rev.",VLOOKUP(U$4,'4. Billing Determinants'!$B$19:$Z$41,8,0)/'4. Billing Determinants'!$I$41*$D21, VLOOKUP(U$4,'4. Billing Determinants'!$B$19:$Z$41,3,0)/'4. Billing Determinants'!$D$41*$D21))))),0)</f>
        <v>0</v>
      </c>
      <c r="V21" s="56">
        <f>IFERROR(IF(V$4="",0,IF($E21="kWh",VLOOKUP(V$4,'4. Billing Determinants'!$B$19:$Z$41,4,0)/'4. Billing Determinants'!$E$41*$D21,IF($E21="kW",VLOOKUP(V$4,'4. Billing Determinants'!$B$19:$Z$41,5,0)/'4. Billing Determinants'!$F$41*$D21,IF($E21="Non-RPP kWh",VLOOKUP(V$4,'4. Billing Determinants'!$B$19:$Z$41,6,0)/'4. Billing Determinants'!$G$41*$D21,IF($E21="Distribution Rev.",VLOOKUP(V$4,'4. Billing Determinants'!$B$19:$Z$41,8,0)/'4. Billing Determinants'!$I$41*$D21, VLOOKUP(V$4,'4. Billing Determinants'!$B$19:$Z$41,3,0)/'4. Billing Determinants'!$D$41*$D21))))),0)</f>
        <v>0</v>
      </c>
      <c r="W21" s="56">
        <f>IFERROR(IF(W$4="",0,IF($E21="kWh",VLOOKUP(W$4,'4. Billing Determinants'!$B$19:$Z$41,4,0)/'4. Billing Determinants'!$E$41*$D21,IF($E21="kW",VLOOKUP(W$4,'4. Billing Determinants'!$B$19:$Z$41,5,0)/'4. Billing Determinants'!$F$41*$D21,IF($E21="Non-RPP kWh",VLOOKUP(W$4,'4. Billing Determinants'!$B$19:$Z$41,6,0)/'4. Billing Determinants'!$G$41*$D21,IF($E21="Distribution Rev.",VLOOKUP(W$4,'4. Billing Determinants'!$B$19:$Z$41,8,0)/'4. Billing Determinants'!$I$41*$D21, VLOOKUP(W$4,'4. Billing Determinants'!$B$19:$Z$41,3,0)/'4. Billing Determinants'!$D$41*$D21))))),0)</f>
        <v>0</v>
      </c>
      <c r="X21" s="56">
        <f>IFERROR(IF(X$4="",0,IF($E21="kWh",VLOOKUP(X$4,'4. Billing Determinants'!$B$19:$Z$41,4,0)/'4. Billing Determinants'!$E$41*$D21,IF($E21="kW",VLOOKUP(X$4,'4. Billing Determinants'!$B$19:$Z$41,5,0)/'4. Billing Determinants'!$F$41*$D21,IF($E21="Non-RPP kWh",VLOOKUP(X$4,'4. Billing Determinants'!$B$19:$Z$41,6,0)/'4. Billing Determinants'!$G$41*$D21,IF($E21="Distribution Rev.",VLOOKUP(X$4,'4. Billing Determinants'!$B$19:$Z$41,8,0)/'4. Billing Determinants'!$I$41*$D21, VLOOKUP(X$4,'4. Billing Determinants'!$B$19:$Z$41,3,0)/'4. Billing Determinants'!$D$41*$D21))))),0)</f>
        <v>0</v>
      </c>
      <c r="Y21" s="56">
        <f>IFERROR(IF(Y$4="",0,IF($E21="kWh",VLOOKUP(Y$4,'4. Billing Determinants'!$B$19:$Z$41,4,0)/'4. Billing Determinants'!$E$41*$D21,IF($E21="kW",VLOOKUP(Y$4,'4. Billing Determinants'!$B$19:$Z$41,5,0)/'4. Billing Determinants'!$F$41*$D21,IF($E21="Non-RPP kWh",VLOOKUP(Y$4,'4. Billing Determinants'!$B$19:$Z$41,6,0)/'4. Billing Determinants'!$G$41*$D21,IF($E21="Distribution Rev.",VLOOKUP(Y$4,'4. Billing Determinants'!$B$19:$Z$41,8,0)/'4. Billing Determinants'!$I$41*$D21, VLOOKUP(Y$4,'4. Billing Determinants'!$B$19:$Z$41,3,0)/'4. Billing Determinants'!$D$41*$D21))))),0)</f>
        <v>0</v>
      </c>
    </row>
    <row r="22" spans="2:25" x14ac:dyDescent="0.2">
      <c r="B22" s="54" t="s">
        <v>41</v>
      </c>
      <c r="C22" s="55">
        <v>1508</v>
      </c>
      <c r="D22" s="56">
        <f>'2. 2015 Continuity Schedule'!CC46</f>
        <v>0</v>
      </c>
      <c r="E22" s="89" t="s">
        <v>223</v>
      </c>
      <c r="F22" s="56">
        <f>IFERROR(IF(F$4="",0,IF($E22="kWh",VLOOKUP(F$4,'4. Billing Determinants'!$B$19:$Z$41,4,0)/'4. Billing Determinants'!$E$41*$D22,IF($E22="kW",VLOOKUP(F$4,'4. Billing Determinants'!$B$19:$Z$41,5,0)/'4. Billing Determinants'!$F$41*$D22,IF($E22="Non-RPP kWh",VLOOKUP(F$4,'4. Billing Determinants'!$B$19:$Z$41,6,0)/'4. Billing Determinants'!$G$41*$D22,IF($E22="Distribution Rev.",VLOOKUP(F$4,'4. Billing Determinants'!$B$19:$Z$41,8,0)/'4. Billing Determinants'!$I$41*$D22, VLOOKUP(F$4,'4. Billing Determinants'!$B$19:$Z$41,3,0)/'4. Billing Determinants'!$D$41*$D22))))),0)</f>
        <v>0</v>
      </c>
      <c r="G22" s="56">
        <f>IFERROR(IF(G$4="",0,IF($E22="kWh",VLOOKUP(G$4,'4. Billing Determinants'!$B$19:$Z$41,4,0)/'4. Billing Determinants'!$E$41*$D22,IF($E22="kW",VLOOKUP(G$4,'4. Billing Determinants'!$B$19:$Z$41,5,0)/'4. Billing Determinants'!$F$41*$D22,IF($E22="Non-RPP kWh",VLOOKUP(G$4,'4. Billing Determinants'!$B$19:$Z$41,6,0)/'4. Billing Determinants'!$G$41*$D22,IF($E22="Distribution Rev.",VLOOKUP(G$4,'4. Billing Determinants'!$B$19:$Z$41,8,0)/'4. Billing Determinants'!$I$41*$D22, VLOOKUP(G$4,'4. Billing Determinants'!$B$19:$Z$41,3,0)/'4. Billing Determinants'!$D$41*$D22))))),0)</f>
        <v>0</v>
      </c>
      <c r="H22" s="56">
        <f>IFERROR(IF(H$4="",0,IF($E22="kWh",VLOOKUP(H$4,'4. Billing Determinants'!$B$19:$Z$41,4,0)/'4. Billing Determinants'!$E$41*$D22,IF($E22="kW",VLOOKUP(H$4,'4. Billing Determinants'!$B$19:$Z$41,5,0)/'4. Billing Determinants'!$F$41*$D22,IF($E22="Non-RPP kWh",VLOOKUP(H$4,'4. Billing Determinants'!$B$19:$Z$41,6,0)/'4. Billing Determinants'!$G$41*$D22,IF($E22="Distribution Rev.",VLOOKUP(H$4,'4. Billing Determinants'!$B$19:$Z$41,8,0)/'4. Billing Determinants'!$I$41*$D22, VLOOKUP(H$4,'4. Billing Determinants'!$B$19:$Z$41,3,0)/'4. Billing Determinants'!$D$41*$D22))))),0)</f>
        <v>0</v>
      </c>
      <c r="I22" s="56">
        <f>IFERROR(IF(I$4="",0,IF($E22="kWh",VLOOKUP(I$4,'4. Billing Determinants'!$B$19:$Z$41,4,0)/'4. Billing Determinants'!$E$41*$D22,IF($E22="kW",VLOOKUP(I$4,'4. Billing Determinants'!$B$19:$Z$41,5,0)/'4. Billing Determinants'!$F$41*$D22,IF($E22="Non-RPP kWh",VLOOKUP(I$4,'4. Billing Determinants'!$B$19:$Z$41,6,0)/'4. Billing Determinants'!$G$41*$D22,IF($E22="Distribution Rev.",VLOOKUP(I$4,'4. Billing Determinants'!$B$19:$Z$41,8,0)/'4. Billing Determinants'!$I$41*$D22, VLOOKUP(I$4,'4. Billing Determinants'!$B$19:$Z$41,3,0)/'4. Billing Determinants'!$D$41*$D22))))),0)</f>
        <v>0</v>
      </c>
      <c r="J22" s="56">
        <f>IFERROR(IF(J$4="",0,IF($E22="kWh",VLOOKUP(J$4,'4. Billing Determinants'!$B$19:$Z$41,4,0)/'4. Billing Determinants'!$E$41*$D22,IF($E22="kW",VLOOKUP(J$4,'4. Billing Determinants'!$B$19:$Z$41,5,0)/'4. Billing Determinants'!$F$41*$D22,IF($E22="Non-RPP kWh",VLOOKUP(J$4,'4. Billing Determinants'!$B$19:$Z$41,6,0)/'4. Billing Determinants'!$G$41*$D22,IF($E22="Distribution Rev.",VLOOKUP(J$4,'4. Billing Determinants'!$B$19:$Z$41,8,0)/'4. Billing Determinants'!$I$41*$D22, VLOOKUP(J$4,'4. Billing Determinants'!$B$19:$Z$41,3,0)/'4. Billing Determinants'!$D$41*$D22))))),0)</f>
        <v>0</v>
      </c>
      <c r="K22" s="56">
        <f>IFERROR(IF(K$4="",0,IF($E22="kWh",VLOOKUP(K$4,'4. Billing Determinants'!$B$19:$Z$41,4,0)/'4. Billing Determinants'!$E$41*$D22,IF($E22="kW",VLOOKUP(K$4,'4. Billing Determinants'!$B$19:$Z$41,5,0)/'4. Billing Determinants'!$F$41*$D22,IF($E22="Non-RPP kWh",VLOOKUP(K$4,'4. Billing Determinants'!$B$19:$Z$41,6,0)/'4. Billing Determinants'!$G$41*$D22,IF($E22="Distribution Rev.",VLOOKUP(K$4,'4. Billing Determinants'!$B$19:$Z$41,8,0)/'4. Billing Determinants'!$I$41*$D22, VLOOKUP(K$4,'4. Billing Determinants'!$B$19:$Z$41,3,0)/'4. Billing Determinants'!$D$41*$D22))))),0)</f>
        <v>0</v>
      </c>
      <c r="L22" s="56">
        <f>IFERROR(IF(L$4="",0,IF($E22="kWh",VLOOKUP(L$4,'4. Billing Determinants'!$B$19:$Z$41,4,0)/'4. Billing Determinants'!$E$41*$D22,IF($E22="kW",VLOOKUP(L$4,'4. Billing Determinants'!$B$19:$Z$41,5,0)/'4. Billing Determinants'!$F$41*$D22,IF($E22="Non-RPP kWh",VLOOKUP(L$4,'4. Billing Determinants'!$B$19:$Z$41,6,0)/'4. Billing Determinants'!$G$41*$D22,IF($E22="Distribution Rev.",VLOOKUP(L$4,'4. Billing Determinants'!$B$19:$Z$41,8,0)/'4. Billing Determinants'!$I$41*$D22, VLOOKUP(L$4,'4. Billing Determinants'!$B$19:$Z$41,3,0)/'4. Billing Determinants'!$D$41*$D22))))),0)</f>
        <v>0</v>
      </c>
      <c r="M22" s="56">
        <f>IFERROR(IF(M$4="",0,IF($E22="kWh",VLOOKUP(M$4,'4. Billing Determinants'!$B$19:$Z$41,4,0)/'4. Billing Determinants'!$E$41*$D22,IF($E22="kW",VLOOKUP(M$4,'4. Billing Determinants'!$B$19:$Z$41,5,0)/'4. Billing Determinants'!$F$41*$D22,IF($E22="Non-RPP kWh",VLOOKUP(M$4,'4. Billing Determinants'!$B$19:$Z$41,6,0)/'4. Billing Determinants'!$G$41*$D22,IF($E22="Distribution Rev.",VLOOKUP(M$4,'4. Billing Determinants'!$B$19:$Z$41,8,0)/'4. Billing Determinants'!$I$41*$D22, VLOOKUP(M$4,'4. Billing Determinants'!$B$19:$Z$41,3,0)/'4. Billing Determinants'!$D$41*$D22))))),0)</f>
        <v>0</v>
      </c>
      <c r="N22" s="56">
        <f>IFERROR(IF(N$4="",0,IF($E22="kWh",VLOOKUP(N$4,'4. Billing Determinants'!$B$19:$Z$41,4,0)/'4. Billing Determinants'!$E$41*$D22,IF($E22="kW",VLOOKUP(N$4,'4. Billing Determinants'!$B$19:$Z$41,5,0)/'4. Billing Determinants'!$F$41*$D22,IF($E22="Non-RPP kWh",VLOOKUP(N$4,'4. Billing Determinants'!$B$19:$Z$41,6,0)/'4. Billing Determinants'!$G$41*$D22,IF($E22="Distribution Rev.",VLOOKUP(N$4,'4. Billing Determinants'!$B$19:$Z$41,8,0)/'4. Billing Determinants'!$I$41*$D22, VLOOKUP(N$4,'4. Billing Determinants'!$B$19:$Z$41,3,0)/'4. Billing Determinants'!$D$41*$D22))))),0)</f>
        <v>0</v>
      </c>
      <c r="O22" s="56">
        <f>IFERROR(IF(O$4="",0,IF($E22="kWh",VLOOKUP(O$4,'4. Billing Determinants'!$B$19:$Z$41,4,0)/'4. Billing Determinants'!$E$41*$D22,IF($E22="kW",VLOOKUP(O$4,'4. Billing Determinants'!$B$19:$Z$41,5,0)/'4. Billing Determinants'!$F$41*$D22,IF($E22="Non-RPP kWh",VLOOKUP(O$4,'4. Billing Determinants'!$B$19:$Z$41,6,0)/'4. Billing Determinants'!$G$41*$D22,IF($E22="Distribution Rev.",VLOOKUP(O$4,'4. Billing Determinants'!$B$19:$Z$41,8,0)/'4. Billing Determinants'!$I$41*$D22, VLOOKUP(O$4,'4. Billing Determinants'!$B$19:$Z$41,3,0)/'4. Billing Determinants'!$D$41*$D22))))),0)</f>
        <v>0</v>
      </c>
      <c r="P22" s="56">
        <f>IFERROR(IF(P$4="",0,IF($E22="kWh",VLOOKUP(P$4,'4. Billing Determinants'!$B$19:$Z$41,4,0)/'4. Billing Determinants'!$E$41*$D22,IF($E22="kW",VLOOKUP(P$4,'4. Billing Determinants'!$B$19:$Z$41,5,0)/'4. Billing Determinants'!$F$41*$D22,IF($E22="Non-RPP kWh",VLOOKUP(P$4,'4. Billing Determinants'!$B$19:$Z$41,6,0)/'4. Billing Determinants'!$G$41*$D22,IF($E22="Distribution Rev.",VLOOKUP(P$4,'4. Billing Determinants'!$B$19:$Z$41,8,0)/'4. Billing Determinants'!$I$41*$D22, VLOOKUP(P$4,'4. Billing Determinants'!$B$19:$Z$41,3,0)/'4. Billing Determinants'!$D$41*$D22))))),0)</f>
        <v>0</v>
      </c>
      <c r="Q22" s="56">
        <f>IFERROR(IF(Q$4="",0,IF($E22="kWh",VLOOKUP(Q$4,'4. Billing Determinants'!$B$19:$Z$41,4,0)/'4. Billing Determinants'!$E$41*$D22,IF($E22="kW",VLOOKUP(Q$4,'4. Billing Determinants'!$B$19:$Z$41,5,0)/'4. Billing Determinants'!$F$41*$D22,IF($E22="Non-RPP kWh",VLOOKUP(Q$4,'4. Billing Determinants'!$B$19:$Z$41,6,0)/'4. Billing Determinants'!$G$41*$D22,IF($E22="Distribution Rev.",VLOOKUP(Q$4,'4. Billing Determinants'!$B$19:$Z$41,8,0)/'4. Billing Determinants'!$I$41*$D22, VLOOKUP(Q$4,'4. Billing Determinants'!$B$19:$Z$41,3,0)/'4. Billing Determinants'!$D$41*$D22))))),0)</f>
        <v>0</v>
      </c>
      <c r="R22" s="56">
        <f>IFERROR(IF(R$4="",0,IF($E22="kWh",VLOOKUP(R$4,'4. Billing Determinants'!$B$19:$Z$41,4,0)/'4. Billing Determinants'!$E$41*$D22,IF($E22="kW",VLOOKUP(R$4,'4. Billing Determinants'!$B$19:$Z$41,5,0)/'4. Billing Determinants'!$F$41*$D22,IF($E22="Non-RPP kWh",VLOOKUP(R$4,'4. Billing Determinants'!$B$19:$Z$41,6,0)/'4. Billing Determinants'!$G$41*$D22,IF($E22="Distribution Rev.",VLOOKUP(R$4,'4. Billing Determinants'!$B$19:$Z$41,8,0)/'4. Billing Determinants'!$I$41*$D22, VLOOKUP(R$4,'4. Billing Determinants'!$B$19:$Z$41,3,0)/'4. Billing Determinants'!$D$41*$D22))))),0)</f>
        <v>0</v>
      </c>
      <c r="S22" s="56">
        <f>IFERROR(IF(S$4="",0,IF($E22="kWh",VLOOKUP(S$4,'4. Billing Determinants'!$B$19:$Z$41,4,0)/'4. Billing Determinants'!$E$41*$D22,IF($E22="kW",VLOOKUP(S$4,'4. Billing Determinants'!$B$19:$Z$41,5,0)/'4. Billing Determinants'!$F$41*$D22,IF($E22="Non-RPP kWh",VLOOKUP(S$4,'4. Billing Determinants'!$B$19:$Z$41,6,0)/'4. Billing Determinants'!$G$41*$D22,IF($E22="Distribution Rev.",VLOOKUP(S$4,'4. Billing Determinants'!$B$19:$Z$41,8,0)/'4. Billing Determinants'!$I$41*$D22, VLOOKUP(S$4,'4. Billing Determinants'!$B$19:$Z$41,3,0)/'4. Billing Determinants'!$D$41*$D22))))),0)</f>
        <v>0</v>
      </c>
      <c r="T22" s="56">
        <f>IFERROR(IF(T$4="",0,IF($E22="kWh",VLOOKUP(T$4,'4. Billing Determinants'!$B$19:$Z$41,4,0)/'4. Billing Determinants'!$E$41*$D22,IF($E22="kW",VLOOKUP(T$4,'4. Billing Determinants'!$B$19:$Z$41,5,0)/'4. Billing Determinants'!$F$41*$D22,IF($E22="Non-RPP kWh",VLOOKUP(T$4,'4. Billing Determinants'!$B$19:$Z$41,6,0)/'4. Billing Determinants'!$G$41*$D22,IF($E22="Distribution Rev.",VLOOKUP(T$4,'4. Billing Determinants'!$B$19:$Z$41,8,0)/'4. Billing Determinants'!$I$41*$D22, VLOOKUP(T$4,'4. Billing Determinants'!$B$19:$Z$41,3,0)/'4. Billing Determinants'!$D$41*$D22))))),0)</f>
        <v>0</v>
      </c>
      <c r="U22" s="56">
        <f>IFERROR(IF(U$4="",0,IF($E22="kWh",VLOOKUP(U$4,'4. Billing Determinants'!$B$19:$Z$41,4,0)/'4. Billing Determinants'!$E$41*$D22,IF($E22="kW",VLOOKUP(U$4,'4. Billing Determinants'!$B$19:$Z$41,5,0)/'4. Billing Determinants'!$F$41*$D22,IF($E22="Non-RPP kWh",VLOOKUP(U$4,'4. Billing Determinants'!$B$19:$Z$41,6,0)/'4. Billing Determinants'!$G$41*$D22,IF($E22="Distribution Rev.",VLOOKUP(U$4,'4. Billing Determinants'!$B$19:$Z$41,8,0)/'4. Billing Determinants'!$I$41*$D22, VLOOKUP(U$4,'4. Billing Determinants'!$B$19:$Z$41,3,0)/'4. Billing Determinants'!$D$41*$D22))))),0)</f>
        <v>0</v>
      </c>
      <c r="V22" s="56">
        <f>IFERROR(IF(V$4="",0,IF($E22="kWh",VLOOKUP(V$4,'4. Billing Determinants'!$B$19:$Z$41,4,0)/'4. Billing Determinants'!$E$41*$D22,IF($E22="kW",VLOOKUP(V$4,'4. Billing Determinants'!$B$19:$Z$41,5,0)/'4. Billing Determinants'!$F$41*$D22,IF($E22="Non-RPP kWh",VLOOKUP(V$4,'4. Billing Determinants'!$B$19:$Z$41,6,0)/'4. Billing Determinants'!$G$41*$D22,IF($E22="Distribution Rev.",VLOOKUP(V$4,'4. Billing Determinants'!$B$19:$Z$41,8,0)/'4. Billing Determinants'!$I$41*$D22, VLOOKUP(V$4,'4. Billing Determinants'!$B$19:$Z$41,3,0)/'4. Billing Determinants'!$D$41*$D22))))),0)</f>
        <v>0</v>
      </c>
      <c r="W22" s="56">
        <f>IFERROR(IF(W$4="",0,IF($E22="kWh",VLOOKUP(W$4,'4. Billing Determinants'!$B$19:$Z$41,4,0)/'4. Billing Determinants'!$E$41*$D22,IF($E22="kW",VLOOKUP(W$4,'4. Billing Determinants'!$B$19:$Z$41,5,0)/'4. Billing Determinants'!$F$41*$D22,IF($E22="Non-RPP kWh",VLOOKUP(W$4,'4. Billing Determinants'!$B$19:$Z$41,6,0)/'4. Billing Determinants'!$G$41*$D22,IF($E22="Distribution Rev.",VLOOKUP(W$4,'4. Billing Determinants'!$B$19:$Z$41,8,0)/'4. Billing Determinants'!$I$41*$D22, VLOOKUP(W$4,'4. Billing Determinants'!$B$19:$Z$41,3,0)/'4. Billing Determinants'!$D$41*$D22))))),0)</f>
        <v>0</v>
      </c>
      <c r="X22" s="56">
        <f>IFERROR(IF(X$4="",0,IF($E22="kWh",VLOOKUP(X$4,'4. Billing Determinants'!$B$19:$Z$41,4,0)/'4. Billing Determinants'!$E$41*$D22,IF($E22="kW",VLOOKUP(X$4,'4. Billing Determinants'!$B$19:$Z$41,5,0)/'4. Billing Determinants'!$F$41*$D22,IF($E22="Non-RPP kWh",VLOOKUP(X$4,'4. Billing Determinants'!$B$19:$Z$41,6,0)/'4. Billing Determinants'!$G$41*$D22,IF($E22="Distribution Rev.",VLOOKUP(X$4,'4. Billing Determinants'!$B$19:$Z$41,8,0)/'4. Billing Determinants'!$I$41*$D22, VLOOKUP(X$4,'4. Billing Determinants'!$B$19:$Z$41,3,0)/'4. Billing Determinants'!$D$41*$D22))))),0)</f>
        <v>0</v>
      </c>
      <c r="Y22" s="56">
        <f>IFERROR(IF(Y$4="",0,IF($E22="kWh",VLOOKUP(Y$4,'4. Billing Determinants'!$B$19:$Z$41,4,0)/'4. Billing Determinants'!$E$41*$D22,IF($E22="kW",VLOOKUP(Y$4,'4. Billing Determinants'!$B$19:$Z$41,5,0)/'4. Billing Determinants'!$F$41*$D22,IF($E22="Non-RPP kWh",VLOOKUP(Y$4,'4. Billing Determinants'!$B$19:$Z$41,6,0)/'4. Billing Determinants'!$G$41*$D22,IF($E22="Distribution Rev.",VLOOKUP(Y$4,'4. Billing Determinants'!$B$19:$Z$41,8,0)/'4. Billing Determinants'!$I$41*$D22, VLOOKUP(Y$4,'4. Billing Determinants'!$B$19:$Z$41,3,0)/'4. Billing Determinants'!$D$41*$D22))))),0)</f>
        <v>0</v>
      </c>
    </row>
    <row r="23" spans="2:25" ht="25.5" x14ac:dyDescent="0.2">
      <c r="B23" s="150" t="s">
        <v>243</v>
      </c>
      <c r="C23" s="55">
        <v>1508</v>
      </c>
      <c r="D23" s="56">
        <f>'2. 2015 Continuity Schedule'!CC47</f>
        <v>0</v>
      </c>
      <c r="E23" s="89" t="s">
        <v>223</v>
      </c>
      <c r="F23" s="56">
        <f>IFERROR(IF(F$4="",0,IF($E23="kWh",VLOOKUP(F$4,'4. Billing Determinants'!$B$19:$Z$41,4,0)/'4. Billing Determinants'!$E$41*$D23,IF($E23="kW",VLOOKUP(F$4,'4. Billing Determinants'!$B$19:$Z$41,5,0)/'4. Billing Determinants'!$F$41*$D23,IF($E23="Non-RPP kWh",VLOOKUP(F$4,'4. Billing Determinants'!$B$19:$Z$41,6,0)/'4. Billing Determinants'!$G$41*$D23,IF($E23="Distribution Rev.",VLOOKUP(F$4,'4. Billing Determinants'!$B$19:$Z$41,8,0)/'4. Billing Determinants'!$I$41*$D23, VLOOKUP(F$4,'4. Billing Determinants'!$B$19:$Z$41,3,0)/'4. Billing Determinants'!$D$41*$D23))))),0)</f>
        <v>0</v>
      </c>
      <c r="G23" s="56">
        <f>IFERROR(IF(G$4="",0,IF($E23="kWh",VLOOKUP(G$4,'4. Billing Determinants'!$B$19:$Z$41,4,0)/'4. Billing Determinants'!$E$41*$D23,IF($E23="kW",VLOOKUP(G$4,'4. Billing Determinants'!$B$19:$Z$41,5,0)/'4. Billing Determinants'!$F$41*$D23,IF($E23="Non-RPP kWh",VLOOKUP(G$4,'4. Billing Determinants'!$B$19:$Z$41,6,0)/'4. Billing Determinants'!$G$41*$D23,IF($E23="Distribution Rev.",VLOOKUP(G$4,'4. Billing Determinants'!$B$19:$Z$41,8,0)/'4. Billing Determinants'!$I$41*$D23, VLOOKUP(G$4,'4. Billing Determinants'!$B$19:$Z$41,3,0)/'4. Billing Determinants'!$D$41*$D23))))),0)</f>
        <v>0</v>
      </c>
      <c r="H23" s="56">
        <f>IFERROR(IF(H$4="",0,IF($E23="kWh",VLOOKUP(H$4,'4. Billing Determinants'!$B$19:$Z$41,4,0)/'4. Billing Determinants'!$E$41*$D23,IF($E23="kW",VLOOKUP(H$4,'4. Billing Determinants'!$B$19:$Z$41,5,0)/'4. Billing Determinants'!$F$41*$D23,IF($E23="Non-RPP kWh",VLOOKUP(H$4,'4. Billing Determinants'!$B$19:$Z$41,6,0)/'4. Billing Determinants'!$G$41*$D23,IF($E23="Distribution Rev.",VLOOKUP(H$4,'4. Billing Determinants'!$B$19:$Z$41,8,0)/'4. Billing Determinants'!$I$41*$D23, VLOOKUP(H$4,'4. Billing Determinants'!$B$19:$Z$41,3,0)/'4. Billing Determinants'!$D$41*$D23))))),0)</f>
        <v>0</v>
      </c>
      <c r="I23" s="56">
        <f>IFERROR(IF(I$4="",0,IF($E23="kWh",VLOOKUP(I$4,'4. Billing Determinants'!$B$19:$Z$41,4,0)/'4. Billing Determinants'!$E$41*$D23,IF($E23="kW",VLOOKUP(I$4,'4. Billing Determinants'!$B$19:$Z$41,5,0)/'4. Billing Determinants'!$F$41*$D23,IF($E23="Non-RPP kWh",VLOOKUP(I$4,'4. Billing Determinants'!$B$19:$Z$41,6,0)/'4. Billing Determinants'!$G$41*$D23,IF($E23="Distribution Rev.",VLOOKUP(I$4,'4. Billing Determinants'!$B$19:$Z$41,8,0)/'4. Billing Determinants'!$I$41*$D23, VLOOKUP(I$4,'4. Billing Determinants'!$B$19:$Z$41,3,0)/'4. Billing Determinants'!$D$41*$D23))))),0)</f>
        <v>0</v>
      </c>
      <c r="J23" s="56">
        <f>IFERROR(IF(J$4="",0,IF($E23="kWh",VLOOKUP(J$4,'4. Billing Determinants'!$B$19:$Z$41,4,0)/'4. Billing Determinants'!$E$41*$D23,IF($E23="kW",VLOOKUP(J$4,'4. Billing Determinants'!$B$19:$Z$41,5,0)/'4. Billing Determinants'!$F$41*$D23,IF($E23="Non-RPP kWh",VLOOKUP(J$4,'4. Billing Determinants'!$B$19:$Z$41,6,0)/'4. Billing Determinants'!$G$41*$D23,IF($E23="Distribution Rev.",VLOOKUP(J$4,'4. Billing Determinants'!$B$19:$Z$41,8,0)/'4. Billing Determinants'!$I$41*$D23, VLOOKUP(J$4,'4. Billing Determinants'!$B$19:$Z$41,3,0)/'4. Billing Determinants'!$D$41*$D23))))),0)</f>
        <v>0</v>
      </c>
      <c r="K23" s="56">
        <f>IFERROR(IF(K$4="",0,IF($E23="kWh",VLOOKUP(K$4,'4. Billing Determinants'!$B$19:$Z$41,4,0)/'4. Billing Determinants'!$E$41*$D23,IF($E23="kW",VLOOKUP(K$4,'4. Billing Determinants'!$B$19:$Z$41,5,0)/'4. Billing Determinants'!$F$41*$D23,IF($E23="Non-RPP kWh",VLOOKUP(K$4,'4. Billing Determinants'!$B$19:$Z$41,6,0)/'4. Billing Determinants'!$G$41*$D23,IF($E23="Distribution Rev.",VLOOKUP(K$4,'4. Billing Determinants'!$B$19:$Z$41,8,0)/'4. Billing Determinants'!$I$41*$D23, VLOOKUP(K$4,'4. Billing Determinants'!$B$19:$Z$41,3,0)/'4. Billing Determinants'!$D$41*$D23))))),0)</f>
        <v>0</v>
      </c>
      <c r="L23" s="56">
        <f>IFERROR(IF(L$4="",0,IF($E23="kWh",VLOOKUP(L$4,'4. Billing Determinants'!$B$19:$Z$41,4,0)/'4. Billing Determinants'!$E$41*$D23,IF($E23="kW",VLOOKUP(L$4,'4. Billing Determinants'!$B$19:$Z$41,5,0)/'4. Billing Determinants'!$F$41*$D23,IF($E23="Non-RPP kWh",VLOOKUP(L$4,'4. Billing Determinants'!$B$19:$Z$41,6,0)/'4. Billing Determinants'!$G$41*$D23,IF($E23="Distribution Rev.",VLOOKUP(L$4,'4. Billing Determinants'!$B$19:$Z$41,8,0)/'4. Billing Determinants'!$I$41*$D23, VLOOKUP(L$4,'4. Billing Determinants'!$B$19:$Z$41,3,0)/'4. Billing Determinants'!$D$41*$D23))))),0)</f>
        <v>0</v>
      </c>
      <c r="M23" s="56">
        <f>IFERROR(IF(M$4="",0,IF($E23="kWh",VLOOKUP(M$4,'4. Billing Determinants'!$B$19:$Z$41,4,0)/'4. Billing Determinants'!$E$41*$D23,IF($E23="kW",VLOOKUP(M$4,'4. Billing Determinants'!$B$19:$Z$41,5,0)/'4. Billing Determinants'!$F$41*$D23,IF($E23="Non-RPP kWh",VLOOKUP(M$4,'4. Billing Determinants'!$B$19:$Z$41,6,0)/'4. Billing Determinants'!$G$41*$D23,IF($E23="Distribution Rev.",VLOOKUP(M$4,'4. Billing Determinants'!$B$19:$Z$41,8,0)/'4. Billing Determinants'!$I$41*$D23, VLOOKUP(M$4,'4. Billing Determinants'!$B$19:$Z$41,3,0)/'4. Billing Determinants'!$D$41*$D23))))),0)</f>
        <v>0</v>
      </c>
      <c r="N23" s="56">
        <f>IFERROR(IF(N$4="",0,IF($E23="kWh",VLOOKUP(N$4,'4. Billing Determinants'!$B$19:$Z$41,4,0)/'4. Billing Determinants'!$E$41*$D23,IF($E23="kW",VLOOKUP(N$4,'4. Billing Determinants'!$B$19:$Z$41,5,0)/'4. Billing Determinants'!$F$41*$D23,IF($E23="Non-RPP kWh",VLOOKUP(N$4,'4. Billing Determinants'!$B$19:$Z$41,6,0)/'4. Billing Determinants'!$G$41*$D23,IF($E23="Distribution Rev.",VLOOKUP(N$4,'4. Billing Determinants'!$B$19:$Z$41,8,0)/'4. Billing Determinants'!$I$41*$D23, VLOOKUP(N$4,'4. Billing Determinants'!$B$19:$Z$41,3,0)/'4. Billing Determinants'!$D$41*$D23))))),0)</f>
        <v>0</v>
      </c>
      <c r="O23" s="56">
        <f>IFERROR(IF(O$4="",0,IF($E23="kWh",VLOOKUP(O$4,'4. Billing Determinants'!$B$19:$Z$41,4,0)/'4. Billing Determinants'!$E$41*$D23,IF($E23="kW",VLOOKUP(O$4,'4. Billing Determinants'!$B$19:$Z$41,5,0)/'4. Billing Determinants'!$F$41*$D23,IF($E23="Non-RPP kWh",VLOOKUP(O$4,'4. Billing Determinants'!$B$19:$Z$41,6,0)/'4. Billing Determinants'!$G$41*$D23,IF($E23="Distribution Rev.",VLOOKUP(O$4,'4. Billing Determinants'!$B$19:$Z$41,8,0)/'4. Billing Determinants'!$I$41*$D23, VLOOKUP(O$4,'4. Billing Determinants'!$B$19:$Z$41,3,0)/'4. Billing Determinants'!$D$41*$D23))))),0)</f>
        <v>0</v>
      </c>
      <c r="P23" s="56">
        <f>IFERROR(IF(P$4="",0,IF($E23="kWh",VLOOKUP(P$4,'4. Billing Determinants'!$B$19:$Z$41,4,0)/'4. Billing Determinants'!$E$41*$D23,IF($E23="kW",VLOOKUP(P$4,'4. Billing Determinants'!$B$19:$Z$41,5,0)/'4. Billing Determinants'!$F$41*$D23,IF($E23="Non-RPP kWh",VLOOKUP(P$4,'4. Billing Determinants'!$B$19:$Z$41,6,0)/'4. Billing Determinants'!$G$41*$D23,IF($E23="Distribution Rev.",VLOOKUP(P$4,'4. Billing Determinants'!$B$19:$Z$41,8,0)/'4. Billing Determinants'!$I$41*$D23, VLOOKUP(P$4,'4. Billing Determinants'!$B$19:$Z$41,3,0)/'4. Billing Determinants'!$D$41*$D23))))),0)</f>
        <v>0</v>
      </c>
      <c r="Q23" s="56">
        <f>IFERROR(IF(Q$4="",0,IF($E23="kWh",VLOOKUP(Q$4,'4. Billing Determinants'!$B$19:$Z$41,4,0)/'4. Billing Determinants'!$E$41*$D23,IF($E23="kW",VLOOKUP(Q$4,'4. Billing Determinants'!$B$19:$Z$41,5,0)/'4. Billing Determinants'!$F$41*$D23,IF($E23="Non-RPP kWh",VLOOKUP(Q$4,'4. Billing Determinants'!$B$19:$Z$41,6,0)/'4. Billing Determinants'!$G$41*$D23,IF($E23="Distribution Rev.",VLOOKUP(Q$4,'4. Billing Determinants'!$B$19:$Z$41,8,0)/'4. Billing Determinants'!$I$41*$D23, VLOOKUP(Q$4,'4. Billing Determinants'!$B$19:$Z$41,3,0)/'4. Billing Determinants'!$D$41*$D23))))),0)</f>
        <v>0</v>
      </c>
      <c r="R23" s="56">
        <f>IFERROR(IF(R$4="",0,IF($E23="kWh",VLOOKUP(R$4,'4. Billing Determinants'!$B$19:$Z$41,4,0)/'4. Billing Determinants'!$E$41*$D23,IF($E23="kW",VLOOKUP(R$4,'4. Billing Determinants'!$B$19:$Z$41,5,0)/'4. Billing Determinants'!$F$41*$D23,IF($E23="Non-RPP kWh",VLOOKUP(R$4,'4. Billing Determinants'!$B$19:$Z$41,6,0)/'4. Billing Determinants'!$G$41*$D23,IF($E23="Distribution Rev.",VLOOKUP(R$4,'4. Billing Determinants'!$B$19:$Z$41,8,0)/'4. Billing Determinants'!$I$41*$D23, VLOOKUP(R$4,'4. Billing Determinants'!$B$19:$Z$41,3,0)/'4. Billing Determinants'!$D$41*$D23))))),0)</f>
        <v>0</v>
      </c>
      <c r="S23" s="56">
        <f>IFERROR(IF(S$4="",0,IF($E23="kWh",VLOOKUP(S$4,'4. Billing Determinants'!$B$19:$Z$41,4,0)/'4. Billing Determinants'!$E$41*$D23,IF($E23="kW",VLOOKUP(S$4,'4. Billing Determinants'!$B$19:$Z$41,5,0)/'4. Billing Determinants'!$F$41*$D23,IF($E23="Non-RPP kWh",VLOOKUP(S$4,'4. Billing Determinants'!$B$19:$Z$41,6,0)/'4. Billing Determinants'!$G$41*$D23,IF($E23="Distribution Rev.",VLOOKUP(S$4,'4. Billing Determinants'!$B$19:$Z$41,8,0)/'4. Billing Determinants'!$I$41*$D23, VLOOKUP(S$4,'4. Billing Determinants'!$B$19:$Z$41,3,0)/'4. Billing Determinants'!$D$41*$D23))))),0)</f>
        <v>0</v>
      </c>
      <c r="T23" s="56">
        <f>IFERROR(IF(T$4="",0,IF($E23="kWh",VLOOKUP(T$4,'4. Billing Determinants'!$B$19:$Z$41,4,0)/'4. Billing Determinants'!$E$41*$D23,IF($E23="kW",VLOOKUP(T$4,'4. Billing Determinants'!$B$19:$Z$41,5,0)/'4. Billing Determinants'!$F$41*$D23,IF($E23="Non-RPP kWh",VLOOKUP(T$4,'4. Billing Determinants'!$B$19:$Z$41,6,0)/'4. Billing Determinants'!$G$41*$D23,IF($E23="Distribution Rev.",VLOOKUP(T$4,'4. Billing Determinants'!$B$19:$Z$41,8,0)/'4. Billing Determinants'!$I$41*$D23, VLOOKUP(T$4,'4. Billing Determinants'!$B$19:$Z$41,3,0)/'4. Billing Determinants'!$D$41*$D23))))),0)</f>
        <v>0</v>
      </c>
      <c r="U23" s="56">
        <f>IFERROR(IF(U$4="",0,IF($E23="kWh",VLOOKUP(U$4,'4. Billing Determinants'!$B$19:$Z$41,4,0)/'4. Billing Determinants'!$E$41*$D23,IF($E23="kW",VLOOKUP(U$4,'4. Billing Determinants'!$B$19:$Z$41,5,0)/'4. Billing Determinants'!$F$41*$D23,IF($E23="Non-RPP kWh",VLOOKUP(U$4,'4. Billing Determinants'!$B$19:$Z$41,6,0)/'4. Billing Determinants'!$G$41*$D23,IF($E23="Distribution Rev.",VLOOKUP(U$4,'4. Billing Determinants'!$B$19:$Z$41,8,0)/'4. Billing Determinants'!$I$41*$D23, VLOOKUP(U$4,'4. Billing Determinants'!$B$19:$Z$41,3,0)/'4. Billing Determinants'!$D$41*$D23))))),0)</f>
        <v>0</v>
      </c>
      <c r="V23" s="56">
        <f>IFERROR(IF(V$4="",0,IF($E23="kWh",VLOOKUP(V$4,'4. Billing Determinants'!$B$19:$Z$41,4,0)/'4. Billing Determinants'!$E$41*$D23,IF($E23="kW",VLOOKUP(V$4,'4. Billing Determinants'!$B$19:$Z$41,5,0)/'4. Billing Determinants'!$F$41*$D23,IF($E23="Non-RPP kWh",VLOOKUP(V$4,'4. Billing Determinants'!$B$19:$Z$41,6,0)/'4. Billing Determinants'!$G$41*$D23,IF($E23="Distribution Rev.",VLOOKUP(V$4,'4. Billing Determinants'!$B$19:$Z$41,8,0)/'4. Billing Determinants'!$I$41*$D23, VLOOKUP(V$4,'4. Billing Determinants'!$B$19:$Z$41,3,0)/'4. Billing Determinants'!$D$41*$D23))))),0)</f>
        <v>0</v>
      </c>
      <c r="W23" s="56">
        <f>IFERROR(IF(W$4="",0,IF($E23="kWh",VLOOKUP(W$4,'4. Billing Determinants'!$B$19:$Z$41,4,0)/'4. Billing Determinants'!$E$41*$D23,IF($E23="kW",VLOOKUP(W$4,'4. Billing Determinants'!$B$19:$Z$41,5,0)/'4. Billing Determinants'!$F$41*$D23,IF($E23="Non-RPP kWh",VLOOKUP(W$4,'4. Billing Determinants'!$B$19:$Z$41,6,0)/'4. Billing Determinants'!$G$41*$D23,IF($E23="Distribution Rev.",VLOOKUP(W$4,'4. Billing Determinants'!$B$19:$Z$41,8,0)/'4. Billing Determinants'!$I$41*$D23, VLOOKUP(W$4,'4. Billing Determinants'!$B$19:$Z$41,3,0)/'4. Billing Determinants'!$D$41*$D23))))),0)</f>
        <v>0</v>
      </c>
      <c r="X23" s="56">
        <f>IFERROR(IF(X$4="",0,IF($E23="kWh",VLOOKUP(X$4,'4. Billing Determinants'!$B$19:$Z$41,4,0)/'4. Billing Determinants'!$E$41*$D23,IF($E23="kW",VLOOKUP(X$4,'4. Billing Determinants'!$B$19:$Z$41,5,0)/'4. Billing Determinants'!$F$41*$D23,IF($E23="Non-RPP kWh",VLOOKUP(X$4,'4. Billing Determinants'!$B$19:$Z$41,6,0)/'4. Billing Determinants'!$G$41*$D23,IF($E23="Distribution Rev.",VLOOKUP(X$4,'4. Billing Determinants'!$B$19:$Z$41,8,0)/'4. Billing Determinants'!$I$41*$D23, VLOOKUP(X$4,'4. Billing Determinants'!$B$19:$Z$41,3,0)/'4. Billing Determinants'!$D$41*$D23))))),0)</f>
        <v>0</v>
      </c>
      <c r="Y23" s="56">
        <f>IFERROR(IF(Y$4="",0,IF($E23="kWh",VLOOKUP(Y$4,'4. Billing Determinants'!$B$19:$Z$41,4,0)/'4. Billing Determinants'!$E$41*$D23,IF($E23="kW",VLOOKUP(Y$4,'4. Billing Determinants'!$B$19:$Z$41,5,0)/'4. Billing Determinants'!$F$41*$D23,IF($E23="Non-RPP kWh",VLOOKUP(Y$4,'4. Billing Determinants'!$B$19:$Z$41,6,0)/'4. Billing Determinants'!$G$41*$D23,IF($E23="Distribution Rev.",VLOOKUP(Y$4,'4. Billing Determinants'!$B$19:$Z$41,8,0)/'4. Billing Determinants'!$I$41*$D23, VLOOKUP(Y$4,'4. Billing Determinants'!$B$19:$Z$41,3,0)/'4. Billing Determinants'!$D$41*$D23))))),0)</f>
        <v>0</v>
      </c>
    </row>
    <row r="24" spans="2:25" ht="25.5" x14ac:dyDescent="0.2">
      <c r="B24" s="150" t="s">
        <v>53</v>
      </c>
      <c r="C24" s="55">
        <v>1508</v>
      </c>
      <c r="D24" s="56">
        <f>'2. 2015 Continuity Schedule'!CC48</f>
        <v>0</v>
      </c>
      <c r="E24" s="89" t="s">
        <v>223</v>
      </c>
      <c r="F24" s="56">
        <f>IFERROR(IF(F$4="",0,IF($E24="kWh",VLOOKUP(F$4,'4. Billing Determinants'!$B$19:$Z$41,4,0)/'4. Billing Determinants'!$E$41*$D24,IF($E24="kW",VLOOKUP(F$4,'4. Billing Determinants'!$B$19:$Z$41,5,0)/'4. Billing Determinants'!$F$41*$D24,IF($E24="Non-RPP kWh",VLOOKUP(F$4,'4. Billing Determinants'!$B$19:$Z$41,6,0)/'4. Billing Determinants'!$G$41*$D24,IF($E24="Distribution Rev.",VLOOKUP(F$4,'4. Billing Determinants'!$B$19:$Z$41,8,0)/'4. Billing Determinants'!$I$41*$D24, VLOOKUP(F$4,'4. Billing Determinants'!$B$19:$Z$41,3,0)/'4. Billing Determinants'!$D$41*$D24))))),0)</f>
        <v>0</v>
      </c>
      <c r="G24" s="56">
        <f>IFERROR(IF(G$4="",0,IF($E24="kWh",VLOOKUP(G$4,'4. Billing Determinants'!$B$19:$Z$41,4,0)/'4. Billing Determinants'!$E$41*$D24,IF($E24="kW",VLOOKUP(G$4,'4. Billing Determinants'!$B$19:$Z$41,5,0)/'4. Billing Determinants'!$F$41*$D24,IF($E24="Non-RPP kWh",VLOOKUP(G$4,'4. Billing Determinants'!$B$19:$Z$41,6,0)/'4. Billing Determinants'!$G$41*$D24,IF($E24="Distribution Rev.",VLOOKUP(G$4,'4. Billing Determinants'!$B$19:$Z$41,8,0)/'4. Billing Determinants'!$I$41*$D24, VLOOKUP(G$4,'4. Billing Determinants'!$B$19:$Z$41,3,0)/'4. Billing Determinants'!$D$41*$D24))))),0)</f>
        <v>0</v>
      </c>
      <c r="H24" s="56">
        <f>IFERROR(IF(H$4="",0,IF($E24="kWh",VLOOKUP(H$4,'4. Billing Determinants'!$B$19:$Z$41,4,0)/'4. Billing Determinants'!$E$41*$D24,IF($E24="kW",VLOOKUP(H$4,'4. Billing Determinants'!$B$19:$Z$41,5,0)/'4. Billing Determinants'!$F$41*$D24,IF($E24="Non-RPP kWh",VLOOKUP(H$4,'4. Billing Determinants'!$B$19:$Z$41,6,0)/'4. Billing Determinants'!$G$41*$D24,IF($E24="Distribution Rev.",VLOOKUP(H$4,'4. Billing Determinants'!$B$19:$Z$41,8,0)/'4. Billing Determinants'!$I$41*$D24, VLOOKUP(H$4,'4. Billing Determinants'!$B$19:$Z$41,3,0)/'4. Billing Determinants'!$D$41*$D24))))),0)</f>
        <v>0</v>
      </c>
      <c r="I24" s="56">
        <f>IFERROR(IF(I$4="",0,IF($E24="kWh",VLOOKUP(I$4,'4. Billing Determinants'!$B$19:$Z$41,4,0)/'4. Billing Determinants'!$E$41*$D24,IF($E24="kW",VLOOKUP(I$4,'4. Billing Determinants'!$B$19:$Z$41,5,0)/'4. Billing Determinants'!$F$41*$D24,IF($E24="Non-RPP kWh",VLOOKUP(I$4,'4. Billing Determinants'!$B$19:$Z$41,6,0)/'4. Billing Determinants'!$G$41*$D24,IF($E24="Distribution Rev.",VLOOKUP(I$4,'4. Billing Determinants'!$B$19:$Z$41,8,0)/'4. Billing Determinants'!$I$41*$D24, VLOOKUP(I$4,'4. Billing Determinants'!$B$19:$Z$41,3,0)/'4. Billing Determinants'!$D$41*$D24))))),0)</f>
        <v>0</v>
      </c>
      <c r="J24" s="56">
        <f>IFERROR(IF(J$4="",0,IF($E24="kWh",VLOOKUP(J$4,'4. Billing Determinants'!$B$19:$Z$41,4,0)/'4. Billing Determinants'!$E$41*$D24,IF($E24="kW",VLOOKUP(J$4,'4. Billing Determinants'!$B$19:$Z$41,5,0)/'4. Billing Determinants'!$F$41*$D24,IF($E24="Non-RPP kWh",VLOOKUP(J$4,'4. Billing Determinants'!$B$19:$Z$41,6,0)/'4. Billing Determinants'!$G$41*$D24,IF($E24="Distribution Rev.",VLOOKUP(J$4,'4. Billing Determinants'!$B$19:$Z$41,8,0)/'4. Billing Determinants'!$I$41*$D24, VLOOKUP(J$4,'4. Billing Determinants'!$B$19:$Z$41,3,0)/'4. Billing Determinants'!$D$41*$D24))))),0)</f>
        <v>0</v>
      </c>
      <c r="K24" s="56">
        <f>IFERROR(IF(K$4="",0,IF($E24="kWh",VLOOKUP(K$4,'4. Billing Determinants'!$B$19:$Z$41,4,0)/'4. Billing Determinants'!$E$41*$D24,IF($E24="kW",VLOOKUP(K$4,'4. Billing Determinants'!$B$19:$Z$41,5,0)/'4. Billing Determinants'!$F$41*$D24,IF($E24="Non-RPP kWh",VLOOKUP(K$4,'4. Billing Determinants'!$B$19:$Z$41,6,0)/'4. Billing Determinants'!$G$41*$D24,IF($E24="Distribution Rev.",VLOOKUP(K$4,'4. Billing Determinants'!$B$19:$Z$41,8,0)/'4. Billing Determinants'!$I$41*$D24, VLOOKUP(K$4,'4. Billing Determinants'!$B$19:$Z$41,3,0)/'4. Billing Determinants'!$D$41*$D24))))),0)</f>
        <v>0</v>
      </c>
      <c r="L24" s="56">
        <f>IFERROR(IF(L$4="",0,IF($E24="kWh",VLOOKUP(L$4,'4. Billing Determinants'!$B$19:$Z$41,4,0)/'4. Billing Determinants'!$E$41*$D24,IF($E24="kW",VLOOKUP(L$4,'4. Billing Determinants'!$B$19:$Z$41,5,0)/'4. Billing Determinants'!$F$41*$D24,IF($E24="Non-RPP kWh",VLOOKUP(L$4,'4. Billing Determinants'!$B$19:$Z$41,6,0)/'4. Billing Determinants'!$G$41*$D24,IF($E24="Distribution Rev.",VLOOKUP(L$4,'4. Billing Determinants'!$B$19:$Z$41,8,0)/'4. Billing Determinants'!$I$41*$D24, VLOOKUP(L$4,'4. Billing Determinants'!$B$19:$Z$41,3,0)/'4. Billing Determinants'!$D$41*$D24))))),0)</f>
        <v>0</v>
      </c>
      <c r="M24" s="56">
        <f>IFERROR(IF(M$4="",0,IF($E24="kWh",VLOOKUP(M$4,'4. Billing Determinants'!$B$19:$Z$41,4,0)/'4. Billing Determinants'!$E$41*$D24,IF($E24="kW",VLOOKUP(M$4,'4. Billing Determinants'!$B$19:$Z$41,5,0)/'4. Billing Determinants'!$F$41*$D24,IF($E24="Non-RPP kWh",VLOOKUP(M$4,'4. Billing Determinants'!$B$19:$Z$41,6,0)/'4. Billing Determinants'!$G$41*$D24,IF($E24="Distribution Rev.",VLOOKUP(M$4,'4. Billing Determinants'!$B$19:$Z$41,8,0)/'4. Billing Determinants'!$I$41*$D24, VLOOKUP(M$4,'4. Billing Determinants'!$B$19:$Z$41,3,0)/'4. Billing Determinants'!$D$41*$D24))))),0)</f>
        <v>0</v>
      </c>
      <c r="N24" s="56">
        <f>IFERROR(IF(N$4="",0,IF($E24="kWh",VLOOKUP(N$4,'4. Billing Determinants'!$B$19:$Z$41,4,0)/'4. Billing Determinants'!$E$41*$D24,IF($E24="kW",VLOOKUP(N$4,'4. Billing Determinants'!$B$19:$Z$41,5,0)/'4. Billing Determinants'!$F$41*$D24,IF($E24="Non-RPP kWh",VLOOKUP(N$4,'4. Billing Determinants'!$B$19:$Z$41,6,0)/'4. Billing Determinants'!$G$41*$D24,IF($E24="Distribution Rev.",VLOOKUP(N$4,'4. Billing Determinants'!$B$19:$Z$41,8,0)/'4. Billing Determinants'!$I$41*$D24, VLOOKUP(N$4,'4. Billing Determinants'!$B$19:$Z$41,3,0)/'4. Billing Determinants'!$D$41*$D24))))),0)</f>
        <v>0</v>
      </c>
      <c r="O24" s="56">
        <f>IFERROR(IF(O$4="",0,IF($E24="kWh",VLOOKUP(O$4,'4. Billing Determinants'!$B$19:$Z$41,4,0)/'4. Billing Determinants'!$E$41*$D24,IF($E24="kW",VLOOKUP(O$4,'4. Billing Determinants'!$B$19:$Z$41,5,0)/'4. Billing Determinants'!$F$41*$D24,IF($E24="Non-RPP kWh",VLOOKUP(O$4,'4. Billing Determinants'!$B$19:$Z$41,6,0)/'4. Billing Determinants'!$G$41*$D24,IF($E24="Distribution Rev.",VLOOKUP(O$4,'4. Billing Determinants'!$B$19:$Z$41,8,0)/'4. Billing Determinants'!$I$41*$D24, VLOOKUP(O$4,'4. Billing Determinants'!$B$19:$Z$41,3,0)/'4. Billing Determinants'!$D$41*$D24))))),0)</f>
        <v>0</v>
      </c>
      <c r="P24" s="56">
        <f>IFERROR(IF(P$4="",0,IF($E24="kWh",VLOOKUP(P$4,'4. Billing Determinants'!$B$19:$Z$41,4,0)/'4. Billing Determinants'!$E$41*$D24,IF($E24="kW",VLOOKUP(P$4,'4. Billing Determinants'!$B$19:$Z$41,5,0)/'4. Billing Determinants'!$F$41*$D24,IF($E24="Non-RPP kWh",VLOOKUP(P$4,'4. Billing Determinants'!$B$19:$Z$41,6,0)/'4. Billing Determinants'!$G$41*$D24,IF($E24="Distribution Rev.",VLOOKUP(P$4,'4. Billing Determinants'!$B$19:$Z$41,8,0)/'4. Billing Determinants'!$I$41*$D24, VLOOKUP(P$4,'4. Billing Determinants'!$B$19:$Z$41,3,0)/'4. Billing Determinants'!$D$41*$D24))))),0)</f>
        <v>0</v>
      </c>
      <c r="Q24" s="56">
        <f>IFERROR(IF(Q$4="",0,IF($E24="kWh",VLOOKUP(Q$4,'4. Billing Determinants'!$B$19:$Z$41,4,0)/'4. Billing Determinants'!$E$41*$D24,IF($E24="kW",VLOOKUP(Q$4,'4. Billing Determinants'!$B$19:$Z$41,5,0)/'4. Billing Determinants'!$F$41*$D24,IF($E24="Non-RPP kWh",VLOOKUP(Q$4,'4. Billing Determinants'!$B$19:$Z$41,6,0)/'4. Billing Determinants'!$G$41*$D24,IF($E24="Distribution Rev.",VLOOKUP(Q$4,'4. Billing Determinants'!$B$19:$Z$41,8,0)/'4. Billing Determinants'!$I$41*$D24, VLOOKUP(Q$4,'4. Billing Determinants'!$B$19:$Z$41,3,0)/'4. Billing Determinants'!$D$41*$D24))))),0)</f>
        <v>0</v>
      </c>
      <c r="R24" s="56">
        <f>IFERROR(IF(R$4="",0,IF($E24="kWh",VLOOKUP(R$4,'4. Billing Determinants'!$B$19:$Z$41,4,0)/'4. Billing Determinants'!$E$41*$D24,IF($E24="kW",VLOOKUP(R$4,'4. Billing Determinants'!$B$19:$Z$41,5,0)/'4. Billing Determinants'!$F$41*$D24,IF($E24="Non-RPP kWh",VLOOKUP(R$4,'4. Billing Determinants'!$B$19:$Z$41,6,0)/'4. Billing Determinants'!$G$41*$D24,IF($E24="Distribution Rev.",VLOOKUP(R$4,'4. Billing Determinants'!$B$19:$Z$41,8,0)/'4. Billing Determinants'!$I$41*$D24, VLOOKUP(R$4,'4. Billing Determinants'!$B$19:$Z$41,3,0)/'4. Billing Determinants'!$D$41*$D24))))),0)</f>
        <v>0</v>
      </c>
      <c r="S24" s="56">
        <f>IFERROR(IF(S$4="",0,IF($E24="kWh",VLOOKUP(S$4,'4. Billing Determinants'!$B$19:$Z$41,4,0)/'4. Billing Determinants'!$E$41*$D24,IF($E24="kW",VLOOKUP(S$4,'4. Billing Determinants'!$B$19:$Z$41,5,0)/'4. Billing Determinants'!$F$41*$D24,IF($E24="Non-RPP kWh",VLOOKUP(S$4,'4. Billing Determinants'!$B$19:$Z$41,6,0)/'4. Billing Determinants'!$G$41*$D24,IF($E24="Distribution Rev.",VLOOKUP(S$4,'4. Billing Determinants'!$B$19:$Z$41,8,0)/'4. Billing Determinants'!$I$41*$D24, VLOOKUP(S$4,'4. Billing Determinants'!$B$19:$Z$41,3,0)/'4. Billing Determinants'!$D$41*$D24))))),0)</f>
        <v>0</v>
      </c>
      <c r="T24" s="56">
        <f>IFERROR(IF(T$4="",0,IF($E24="kWh",VLOOKUP(T$4,'4. Billing Determinants'!$B$19:$Z$41,4,0)/'4. Billing Determinants'!$E$41*$D24,IF($E24="kW",VLOOKUP(T$4,'4. Billing Determinants'!$B$19:$Z$41,5,0)/'4. Billing Determinants'!$F$41*$D24,IF($E24="Non-RPP kWh",VLOOKUP(T$4,'4. Billing Determinants'!$B$19:$Z$41,6,0)/'4. Billing Determinants'!$G$41*$D24,IF($E24="Distribution Rev.",VLOOKUP(T$4,'4. Billing Determinants'!$B$19:$Z$41,8,0)/'4. Billing Determinants'!$I$41*$D24, VLOOKUP(T$4,'4. Billing Determinants'!$B$19:$Z$41,3,0)/'4. Billing Determinants'!$D$41*$D24))))),0)</f>
        <v>0</v>
      </c>
      <c r="U24" s="56">
        <f>IFERROR(IF(U$4="",0,IF($E24="kWh",VLOOKUP(U$4,'4. Billing Determinants'!$B$19:$Z$41,4,0)/'4. Billing Determinants'!$E$41*$D24,IF($E24="kW",VLOOKUP(U$4,'4. Billing Determinants'!$B$19:$Z$41,5,0)/'4. Billing Determinants'!$F$41*$D24,IF($E24="Non-RPP kWh",VLOOKUP(U$4,'4. Billing Determinants'!$B$19:$Z$41,6,0)/'4. Billing Determinants'!$G$41*$D24,IF($E24="Distribution Rev.",VLOOKUP(U$4,'4. Billing Determinants'!$B$19:$Z$41,8,0)/'4. Billing Determinants'!$I$41*$D24, VLOOKUP(U$4,'4. Billing Determinants'!$B$19:$Z$41,3,0)/'4. Billing Determinants'!$D$41*$D24))))),0)</f>
        <v>0</v>
      </c>
      <c r="V24" s="56">
        <f>IFERROR(IF(V$4="",0,IF($E24="kWh",VLOOKUP(V$4,'4. Billing Determinants'!$B$19:$Z$41,4,0)/'4. Billing Determinants'!$E$41*$D24,IF($E24="kW",VLOOKUP(V$4,'4. Billing Determinants'!$B$19:$Z$41,5,0)/'4. Billing Determinants'!$F$41*$D24,IF($E24="Non-RPP kWh",VLOOKUP(V$4,'4. Billing Determinants'!$B$19:$Z$41,6,0)/'4. Billing Determinants'!$G$41*$D24,IF($E24="Distribution Rev.",VLOOKUP(V$4,'4. Billing Determinants'!$B$19:$Z$41,8,0)/'4. Billing Determinants'!$I$41*$D24, VLOOKUP(V$4,'4. Billing Determinants'!$B$19:$Z$41,3,0)/'4. Billing Determinants'!$D$41*$D24))))),0)</f>
        <v>0</v>
      </c>
      <c r="W24" s="56">
        <f>IFERROR(IF(W$4="",0,IF($E24="kWh",VLOOKUP(W$4,'4. Billing Determinants'!$B$19:$Z$41,4,0)/'4. Billing Determinants'!$E$41*$D24,IF($E24="kW",VLOOKUP(W$4,'4. Billing Determinants'!$B$19:$Z$41,5,0)/'4. Billing Determinants'!$F$41*$D24,IF($E24="Non-RPP kWh",VLOOKUP(W$4,'4. Billing Determinants'!$B$19:$Z$41,6,0)/'4. Billing Determinants'!$G$41*$D24,IF($E24="Distribution Rev.",VLOOKUP(W$4,'4. Billing Determinants'!$B$19:$Z$41,8,0)/'4. Billing Determinants'!$I$41*$D24, VLOOKUP(W$4,'4. Billing Determinants'!$B$19:$Z$41,3,0)/'4. Billing Determinants'!$D$41*$D24))))),0)</f>
        <v>0</v>
      </c>
      <c r="X24" s="56">
        <f>IFERROR(IF(X$4="",0,IF($E24="kWh",VLOOKUP(X$4,'4. Billing Determinants'!$B$19:$Z$41,4,0)/'4. Billing Determinants'!$E$41*$D24,IF($E24="kW",VLOOKUP(X$4,'4. Billing Determinants'!$B$19:$Z$41,5,0)/'4. Billing Determinants'!$F$41*$D24,IF($E24="Non-RPP kWh",VLOOKUP(X$4,'4. Billing Determinants'!$B$19:$Z$41,6,0)/'4. Billing Determinants'!$G$41*$D24,IF($E24="Distribution Rev.",VLOOKUP(X$4,'4. Billing Determinants'!$B$19:$Z$41,8,0)/'4. Billing Determinants'!$I$41*$D24, VLOOKUP(X$4,'4. Billing Determinants'!$B$19:$Z$41,3,0)/'4. Billing Determinants'!$D$41*$D24))))),0)</f>
        <v>0</v>
      </c>
      <c r="Y24" s="56">
        <f>IFERROR(IF(Y$4="",0,IF($E24="kWh",VLOOKUP(Y$4,'4. Billing Determinants'!$B$19:$Z$41,4,0)/'4. Billing Determinants'!$E$41*$D24,IF($E24="kW",VLOOKUP(Y$4,'4. Billing Determinants'!$B$19:$Z$41,5,0)/'4. Billing Determinants'!$F$41*$D24,IF($E24="Non-RPP kWh",VLOOKUP(Y$4,'4. Billing Determinants'!$B$19:$Z$41,6,0)/'4. Billing Determinants'!$G$41*$D24,IF($E24="Distribution Rev.",VLOOKUP(Y$4,'4. Billing Determinants'!$B$19:$Z$41,8,0)/'4. Billing Determinants'!$I$41*$D24, VLOOKUP(Y$4,'4. Billing Determinants'!$B$19:$Z$41,3,0)/'4. Billing Determinants'!$D$41*$D24))))),0)</f>
        <v>0</v>
      </c>
    </row>
    <row r="25" spans="2:25" x14ac:dyDescent="0.2">
      <c r="B25" s="61" t="s">
        <v>244</v>
      </c>
      <c r="C25" s="55">
        <v>1508</v>
      </c>
      <c r="D25" s="56">
        <f>'2. 2015 Continuity Schedule'!CC49</f>
        <v>1828.454</v>
      </c>
      <c r="E25" s="89" t="s">
        <v>223</v>
      </c>
      <c r="F25" s="56">
        <f>IFERROR(IF(F$4="",0,IF($E25="kWh",VLOOKUP(F$4,'4. Billing Determinants'!$B$19:$Z$41,4,0)/'4. Billing Determinants'!$E$41*$D25,IF($E25="kW",VLOOKUP(F$4,'4. Billing Determinants'!$B$19:$Z$41,5,0)/'4. Billing Determinants'!$F$41*$D25,IF($E25="Non-RPP kWh",VLOOKUP(F$4,'4. Billing Determinants'!$B$19:$Z$41,6,0)/'4. Billing Determinants'!$G$41*$D25,IF($E25="Distribution Rev.",VLOOKUP(F$4,'4. Billing Determinants'!$B$19:$Z$41,8,0)/'4. Billing Determinants'!$I$41*$D25, VLOOKUP(F$4,'4. Billing Determinants'!$B$19:$Z$41,3,0)/'4. Billing Determinants'!$D$41*$D25))))),0)</f>
        <v>587.76661532725291</v>
      </c>
      <c r="G25" s="56">
        <f>IFERROR(IF(G$4="",0,IF($E25="kWh",VLOOKUP(G$4,'4. Billing Determinants'!$B$19:$Z$41,4,0)/'4. Billing Determinants'!$E$41*$D25,IF($E25="kW",VLOOKUP(G$4,'4. Billing Determinants'!$B$19:$Z$41,5,0)/'4. Billing Determinants'!$F$41*$D25,IF($E25="Non-RPP kWh",VLOOKUP(G$4,'4. Billing Determinants'!$B$19:$Z$41,6,0)/'4. Billing Determinants'!$G$41*$D25,IF($E25="Distribution Rev.",VLOOKUP(G$4,'4. Billing Determinants'!$B$19:$Z$41,8,0)/'4. Billing Determinants'!$I$41*$D25, VLOOKUP(G$4,'4. Billing Determinants'!$B$19:$Z$41,3,0)/'4. Billing Determinants'!$D$41*$D25))))),0)</f>
        <v>242.94280905051914</v>
      </c>
      <c r="H25" s="56">
        <f>IFERROR(IF(H$4="",0,IF($E25="kWh",VLOOKUP(H$4,'4. Billing Determinants'!$B$19:$Z$41,4,0)/'4. Billing Determinants'!$E$41*$D25,IF($E25="kW",VLOOKUP(H$4,'4. Billing Determinants'!$B$19:$Z$41,5,0)/'4. Billing Determinants'!$F$41*$D25,IF($E25="Non-RPP kWh",VLOOKUP(H$4,'4. Billing Determinants'!$B$19:$Z$41,6,0)/'4. Billing Determinants'!$G$41*$D25,IF($E25="Distribution Rev.",VLOOKUP(H$4,'4. Billing Determinants'!$B$19:$Z$41,8,0)/'4. Billing Determinants'!$I$41*$D25, VLOOKUP(H$4,'4. Billing Determinants'!$B$19:$Z$41,3,0)/'4. Billing Determinants'!$D$41*$D25))))),0)</f>
        <v>869.71587514797829</v>
      </c>
      <c r="I25" s="56">
        <f>IFERROR(IF(I$4="",0,IF($E25="kWh",VLOOKUP(I$4,'4. Billing Determinants'!$B$19:$Z$41,4,0)/'4. Billing Determinants'!$E$41*$D25,IF($E25="kW",VLOOKUP(I$4,'4. Billing Determinants'!$B$19:$Z$41,5,0)/'4. Billing Determinants'!$F$41*$D25,IF($E25="Non-RPP kWh",VLOOKUP(I$4,'4. Billing Determinants'!$B$19:$Z$41,6,0)/'4. Billing Determinants'!$G$41*$D25,IF($E25="Distribution Rev.",VLOOKUP(I$4,'4. Billing Determinants'!$B$19:$Z$41,8,0)/'4. Billing Determinants'!$I$41*$D25, VLOOKUP(I$4,'4. Billing Determinants'!$B$19:$Z$41,3,0)/'4. Billing Determinants'!$D$41*$D25))))),0)</f>
        <v>112.34650990353546</v>
      </c>
      <c r="J25" s="56">
        <f>IFERROR(IF(J$4="",0,IF($E25="kWh",VLOOKUP(J$4,'4. Billing Determinants'!$B$19:$Z$41,4,0)/'4. Billing Determinants'!$E$41*$D25,IF($E25="kW",VLOOKUP(J$4,'4. Billing Determinants'!$B$19:$Z$41,5,0)/'4. Billing Determinants'!$F$41*$D25,IF($E25="Non-RPP kWh",VLOOKUP(J$4,'4. Billing Determinants'!$B$19:$Z$41,6,0)/'4. Billing Determinants'!$G$41*$D25,IF($E25="Distribution Rev.",VLOOKUP(J$4,'4. Billing Determinants'!$B$19:$Z$41,8,0)/'4. Billing Determinants'!$I$41*$D25, VLOOKUP(J$4,'4. Billing Determinants'!$B$19:$Z$41,3,0)/'4. Billing Determinants'!$D$41*$D25))))),0)</f>
        <v>10.825278545498119</v>
      </c>
      <c r="K25" s="56">
        <f>IFERROR(IF(K$4="",0,IF($E25="kWh",VLOOKUP(K$4,'4. Billing Determinants'!$B$19:$Z$41,4,0)/'4. Billing Determinants'!$E$41*$D25,IF($E25="kW",VLOOKUP(K$4,'4. Billing Determinants'!$B$19:$Z$41,5,0)/'4. Billing Determinants'!$F$41*$D25,IF($E25="Non-RPP kWh",VLOOKUP(K$4,'4. Billing Determinants'!$B$19:$Z$41,6,0)/'4. Billing Determinants'!$G$41*$D25,IF($E25="Distribution Rev.",VLOOKUP(K$4,'4. Billing Determinants'!$B$19:$Z$41,8,0)/'4. Billing Determinants'!$I$41*$D25, VLOOKUP(K$4,'4. Billing Determinants'!$B$19:$Z$41,3,0)/'4. Billing Determinants'!$D$41*$D25))))),0)</f>
        <v>0.32941953223284459</v>
      </c>
      <c r="L25" s="56">
        <f>IFERROR(IF(L$4="",0,IF($E25="kWh",VLOOKUP(L$4,'4. Billing Determinants'!$B$19:$Z$41,4,0)/'4. Billing Determinants'!$E$41*$D25,IF($E25="kW",VLOOKUP(L$4,'4. Billing Determinants'!$B$19:$Z$41,5,0)/'4. Billing Determinants'!$F$41*$D25,IF($E25="Non-RPP kWh",VLOOKUP(L$4,'4. Billing Determinants'!$B$19:$Z$41,6,0)/'4. Billing Determinants'!$G$41*$D25,IF($E25="Distribution Rev.",VLOOKUP(L$4,'4. Billing Determinants'!$B$19:$Z$41,8,0)/'4. Billing Determinants'!$I$41*$D25, VLOOKUP(L$4,'4. Billing Determinants'!$B$19:$Z$41,3,0)/'4. Billing Determinants'!$D$41*$D25))))),0)</f>
        <v>4.5274924929828266</v>
      </c>
      <c r="M25" s="56">
        <f>IFERROR(IF(M$4="",0,IF($E25="kWh",VLOOKUP(M$4,'4. Billing Determinants'!$B$19:$Z$41,4,0)/'4. Billing Determinants'!$E$41*$D25,IF($E25="kW",VLOOKUP(M$4,'4. Billing Determinants'!$B$19:$Z$41,5,0)/'4. Billing Determinants'!$F$41*$D25,IF($E25="Non-RPP kWh",VLOOKUP(M$4,'4. Billing Determinants'!$B$19:$Z$41,6,0)/'4. Billing Determinants'!$G$41*$D25,IF($E25="Distribution Rev.",VLOOKUP(M$4,'4. Billing Determinants'!$B$19:$Z$41,8,0)/'4. Billing Determinants'!$I$41*$D25, VLOOKUP(M$4,'4. Billing Determinants'!$B$19:$Z$41,3,0)/'4. Billing Determinants'!$D$41*$D25))))),0)</f>
        <v>0</v>
      </c>
      <c r="N25" s="56">
        <f>IFERROR(IF(N$4="",0,IF($E25="kWh",VLOOKUP(N$4,'4. Billing Determinants'!$B$19:$Z$41,4,0)/'4. Billing Determinants'!$E$41*$D25,IF($E25="kW",VLOOKUP(N$4,'4. Billing Determinants'!$B$19:$Z$41,5,0)/'4. Billing Determinants'!$F$41*$D25,IF($E25="Non-RPP kWh",VLOOKUP(N$4,'4. Billing Determinants'!$B$19:$Z$41,6,0)/'4. Billing Determinants'!$G$41*$D25,IF($E25="Distribution Rev.",VLOOKUP(N$4,'4. Billing Determinants'!$B$19:$Z$41,8,0)/'4. Billing Determinants'!$I$41*$D25, VLOOKUP(N$4,'4. Billing Determinants'!$B$19:$Z$41,3,0)/'4. Billing Determinants'!$D$41*$D25))))),0)</f>
        <v>0</v>
      </c>
      <c r="O25" s="56">
        <f>IFERROR(IF(O$4="",0,IF($E25="kWh",VLOOKUP(O$4,'4. Billing Determinants'!$B$19:$Z$41,4,0)/'4. Billing Determinants'!$E$41*$D25,IF($E25="kW",VLOOKUP(O$4,'4. Billing Determinants'!$B$19:$Z$41,5,0)/'4. Billing Determinants'!$F$41*$D25,IF($E25="Non-RPP kWh",VLOOKUP(O$4,'4. Billing Determinants'!$B$19:$Z$41,6,0)/'4. Billing Determinants'!$G$41*$D25,IF($E25="Distribution Rev.",VLOOKUP(O$4,'4. Billing Determinants'!$B$19:$Z$41,8,0)/'4. Billing Determinants'!$I$41*$D25, VLOOKUP(O$4,'4. Billing Determinants'!$B$19:$Z$41,3,0)/'4. Billing Determinants'!$D$41*$D25))))),0)</f>
        <v>0</v>
      </c>
      <c r="P25" s="56">
        <f>IFERROR(IF(P$4="",0,IF($E25="kWh",VLOOKUP(P$4,'4. Billing Determinants'!$B$19:$Z$41,4,0)/'4. Billing Determinants'!$E$41*$D25,IF($E25="kW",VLOOKUP(P$4,'4. Billing Determinants'!$B$19:$Z$41,5,0)/'4. Billing Determinants'!$F$41*$D25,IF($E25="Non-RPP kWh",VLOOKUP(P$4,'4. Billing Determinants'!$B$19:$Z$41,6,0)/'4. Billing Determinants'!$G$41*$D25,IF($E25="Distribution Rev.",VLOOKUP(P$4,'4. Billing Determinants'!$B$19:$Z$41,8,0)/'4. Billing Determinants'!$I$41*$D25, VLOOKUP(P$4,'4. Billing Determinants'!$B$19:$Z$41,3,0)/'4. Billing Determinants'!$D$41*$D25))))),0)</f>
        <v>0</v>
      </c>
      <c r="Q25" s="56">
        <f>IFERROR(IF(Q$4="",0,IF($E25="kWh",VLOOKUP(Q$4,'4. Billing Determinants'!$B$19:$Z$41,4,0)/'4. Billing Determinants'!$E$41*$D25,IF($E25="kW",VLOOKUP(Q$4,'4. Billing Determinants'!$B$19:$Z$41,5,0)/'4. Billing Determinants'!$F$41*$D25,IF($E25="Non-RPP kWh",VLOOKUP(Q$4,'4. Billing Determinants'!$B$19:$Z$41,6,0)/'4. Billing Determinants'!$G$41*$D25,IF($E25="Distribution Rev.",VLOOKUP(Q$4,'4. Billing Determinants'!$B$19:$Z$41,8,0)/'4. Billing Determinants'!$I$41*$D25, VLOOKUP(Q$4,'4. Billing Determinants'!$B$19:$Z$41,3,0)/'4. Billing Determinants'!$D$41*$D25))))),0)</f>
        <v>0</v>
      </c>
      <c r="R25" s="56">
        <f>IFERROR(IF(R$4="",0,IF($E25="kWh",VLOOKUP(R$4,'4. Billing Determinants'!$B$19:$Z$41,4,0)/'4. Billing Determinants'!$E$41*$D25,IF($E25="kW",VLOOKUP(R$4,'4. Billing Determinants'!$B$19:$Z$41,5,0)/'4. Billing Determinants'!$F$41*$D25,IF($E25="Non-RPP kWh",VLOOKUP(R$4,'4. Billing Determinants'!$B$19:$Z$41,6,0)/'4. Billing Determinants'!$G$41*$D25,IF($E25="Distribution Rev.",VLOOKUP(R$4,'4. Billing Determinants'!$B$19:$Z$41,8,0)/'4. Billing Determinants'!$I$41*$D25, VLOOKUP(R$4,'4. Billing Determinants'!$B$19:$Z$41,3,0)/'4. Billing Determinants'!$D$41*$D25))))),0)</f>
        <v>0</v>
      </c>
      <c r="S25" s="56">
        <f>IFERROR(IF(S$4="",0,IF($E25="kWh",VLOOKUP(S$4,'4. Billing Determinants'!$B$19:$Z$41,4,0)/'4. Billing Determinants'!$E$41*$D25,IF($E25="kW",VLOOKUP(S$4,'4. Billing Determinants'!$B$19:$Z$41,5,0)/'4. Billing Determinants'!$F$41*$D25,IF($E25="Non-RPP kWh",VLOOKUP(S$4,'4. Billing Determinants'!$B$19:$Z$41,6,0)/'4. Billing Determinants'!$G$41*$D25,IF($E25="Distribution Rev.",VLOOKUP(S$4,'4. Billing Determinants'!$B$19:$Z$41,8,0)/'4. Billing Determinants'!$I$41*$D25, VLOOKUP(S$4,'4. Billing Determinants'!$B$19:$Z$41,3,0)/'4. Billing Determinants'!$D$41*$D25))))),0)</f>
        <v>0</v>
      </c>
      <c r="T25" s="56">
        <f>IFERROR(IF(T$4="",0,IF($E25="kWh",VLOOKUP(T$4,'4. Billing Determinants'!$B$19:$Z$41,4,0)/'4. Billing Determinants'!$E$41*$D25,IF($E25="kW",VLOOKUP(T$4,'4. Billing Determinants'!$B$19:$Z$41,5,0)/'4. Billing Determinants'!$F$41*$D25,IF($E25="Non-RPP kWh",VLOOKUP(T$4,'4. Billing Determinants'!$B$19:$Z$41,6,0)/'4. Billing Determinants'!$G$41*$D25,IF($E25="Distribution Rev.",VLOOKUP(T$4,'4. Billing Determinants'!$B$19:$Z$41,8,0)/'4. Billing Determinants'!$I$41*$D25, VLOOKUP(T$4,'4. Billing Determinants'!$B$19:$Z$41,3,0)/'4. Billing Determinants'!$D$41*$D25))))),0)</f>
        <v>0</v>
      </c>
      <c r="U25" s="56">
        <f>IFERROR(IF(U$4="",0,IF($E25="kWh",VLOOKUP(U$4,'4. Billing Determinants'!$B$19:$Z$41,4,0)/'4. Billing Determinants'!$E$41*$D25,IF($E25="kW",VLOOKUP(U$4,'4. Billing Determinants'!$B$19:$Z$41,5,0)/'4. Billing Determinants'!$F$41*$D25,IF($E25="Non-RPP kWh",VLOOKUP(U$4,'4. Billing Determinants'!$B$19:$Z$41,6,0)/'4. Billing Determinants'!$G$41*$D25,IF($E25="Distribution Rev.",VLOOKUP(U$4,'4. Billing Determinants'!$B$19:$Z$41,8,0)/'4. Billing Determinants'!$I$41*$D25, VLOOKUP(U$4,'4. Billing Determinants'!$B$19:$Z$41,3,0)/'4. Billing Determinants'!$D$41*$D25))))),0)</f>
        <v>0</v>
      </c>
      <c r="V25" s="56">
        <f>IFERROR(IF(V$4="",0,IF($E25="kWh",VLOOKUP(V$4,'4. Billing Determinants'!$B$19:$Z$41,4,0)/'4. Billing Determinants'!$E$41*$D25,IF($E25="kW",VLOOKUP(V$4,'4. Billing Determinants'!$B$19:$Z$41,5,0)/'4. Billing Determinants'!$F$41*$D25,IF($E25="Non-RPP kWh",VLOOKUP(V$4,'4. Billing Determinants'!$B$19:$Z$41,6,0)/'4. Billing Determinants'!$G$41*$D25,IF($E25="Distribution Rev.",VLOOKUP(V$4,'4. Billing Determinants'!$B$19:$Z$41,8,0)/'4. Billing Determinants'!$I$41*$D25, VLOOKUP(V$4,'4. Billing Determinants'!$B$19:$Z$41,3,0)/'4. Billing Determinants'!$D$41*$D25))))),0)</f>
        <v>0</v>
      </c>
      <c r="W25" s="56">
        <f>IFERROR(IF(W$4="",0,IF($E25="kWh",VLOOKUP(W$4,'4. Billing Determinants'!$B$19:$Z$41,4,0)/'4. Billing Determinants'!$E$41*$D25,IF($E25="kW",VLOOKUP(W$4,'4. Billing Determinants'!$B$19:$Z$41,5,0)/'4. Billing Determinants'!$F$41*$D25,IF($E25="Non-RPP kWh",VLOOKUP(W$4,'4. Billing Determinants'!$B$19:$Z$41,6,0)/'4. Billing Determinants'!$G$41*$D25,IF($E25="Distribution Rev.",VLOOKUP(W$4,'4. Billing Determinants'!$B$19:$Z$41,8,0)/'4. Billing Determinants'!$I$41*$D25, VLOOKUP(W$4,'4. Billing Determinants'!$B$19:$Z$41,3,0)/'4. Billing Determinants'!$D$41*$D25))))),0)</f>
        <v>0</v>
      </c>
      <c r="X25" s="56">
        <f>IFERROR(IF(X$4="",0,IF($E25="kWh",VLOOKUP(X$4,'4. Billing Determinants'!$B$19:$Z$41,4,0)/'4. Billing Determinants'!$E$41*$D25,IF($E25="kW",VLOOKUP(X$4,'4. Billing Determinants'!$B$19:$Z$41,5,0)/'4. Billing Determinants'!$F$41*$D25,IF($E25="Non-RPP kWh",VLOOKUP(X$4,'4. Billing Determinants'!$B$19:$Z$41,6,0)/'4. Billing Determinants'!$G$41*$D25,IF($E25="Distribution Rev.",VLOOKUP(X$4,'4. Billing Determinants'!$B$19:$Z$41,8,0)/'4. Billing Determinants'!$I$41*$D25, VLOOKUP(X$4,'4. Billing Determinants'!$B$19:$Z$41,3,0)/'4. Billing Determinants'!$D$41*$D25))))),0)</f>
        <v>0</v>
      </c>
      <c r="Y25" s="56">
        <f>IFERROR(IF(Y$4="",0,IF($E25="kWh",VLOOKUP(Y$4,'4. Billing Determinants'!$B$19:$Z$41,4,0)/'4. Billing Determinants'!$E$41*$D25,IF($E25="kW",VLOOKUP(Y$4,'4. Billing Determinants'!$B$19:$Z$41,5,0)/'4. Billing Determinants'!$F$41*$D25,IF($E25="Non-RPP kWh",VLOOKUP(Y$4,'4. Billing Determinants'!$B$19:$Z$41,6,0)/'4. Billing Determinants'!$G$41*$D25,IF($E25="Distribution Rev.",VLOOKUP(Y$4,'4. Billing Determinants'!$B$19:$Z$41,8,0)/'4. Billing Determinants'!$I$41*$D25, VLOOKUP(Y$4,'4. Billing Determinants'!$B$19:$Z$41,3,0)/'4. Billing Determinants'!$D$41*$D25))))),0)</f>
        <v>0</v>
      </c>
    </row>
    <row r="26" spans="2:25" x14ac:dyDescent="0.2">
      <c r="B26" s="61" t="s">
        <v>4</v>
      </c>
      <c r="C26" s="55">
        <v>1518</v>
      </c>
      <c r="D26" s="56">
        <f>'2. 2015 Continuity Schedule'!CC50</f>
        <v>15979.861999999999</v>
      </c>
      <c r="E26" s="89" t="s">
        <v>223</v>
      </c>
      <c r="F26" s="56">
        <f>IFERROR(IF(F$4="",0,IF($E26="kWh",VLOOKUP(F$4,'4. Billing Determinants'!$B$19:$Z$41,4,0)/'4. Billing Determinants'!$E$41*$D26,IF($E26="kW",VLOOKUP(F$4,'4. Billing Determinants'!$B$19:$Z$41,5,0)/'4. Billing Determinants'!$F$41*$D26,IF($E26="Non-RPP kWh",VLOOKUP(F$4,'4. Billing Determinants'!$B$19:$Z$41,6,0)/'4. Billing Determinants'!$G$41*$D26,IF($E26="Distribution Rev.",VLOOKUP(F$4,'4. Billing Determinants'!$B$19:$Z$41,8,0)/'4. Billing Determinants'!$I$41*$D26, VLOOKUP(F$4,'4. Billing Determinants'!$B$19:$Z$41,3,0)/'4. Billing Determinants'!$D$41*$D26))))),0)</f>
        <v>5136.8147085661367</v>
      </c>
      <c r="G26" s="56">
        <f>IFERROR(IF(G$4="",0,IF($E26="kWh",VLOOKUP(G$4,'4. Billing Determinants'!$B$19:$Z$41,4,0)/'4. Billing Determinants'!$E$41*$D26,IF($E26="kW",VLOOKUP(G$4,'4. Billing Determinants'!$B$19:$Z$41,5,0)/'4. Billing Determinants'!$F$41*$D26,IF($E26="Non-RPP kWh",VLOOKUP(G$4,'4. Billing Determinants'!$B$19:$Z$41,6,0)/'4. Billing Determinants'!$G$41*$D26,IF($E26="Distribution Rev.",VLOOKUP(G$4,'4. Billing Determinants'!$B$19:$Z$41,8,0)/'4. Billing Determinants'!$I$41*$D26, VLOOKUP(G$4,'4. Billing Determinants'!$B$19:$Z$41,3,0)/'4. Billing Determinants'!$D$41*$D26))))),0)</f>
        <v>2123.2104075462917</v>
      </c>
      <c r="H26" s="56">
        <f>IFERROR(IF(H$4="",0,IF($E26="kWh",VLOOKUP(H$4,'4. Billing Determinants'!$B$19:$Z$41,4,0)/'4. Billing Determinants'!$E$41*$D26,IF($E26="kW",VLOOKUP(H$4,'4. Billing Determinants'!$B$19:$Z$41,5,0)/'4. Billing Determinants'!$F$41*$D26,IF($E26="Non-RPP kWh",VLOOKUP(H$4,'4. Billing Determinants'!$B$19:$Z$41,6,0)/'4. Billing Determinants'!$G$41*$D26,IF($E26="Distribution Rev.",VLOOKUP(H$4,'4. Billing Determinants'!$B$19:$Z$41,8,0)/'4. Billing Determinants'!$I$41*$D26, VLOOKUP(H$4,'4. Billing Determinants'!$B$19:$Z$41,3,0)/'4. Billing Determinants'!$D$41*$D26))))),0)</f>
        <v>7600.9238756205641</v>
      </c>
      <c r="I26" s="56">
        <f>IFERROR(IF(I$4="",0,IF($E26="kWh",VLOOKUP(I$4,'4. Billing Determinants'!$B$19:$Z$41,4,0)/'4. Billing Determinants'!$E$41*$D26,IF($E26="kW",VLOOKUP(I$4,'4. Billing Determinants'!$B$19:$Z$41,5,0)/'4. Billing Determinants'!$F$41*$D26,IF($E26="Non-RPP kWh",VLOOKUP(I$4,'4. Billing Determinants'!$B$19:$Z$41,6,0)/'4. Billing Determinants'!$G$41*$D26,IF($E26="Distribution Rev.",VLOOKUP(I$4,'4. Billing Determinants'!$B$19:$Z$41,8,0)/'4. Billing Determinants'!$I$41*$D26, VLOOKUP(I$4,'4. Billing Determinants'!$B$19:$Z$41,3,0)/'4. Billing Determinants'!$D$41*$D26))))),0)</f>
        <v>981.85774673036883</v>
      </c>
      <c r="J26" s="56">
        <f>IFERROR(IF(J$4="",0,IF($E26="kWh",VLOOKUP(J$4,'4. Billing Determinants'!$B$19:$Z$41,4,0)/'4. Billing Determinants'!$E$41*$D26,IF($E26="kW",VLOOKUP(J$4,'4. Billing Determinants'!$B$19:$Z$41,5,0)/'4. Billing Determinants'!$F$41*$D26,IF($E26="Non-RPP kWh",VLOOKUP(J$4,'4. Billing Determinants'!$B$19:$Z$41,6,0)/'4. Billing Determinants'!$G$41*$D26,IF($E26="Distribution Rev.",VLOOKUP(J$4,'4. Billing Determinants'!$B$19:$Z$41,8,0)/'4. Billing Determinants'!$I$41*$D26, VLOOKUP(J$4,'4. Billing Determinants'!$B$19:$Z$41,3,0)/'4. Billing Determinants'!$D$41*$D26))))),0)</f>
        <v>94.608044429130103</v>
      </c>
      <c r="K26" s="56">
        <f>IFERROR(IF(K$4="",0,IF($E26="kWh",VLOOKUP(K$4,'4. Billing Determinants'!$B$19:$Z$41,4,0)/'4. Billing Determinants'!$E$41*$D26,IF($E26="kW",VLOOKUP(K$4,'4. Billing Determinants'!$B$19:$Z$41,5,0)/'4. Billing Determinants'!$F$41*$D26,IF($E26="Non-RPP kWh",VLOOKUP(K$4,'4. Billing Determinants'!$B$19:$Z$41,6,0)/'4. Billing Determinants'!$G$41*$D26,IF($E26="Distribution Rev.",VLOOKUP(K$4,'4. Billing Determinants'!$B$19:$Z$41,8,0)/'4. Billing Determinants'!$I$41*$D26, VLOOKUP(K$4,'4. Billing Determinants'!$B$19:$Z$41,3,0)/'4. Billing Determinants'!$D$41*$D26))))),0)</f>
        <v>2.8789779043855672</v>
      </c>
      <c r="L26" s="56">
        <f>IFERROR(IF(L$4="",0,IF($E26="kWh",VLOOKUP(L$4,'4. Billing Determinants'!$B$19:$Z$41,4,0)/'4. Billing Determinants'!$E$41*$D26,IF($E26="kW",VLOOKUP(L$4,'4. Billing Determinants'!$B$19:$Z$41,5,0)/'4. Billing Determinants'!$F$41*$D26,IF($E26="Non-RPP kWh",VLOOKUP(L$4,'4. Billing Determinants'!$B$19:$Z$41,6,0)/'4. Billing Determinants'!$G$41*$D26,IF($E26="Distribution Rev.",VLOOKUP(L$4,'4. Billing Determinants'!$B$19:$Z$41,8,0)/'4. Billing Determinants'!$I$41*$D26, VLOOKUP(L$4,'4. Billing Determinants'!$B$19:$Z$41,3,0)/'4. Billing Determinants'!$D$41*$D26))))),0)</f>
        <v>39.56823920311998</v>
      </c>
      <c r="M26" s="56">
        <f>IFERROR(IF(M$4="",0,IF($E26="kWh",VLOOKUP(M$4,'4. Billing Determinants'!$B$19:$Z$41,4,0)/'4. Billing Determinants'!$E$41*$D26,IF($E26="kW",VLOOKUP(M$4,'4. Billing Determinants'!$B$19:$Z$41,5,0)/'4. Billing Determinants'!$F$41*$D26,IF($E26="Non-RPP kWh",VLOOKUP(M$4,'4. Billing Determinants'!$B$19:$Z$41,6,0)/'4. Billing Determinants'!$G$41*$D26,IF($E26="Distribution Rev.",VLOOKUP(M$4,'4. Billing Determinants'!$B$19:$Z$41,8,0)/'4. Billing Determinants'!$I$41*$D26, VLOOKUP(M$4,'4. Billing Determinants'!$B$19:$Z$41,3,0)/'4. Billing Determinants'!$D$41*$D26))))),0)</f>
        <v>0</v>
      </c>
      <c r="N26" s="56">
        <f>IFERROR(IF(N$4="",0,IF($E26="kWh",VLOOKUP(N$4,'4. Billing Determinants'!$B$19:$Z$41,4,0)/'4. Billing Determinants'!$E$41*$D26,IF($E26="kW",VLOOKUP(N$4,'4. Billing Determinants'!$B$19:$Z$41,5,0)/'4. Billing Determinants'!$F$41*$D26,IF($E26="Non-RPP kWh",VLOOKUP(N$4,'4. Billing Determinants'!$B$19:$Z$41,6,0)/'4. Billing Determinants'!$G$41*$D26,IF($E26="Distribution Rev.",VLOOKUP(N$4,'4. Billing Determinants'!$B$19:$Z$41,8,0)/'4. Billing Determinants'!$I$41*$D26, VLOOKUP(N$4,'4. Billing Determinants'!$B$19:$Z$41,3,0)/'4. Billing Determinants'!$D$41*$D26))))),0)</f>
        <v>0</v>
      </c>
      <c r="O26" s="56">
        <f>IFERROR(IF(O$4="",0,IF($E26="kWh",VLOOKUP(O$4,'4. Billing Determinants'!$B$19:$Z$41,4,0)/'4. Billing Determinants'!$E$41*$D26,IF($E26="kW",VLOOKUP(O$4,'4. Billing Determinants'!$B$19:$Z$41,5,0)/'4. Billing Determinants'!$F$41*$D26,IF($E26="Non-RPP kWh",VLOOKUP(O$4,'4. Billing Determinants'!$B$19:$Z$41,6,0)/'4. Billing Determinants'!$G$41*$D26,IF($E26="Distribution Rev.",VLOOKUP(O$4,'4. Billing Determinants'!$B$19:$Z$41,8,0)/'4. Billing Determinants'!$I$41*$D26, VLOOKUP(O$4,'4. Billing Determinants'!$B$19:$Z$41,3,0)/'4. Billing Determinants'!$D$41*$D26))))),0)</f>
        <v>0</v>
      </c>
      <c r="P26" s="56">
        <f>IFERROR(IF(P$4="",0,IF($E26="kWh",VLOOKUP(P$4,'4. Billing Determinants'!$B$19:$Z$41,4,0)/'4. Billing Determinants'!$E$41*$D26,IF($E26="kW",VLOOKUP(P$4,'4. Billing Determinants'!$B$19:$Z$41,5,0)/'4. Billing Determinants'!$F$41*$D26,IF($E26="Non-RPP kWh",VLOOKUP(P$4,'4. Billing Determinants'!$B$19:$Z$41,6,0)/'4. Billing Determinants'!$G$41*$D26,IF($E26="Distribution Rev.",VLOOKUP(P$4,'4. Billing Determinants'!$B$19:$Z$41,8,0)/'4. Billing Determinants'!$I$41*$D26, VLOOKUP(P$4,'4. Billing Determinants'!$B$19:$Z$41,3,0)/'4. Billing Determinants'!$D$41*$D26))))),0)</f>
        <v>0</v>
      </c>
      <c r="Q26" s="56">
        <f>IFERROR(IF(Q$4="",0,IF($E26="kWh",VLOOKUP(Q$4,'4. Billing Determinants'!$B$19:$Z$41,4,0)/'4. Billing Determinants'!$E$41*$D26,IF($E26="kW",VLOOKUP(Q$4,'4. Billing Determinants'!$B$19:$Z$41,5,0)/'4. Billing Determinants'!$F$41*$D26,IF($E26="Non-RPP kWh",VLOOKUP(Q$4,'4. Billing Determinants'!$B$19:$Z$41,6,0)/'4. Billing Determinants'!$G$41*$D26,IF($E26="Distribution Rev.",VLOOKUP(Q$4,'4. Billing Determinants'!$B$19:$Z$41,8,0)/'4. Billing Determinants'!$I$41*$D26, VLOOKUP(Q$4,'4. Billing Determinants'!$B$19:$Z$41,3,0)/'4. Billing Determinants'!$D$41*$D26))))),0)</f>
        <v>0</v>
      </c>
      <c r="R26" s="56">
        <f>IFERROR(IF(R$4="",0,IF($E26="kWh",VLOOKUP(R$4,'4. Billing Determinants'!$B$19:$Z$41,4,0)/'4. Billing Determinants'!$E$41*$D26,IF($E26="kW",VLOOKUP(R$4,'4. Billing Determinants'!$B$19:$Z$41,5,0)/'4. Billing Determinants'!$F$41*$D26,IF($E26="Non-RPP kWh",VLOOKUP(R$4,'4. Billing Determinants'!$B$19:$Z$41,6,0)/'4. Billing Determinants'!$G$41*$D26,IF($E26="Distribution Rev.",VLOOKUP(R$4,'4. Billing Determinants'!$B$19:$Z$41,8,0)/'4. Billing Determinants'!$I$41*$D26, VLOOKUP(R$4,'4. Billing Determinants'!$B$19:$Z$41,3,0)/'4. Billing Determinants'!$D$41*$D26))))),0)</f>
        <v>0</v>
      </c>
      <c r="S26" s="56">
        <f>IFERROR(IF(S$4="",0,IF($E26="kWh",VLOOKUP(S$4,'4. Billing Determinants'!$B$19:$Z$41,4,0)/'4. Billing Determinants'!$E$41*$D26,IF($E26="kW",VLOOKUP(S$4,'4. Billing Determinants'!$B$19:$Z$41,5,0)/'4. Billing Determinants'!$F$41*$D26,IF($E26="Non-RPP kWh",VLOOKUP(S$4,'4. Billing Determinants'!$B$19:$Z$41,6,0)/'4. Billing Determinants'!$G$41*$D26,IF($E26="Distribution Rev.",VLOOKUP(S$4,'4. Billing Determinants'!$B$19:$Z$41,8,0)/'4. Billing Determinants'!$I$41*$D26, VLOOKUP(S$4,'4. Billing Determinants'!$B$19:$Z$41,3,0)/'4. Billing Determinants'!$D$41*$D26))))),0)</f>
        <v>0</v>
      </c>
      <c r="T26" s="56">
        <f>IFERROR(IF(T$4="",0,IF($E26="kWh",VLOOKUP(T$4,'4. Billing Determinants'!$B$19:$Z$41,4,0)/'4. Billing Determinants'!$E$41*$D26,IF($E26="kW",VLOOKUP(T$4,'4. Billing Determinants'!$B$19:$Z$41,5,0)/'4. Billing Determinants'!$F$41*$D26,IF($E26="Non-RPP kWh",VLOOKUP(T$4,'4. Billing Determinants'!$B$19:$Z$41,6,0)/'4. Billing Determinants'!$G$41*$D26,IF($E26="Distribution Rev.",VLOOKUP(T$4,'4. Billing Determinants'!$B$19:$Z$41,8,0)/'4. Billing Determinants'!$I$41*$D26, VLOOKUP(T$4,'4. Billing Determinants'!$B$19:$Z$41,3,0)/'4. Billing Determinants'!$D$41*$D26))))),0)</f>
        <v>0</v>
      </c>
      <c r="U26" s="56">
        <f>IFERROR(IF(U$4="",0,IF($E26="kWh",VLOOKUP(U$4,'4. Billing Determinants'!$B$19:$Z$41,4,0)/'4. Billing Determinants'!$E$41*$D26,IF($E26="kW",VLOOKUP(U$4,'4. Billing Determinants'!$B$19:$Z$41,5,0)/'4. Billing Determinants'!$F$41*$D26,IF($E26="Non-RPP kWh",VLOOKUP(U$4,'4. Billing Determinants'!$B$19:$Z$41,6,0)/'4. Billing Determinants'!$G$41*$D26,IF($E26="Distribution Rev.",VLOOKUP(U$4,'4. Billing Determinants'!$B$19:$Z$41,8,0)/'4. Billing Determinants'!$I$41*$D26, VLOOKUP(U$4,'4. Billing Determinants'!$B$19:$Z$41,3,0)/'4. Billing Determinants'!$D$41*$D26))))),0)</f>
        <v>0</v>
      </c>
      <c r="V26" s="56">
        <f>IFERROR(IF(V$4="",0,IF($E26="kWh",VLOOKUP(V$4,'4. Billing Determinants'!$B$19:$Z$41,4,0)/'4. Billing Determinants'!$E$41*$D26,IF($E26="kW",VLOOKUP(V$4,'4. Billing Determinants'!$B$19:$Z$41,5,0)/'4. Billing Determinants'!$F$41*$D26,IF($E26="Non-RPP kWh",VLOOKUP(V$4,'4. Billing Determinants'!$B$19:$Z$41,6,0)/'4. Billing Determinants'!$G$41*$D26,IF($E26="Distribution Rev.",VLOOKUP(V$4,'4. Billing Determinants'!$B$19:$Z$41,8,0)/'4. Billing Determinants'!$I$41*$D26, VLOOKUP(V$4,'4. Billing Determinants'!$B$19:$Z$41,3,0)/'4. Billing Determinants'!$D$41*$D26))))),0)</f>
        <v>0</v>
      </c>
      <c r="W26" s="56">
        <f>IFERROR(IF(W$4="",0,IF($E26="kWh",VLOOKUP(W$4,'4. Billing Determinants'!$B$19:$Z$41,4,0)/'4. Billing Determinants'!$E$41*$D26,IF($E26="kW",VLOOKUP(W$4,'4. Billing Determinants'!$B$19:$Z$41,5,0)/'4. Billing Determinants'!$F$41*$D26,IF($E26="Non-RPP kWh",VLOOKUP(W$4,'4. Billing Determinants'!$B$19:$Z$41,6,0)/'4. Billing Determinants'!$G$41*$D26,IF($E26="Distribution Rev.",VLOOKUP(W$4,'4. Billing Determinants'!$B$19:$Z$41,8,0)/'4. Billing Determinants'!$I$41*$D26, VLOOKUP(W$4,'4. Billing Determinants'!$B$19:$Z$41,3,0)/'4. Billing Determinants'!$D$41*$D26))))),0)</f>
        <v>0</v>
      </c>
      <c r="X26" s="56">
        <f>IFERROR(IF(X$4="",0,IF($E26="kWh",VLOOKUP(X$4,'4. Billing Determinants'!$B$19:$Z$41,4,0)/'4. Billing Determinants'!$E$41*$D26,IF($E26="kW",VLOOKUP(X$4,'4. Billing Determinants'!$B$19:$Z$41,5,0)/'4. Billing Determinants'!$F$41*$D26,IF($E26="Non-RPP kWh",VLOOKUP(X$4,'4. Billing Determinants'!$B$19:$Z$41,6,0)/'4. Billing Determinants'!$G$41*$D26,IF($E26="Distribution Rev.",VLOOKUP(X$4,'4. Billing Determinants'!$B$19:$Z$41,8,0)/'4. Billing Determinants'!$I$41*$D26, VLOOKUP(X$4,'4. Billing Determinants'!$B$19:$Z$41,3,0)/'4. Billing Determinants'!$D$41*$D26))))),0)</f>
        <v>0</v>
      </c>
      <c r="Y26" s="56">
        <f>IFERROR(IF(Y$4="",0,IF($E26="kWh",VLOOKUP(Y$4,'4. Billing Determinants'!$B$19:$Z$41,4,0)/'4. Billing Determinants'!$E$41*$D26,IF($E26="kW",VLOOKUP(Y$4,'4. Billing Determinants'!$B$19:$Z$41,5,0)/'4. Billing Determinants'!$F$41*$D26,IF($E26="Non-RPP kWh",VLOOKUP(Y$4,'4. Billing Determinants'!$B$19:$Z$41,6,0)/'4. Billing Determinants'!$G$41*$D26,IF($E26="Distribution Rev.",VLOOKUP(Y$4,'4. Billing Determinants'!$B$19:$Z$41,8,0)/'4. Billing Determinants'!$I$41*$D26, VLOOKUP(Y$4,'4. Billing Determinants'!$B$19:$Z$41,3,0)/'4. Billing Determinants'!$D$41*$D26))))),0)</f>
        <v>0</v>
      </c>
    </row>
    <row r="27" spans="2:25" x14ac:dyDescent="0.2">
      <c r="B27" s="54" t="s">
        <v>9</v>
      </c>
      <c r="C27" s="55">
        <v>1525</v>
      </c>
      <c r="D27" s="56">
        <f>'2. 2015 Continuity Schedule'!CC51</f>
        <v>0</v>
      </c>
      <c r="E27" s="89" t="s">
        <v>223</v>
      </c>
      <c r="F27" s="56">
        <f>IFERROR(IF(F$4="",0,IF($E27="kWh",VLOOKUP(F$4,'4. Billing Determinants'!$B$19:$Z$41,4,0)/'4. Billing Determinants'!$E$41*$D27,IF($E27="kW",VLOOKUP(F$4,'4. Billing Determinants'!$B$19:$Z$41,5,0)/'4. Billing Determinants'!$F$41*$D27,IF($E27="Non-RPP kWh",VLOOKUP(F$4,'4. Billing Determinants'!$B$19:$Z$41,6,0)/'4. Billing Determinants'!$G$41*$D27,IF($E27="Distribution Rev.",VLOOKUP(F$4,'4. Billing Determinants'!$B$19:$Z$41,8,0)/'4. Billing Determinants'!$I$41*$D27, VLOOKUP(F$4,'4. Billing Determinants'!$B$19:$Z$41,3,0)/'4. Billing Determinants'!$D$41*$D27))))),0)</f>
        <v>0</v>
      </c>
      <c r="G27" s="56">
        <f>IFERROR(IF(G$4="",0,IF($E27="kWh",VLOOKUP(G$4,'4. Billing Determinants'!$B$19:$Z$41,4,0)/'4. Billing Determinants'!$E$41*$D27,IF($E27="kW",VLOOKUP(G$4,'4. Billing Determinants'!$B$19:$Z$41,5,0)/'4. Billing Determinants'!$F$41*$D27,IF($E27="Non-RPP kWh",VLOOKUP(G$4,'4. Billing Determinants'!$B$19:$Z$41,6,0)/'4. Billing Determinants'!$G$41*$D27,IF($E27="Distribution Rev.",VLOOKUP(G$4,'4. Billing Determinants'!$B$19:$Z$41,8,0)/'4. Billing Determinants'!$I$41*$D27, VLOOKUP(G$4,'4. Billing Determinants'!$B$19:$Z$41,3,0)/'4. Billing Determinants'!$D$41*$D27))))),0)</f>
        <v>0</v>
      </c>
      <c r="H27" s="56">
        <f>IFERROR(IF(H$4="",0,IF($E27="kWh",VLOOKUP(H$4,'4. Billing Determinants'!$B$19:$Z$41,4,0)/'4. Billing Determinants'!$E$41*$D27,IF($E27="kW",VLOOKUP(H$4,'4. Billing Determinants'!$B$19:$Z$41,5,0)/'4. Billing Determinants'!$F$41*$D27,IF($E27="Non-RPP kWh",VLOOKUP(H$4,'4. Billing Determinants'!$B$19:$Z$41,6,0)/'4. Billing Determinants'!$G$41*$D27,IF($E27="Distribution Rev.",VLOOKUP(H$4,'4. Billing Determinants'!$B$19:$Z$41,8,0)/'4. Billing Determinants'!$I$41*$D27, VLOOKUP(H$4,'4. Billing Determinants'!$B$19:$Z$41,3,0)/'4. Billing Determinants'!$D$41*$D27))))),0)</f>
        <v>0</v>
      </c>
      <c r="I27" s="56">
        <f>IFERROR(IF(I$4="",0,IF($E27="kWh",VLOOKUP(I$4,'4. Billing Determinants'!$B$19:$Z$41,4,0)/'4. Billing Determinants'!$E$41*$D27,IF($E27="kW",VLOOKUP(I$4,'4. Billing Determinants'!$B$19:$Z$41,5,0)/'4. Billing Determinants'!$F$41*$D27,IF($E27="Non-RPP kWh",VLOOKUP(I$4,'4. Billing Determinants'!$B$19:$Z$41,6,0)/'4. Billing Determinants'!$G$41*$D27,IF($E27="Distribution Rev.",VLOOKUP(I$4,'4. Billing Determinants'!$B$19:$Z$41,8,0)/'4. Billing Determinants'!$I$41*$D27, VLOOKUP(I$4,'4. Billing Determinants'!$B$19:$Z$41,3,0)/'4. Billing Determinants'!$D$41*$D27))))),0)</f>
        <v>0</v>
      </c>
      <c r="J27" s="56">
        <f>IFERROR(IF(J$4="",0,IF($E27="kWh",VLOOKUP(J$4,'4. Billing Determinants'!$B$19:$Z$41,4,0)/'4. Billing Determinants'!$E$41*$D27,IF($E27="kW",VLOOKUP(J$4,'4. Billing Determinants'!$B$19:$Z$41,5,0)/'4. Billing Determinants'!$F$41*$D27,IF($E27="Non-RPP kWh",VLOOKUP(J$4,'4. Billing Determinants'!$B$19:$Z$41,6,0)/'4. Billing Determinants'!$G$41*$D27,IF($E27="Distribution Rev.",VLOOKUP(J$4,'4. Billing Determinants'!$B$19:$Z$41,8,0)/'4. Billing Determinants'!$I$41*$D27, VLOOKUP(J$4,'4. Billing Determinants'!$B$19:$Z$41,3,0)/'4. Billing Determinants'!$D$41*$D27))))),0)</f>
        <v>0</v>
      </c>
      <c r="K27" s="56">
        <f>IFERROR(IF(K$4="",0,IF($E27="kWh",VLOOKUP(K$4,'4. Billing Determinants'!$B$19:$Z$41,4,0)/'4. Billing Determinants'!$E$41*$D27,IF($E27="kW",VLOOKUP(K$4,'4. Billing Determinants'!$B$19:$Z$41,5,0)/'4. Billing Determinants'!$F$41*$D27,IF($E27="Non-RPP kWh",VLOOKUP(K$4,'4. Billing Determinants'!$B$19:$Z$41,6,0)/'4. Billing Determinants'!$G$41*$D27,IF($E27="Distribution Rev.",VLOOKUP(K$4,'4. Billing Determinants'!$B$19:$Z$41,8,0)/'4. Billing Determinants'!$I$41*$D27, VLOOKUP(K$4,'4. Billing Determinants'!$B$19:$Z$41,3,0)/'4. Billing Determinants'!$D$41*$D27))))),0)</f>
        <v>0</v>
      </c>
      <c r="L27" s="56">
        <f>IFERROR(IF(L$4="",0,IF($E27="kWh",VLOOKUP(L$4,'4. Billing Determinants'!$B$19:$Z$41,4,0)/'4. Billing Determinants'!$E$41*$D27,IF($E27="kW",VLOOKUP(L$4,'4. Billing Determinants'!$B$19:$Z$41,5,0)/'4. Billing Determinants'!$F$41*$D27,IF($E27="Non-RPP kWh",VLOOKUP(L$4,'4. Billing Determinants'!$B$19:$Z$41,6,0)/'4. Billing Determinants'!$G$41*$D27,IF($E27="Distribution Rev.",VLOOKUP(L$4,'4. Billing Determinants'!$B$19:$Z$41,8,0)/'4. Billing Determinants'!$I$41*$D27, VLOOKUP(L$4,'4. Billing Determinants'!$B$19:$Z$41,3,0)/'4. Billing Determinants'!$D$41*$D27))))),0)</f>
        <v>0</v>
      </c>
      <c r="M27" s="56">
        <f>IFERROR(IF(M$4="",0,IF($E27="kWh",VLOOKUP(M$4,'4. Billing Determinants'!$B$19:$Z$41,4,0)/'4. Billing Determinants'!$E$41*$D27,IF($E27="kW",VLOOKUP(M$4,'4. Billing Determinants'!$B$19:$Z$41,5,0)/'4. Billing Determinants'!$F$41*$D27,IF($E27="Non-RPP kWh",VLOOKUP(M$4,'4. Billing Determinants'!$B$19:$Z$41,6,0)/'4. Billing Determinants'!$G$41*$D27,IF($E27="Distribution Rev.",VLOOKUP(M$4,'4. Billing Determinants'!$B$19:$Z$41,8,0)/'4. Billing Determinants'!$I$41*$D27, VLOOKUP(M$4,'4. Billing Determinants'!$B$19:$Z$41,3,0)/'4. Billing Determinants'!$D$41*$D27))))),0)</f>
        <v>0</v>
      </c>
      <c r="N27" s="56">
        <f>IFERROR(IF(N$4="",0,IF($E27="kWh",VLOOKUP(N$4,'4. Billing Determinants'!$B$19:$Z$41,4,0)/'4. Billing Determinants'!$E$41*$D27,IF($E27="kW",VLOOKUP(N$4,'4. Billing Determinants'!$B$19:$Z$41,5,0)/'4. Billing Determinants'!$F$41*$D27,IF($E27="Non-RPP kWh",VLOOKUP(N$4,'4. Billing Determinants'!$B$19:$Z$41,6,0)/'4. Billing Determinants'!$G$41*$D27,IF($E27="Distribution Rev.",VLOOKUP(N$4,'4. Billing Determinants'!$B$19:$Z$41,8,0)/'4. Billing Determinants'!$I$41*$D27, VLOOKUP(N$4,'4. Billing Determinants'!$B$19:$Z$41,3,0)/'4. Billing Determinants'!$D$41*$D27))))),0)</f>
        <v>0</v>
      </c>
      <c r="O27" s="56">
        <f>IFERROR(IF(O$4="",0,IF($E27="kWh",VLOOKUP(O$4,'4. Billing Determinants'!$B$19:$Z$41,4,0)/'4. Billing Determinants'!$E$41*$D27,IF($E27="kW",VLOOKUP(O$4,'4. Billing Determinants'!$B$19:$Z$41,5,0)/'4. Billing Determinants'!$F$41*$D27,IF($E27="Non-RPP kWh",VLOOKUP(O$4,'4. Billing Determinants'!$B$19:$Z$41,6,0)/'4. Billing Determinants'!$G$41*$D27,IF($E27="Distribution Rev.",VLOOKUP(O$4,'4. Billing Determinants'!$B$19:$Z$41,8,0)/'4. Billing Determinants'!$I$41*$D27, VLOOKUP(O$4,'4. Billing Determinants'!$B$19:$Z$41,3,0)/'4. Billing Determinants'!$D$41*$D27))))),0)</f>
        <v>0</v>
      </c>
      <c r="P27" s="56">
        <f>IFERROR(IF(P$4="",0,IF($E27="kWh",VLOOKUP(P$4,'4. Billing Determinants'!$B$19:$Z$41,4,0)/'4. Billing Determinants'!$E$41*$D27,IF($E27="kW",VLOOKUP(P$4,'4. Billing Determinants'!$B$19:$Z$41,5,0)/'4. Billing Determinants'!$F$41*$D27,IF($E27="Non-RPP kWh",VLOOKUP(P$4,'4. Billing Determinants'!$B$19:$Z$41,6,0)/'4. Billing Determinants'!$G$41*$D27,IF($E27="Distribution Rev.",VLOOKUP(P$4,'4. Billing Determinants'!$B$19:$Z$41,8,0)/'4. Billing Determinants'!$I$41*$D27, VLOOKUP(P$4,'4. Billing Determinants'!$B$19:$Z$41,3,0)/'4. Billing Determinants'!$D$41*$D27))))),0)</f>
        <v>0</v>
      </c>
      <c r="Q27" s="56">
        <f>IFERROR(IF(Q$4="",0,IF($E27="kWh",VLOOKUP(Q$4,'4. Billing Determinants'!$B$19:$Z$41,4,0)/'4. Billing Determinants'!$E$41*$D27,IF($E27="kW",VLOOKUP(Q$4,'4. Billing Determinants'!$B$19:$Z$41,5,0)/'4. Billing Determinants'!$F$41*$D27,IF($E27="Non-RPP kWh",VLOOKUP(Q$4,'4. Billing Determinants'!$B$19:$Z$41,6,0)/'4. Billing Determinants'!$G$41*$D27,IF($E27="Distribution Rev.",VLOOKUP(Q$4,'4. Billing Determinants'!$B$19:$Z$41,8,0)/'4. Billing Determinants'!$I$41*$D27, VLOOKUP(Q$4,'4. Billing Determinants'!$B$19:$Z$41,3,0)/'4. Billing Determinants'!$D$41*$D27))))),0)</f>
        <v>0</v>
      </c>
      <c r="R27" s="56">
        <f>IFERROR(IF(R$4="",0,IF($E27="kWh",VLOOKUP(R$4,'4. Billing Determinants'!$B$19:$Z$41,4,0)/'4. Billing Determinants'!$E$41*$D27,IF($E27="kW",VLOOKUP(R$4,'4. Billing Determinants'!$B$19:$Z$41,5,0)/'4. Billing Determinants'!$F$41*$D27,IF($E27="Non-RPP kWh",VLOOKUP(R$4,'4. Billing Determinants'!$B$19:$Z$41,6,0)/'4. Billing Determinants'!$G$41*$D27,IF($E27="Distribution Rev.",VLOOKUP(R$4,'4. Billing Determinants'!$B$19:$Z$41,8,0)/'4. Billing Determinants'!$I$41*$D27, VLOOKUP(R$4,'4. Billing Determinants'!$B$19:$Z$41,3,0)/'4. Billing Determinants'!$D$41*$D27))))),0)</f>
        <v>0</v>
      </c>
      <c r="S27" s="56">
        <f>IFERROR(IF(S$4="",0,IF($E27="kWh",VLOOKUP(S$4,'4. Billing Determinants'!$B$19:$Z$41,4,0)/'4. Billing Determinants'!$E$41*$D27,IF($E27="kW",VLOOKUP(S$4,'4. Billing Determinants'!$B$19:$Z$41,5,0)/'4. Billing Determinants'!$F$41*$D27,IF($E27="Non-RPP kWh",VLOOKUP(S$4,'4. Billing Determinants'!$B$19:$Z$41,6,0)/'4. Billing Determinants'!$G$41*$D27,IF($E27="Distribution Rev.",VLOOKUP(S$4,'4. Billing Determinants'!$B$19:$Z$41,8,0)/'4. Billing Determinants'!$I$41*$D27, VLOOKUP(S$4,'4. Billing Determinants'!$B$19:$Z$41,3,0)/'4. Billing Determinants'!$D$41*$D27))))),0)</f>
        <v>0</v>
      </c>
      <c r="T27" s="56">
        <f>IFERROR(IF(T$4="",0,IF($E27="kWh",VLOOKUP(T$4,'4. Billing Determinants'!$B$19:$Z$41,4,0)/'4. Billing Determinants'!$E$41*$D27,IF($E27="kW",VLOOKUP(T$4,'4. Billing Determinants'!$B$19:$Z$41,5,0)/'4. Billing Determinants'!$F$41*$D27,IF($E27="Non-RPP kWh",VLOOKUP(T$4,'4. Billing Determinants'!$B$19:$Z$41,6,0)/'4. Billing Determinants'!$G$41*$D27,IF($E27="Distribution Rev.",VLOOKUP(T$4,'4. Billing Determinants'!$B$19:$Z$41,8,0)/'4. Billing Determinants'!$I$41*$D27, VLOOKUP(T$4,'4. Billing Determinants'!$B$19:$Z$41,3,0)/'4. Billing Determinants'!$D$41*$D27))))),0)</f>
        <v>0</v>
      </c>
      <c r="U27" s="56">
        <f>IFERROR(IF(U$4="",0,IF($E27="kWh",VLOOKUP(U$4,'4. Billing Determinants'!$B$19:$Z$41,4,0)/'4. Billing Determinants'!$E$41*$D27,IF($E27="kW",VLOOKUP(U$4,'4. Billing Determinants'!$B$19:$Z$41,5,0)/'4. Billing Determinants'!$F$41*$D27,IF($E27="Non-RPP kWh",VLOOKUP(U$4,'4. Billing Determinants'!$B$19:$Z$41,6,0)/'4. Billing Determinants'!$G$41*$D27,IF($E27="Distribution Rev.",VLOOKUP(U$4,'4. Billing Determinants'!$B$19:$Z$41,8,0)/'4. Billing Determinants'!$I$41*$D27, VLOOKUP(U$4,'4. Billing Determinants'!$B$19:$Z$41,3,0)/'4. Billing Determinants'!$D$41*$D27))))),0)</f>
        <v>0</v>
      </c>
      <c r="V27" s="56">
        <f>IFERROR(IF(V$4="",0,IF($E27="kWh",VLOOKUP(V$4,'4. Billing Determinants'!$B$19:$Z$41,4,0)/'4. Billing Determinants'!$E$41*$D27,IF($E27="kW",VLOOKUP(V$4,'4. Billing Determinants'!$B$19:$Z$41,5,0)/'4. Billing Determinants'!$F$41*$D27,IF($E27="Non-RPP kWh",VLOOKUP(V$4,'4. Billing Determinants'!$B$19:$Z$41,6,0)/'4. Billing Determinants'!$G$41*$D27,IF($E27="Distribution Rev.",VLOOKUP(V$4,'4. Billing Determinants'!$B$19:$Z$41,8,0)/'4. Billing Determinants'!$I$41*$D27, VLOOKUP(V$4,'4. Billing Determinants'!$B$19:$Z$41,3,0)/'4. Billing Determinants'!$D$41*$D27))))),0)</f>
        <v>0</v>
      </c>
      <c r="W27" s="56">
        <f>IFERROR(IF(W$4="",0,IF($E27="kWh",VLOOKUP(W$4,'4. Billing Determinants'!$B$19:$Z$41,4,0)/'4. Billing Determinants'!$E$41*$D27,IF($E27="kW",VLOOKUP(W$4,'4. Billing Determinants'!$B$19:$Z$41,5,0)/'4. Billing Determinants'!$F$41*$D27,IF($E27="Non-RPP kWh",VLOOKUP(W$4,'4. Billing Determinants'!$B$19:$Z$41,6,0)/'4. Billing Determinants'!$G$41*$D27,IF($E27="Distribution Rev.",VLOOKUP(W$4,'4. Billing Determinants'!$B$19:$Z$41,8,0)/'4. Billing Determinants'!$I$41*$D27, VLOOKUP(W$4,'4. Billing Determinants'!$B$19:$Z$41,3,0)/'4. Billing Determinants'!$D$41*$D27))))),0)</f>
        <v>0</v>
      </c>
      <c r="X27" s="56">
        <f>IFERROR(IF(X$4="",0,IF($E27="kWh",VLOOKUP(X$4,'4. Billing Determinants'!$B$19:$Z$41,4,0)/'4. Billing Determinants'!$E$41*$D27,IF($E27="kW",VLOOKUP(X$4,'4. Billing Determinants'!$B$19:$Z$41,5,0)/'4. Billing Determinants'!$F$41*$D27,IF($E27="Non-RPP kWh",VLOOKUP(X$4,'4. Billing Determinants'!$B$19:$Z$41,6,0)/'4. Billing Determinants'!$G$41*$D27,IF($E27="Distribution Rev.",VLOOKUP(X$4,'4. Billing Determinants'!$B$19:$Z$41,8,0)/'4. Billing Determinants'!$I$41*$D27, VLOOKUP(X$4,'4. Billing Determinants'!$B$19:$Z$41,3,0)/'4. Billing Determinants'!$D$41*$D27))))),0)</f>
        <v>0</v>
      </c>
      <c r="Y27" s="56">
        <f>IFERROR(IF(Y$4="",0,IF($E27="kWh",VLOOKUP(Y$4,'4. Billing Determinants'!$B$19:$Z$41,4,0)/'4. Billing Determinants'!$E$41*$D27,IF($E27="kW",VLOOKUP(Y$4,'4. Billing Determinants'!$B$19:$Z$41,5,0)/'4. Billing Determinants'!$F$41*$D27,IF($E27="Non-RPP kWh",VLOOKUP(Y$4,'4. Billing Determinants'!$B$19:$Z$41,6,0)/'4. Billing Determinants'!$G$41*$D27,IF($E27="Distribution Rev.",VLOOKUP(Y$4,'4. Billing Determinants'!$B$19:$Z$41,8,0)/'4. Billing Determinants'!$I$41*$D27, VLOOKUP(Y$4,'4. Billing Determinants'!$B$19:$Z$41,3,0)/'4. Billing Determinants'!$D$41*$D27))))),0)</f>
        <v>0</v>
      </c>
    </row>
    <row r="28" spans="2:25" x14ac:dyDescent="0.2">
      <c r="B28" s="54" t="s">
        <v>5</v>
      </c>
      <c r="C28" s="55">
        <v>1548</v>
      </c>
      <c r="D28" s="56">
        <f>'2. 2015 Continuity Schedule'!CC77</f>
        <v>16923.598999999998</v>
      </c>
      <c r="E28" s="89" t="s">
        <v>223</v>
      </c>
      <c r="F28" s="56">
        <f>IFERROR(IF(F$4="",0,IF($E28="kWh",VLOOKUP(F$4,'4. Billing Determinants'!$B$19:$Z$41,4,0)/'4. Billing Determinants'!$E$41*$D28,IF($E28="kW",VLOOKUP(F$4,'4. Billing Determinants'!$B$19:$Z$41,5,0)/'4. Billing Determinants'!$F$41*$D28,IF($E28="Non-RPP kWh",VLOOKUP(F$4,'4. Billing Determinants'!$B$19:$Z$41,6,0)/'4. Billing Determinants'!$G$41*$D28,IF($E28="Distribution Rev.",VLOOKUP(F$4,'4. Billing Determinants'!$B$19:$Z$41,8,0)/'4. Billing Determinants'!$I$41*$D28, VLOOKUP(F$4,'4. Billing Determinants'!$B$19:$Z$41,3,0)/'4. Billing Determinants'!$D$41*$D28))))),0)</f>
        <v>5440.1841683661069</v>
      </c>
      <c r="G28" s="56">
        <f>IFERROR(IF(G$4="",0,IF($E28="kWh",VLOOKUP(G$4,'4. Billing Determinants'!$B$19:$Z$41,4,0)/'4. Billing Determinants'!$E$41*$D28,IF($E28="kW",VLOOKUP(G$4,'4. Billing Determinants'!$B$19:$Z$41,5,0)/'4. Billing Determinants'!$F$41*$D28,IF($E28="Non-RPP kWh",VLOOKUP(G$4,'4. Billing Determinants'!$B$19:$Z$41,6,0)/'4. Billing Determinants'!$G$41*$D28,IF($E28="Distribution Rev.",VLOOKUP(G$4,'4. Billing Determinants'!$B$19:$Z$41,8,0)/'4. Billing Determinants'!$I$41*$D28, VLOOKUP(G$4,'4. Billing Determinants'!$B$19:$Z$41,3,0)/'4. Billing Determinants'!$D$41*$D28))))),0)</f>
        <v>2248.6027432489723</v>
      </c>
      <c r="H28" s="56">
        <f>IFERROR(IF(H$4="",0,IF($E28="kWh",VLOOKUP(H$4,'4. Billing Determinants'!$B$19:$Z$41,4,0)/'4. Billing Determinants'!$E$41*$D28,IF($E28="kW",VLOOKUP(H$4,'4. Billing Determinants'!$B$19:$Z$41,5,0)/'4. Billing Determinants'!$F$41*$D28,IF($E28="Non-RPP kWh",VLOOKUP(H$4,'4. Billing Determinants'!$B$19:$Z$41,6,0)/'4. Billing Determinants'!$G$41*$D28,IF($E28="Distribution Rev.",VLOOKUP(H$4,'4. Billing Determinants'!$B$19:$Z$41,8,0)/'4. Billing Determinants'!$I$41*$D28, VLOOKUP(H$4,'4. Billing Determinants'!$B$19:$Z$41,3,0)/'4. Billing Determinants'!$D$41*$D28))))),0)</f>
        <v>8049.818434009524</v>
      </c>
      <c r="I28" s="56">
        <f>IFERROR(IF(I$4="",0,IF($E28="kWh",VLOOKUP(I$4,'4. Billing Determinants'!$B$19:$Z$41,4,0)/'4. Billing Determinants'!$E$41*$D28,IF($E28="kW",VLOOKUP(I$4,'4. Billing Determinants'!$B$19:$Z$41,5,0)/'4. Billing Determinants'!$F$41*$D28,IF($E28="Non-RPP kWh",VLOOKUP(I$4,'4. Billing Determinants'!$B$19:$Z$41,6,0)/'4. Billing Determinants'!$G$41*$D28,IF($E28="Distribution Rev.",VLOOKUP(I$4,'4. Billing Determinants'!$B$19:$Z$41,8,0)/'4. Billing Determinants'!$I$41*$D28, VLOOKUP(I$4,'4. Billing Determinants'!$B$19:$Z$41,3,0)/'4. Billing Determinants'!$D$41*$D28))))),0)</f>
        <v>1039.8441976975973</v>
      </c>
      <c r="J28" s="56">
        <f>IFERROR(IF(J$4="",0,IF($E28="kWh",VLOOKUP(J$4,'4. Billing Determinants'!$B$19:$Z$41,4,0)/'4. Billing Determinants'!$E$41*$D28,IF($E28="kW",VLOOKUP(J$4,'4. Billing Determinants'!$B$19:$Z$41,5,0)/'4. Billing Determinants'!$F$41*$D28,IF($E28="Non-RPP kWh",VLOOKUP(J$4,'4. Billing Determinants'!$B$19:$Z$41,6,0)/'4. Billing Determinants'!$G$41*$D28,IF($E28="Distribution Rev.",VLOOKUP(J$4,'4. Billing Determinants'!$B$19:$Z$41,8,0)/'4. Billing Determinants'!$I$41*$D28, VLOOKUP(J$4,'4. Billing Determinants'!$B$19:$Z$41,3,0)/'4. Billing Determinants'!$D$41*$D28))))),0)</f>
        <v>100.1953963114814</v>
      </c>
      <c r="K28" s="56">
        <f>IFERROR(IF(K$4="",0,IF($E28="kWh",VLOOKUP(K$4,'4. Billing Determinants'!$B$19:$Z$41,4,0)/'4. Billing Determinants'!$E$41*$D28,IF($E28="kW",VLOOKUP(K$4,'4. Billing Determinants'!$B$19:$Z$41,5,0)/'4. Billing Determinants'!$F$41*$D28,IF($E28="Non-RPP kWh",VLOOKUP(K$4,'4. Billing Determinants'!$B$19:$Z$41,6,0)/'4. Billing Determinants'!$G$41*$D28,IF($E28="Distribution Rev.",VLOOKUP(K$4,'4. Billing Determinants'!$B$19:$Z$41,8,0)/'4. Billing Determinants'!$I$41*$D28, VLOOKUP(K$4,'4. Billing Determinants'!$B$19:$Z$41,3,0)/'4. Billing Determinants'!$D$41*$D28))))),0)</f>
        <v>3.0490042769882293</v>
      </c>
      <c r="L28" s="56">
        <f>IFERROR(IF(L$4="",0,IF($E28="kWh",VLOOKUP(L$4,'4. Billing Determinants'!$B$19:$Z$41,4,0)/'4. Billing Determinants'!$E$41*$D28,IF($E28="kW",VLOOKUP(L$4,'4. Billing Determinants'!$B$19:$Z$41,5,0)/'4. Billing Determinants'!$F$41*$D28,IF($E28="Non-RPP kWh",VLOOKUP(L$4,'4. Billing Determinants'!$B$19:$Z$41,6,0)/'4. Billing Determinants'!$G$41*$D28,IF($E28="Distribution Rev.",VLOOKUP(L$4,'4. Billing Determinants'!$B$19:$Z$41,8,0)/'4. Billing Determinants'!$I$41*$D28, VLOOKUP(L$4,'4. Billing Determinants'!$B$19:$Z$41,3,0)/'4. Billing Determinants'!$D$41*$D28))))),0)</f>
        <v>41.905056089325555</v>
      </c>
      <c r="M28" s="56">
        <f>IFERROR(IF(M$4="",0,IF($E28="kWh",VLOOKUP(M$4,'4. Billing Determinants'!$B$19:$Z$41,4,0)/'4. Billing Determinants'!$E$41*$D28,IF($E28="kW",VLOOKUP(M$4,'4. Billing Determinants'!$B$19:$Z$41,5,0)/'4. Billing Determinants'!$F$41*$D28,IF($E28="Non-RPP kWh",VLOOKUP(M$4,'4. Billing Determinants'!$B$19:$Z$41,6,0)/'4. Billing Determinants'!$G$41*$D28,IF($E28="Distribution Rev.",VLOOKUP(M$4,'4. Billing Determinants'!$B$19:$Z$41,8,0)/'4. Billing Determinants'!$I$41*$D28, VLOOKUP(M$4,'4. Billing Determinants'!$B$19:$Z$41,3,0)/'4. Billing Determinants'!$D$41*$D28))))),0)</f>
        <v>0</v>
      </c>
      <c r="N28" s="56">
        <f>IFERROR(IF(N$4="",0,IF($E28="kWh",VLOOKUP(N$4,'4. Billing Determinants'!$B$19:$Z$41,4,0)/'4. Billing Determinants'!$E$41*$D28,IF($E28="kW",VLOOKUP(N$4,'4. Billing Determinants'!$B$19:$Z$41,5,0)/'4. Billing Determinants'!$F$41*$D28,IF($E28="Non-RPP kWh",VLOOKUP(N$4,'4. Billing Determinants'!$B$19:$Z$41,6,0)/'4. Billing Determinants'!$G$41*$D28,IF($E28="Distribution Rev.",VLOOKUP(N$4,'4. Billing Determinants'!$B$19:$Z$41,8,0)/'4. Billing Determinants'!$I$41*$D28, VLOOKUP(N$4,'4. Billing Determinants'!$B$19:$Z$41,3,0)/'4. Billing Determinants'!$D$41*$D28))))),0)</f>
        <v>0</v>
      </c>
      <c r="O28" s="56">
        <f>IFERROR(IF(O$4="",0,IF($E28="kWh",VLOOKUP(O$4,'4. Billing Determinants'!$B$19:$Z$41,4,0)/'4. Billing Determinants'!$E$41*$D28,IF($E28="kW",VLOOKUP(O$4,'4. Billing Determinants'!$B$19:$Z$41,5,0)/'4. Billing Determinants'!$F$41*$D28,IF($E28="Non-RPP kWh",VLOOKUP(O$4,'4. Billing Determinants'!$B$19:$Z$41,6,0)/'4. Billing Determinants'!$G$41*$D28,IF($E28="Distribution Rev.",VLOOKUP(O$4,'4. Billing Determinants'!$B$19:$Z$41,8,0)/'4. Billing Determinants'!$I$41*$D28, VLOOKUP(O$4,'4. Billing Determinants'!$B$19:$Z$41,3,0)/'4. Billing Determinants'!$D$41*$D28))))),0)</f>
        <v>0</v>
      </c>
      <c r="P28" s="56">
        <f>IFERROR(IF(P$4="",0,IF($E28="kWh",VLOOKUP(P$4,'4. Billing Determinants'!$B$19:$Z$41,4,0)/'4. Billing Determinants'!$E$41*$D28,IF($E28="kW",VLOOKUP(P$4,'4. Billing Determinants'!$B$19:$Z$41,5,0)/'4. Billing Determinants'!$F$41*$D28,IF($E28="Non-RPP kWh",VLOOKUP(P$4,'4. Billing Determinants'!$B$19:$Z$41,6,0)/'4. Billing Determinants'!$G$41*$D28,IF($E28="Distribution Rev.",VLOOKUP(P$4,'4. Billing Determinants'!$B$19:$Z$41,8,0)/'4. Billing Determinants'!$I$41*$D28, VLOOKUP(P$4,'4. Billing Determinants'!$B$19:$Z$41,3,0)/'4. Billing Determinants'!$D$41*$D28))))),0)</f>
        <v>0</v>
      </c>
      <c r="Q28" s="56">
        <f>IFERROR(IF(Q$4="",0,IF($E28="kWh",VLOOKUP(Q$4,'4. Billing Determinants'!$B$19:$Z$41,4,0)/'4. Billing Determinants'!$E$41*$D28,IF($E28="kW",VLOOKUP(Q$4,'4. Billing Determinants'!$B$19:$Z$41,5,0)/'4. Billing Determinants'!$F$41*$D28,IF($E28="Non-RPP kWh",VLOOKUP(Q$4,'4. Billing Determinants'!$B$19:$Z$41,6,0)/'4. Billing Determinants'!$G$41*$D28,IF($E28="Distribution Rev.",VLOOKUP(Q$4,'4. Billing Determinants'!$B$19:$Z$41,8,0)/'4. Billing Determinants'!$I$41*$D28, VLOOKUP(Q$4,'4. Billing Determinants'!$B$19:$Z$41,3,0)/'4. Billing Determinants'!$D$41*$D28))))),0)</f>
        <v>0</v>
      </c>
      <c r="R28" s="56">
        <f>IFERROR(IF(R$4="",0,IF($E28="kWh",VLOOKUP(R$4,'4. Billing Determinants'!$B$19:$Z$41,4,0)/'4. Billing Determinants'!$E$41*$D28,IF($E28="kW",VLOOKUP(R$4,'4. Billing Determinants'!$B$19:$Z$41,5,0)/'4. Billing Determinants'!$F$41*$D28,IF($E28="Non-RPP kWh",VLOOKUP(R$4,'4. Billing Determinants'!$B$19:$Z$41,6,0)/'4. Billing Determinants'!$G$41*$D28,IF($E28="Distribution Rev.",VLOOKUP(R$4,'4. Billing Determinants'!$B$19:$Z$41,8,0)/'4. Billing Determinants'!$I$41*$D28, VLOOKUP(R$4,'4. Billing Determinants'!$B$19:$Z$41,3,0)/'4. Billing Determinants'!$D$41*$D28))))),0)</f>
        <v>0</v>
      </c>
      <c r="S28" s="56">
        <f>IFERROR(IF(S$4="",0,IF($E28="kWh",VLOOKUP(S$4,'4. Billing Determinants'!$B$19:$Z$41,4,0)/'4. Billing Determinants'!$E$41*$D28,IF($E28="kW",VLOOKUP(S$4,'4. Billing Determinants'!$B$19:$Z$41,5,0)/'4. Billing Determinants'!$F$41*$D28,IF($E28="Non-RPP kWh",VLOOKUP(S$4,'4. Billing Determinants'!$B$19:$Z$41,6,0)/'4. Billing Determinants'!$G$41*$D28,IF($E28="Distribution Rev.",VLOOKUP(S$4,'4. Billing Determinants'!$B$19:$Z$41,8,0)/'4. Billing Determinants'!$I$41*$D28, VLOOKUP(S$4,'4. Billing Determinants'!$B$19:$Z$41,3,0)/'4. Billing Determinants'!$D$41*$D28))))),0)</f>
        <v>0</v>
      </c>
      <c r="T28" s="56">
        <f>IFERROR(IF(T$4="",0,IF($E28="kWh",VLOOKUP(T$4,'4. Billing Determinants'!$B$19:$Z$41,4,0)/'4. Billing Determinants'!$E$41*$D28,IF($E28="kW",VLOOKUP(T$4,'4. Billing Determinants'!$B$19:$Z$41,5,0)/'4. Billing Determinants'!$F$41*$D28,IF($E28="Non-RPP kWh",VLOOKUP(T$4,'4. Billing Determinants'!$B$19:$Z$41,6,0)/'4. Billing Determinants'!$G$41*$D28,IF($E28="Distribution Rev.",VLOOKUP(T$4,'4. Billing Determinants'!$B$19:$Z$41,8,0)/'4. Billing Determinants'!$I$41*$D28, VLOOKUP(T$4,'4. Billing Determinants'!$B$19:$Z$41,3,0)/'4. Billing Determinants'!$D$41*$D28))))),0)</f>
        <v>0</v>
      </c>
      <c r="U28" s="56">
        <f>IFERROR(IF(U$4="",0,IF($E28="kWh",VLOOKUP(U$4,'4. Billing Determinants'!$B$19:$Z$41,4,0)/'4. Billing Determinants'!$E$41*$D28,IF($E28="kW",VLOOKUP(U$4,'4. Billing Determinants'!$B$19:$Z$41,5,0)/'4. Billing Determinants'!$F$41*$D28,IF($E28="Non-RPP kWh",VLOOKUP(U$4,'4. Billing Determinants'!$B$19:$Z$41,6,0)/'4. Billing Determinants'!$G$41*$D28,IF($E28="Distribution Rev.",VLOOKUP(U$4,'4. Billing Determinants'!$B$19:$Z$41,8,0)/'4. Billing Determinants'!$I$41*$D28, VLOOKUP(U$4,'4. Billing Determinants'!$B$19:$Z$41,3,0)/'4. Billing Determinants'!$D$41*$D28))))),0)</f>
        <v>0</v>
      </c>
      <c r="V28" s="56">
        <f>IFERROR(IF(V$4="",0,IF($E28="kWh",VLOOKUP(V$4,'4. Billing Determinants'!$B$19:$Z$41,4,0)/'4. Billing Determinants'!$E$41*$D28,IF($E28="kW",VLOOKUP(V$4,'4. Billing Determinants'!$B$19:$Z$41,5,0)/'4. Billing Determinants'!$F$41*$D28,IF($E28="Non-RPP kWh",VLOOKUP(V$4,'4. Billing Determinants'!$B$19:$Z$41,6,0)/'4. Billing Determinants'!$G$41*$D28,IF($E28="Distribution Rev.",VLOOKUP(V$4,'4. Billing Determinants'!$B$19:$Z$41,8,0)/'4. Billing Determinants'!$I$41*$D28, VLOOKUP(V$4,'4. Billing Determinants'!$B$19:$Z$41,3,0)/'4. Billing Determinants'!$D$41*$D28))))),0)</f>
        <v>0</v>
      </c>
      <c r="W28" s="56">
        <f>IFERROR(IF(W$4="",0,IF($E28="kWh",VLOOKUP(W$4,'4. Billing Determinants'!$B$19:$Z$41,4,0)/'4. Billing Determinants'!$E$41*$D28,IF($E28="kW",VLOOKUP(W$4,'4. Billing Determinants'!$B$19:$Z$41,5,0)/'4. Billing Determinants'!$F$41*$D28,IF($E28="Non-RPP kWh",VLOOKUP(W$4,'4. Billing Determinants'!$B$19:$Z$41,6,0)/'4. Billing Determinants'!$G$41*$D28,IF($E28="Distribution Rev.",VLOOKUP(W$4,'4. Billing Determinants'!$B$19:$Z$41,8,0)/'4. Billing Determinants'!$I$41*$D28, VLOOKUP(W$4,'4. Billing Determinants'!$B$19:$Z$41,3,0)/'4. Billing Determinants'!$D$41*$D28))))),0)</f>
        <v>0</v>
      </c>
      <c r="X28" s="56">
        <f>IFERROR(IF(X$4="",0,IF($E28="kWh",VLOOKUP(X$4,'4. Billing Determinants'!$B$19:$Z$41,4,0)/'4. Billing Determinants'!$E$41*$D28,IF($E28="kW",VLOOKUP(X$4,'4. Billing Determinants'!$B$19:$Z$41,5,0)/'4. Billing Determinants'!$F$41*$D28,IF($E28="Non-RPP kWh",VLOOKUP(X$4,'4. Billing Determinants'!$B$19:$Z$41,6,0)/'4. Billing Determinants'!$G$41*$D28,IF($E28="Distribution Rev.",VLOOKUP(X$4,'4. Billing Determinants'!$B$19:$Z$41,8,0)/'4. Billing Determinants'!$I$41*$D28, VLOOKUP(X$4,'4. Billing Determinants'!$B$19:$Z$41,3,0)/'4. Billing Determinants'!$D$41*$D28))))),0)</f>
        <v>0</v>
      </c>
      <c r="Y28" s="56">
        <f>IFERROR(IF(Y$4="",0,IF($E28="kWh",VLOOKUP(Y$4,'4. Billing Determinants'!$B$19:$Z$41,4,0)/'4. Billing Determinants'!$E$41*$D28,IF($E28="kW",VLOOKUP(Y$4,'4. Billing Determinants'!$B$19:$Z$41,5,0)/'4. Billing Determinants'!$F$41*$D28,IF($E28="Non-RPP kWh",VLOOKUP(Y$4,'4. Billing Determinants'!$B$19:$Z$41,6,0)/'4. Billing Determinants'!$G$41*$D28,IF($E28="Distribution Rev.",VLOOKUP(Y$4,'4. Billing Determinants'!$B$19:$Z$41,8,0)/'4. Billing Determinants'!$I$41*$D28, VLOOKUP(Y$4,'4. Billing Determinants'!$B$19:$Z$41,3,0)/'4. Billing Determinants'!$D$41*$D28))))),0)</f>
        <v>0</v>
      </c>
    </row>
    <row r="29" spans="2:25" x14ac:dyDescent="0.2">
      <c r="B29" s="54" t="s">
        <v>39</v>
      </c>
      <c r="C29" s="55">
        <v>1567</v>
      </c>
      <c r="D29" s="56">
        <f>'2. 2015 Continuity Schedule'!CC71</f>
        <v>0</v>
      </c>
      <c r="E29" s="89" t="s">
        <v>223</v>
      </c>
      <c r="F29" s="56">
        <f>IFERROR(IF(F$4="",0,IF($E29="kWh",VLOOKUP(F$4,'4. Billing Determinants'!$B$19:$Z$41,4,0)/'4. Billing Determinants'!$E$41*$D29,IF($E29="kW",VLOOKUP(F$4,'4. Billing Determinants'!$B$19:$Z$41,5,0)/'4. Billing Determinants'!$F$41*$D29,IF($E29="Non-RPP kWh",VLOOKUP(F$4,'4. Billing Determinants'!$B$19:$Z$41,6,0)/'4. Billing Determinants'!$G$41*$D29,IF($E29="Distribution Rev.",VLOOKUP(F$4,'4. Billing Determinants'!$B$19:$Z$41,8,0)/'4. Billing Determinants'!$I$41*$D29, VLOOKUP(F$4,'4. Billing Determinants'!$B$19:$Z$41,3,0)/'4. Billing Determinants'!$D$41*$D29))))),0)</f>
        <v>0</v>
      </c>
      <c r="G29" s="56">
        <f>IFERROR(IF(G$4="",0,IF($E29="kWh",VLOOKUP(G$4,'4. Billing Determinants'!$B$19:$Z$41,4,0)/'4. Billing Determinants'!$E$41*$D29,IF($E29="kW",VLOOKUP(G$4,'4. Billing Determinants'!$B$19:$Z$41,5,0)/'4. Billing Determinants'!$F$41*$D29,IF($E29="Non-RPP kWh",VLOOKUP(G$4,'4. Billing Determinants'!$B$19:$Z$41,6,0)/'4. Billing Determinants'!$G$41*$D29,IF($E29="Distribution Rev.",VLOOKUP(G$4,'4. Billing Determinants'!$B$19:$Z$41,8,0)/'4. Billing Determinants'!$I$41*$D29, VLOOKUP(G$4,'4. Billing Determinants'!$B$19:$Z$41,3,0)/'4. Billing Determinants'!$D$41*$D29))))),0)</f>
        <v>0</v>
      </c>
      <c r="H29" s="56">
        <f>IFERROR(IF(H$4="",0,IF($E29="kWh",VLOOKUP(H$4,'4. Billing Determinants'!$B$19:$Z$41,4,0)/'4. Billing Determinants'!$E$41*$D29,IF($E29="kW",VLOOKUP(H$4,'4. Billing Determinants'!$B$19:$Z$41,5,0)/'4. Billing Determinants'!$F$41*$D29,IF($E29="Non-RPP kWh",VLOOKUP(H$4,'4. Billing Determinants'!$B$19:$Z$41,6,0)/'4. Billing Determinants'!$G$41*$D29,IF($E29="Distribution Rev.",VLOOKUP(H$4,'4. Billing Determinants'!$B$19:$Z$41,8,0)/'4. Billing Determinants'!$I$41*$D29, VLOOKUP(H$4,'4. Billing Determinants'!$B$19:$Z$41,3,0)/'4. Billing Determinants'!$D$41*$D29))))),0)</f>
        <v>0</v>
      </c>
      <c r="I29" s="56">
        <f>IFERROR(IF(I$4="",0,IF($E29="kWh",VLOOKUP(I$4,'4. Billing Determinants'!$B$19:$Z$41,4,0)/'4. Billing Determinants'!$E$41*$D29,IF($E29="kW",VLOOKUP(I$4,'4. Billing Determinants'!$B$19:$Z$41,5,0)/'4. Billing Determinants'!$F$41*$D29,IF($E29="Non-RPP kWh",VLOOKUP(I$4,'4. Billing Determinants'!$B$19:$Z$41,6,0)/'4. Billing Determinants'!$G$41*$D29,IF($E29="Distribution Rev.",VLOOKUP(I$4,'4. Billing Determinants'!$B$19:$Z$41,8,0)/'4. Billing Determinants'!$I$41*$D29, VLOOKUP(I$4,'4. Billing Determinants'!$B$19:$Z$41,3,0)/'4. Billing Determinants'!$D$41*$D29))))),0)</f>
        <v>0</v>
      </c>
      <c r="J29" s="56">
        <f>IFERROR(IF(J$4="",0,IF($E29="kWh",VLOOKUP(J$4,'4. Billing Determinants'!$B$19:$Z$41,4,0)/'4. Billing Determinants'!$E$41*$D29,IF($E29="kW",VLOOKUP(J$4,'4. Billing Determinants'!$B$19:$Z$41,5,0)/'4. Billing Determinants'!$F$41*$D29,IF($E29="Non-RPP kWh",VLOOKUP(J$4,'4. Billing Determinants'!$B$19:$Z$41,6,0)/'4. Billing Determinants'!$G$41*$D29,IF($E29="Distribution Rev.",VLOOKUP(J$4,'4. Billing Determinants'!$B$19:$Z$41,8,0)/'4. Billing Determinants'!$I$41*$D29, VLOOKUP(J$4,'4. Billing Determinants'!$B$19:$Z$41,3,0)/'4. Billing Determinants'!$D$41*$D29))))),0)</f>
        <v>0</v>
      </c>
      <c r="K29" s="56">
        <f>IFERROR(IF(K$4="",0,IF($E29="kWh",VLOOKUP(K$4,'4. Billing Determinants'!$B$19:$Z$41,4,0)/'4. Billing Determinants'!$E$41*$D29,IF($E29="kW",VLOOKUP(K$4,'4. Billing Determinants'!$B$19:$Z$41,5,0)/'4. Billing Determinants'!$F$41*$D29,IF($E29="Non-RPP kWh",VLOOKUP(K$4,'4. Billing Determinants'!$B$19:$Z$41,6,0)/'4. Billing Determinants'!$G$41*$D29,IF($E29="Distribution Rev.",VLOOKUP(K$4,'4. Billing Determinants'!$B$19:$Z$41,8,0)/'4. Billing Determinants'!$I$41*$D29, VLOOKUP(K$4,'4. Billing Determinants'!$B$19:$Z$41,3,0)/'4. Billing Determinants'!$D$41*$D29))))),0)</f>
        <v>0</v>
      </c>
      <c r="L29" s="56">
        <f>IFERROR(IF(L$4="",0,IF($E29="kWh",VLOOKUP(L$4,'4. Billing Determinants'!$B$19:$Z$41,4,0)/'4. Billing Determinants'!$E$41*$D29,IF($E29="kW",VLOOKUP(L$4,'4. Billing Determinants'!$B$19:$Z$41,5,0)/'4. Billing Determinants'!$F$41*$D29,IF($E29="Non-RPP kWh",VLOOKUP(L$4,'4. Billing Determinants'!$B$19:$Z$41,6,0)/'4. Billing Determinants'!$G$41*$D29,IF($E29="Distribution Rev.",VLOOKUP(L$4,'4. Billing Determinants'!$B$19:$Z$41,8,0)/'4. Billing Determinants'!$I$41*$D29, VLOOKUP(L$4,'4. Billing Determinants'!$B$19:$Z$41,3,0)/'4. Billing Determinants'!$D$41*$D29))))),0)</f>
        <v>0</v>
      </c>
      <c r="M29" s="56">
        <f>IFERROR(IF(M$4="",0,IF($E29="kWh",VLOOKUP(M$4,'4. Billing Determinants'!$B$19:$Z$41,4,0)/'4. Billing Determinants'!$E$41*$D29,IF($E29="kW",VLOOKUP(M$4,'4. Billing Determinants'!$B$19:$Z$41,5,0)/'4. Billing Determinants'!$F$41*$D29,IF($E29="Non-RPP kWh",VLOOKUP(M$4,'4. Billing Determinants'!$B$19:$Z$41,6,0)/'4. Billing Determinants'!$G$41*$D29,IF($E29="Distribution Rev.",VLOOKUP(M$4,'4. Billing Determinants'!$B$19:$Z$41,8,0)/'4. Billing Determinants'!$I$41*$D29, VLOOKUP(M$4,'4. Billing Determinants'!$B$19:$Z$41,3,0)/'4. Billing Determinants'!$D$41*$D29))))),0)</f>
        <v>0</v>
      </c>
      <c r="N29" s="56">
        <f>IFERROR(IF(N$4="",0,IF($E29="kWh",VLOOKUP(N$4,'4. Billing Determinants'!$B$19:$Z$41,4,0)/'4. Billing Determinants'!$E$41*$D29,IF($E29="kW",VLOOKUP(N$4,'4. Billing Determinants'!$B$19:$Z$41,5,0)/'4. Billing Determinants'!$F$41*$D29,IF($E29="Non-RPP kWh",VLOOKUP(N$4,'4. Billing Determinants'!$B$19:$Z$41,6,0)/'4. Billing Determinants'!$G$41*$D29,IF($E29="Distribution Rev.",VLOOKUP(N$4,'4. Billing Determinants'!$B$19:$Z$41,8,0)/'4. Billing Determinants'!$I$41*$D29, VLOOKUP(N$4,'4. Billing Determinants'!$B$19:$Z$41,3,0)/'4. Billing Determinants'!$D$41*$D29))))),0)</f>
        <v>0</v>
      </c>
      <c r="O29" s="56">
        <f>IFERROR(IF(O$4="",0,IF($E29="kWh",VLOOKUP(O$4,'4. Billing Determinants'!$B$19:$Z$41,4,0)/'4. Billing Determinants'!$E$41*$D29,IF($E29="kW",VLOOKUP(O$4,'4. Billing Determinants'!$B$19:$Z$41,5,0)/'4. Billing Determinants'!$F$41*$D29,IF($E29="Non-RPP kWh",VLOOKUP(O$4,'4. Billing Determinants'!$B$19:$Z$41,6,0)/'4. Billing Determinants'!$G$41*$D29,IF($E29="Distribution Rev.",VLOOKUP(O$4,'4. Billing Determinants'!$B$19:$Z$41,8,0)/'4. Billing Determinants'!$I$41*$D29, VLOOKUP(O$4,'4. Billing Determinants'!$B$19:$Z$41,3,0)/'4. Billing Determinants'!$D$41*$D29))))),0)</f>
        <v>0</v>
      </c>
      <c r="P29" s="56">
        <f>IFERROR(IF(P$4="",0,IF($E29="kWh",VLOOKUP(P$4,'4. Billing Determinants'!$B$19:$Z$41,4,0)/'4. Billing Determinants'!$E$41*$D29,IF($E29="kW",VLOOKUP(P$4,'4. Billing Determinants'!$B$19:$Z$41,5,0)/'4. Billing Determinants'!$F$41*$D29,IF($E29="Non-RPP kWh",VLOOKUP(P$4,'4. Billing Determinants'!$B$19:$Z$41,6,0)/'4. Billing Determinants'!$G$41*$D29,IF($E29="Distribution Rev.",VLOOKUP(P$4,'4. Billing Determinants'!$B$19:$Z$41,8,0)/'4. Billing Determinants'!$I$41*$D29, VLOOKUP(P$4,'4. Billing Determinants'!$B$19:$Z$41,3,0)/'4. Billing Determinants'!$D$41*$D29))))),0)</f>
        <v>0</v>
      </c>
      <c r="Q29" s="56">
        <f>IFERROR(IF(Q$4="",0,IF($E29="kWh",VLOOKUP(Q$4,'4. Billing Determinants'!$B$19:$Z$41,4,0)/'4. Billing Determinants'!$E$41*$D29,IF($E29="kW",VLOOKUP(Q$4,'4. Billing Determinants'!$B$19:$Z$41,5,0)/'4. Billing Determinants'!$F$41*$D29,IF($E29="Non-RPP kWh",VLOOKUP(Q$4,'4. Billing Determinants'!$B$19:$Z$41,6,0)/'4. Billing Determinants'!$G$41*$D29,IF($E29="Distribution Rev.",VLOOKUP(Q$4,'4. Billing Determinants'!$B$19:$Z$41,8,0)/'4. Billing Determinants'!$I$41*$D29, VLOOKUP(Q$4,'4. Billing Determinants'!$B$19:$Z$41,3,0)/'4. Billing Determinants'!$D$41*$D29))))),0)</f>
        <v>0</v>
      </c>
      <c r="R29" s="56">
        <f>IFERROR(IF(R$4="",0,IF($E29="kWh",VLOOKUP(R$4,'4. Billing Determinants'!$B$19:$Z$41,4,0)/'4. Billing Determinants'!$E$41*$D29,IF($E29="kW",VLOOKUP(R$4,'4. Billing Determinants'!$B$19:$Z$41,5,0)/'4. Billing Determinants'!$F$41*$D29,IF($E29="Non-RPP kWh",VLOOKUP(R$4,'4. Billing Determinants'!$B$19:$Z$41,6,0)/'4. Billing Determinants'!$G$41*$D29,IF($E29="Distribution Rev.",VLOOKUP(R$4,'4. Billing Determinants'!$B$19:$Z$41,8,0)/'4. Billing Determinants'!$I$41*$D29, VLOOKUP(R$4,'4. Billing Determinants'!$B$19:$Z$41,3,0)/'4. Billing Determinants'!$D$41*$D29))))),0)</f>
        <v>0</v>
      </c>
      <c r="S29" s="56">
        <f>IFERROR(IF(S$4="",0,IF($E29="kWh",VLOOKUP(S$4,'4. Billing Determinants'!$B$19:$Z$41,4,0)/'4. Billing Determinants'!$E$41*$D29,IF($E29="kW",VLOOKUP(S$4,'4. Billing Determinants'!$B$19:$Z$41,5,0)/'4. Billing Determinants'!$F$41*$D29,IF($E29="Non-RPP kWh",VLOOKUP(S$4,'4. Billing Determinants'!$B$19:$Z$41,6,0)/'4. Billing Determinants'!$G$41*$D29,IF($E29="Distribution Rev.",VLOOKUP(S$4,'4. Billing Determinants'!$B$19:$Z$41,8,0)/'4. Billing Determinants'!$I$41*$D29, VLOOKUP(S$4,'4. Billing Determinants'!$B$19:$Z$41,3,0)/'4. Billing Determinants'!$D$41*$D29))))),0)</f>
        <v>0</v>
      </c>
      <c r="T29" s="56">
        <f>IFERROR(IF(T$4="",0,IF($E29="kWh",VLOOKUP(T$4,'4. Billing Determinants'!$B$19:$Z$41,4,0)/'4. Billing Determinants'!$E$41*$D29,IF($E29="kW",VLOOKUP(T$4,'4. Billing Determinants'!$B$19:$Z$41,5,0)/'4. Billing Determinants'!$F$41*$D29,IF($E29="Non-RPP kWh",VLOOKUP(T$4,'4. Billing Determinants'!$B$19:$Z$41,6,0)/'4. Billing Determinants'!$G$41*$D29,IF($E29="Distribution Rev.",VLOOKUP(T$4,'4. Billing Determinants'!$B$19:$Z$41,8,0)/'4. Billing Determinants'!$I$41*$D29, VLOOKUP(T$4,'4. Billing Determinants'!$B$19:$Z$41,3,0)/'4. Billing Determinants'!$D$41*$D29))))),0)</f>
        <v>0</v>
      </c>
      <c r="U29" s="56">
        <f>IFERROR(IF(U$4="",0,IF($E29="kWh",VLOOKUP(U$4,'4. Billing Determinants'!$B$19:$Z$41,4,0)/'4. Billing Determinants'!$E$41*$D29,IF($E29="kW",VLOOKUP(U$4,'4. Billing Determinants'!$B$19:$Z$41,5,0)/'4. Billing Determinants'!$F$41*$D29,IF($E29="Non-RPP kWh",VLOOKUP(U$4,'4. Billing Determinants'!$B$19:$Z$41,6,0)/'4. Billing Determinants'!$G$41*$D29,IF($E29="Distribution Rev.",VLOOKUP(U$4,'4. Billing Determinants'!$B$19:$Z$41,8,0)/'4. Billing Determinants'!$I$41*$D29, VLOOKUP(U$4,'4. Billing Determinants'!$B$19:$Z$41,3,0)/'4. Billing Determinants'!$D$41*$D29))))),0)</f>
        <v>0</v>
      </c>
      <c r="V29" s="56">
        <f>IFERROR(IF(V$4="",0,IF($E29="kWh",VLOOKUP(V$4,'4. Billing Determinants'!$B$19:$Z$41,4,0)/'4. Billing Determinants'!$E$41*$D29,IF($E29="kW",VLOOKUP(V$4,'4. Billing Determinants'!$B$19:$Z$41,5,0)/'4. Billing Determinants'!$F$41*$D29,IF($E29="Non-RPP kWh",VLOOKUP(V$4,'4. Billing Determinants'!$B$19:$Z$41,6,0)/'4. Billing Determinants'!$G$41*$D29,IF($E29="Distribution Rev.",VLOOKUP(V$4,'4. Billing Determinants'!$B$19:$Z$41,8,0)/'4. Billing Determinants'!$I$41*$D29, VLOOKUP(V$4,'4. Billing Determinants'!$B$19:$Z$41,3,0)/'4. Billing Determinants'!$D$41*$D29))))),0)</f>
        <v>0</v>
      </c>
      <c r="W29" s="56">
        <f>IFERROR(IF(W$4="",0,IF($E29="kWh",VLOOKUP(W$4,'4. Billing Determinants'!$B$19:$Z$41,4,0)/'4. Billing Determinants'!$E$41*$D29,IF($E29="kW",VLOOKUP(W$4,'4. Billing Determinants'!$B$19:$Z$41,5,0)/'4. Billing Determinants'!$F$41*$D29,IF($E29="Non-RPP kWh",VLOOKUP(W$4,'4. Billing Determinants'!$B$19:$Z$41,6,0)/'4. Billing Determinants'!$G$41*$D29,IF($E29="Distribution Rev.",VLOOKUP(W$4,'4. Billing Determinants'!$B$19:$Z$41,8,0)/'4. Billing Determinants'!$I$41*$D29, VLOOKUP(W$4,'4. Billing Determinants'!$B$19:$Z$41,3,0)/'4. Billing Determinants'!$D$41*$D29))))),0)</f>
        <v>0</v>
      </c>
      <c r="X29" s="56">
        <f>IFERROR(IF(X$4="",0,IF($E29="kWh",VLOOKUP(X$4,'4. Billing Determinants'!$B$19:$Z$41,4,0)/'4. Billing Determinants'!$E$41*$D29,IF($E29="kW",VLOOKUP(X$4,'4. Billing Determinants'!$B$19:$Z$41,5,0)/'4. Billing Determinants'!$F$41*$D29,IF($E29="Non-RPP kWh",VLOOKUP(X$4,'4. Billing Determinants'!$B$19:$Z$41,6,0)/'4. Billing Determinants'!$G$41*$D29,IF($E29="Distribution Rev.",VLOOKUP(X$4,'4. Billing Determinants'!$B$19:$Z$41,8,0)/'4. Billing Determinants'!$I$41*$D29, VLOOKUP(X$4,'4. Billing Determinants'!$B$19:$Z$41,3,0)/'4. Billing Determinants'!$D$41*$D29))))),0)</f>
        <v>0</v>
      </c>
      <c r="Y29" s="56">
        <f>IFERROR(IF(Y$4="",0,IF($E29="kWh",VLOOKUP(Y$4,'4. Billing Determinants'!$B$19:$Z$41,4,0)/'4. Billing Determinants'!$E$41*$D29,IF($E29="kW",VLOOKUP(Y$4,'4. Billing Determinants'!$B$19:$Z$41,5,0)/'4. Billing Determinants'!$F$41*$D29,IF($E29="Non-RPP kWh",VLOOKUP(Y$4,'4. Billing Determinants'!$B$19:$Z$41,6,0)/'4. Billing Determinants'!$G$41*$D29,IF($E29="Distribution Rev.",VLOOKUP(Y$4,'4. Billing Determinants'!$B$19:$Z$41,8,0)/'4. Billing Determinants'!$I$41*$D29, VLOOKUP(Y$4,'4. Billing Determinants'!$B$19:$Z$41,3,0)/'4. Billing Determinants'!$D$41*$D29))))),0)</f>
        <v>0</v>
      </c>
    </row>
    <row r="30" spans="2:25" x14ac:dyDescent="0.2">
      <c r="B30" s="54" t="s">
        <v>10</v>
      </c>
      <c r="C30" s="55">
        <v>1572</v>
      </c>
      <c r="D30" s="56">
        <f>'2. 2015 Continuity Schedule'!CC72</f>
        <v>0</v>
      </c>
      <c r="E30" s="89" t="s">
        <v>223</v>
      </c>
      <c r="F30" s="56">
        <f>IFERROR(IF(F$4="",0,IF($E30="kWh",VLOOKUP(F$4,'4. Billing Determinants'!$B$19:$Z$41,4,0)/'4. Billing Determinants'!$E$41*$D30,IF($E30="kW",VLOOKUP(F$4,'4. Billing Determinants'!$B$19:$Z$41,5,0)/'4. Billing Determinants'!$F$41*$D30,IF($E30="Non-RPP kWh",VLOOKUP(F$4,'4. Billing Determinants'!$B$19:$Z$41,6,0)/'4. Billing Determinants'!$G$41*$D30,IF($E30="Distribution Rev.",VLOOKUP(F$4,'4. Billing Determinants'!$B$19:$Z$41,8,0)/'4. Billing Determinants'!$I$41*$D30, VLOOKUP(F$4,'4. Billing Determinants'!$B$19:$Z$41,3,0)/'4. Billing Determinants'!$D$41*$D30))))),0)</f>
        <v>0</v>
      </c>
      <c r="G30" s="56">
        <f>IFERROR(IF(G$4="",0,IF($E30="kWh",VLOOKUP(G$4,'4. Billing Determinants'!$B$19:$Z$41,4,0)/'4. Billing Determinants'!$E$41*$D30,IF($E30="kW",VLOOKUP(G$4,'4. Billing Determinants'!$B$19:$Z$41,5,0)/'4. Billing Determinants'!$F$41*$D30,IF($E30="Non-RPP kWh",VLOOKUP(G$4,'4. Billing Determinants'!$B$19:$Z$41,6,0)/'4. Billing Determinants'!$G$41*$D30,IF($E30="Distribution Rev.",VLOOKUP(G$4,'4. Billing Determinants'!$B$19:$Z$41,8,0)/'4. Billing Determinants'!$I$41*$D30, VLOOKUP(G$4,'4. Billing Determinants'!$B$19:$Z$41,3,0)/'4. Billing Determinants'!$D$41*$D30))))),0)</f>
        <v>0</v>
      </c>
      <c r="H30" s="56">
        <f>IFERROR(IF(H$4="",0,IF($E30="kWh",VLOOKUP(H$4,'4. Billing Determinants'!$B$19:$Z$41,4,0)/'4. Billing Determinants'!$E$41*$D30,IF($E30="kW",VLOOKUP(H$4,'4. Billing Determinants'!$B$19:$Z$41,5,0)/'4. Billing Determinants'!$F$41*$D30,IF($E30="Non-RPP kWh",VLOOKUP(H$4,'4. Billing Determinants'!$B$19:$Z$41,6,0)/'4. Billing Determinants'!$G$41*$D30,IF($E30="Distribution Rev.",VLOOKUP(H$4,'4. Billing Determinants'!$B$19:$Z$41,8,0)/'4. Billing Determinants'!$I$41*$D30, VLOOKUP(H$4,'4. Billing Determinants'!$B$19:$Z$41,3,0)/'4. Billing Determinants'!$D$41*$D30))))),0)</f>
        <v>0</v>
      </c>
      <c r="I30" s="56">
        <f>IFERROR(IF(I$4="",0,IF($E30="kWh",VLOOKUP(I$4,'4. Billing Determinants'!$B$19:$Z$41,4,0)/'4. Billing Determinants'!$E$41*$D30,IF($E30="kW",VLOOKUP(I$4,'4. Billing Determinants'!$B$19:$Z$41,5,0)/'4. Billing Determinants'!$F$41*$D30,IF($E30="Non-RPP kWh",VLOOKUP(I$4,'4. Billing Determinants'!$B$19:$Z$41,6,0)/'4. Billing Determinants'!$G$41*$D30,IF($E30="Distribution Rev.",VLOOKUP(I$4,'4. Billing Determinants'!$B$19:$Z$41,8,0)/'4. Billing Determinants'!$I$41*$D30, VLOOKUP(I$4,'4. Billing Determinants'!$B$19:$Z$41,3,0)/'4. Billing Determinants'!$D$41*$D30))))),0)</f>
        <v>0</v>
      </c>
      <c r="J30" s="56">
        <f>IFERROR(IF(J$4="",0,IF($E30="kWh",VLOOKUP(J$4,'4. Billing Determinants'!$B$19:$Z$41,4,0)/'4. Billing Determinants'!$E$41*$D30,IF($E30="kW",VLOOKUP(J$4,'4. Billing Determinants'!$B$19:$Z$41,5,0)/'4. Billing Determinants'!$F$41*$D30,IF($E30="Non-RPP kWh",VLOOKUP(J$4,'4. Billing Determinants'!$B$19:$Z$41,6,0)/'4. Billing Determinants'!$G$41*$D30,IF($E30="Distribution Rev.",VLOOKUP(J$4,'4. Billing Determinants'!$B$19:$Z$41,8,0)/'4. Billing Determinants'!$I$41*$D30, VLOOKUP(J$4,'4. Billing Determinants'!$B$19:$Z$41,3,0)/'4. Billing Determinants'!$D$41*$D30))))),0)</f>
        <v>0</v>
      </c>
      <c r="K30" s="56">
        <f>IFERROR(IF(K$4="",0,IF($E30="kWh",VLOOKUP(K$4,'4. Billing Determinants'!$B$19:$Z$41,4,0)/'4. Billing Determinants'!$E$41*$D30,IF($E30="kW",VLOOKUP(K$4,'4. Billing Determinants'!$B$19:$Z$41,5,0)/'4. Billing Determinants'!$F$41*$D30,IF($E30="Non-RPP kWh",VLOOKUP(K$4,'4. Billing Determinants'!$B$19:$Z$41,6,0)/'4. Billing Determinants'!$G$41*$D30,IF($E30="Distribution Rev.",VLOOKUP(K$4,'4. Billing Determinants'!$B$19:$Z$41,8,0)/'4. Billing Determinants'!$I$41*$D30, VLOOKUP(K$4,'4. Billing Determinants'!$B$19:$Z$41,3,0)/'4. Billing Determinants'!$D$41*$D30))))),0)</f>
        <v>0</v>
      </c>
      <c r="L30" s="56">
        <f>IFERROR(IF(L$4="",0,IF($E30="kWh",VLOOKUP(L$4,'4. Billing Determinants'!$B$19:$Z$41,4,0)/'4. Billing Determinants'!$E$41*$D30,IF($E30="kW",VLOOKUP(L$4,'4. Billing Determinants'!$B$19:$Z$41,5,0)/'4. Billing Determinants'!$F$41*$D30,IF($E30="Non-RPP kWh",VLOOKUP(L$4,'4. Billing Determinants'!$B$19:$Z$41,6,0)/'4. Billing Determinants'!$G$41*$D30,IF($E30="Distribution Rev.",VLOOKUP(L$4,'4. Billing Determinants'!$B$19:$Z$41,8,0)/'4. Billing Determinants'!$I$41*$D30, VLOOKUP(L$4,'4. Billing Determinants'!$B$19:$Z$41,3,0)/'4. Billing Determinants'!$D$41*$D30))))),0)</f>
        <v>0</v>
      </c>
      <c r="M30" s="56">
        <f>IFERROR(IF(M$4="",0,IF($E30="kWh",VLOOKUP(M$4,'4. Billing Determinants'!$B$19:$Z$41,4,0)/'4. Billing Determinants'!$E$41*$D30,IF($E30="kW",VLOOKUP(M$4,'4. Billing Determinants'!$B$19:$Z$41,5,0)/'4. Billing Determinants'!$F$41*$D30,IF($E30="Non-RPP kWh",VLOOKUP(M$4,'4. Billing Determinants'!$B$19:$Z$41,6,0)/'4. Billing Determinants'!$G$41*$D30,IF($E30="Distribution Rev.",VLOOKUP(M$4,'4. Billing Determinants'!$B$19:$Z$41,8,0)/'4. Billing Determinants'!$I$41*$D30, VLOOKUP(M$4,'4. Billing Determinants'!$B$19:$Z$41,3,0)/'4. Billing Determinants'!$D$41*$D30))))),0)</f>
        <v>0</v>
      </c>
      <c r="N30" s="56">
        <f>IFERROR(IF(N$4="",0,IF($E30="kWh",VLOOKUP(N$4,'4. Billing Determinants'!$B$19:$Z$41,4,0)/'4. Billing Determinants'!$E$41*$D30,IF($E30="kW",VLOOKUP(N$4,'4. Billing Determinants'!$B$19:$Z$41,5,0)/'4. Billing Determinants'!$F$41*$D30,IF($E30="Non-RPP kWh",VLOOKUP(N$4,'4. Billing Determinants'!$B$19:$Z$41,6,0)/'4. Billing Determinants'!$G$41*$D30,IF($E30="Distribution Rev.",VLOOKUP(N$4,'4. Billing Determinants'!$B$19:$Z$41,8,0)/'4. Billing Determinants'!$I$41*$D30, VLOOKUP(N$4,'4. Billing Determinants'!$B$19:$Z$41,3,0)/'4. Billing Determinants'!$D$41*$D30))))),0)</f>
        <v>0</v>
      </c>
      <c r="O30" s="56">
        <f>IFERROR(IF(O$4="",0,IF($E30="kWh",VLOOKUP(O$4,'4. Billing Determinants'!$B$19:$Z$41,4,0)/'4. Billing Determinants'!$E$41*$D30,IF($E30="kW",VLOOKUP(O$4,'4. Billing Determinants'!$B$19:$Z$41,5,0)/'4. Billing Determinants'!$F$41*$D30,IF($E30="Non-RPP kWh",VLOOKUP(O$4,'4. Billing Determinants'!$B$19:$Z$41,6,0)/'4. Billing Determinants'!$G$41*$D30,IF($E30="Distribution Rev.",VLOOKUP(O$4,'4. Billing Determinants'!$B$19:$Z$41,8,0)/'4. Billing Determinants'!$I$41*$D30, VLOOKUP(O$4,'4. Billing Determinants'!$B$19:$Z$41,3,0)/'4. Billing Determinants'!$D$41*$D30))))),0)</f>
        <v>0</v>
      </c>
      <c r="P30" s="56">
        <f>IFERROR(IF(P$4="",0,IF($E30="kWh",VLOOKUP(P$4,'4. Billing Determinants'!$B$19:$Z$41,4,0)/'4. Billing Determinants'!$E$41*$D30,IF($E30="kW",VLOOKUP(P$4,'4. Billing Determinants'!$B$19:$Z$41,5,0)/'4. Billing Determinants'!$F$41*$D30,IF($E30="Non-RPP kWh",VLOOKUP(P$4,'4. Billing Determinants'!$B$19:$Z$41,6,0)/'4. Billing Determinants'!$G$41*$D30,IF($E30="Distribution Rev.",VLOOKUP(P$4,'4. Billing Determinants'!$B$19:$Z$41,8,0)/'4. Billing Determinants'!$I$41*$D30, VLOOKUP(P$4,'4. Billing Determinants'!$B$19:$Z$41,3,0)/'4. Billing Determinants'!$D$41*$D30))))),0)</f>
        <v>0</v>
      </c>
      <c r="Q30" s="56">
        <f>IFERROR(IF(Q$4="",0,IF($E30="kWh",VLOOKUP(Q$4,'4. Billing Determinants'!$B$19:$Z$41,4,0)/'4. Billing Determinants'!$E$41*$D30,IF($E30="kW",VLOOKUP(Q$4,'4. Billing Determinants'!$B$19:$Z$41,5,0)/'4. Billing Determinants'!$F$41*$D30,IF($E30="Non-RPP kWh",VLOOKUP(Q$4,'4. Billing Determinants'!$B$19:$Z$41,6,0)/'4. Billing Determinants'!$G$41*$D30,IF($E30="Distribution Rev.",VLOOKUP(Q$4,'4. Billing Determinants'!$B$19:$Z$41,8,0)/'4. Billing Determinants'!$I$41*$D30, VLOOKUP(Q$4,'4. Billing Determinants'!$B$19:$Z$41,3,0)/'4. Billing Determinants'!$D$41*$D30))))),0)</f>
        <v>0</v>
      </c>
      <c r="R30" s="56">
        <f>IFERROR(IF(R$4="",0,IF($E30="kWh",VLOOKUP(R$4,'4. Billing Determinants'!$B$19:$Z$41,4,0)/'4. Billing Determinants'!$E$41*$D30,IF($E30="kW",VLOOKUP(R$4,'4. Billing Determinants'!$B$19:$Z$41,5,0)/'4. Billing Determinants'!$F$41*$D30,IF($E30="Non-RPP kWh",VLOOKUP(R$4,'4. Billing Determinants'!$B$19:$Z$41,6,0)/'4. Billing Determinants'!$G$41*$D30,IF($E30="Distribution Rev.",VLOOKUP(R$4,'4. Billing Determinants'!$B$19:$Z$41,8,0)/'4. Billing Determinants'!$I$41*$D30, VLOOKUP(R$4,'4. Billing Determinants'!$B$19:$Z$41,3,0)/'4. Billing Determinants'!$D$41*$D30))))),0)</f>
        <v>0</v>
      </c>
      <c r="S30" s="56">
        <f>IFERROR(IF(S$4="",0,IF($E30="kWh",VLOOKUP(S$4,'4. Billing Determinants'!$B$19:$Z$41,4,0)/'4. Billing Determinants'!$E$41*$D30,IF($E30="kW",VLOOKUP(S$4,'4. Billing Determinants'!$B$19:$Z$41,5,0)/'4. Billing Determinants'!$F$41*$D30,IF($E30="Non-RPP kWh",VLOOKUP(S$4,'4. Billing Determinants'!$B$19:$Z$41,6,0)/'4. Billing Determinants'!$G$41*$D30,IF($E30="Distribution Rev.",VLOOKUP(S$4,'4. Billing Determinants'!$B$19:$Z$41,8,0)/'4. Billing Determinants'!$I$41*$D30, VLOOKUP(S$4,'4. Billing Determinants'!$B$19:$Z$41,3,0)/'4. Billing Determinants'!$D$41*$D30))))),0)</f>
        <v>0</v>
      </c>
      <c r="T30" s="56">
        <f>IFERROR(IF(T$4="",0,IF($E30="kWh",VLOOKUP(T$4,'4. Billing Determinants'!$B$19:$Z$41,4,0)/'4. Billing Determinants'!$E$41*$D30,IF($E30="kW",VLOOKUP(T$4,'4. Billing Determinants'!$B$19:$Z$41,5,0)/'4. Billing Determinants'!$F$41*$D30,IF($E30="Non-RPP kWh",VLOOKUP(T$4,'4. Billing Determinants'!$B$19:$Z$41,6,0)/'4. Billing Determinants'!$G$41*$D30,IF($E30="Distribution Rev.",VLOOKUP(T$4,'4. Billing Determinants'!$B$19:$Z$41,8,0)/'4. Billing Determinants'!$I$41*$D30, VLOOKUP(T$4,'4. Billing Determinants'!$B$19:$Z$41,3,0)/'4. Billing Determinants'!$D$41*$D30))))),0)</f>
        <v>0</v>
      </c>
      <c r="U30" s="56">
        <f>IFERROR(IF(U$4="",0,IF($E30="kWh",VLOOKUP(U$4,'4. Billing Determinants'!$B$19:$Z$41,4,0)/'4. Billing Determinants'!$E$41*$D30,IF($E30="kW",VLOOKUP(U$4,'4. Billing Determinants'!$B$19:$Z$41,5,0)/'4. Billing Determinants'!$F$41*$D30,IF($E30="Non-RPP kWh",VLOOKUP(U$4,'4. Billing Determinants'!$B$19:$Z$41,6,0)/'4. Billing Determinants'!$G$41*$D30,IF($E30="Distribution Rev.",VLOOKUP(U$4,'4. Billing Determinants'!$B$19:$Z$41,8,0)/'4. Billing Determinants'!$I$41*$D30, VLOOKUP(U$4,'4. Billing Determinants'!$B$19:$Z$41,3,0)/'4. Billing Determinants'!$D$41*$D30))))),0)</f>
        <v>0</v>
      </c>
      <c r="V30" s="56">
        <f>IFERROR(IF(V$4="",0,IF($E30="kWh",VLOOKUP(V$4,'4. Billing Determinants'!$B$19:$Z$41,4,0)/'4. Billing Determinants'!$E$41*$D30,IF($E30="kW",VLOOKUP(V$4,'4. Billing Determinants'!$B$19:$Z$41,5,0)/'4. Billing Determinants'!$F$41*$D30,IF($E30="Non-RPP kWh",VLOOKUP(V$4,'4. Billing Determinants'!$B$19:$Z$41,6,0)/'4. Billing Determinants'!$G$41*$D30,IF($E30="Distribution Rev.",VLOOKUP(V$4,'4. Billing Determinants'!$B$19:$Z$41,8,0)/'4. Billing Determinants'!$I$41*$D30, VLOOKUP(V$4,'4. Billing Determinants'!$B$19:$Z$41,3,0)/'4. Billing Determinants'!$D$41*$D30))))),0)</f>
        <v>0</v>
      </c>
      <c r="W30" s="56">
        <f>IFERROR(IF(W$4="",0,IF($E30="kWh",VLOOKUP(W$4,'4. Billing Determinants'!$B$19:$Z$41,4,0)/'4. Billing Determinants'!$E$41*$D30,IF($E30="kW",VLOOKUP(W$4,'4. Billing Determinants'!$B$19:$Z$41,5,0)/'4. Billing Determinants'!$F$41*$D30,IF($E30="Non-RPP kWh",VLOOKUP(W$4,'4. Billing Determinants'!$B$19:$Z$41,6,0)/'4. Billing Determinants'!$G$41*$D30,IF($E30="Distribution Rev.",VLOOKUP(W$4,'4. Billing Determinants'!$B$19:$Z$41,8,0)/'4. Billing Determinants'!$I$41*$D30, VLOOKUP(W$4,'4. Billing Determinants'!$B$19:$Z$41,3,0)/'4. Billing Determinants'!$D$41*$D30))))),0)</f>
        <v>0</v>
      </c>
      <c r="X30" s="56">
        <f>IFERROR(IF(X$4="",0,IF($E30="kWh",VLOOKUP(X$4,'4. Billing Determinants'!$B$19:$Z$41,4,0)/'4. Billing Determinants'!$E$41*$D30,IF($E30="kW",VLOOKUP(X$4,'4. Billing Determinants'!$B$19:$Z$41,5,0)/'4. Billing Determinants'!$F$41*$D30,IF($E30="Non-RPP kWh",VLOOKUP(X$4,'4. Billing Determinants'!$B$19:$Z$41,6,0)/'4. Billing Determinants'!$G$41*$D30,IF($E30="Distribution Rev.",VLOOKUP(X$4,'4. Billing Determinants'!$B$19:$Z$41,8,0)/'4. Billing Determinants'!$I$41*$D30, VLOOKUP(X$4,'4. Billing Determinants'!$B$19:$Z$41,3,0)/'4. Billing Determinants'!$D$41*$D30))))),0)</f>
        <v>0</v>
      </c>
      <c r="Y30" s="56">
        <f>IFERROR(IF(Y$4="",0,IF($E30="kWh",VLOOKUP(Y$4,'4. Billing Determinants'!$B$19:$Z$41,4,0)/'4. Billing Determinants'!$E$41*$D30,IF($E30="kW",VLOOKUP(Y$4,'4. Billing Determinants'!$B$19:$Z$41,5,0)/'4. Billing Determinants'!$F$41*$D30,IF($E30="Non-RPP kWh",VLOOKUP(Y$4,'4. Billing Determinants'!$B$19:$Z$41,6,0)/'4. Billing Determinants'!$G$41*$D30,IF($E30="Distribution Rev.",VLOOKUP(Y$4,'4. Billing Determinants'!$B$19:$Z$41,8,0)/'4. Billing Determinants'!$I$41*$D30, VLOOKUP(Y$4,'4. Billing Determinants'!$B$19:$Z$41,3,0)/'4. Billing Determinants'!$D$41*$D30))))),0)</f>
        <v>0</v>
      </c>
    </row>
    <row r="31" spans="2:25" x14ac:dyDescent="0.2">
      <c r="B31" s="54" t="s">
        <v>6</v>
      </c>
      <c r="C31" s="55">
        <v>1574</v>
      </c>
      <c r="D31" s="56">
        <f>'2. 2015 Continuity Schedule'!CC73</f>
        <v>0</v>
      </c>
      <c r="E31" s="89" t="s">
        <v>223</v>
      </c>
      <c r="F31" s="56">
        <f>IFERROR(IF(F$4="",0,IF($E31="kWh",VLOOKUP(F$4,'4. Billing Determinants'!$B$19:$Z$41,4,0)/'4. Billing Determinants'!$E$41*$D31,IF($E31="kW",VLOOKUP(F$4,'4. Billing Determinants'!$B$19:$Z$41,5,0)/'4. Billing Determinants'!$F$41*$D31,IF($E31="Non-RPP kWh",VLOOKUP(F$4,'4. Billing Determinants'!$B$19:$Z$41,6,0)/'4. Billing Determinants'!$G$41*$D31,IF($E31="Distribution Rev.",VLOOKUP(F$4,'4. Billing Determinants'!$B$19:$Z$41,8,0)/'4. Billing Determinants'!$I$41*$D31, VLOOKUP(F$4,'4. Billing Determinants'!$B$19:$Z$41,3,0)/'4. Billing Determinants'!$D$41*$D31))))),0)</f>
        <v>0</v>
      </c>
      <c r="G31" s="56">
        <f>IFERROR(IF(G$4="",0,IF($E31="kWh",VLOOKUP(G$4,'4. Billing Determinants'!$B$19:$Z$41,4,0)/'4. Billing Determinants'!$E$41*$D31,IF($E31="kW",VLOOKUP(G$4,'4. Billing Determinants'!$B$19:$Z$41,5,0)/'4. Billing Determinants'!$F$41*$D31,IF($E31="Non-RPP kWh",VLOOKUP(G$4,'4. Billing Determinants'!$B$19:$Z$41,6,0)/'4. Billing Determinants'!$G$41*$D31,IF($E31="Distribution Rev.",VLOOKUP(G$4,'4. Billing Determinants'!$B$19:$Z$41,8,0)/'4. Billing Determinants'!$I$41*$D31, VLOOKUP(G$4,'4. Billing Determinants'!$B$19:$Z$41,3,0)/'4. Billing Determinants'!$D$41*$D31))))),0)</f>
        <v>0</v>
      </c>
      <c r="H31" s="56">
        <f>IFERROR(IF(H$4="",0,IF($E31="kWh",VLOOKUP(H$4,'4. Billing Determinants'!$B$19:$Z$41,4,0)/'4. Billing Determinants'!$E$41*$D31,IF($E31="kW",VLOOKUP(H$4,'4. Billing Determinants'!$B$19:$Z$41,5,0)/'4. Billing Determinants'!$F$41*$D31,IF($E31="Non-RPP kWh",VLOOKUP(H$4,'4. Billing Determinants'!$B$19:$Z$41,6,0)/'4. Billing Determinants'!$G$41*$D31,IF($E31="Distribution Rev.",VLOOKUP(H$4,'4. Billing Determinants'!$B$19:$Z$41,8,0)/'4. Billing Determinants'!$I$41*$D31, VLOOKUP(H$4,'4. Billing Determinants'!$B$19:$Z$41,3,0)/'4. Billing Determinants'!$D$41*$D31))))),0)</f>
        <v>0</v>
      </c>
      <c r="I31" s="56">
        <f>IFERROR(IF(I$4="",0,IF($E31="kWh",VLOOKUP(I$4,'4. Billing Determinants'!$B$19:$Z$41,4,0)/'4. Billing Determinants'!$E$41*$D31,IF($E31="kW",VLOOKUP(I$4,'4. Billing Determinants'!$B$19:$Z$41,5,0)/'4. Billing Determinants'!$F$41*$D31,IF($E31="Non-RPP kWh",VLOOKUP(I$4,'4. Billing Determinants'!$B$19:$Z$41,6,0)/'4. Billing Determinants'!$G$41*$D31,IF($E31="Distribution Rev.",VLOOKUP(I$4,'4. Billing Determinants'!$B$19:$Z$41,8,0)/'4. Billing Determinants'!$I$41*$D31, VLOOKUP(I$4,'4. Billing Determinants'!$B$19:$Z$41,3,0)/'4. Billing Determinants'!$D$41*$D31))))),0)</f>
        <v>0</v>
      </c>
      <c r="J31" s="56">
        <f>IFERROR(IF(J$4="",0,IF($E31="kWh",VLOOKUP(J$4,'4. Billing Determinants'!$B$19:$Z$41,4,0)/'4. Billing Determinants'!$E$41*$D31,IF($E31="kW",VLOOKUP(J$4,'4. Billing Determinants'!$B$19:$Z$41,5,0)/'4. Billing Determinants'!$F$41*$D31,IF($E31="Non-RPP kWh",VLOOKUP(J$4,'4. Billing Determinants'!$B$19:$Z$41,6,0)/'4. Billing Determinants'!$G$41*$D31,IF($E31="Distribution Rev.",VLOOKUP(J$4,'4. Billing Determinants'!$B$19:$Z$41,8,0)/'4. Billing Determinants'!$I$41*$D31, VLOOKUP(J$4,'4. Billing Determinants'!$B$19:$Z$41,3,0)/'4. Billing Determinants'!$D$41*$D31))))),0)</f>
        <v>0</v>
      </c>
      <c r="K31" s="56">
        <f>IFERROR(IF(K$4="",0,IF($E31="kWh",VLOOKUP(K$4,'4. Billing Determinants'!$B$19:$Z$41,4,0)/'4. Billing Determinants'!$E$41*$D31,IF($E31="kW",VLOOKUP(K$4,'4. Billing Determinants'!$B$19:$Z$41,5,0)/'4. Billing Determinants'!$F$41*$D31,IF($E31="Non-RPP kWh",VLOOKUP(K$4,'4. Billing Determinants'!$B$19:$Z$41,6,0)/'4. Billing Determinants'!$G$41*$D31,IF($E31="Distribution Rev.",VLOOKUP(K$4,'4. Billing Determinants'!$B$19:$Z$41,8,0)/'4. Billing Determinants'!$I$41*$D31, VLOOKUP(K$4,'4. Billing Determinants'!$B$19:$Z$41,3,0)/'4. Billing Determinants'!$D$41*$D31))))),0)</f>
        <v>0</v>
      </c>
      <c r="L31" s="56">
        <f>IFERROR(IF(L$4="",0,IF($E31="kWh",VLOOKUP(L$4,'4. Billing Determinants'!$B$19:$Z$41,4,0)/'4. Billing Determinants'!$E$41*$D31,IF($E31="kW",VLOOKUP(L$4,'4. Billing Determinants'!$B$19:$Z$41,5,0)/'4. Billing Determinants'!$F$41*$D31,IF($E31="Non-RPP kWh",VLOOKUP(L$4,'4. Billing Determinants'!$B$19:$Z$41,6,0)/'4. Billing Determinants'!$G$41*$D31,IF($E31="Distribution Rev.",VLOOKUP(L$4,'4. Billing Determinants'!$B$19:$Z$41,8,0)/'4. Billing Determinants'!$I$41*$D31, VLOOKUP(L$4,'4. Billing Determinants'!$B$19:$Z$41,3,0)/'4. Billing Determinants'!$D$41*$D31))))),0)</f>
        <v>0</v>
      </c>
      <c r="M31" s="56">
        <f>IFERROR(IF(M$4="",0,IF($E31="kWh",VLOOKUP(M$4,'4. Billing Determinants'!$B$19:$Z$41,4,0)/'4. Billing Determinants'!$E$41*$D31,IF($E31="kW",VLOOKUP(M$4,'4. Billing Determinants'!$B$19:$Z$41,5,0)/'4. Billing Determinants'!$F$41*$D31,IF($E31="Non-RPP kWh",VLOOKUP(M$4,'4. Billing Determinants'!$B$19:$Z$41,6,0)/'4. Billing Determinants'!$G$41*$D31,IF($E31="Distribution Rev.",VLOOKUP(M$4,'4. Billing Determinants'!$B$19:$Z$41,8,0)/'4. Billing Determinants'!$I$41*$D31, VLOOKUP(M$4,'4. Billing Determinants'!$B$19:$Z$41,3,0)/'4. Billing Determinants'!$D$41*$D31))))),0)</f>
        <v>0</v>
      </c>
      <c r="N31" s="56">
        <f>IFERROR(IF(N$4="",0,IF($E31="kWh",VLOOKUP(N$4,'4. Billing Determinants'!$B$19:$Z$41,4,0)/'4. Billing Determinants'!$E$41*$D31,IF($E31="kW",VLOOKUP(N$4,'4. Billing Determinants'!$B$19:$Z$41,5,0)/'4. Billing Determinants'!$F$41*$D31,IF($E31="Non-RPP kWh",VLOOKUP(N$4,'4. Billing Determinants'!$B$19:$Z$41,6,0)/'4. Billing Determinants'!$G$41*$D31,IF($E31="Distribution Rev.",VLOOKUP(N$4,'4. Billing Determinants'!$B$19:$Z$41,8,0)/'4. Billing Determinants'!$I$41*$D31, VLOOKUP(N$4,'4. Billing Determinants'!$B$19:$Z$41,3,0)/'4. Billing Determinants'!$D$41*$D31))))),0)</f>
        <v>0</v>
      </c>
      <c r="O31" s="56">
        <f>IFERROR(IF(O$4="",0,IF($E31="kWh",VLOOKUP(O$4,'4. Billing Determinants'!$B$19:$Z$41,4,0)/'4. Billing Determinants'!$E$41*$D31,IF($E31="kW",VLOOKUP(O$4,'4. Billing Determinants'!$B$19:$Z$41,5,0)/'4. Billing Determinants'!$F$41*$D31,IF($E31="Non-RPP kWh",VLOOKUP(O$4,'4. Billing Determinants'!$B$19:$Z$41,6,0)/'4. Billing Determinants'!$G$41*$D31,IF($E31="Distribution Rev.",VLOOKUP(O$4,'4. Billing Determinants'!$B$19:$Z$41,8,0)/'4. Billing Determinants'!$I$41*$D31, VLOOKUP(O$4,'4. Billing Determinants'!$B$19:$Z$41,3,0)/'4. Billing Determinants'!$D$41*$D31))))),0)</f>
        <v>0</v>
      </c>
      <c r="P31" s="56">
        <f>IFERROR(IF(P$4="",0,IF($E31="kWh",VLOOKUP(P$4,'4. Billing Determinants'!$B$19:$Z$41,4,0)/'4. Billing Determinants'!$E$41*$D31,IF($E31="kW",VLOOKUP(P$4,'4. Billing Determinants'!$B$19:$Z$41,5,0)/'4. Billing Determinants'!$F$41*$D31,IF($E31="Non-RPP kWh",VLOOKUP(P$4,'4. Billing Determinants'!$B$19:$Z$41,6,0)/'4. Billing Determinants'!$G$41*$D31,IF($E31="Distribution Rev.",VLOOKUP(P$4,'4. Billing Determinants'!$B$19:$Z$41,8,0)/'4. Billing Determinants'!$I$41*$D31, VLOOKUP(P$4,'4. Billing Determinants'!$B$19:$Z$41,3,0)/'4. Billing Determinants'!$D$41*$D31))))),0)</f>
        <v>0</v>
      </c>
      <c r="Q31" s="56">
        <f>IFERROR(IF(Q$4="",0,IF($E31="kWh",VLOOKUP(Q$4,'4. Billing Determinants'!$B$19:$Z$41,4,0)/'4. Billing Determinants'!$E$41*$D31,IF($E31="kW",VLOOKUP(Q$4,'4. Billing Determinants'!$B$19:$Z$41,5,0)/'4. Billing Determinants'!$F$41*$D31,IF($E31="Non-RPP kWh",VLOOKUP(Q$4,'4. Billing Determinants'!$B$19:$Z$41,6,0)/'4. Billing Determinants'!$G$41*$D31,IF($E31="Distribution Rev.",VLOOKUP(Q$4,'4. Billing Determinants'!$B$19:$Z$41,8,0)/'4. Billing Determinants'!$I$41*$D31, VLOOKUP(Q$4,'4. Billing Determinants'!$B$19:$Z$41,3,0)/'4. Billing Determinants'!$D$41*$D31))))),0)</f>
        <v>0</v>
      </c>
      <c r="R31" s="56">
        <f>IFERROR(IF(R$4="",0,IF($E31="kWh",VLOOKUP(R$4,'4. Billing Determinants'!$B$19:$Z$41,4,0)/'4. Billing Determinants'!$E$41*$D31,IF($E31="kW",VLOOKUP(R$4,'4. Billing Determinants'!$B$19:$Z$41,5,0)/'4. Billing Determinants'!$F$41*$D31,IF($E31="Non-RPP kWh",VLOOKUP(R$4,'4. Billing Determinants'!$B$19:$Z$41,6,0)/'4. Billing Determinants'!$G$41*$D31,IF($E31="Distribution Rev.",VLOOKUP(R$4,'4. Billing Determinants'!$B$19:$Z$41,8,0)/'4. Billing Determinants'!$I$41*$D31, VLOOKUP(R$4,'4. Billing Determinants'!$B$19:$Z$41,3,0)/'4. Billing Determinants'!$D$41*$D31))))),0)</f>
        <v>0</v>
      </c>
      <c r="S31" s="56">
        <f>IFERROR(IF(S$4="",0,IF($E31="kWh",VLOOKUP(S$4,'4. Billing Determinants'!$B$19:$Z$41,4,0)/'4. Billing Determinants'!$E$41*$D31,IF($E31="kW",VLOOKUP(S$4,'4. Billing Determinants'!$B$19:$Z$41,5,0)/'4. Billing Determinants'!$F$41*$D31,IF($E31="Non-RPP kWh",VLOOKUP(S$4,'4. Billing Determinants'!$B$19:$Z$41,6,0)/'4. Billing Determinants'!$G$41*$D31,IF($E31="Distribution Rev.",VLOOKUP(S$4,'4. Billing Determinants'!$B$19:$Z$41,8,0)/'4. Billing Determinants'!$I$41*$D31, VLOOKUP(S$4,'4. Billing Determinants'!$B$19:$Z$41,3,0)/'4. Billing Determinants'!$D$41*$D31))))),0)</f>
        <v>0</v>
      </c>
      <c r="T31" s="56">
        <f>IFERROR(IF(T$4="",0,IF($E31="kWh",VLOOKUP(T$4,'4. Billing Determinants'!$B$19:$Z$41,4,0)/'4. Billing Determinants'!$E$41*$D31,IF($E31="kW",VLOOKUP(T$4,'4. Billing Determinants'!$B$19:$Z$41,5,0)/'4. Billing Determinants'!$F$41*$D31,IF($E31="Non-RPP kWh",VLOOKUP(T$4,'4. Billing Determinants'!$B$19:$Z$41,6,0)/'4. Billing Determinants'!$G$41*$D31,IF($E31="Distribution Rev.",VLOOKUP(T$4,'4. Billing Determinants'!$B$19:$Z$41,8,0)/'4. Billing Determinants'!$I$41*$D31, VLOOKUP(T$4,'4. Billing Determinants'!$B$19:$Z$41,3,0)/'4. Billing Determinants'!$D$41*$D31))))),0)</f>
        <v>0</v>
      </c>
      <c r="U31" s="56">
        <f>IFERROR(IF(U$4="",0,IF($E31="kWh",VLOOKUP(U$4,'4. Billing Determinants'!$B$19:$Z$41,4,0)/'4. Billing Determinants'!$E$41*$D31,IF($E31="kW",VLOOKUP(U$4,'4. Billing Determinants'!$B$19:$Z$41,5,0)/'4. Billing Determinants'!$F$41*$D31,IF($E31="Non-RPP kWh",VLOOKUP(U$4,'4. Billing Determinants'!$B$19:$Z$41,6,0)/'4. Billing Determinants'!$G$41*$D31,IF($E31="Distribution Rev.",VLOOKUP(U$4,'4. Billing Determinants'!$B$19:$Z$41,8,0)/'4. Billing Determinants'!$I$41*$D31, VLOOKUP(U$4,'4. Billing Determinants'!$B$19:$Z$41,3,0)/'4. Billing Determinants'!$D$41*$D31))))),0)</f>
        <v>0</v>
      </c>
      <c r="V31" s="56">
        <f>IFERROR(IF(V$4="",0,IF($E31="kWh",VLOOKUP(V$4,'4. Billing Determinants'!$B$19:$Z$41,4,0)/'4. Billing Determinants'!$E$41*$D31,IF($E31="kW",VLOOKUP(V$4,'4. Billing Determinants'!$B$19:$Z$41,5,0)/'4. Billing Determinants'!$F$41*$D31,IF($E31="Non-RPP kWh",VLOOKUP(V$4,'4. Billing Determinants'!$B$19:$Z$41,6,0)/'4. Billing Determinants'!$G$41*$D31,IF($E31="Distribution Rev.",VLOOKUP(V$4,'4. Billing Determinants'!$B$19:$Z$41,8,0)/'4. Billing Determinants'!$I$41*$D31, VLOOKUP(V$4,'4. Billing Determinants'!$B$19:$Z$41,3,0)/'4. Billing Determinants'!$D$41*$D31))))),0)</f>
        <v>0</v>
      </c>
      <c r="W31" s="56">
        <f>IFERROR(IF(W$4="",0,IF($E31="kWh",VLOOKUP(W$4,'4. Billing Determinants'!$B$19:$Z$41,4,0)/'4. Billing Determinants'!$E$41*$D31,IF($E31="kW",VLOOKUP(W$4,'4. Billing Determinants'!$B$19:$Z$41,5,0)/'4. Billing Determinants'!$F$41*$D31,IF($E31="Non-RPP kWh",VLOOKUP(W$4,'4. Billing Determinants'!$B$19:$Z$41,6,0)/'4. Billing Determinants'!$G$41*$D31,IF($E31="Distribution Rev.",VLOOKUP(W$4,'4. Billing Determinants'!$B$19:$Z$41,8,0)/'4. Billing Determinants'!$I$41*$D31, VLOOKUP(W$4,'4. Billing Determinants'!$B$19:$Z$41,3,0)/'4. Billing Determinants'!$D$41*$D31))))),0)</f>
        <v>0</v>
      </c>
      <c r="X31" s="56">
        <f>IFERROR(IF(X$4="",0,IF($E31="kWh",VLOOKUP(X$4,'4. Billing Determinants'!$B$19:$Z$41,4,0)/'4. Billing Determinants'!$E$41*$D31,IF($E31="kW",VLOOKUP(X$4,'4. Billing Determinants'!$B$19:$Z$41,5,0)/'4. Billing Determinants'!$F$41*$D31,IF($E31="Non-RPP kWh",VLOOKUP(X$4,'4. Billing Determinants'!$B$19:$Z$41,6,0)/'4. Billing Determinants'!$G$41*$D31,IF($E31="Distribution Rev.",VLOOKUP(X$4,'4. Billing Determinants'!$B$19:$Z$41,8,0)/'4. Billing Determinants'!$I$41*$D31, VLOOKUP(X$4,'4. Billing Determinants'!$B$19:$Z$41,3,0)/'4. Billing Determinants'!$D$41*$D31))))),0)</f>
        <v>0</v>
      </c>
      <c r="Y31" s="56">
        <f>IFERROR(IF(Y$4="",0,IF($E31="kWh",VLOOKUP(Y$4,'4. Billing Determinants'!$B$19:$Z$41,4,0)/'4. Billing Determinants'!$E$41*$D31,IF($E31="kW",VLOOKUP(Y$4,'4. Billing Determinants'!$B$19:$Z$41,5,0)/'4. Billing Determinants'!$F$41*$D31,IF($E31="Non-RPP kWh",VLOOKUP(Y$4,'4. Billing Determinants'!$B$19:$Z$41,6,0)/'4. Billing Determinants'!$G$41*$D31,IF($E31="Distribution Rev.",VLOOKUP(Y$4,'4. Billing Determinants'!$B$19:$Z$41,8,0)/'4. Billing Determinants'!$I$41*$D31, VLOOKUP(Y$4,'4. Billing Determinants'!$B$19:$Z$41,3,0)/'4. Billing Determinants'!$D$41*$D31))))),0)</f>
        <v>0</v>
      </c>
    </row>
    <row r="32" spans="2:25" x14ac:dyDescent="0.2">
      <c r="B32" s="54" t="s">
        <v>36</v>
      </c>
      <c r="C32" s="55">
        <v>1582</v>
      </c>
      <c r="D32" s="56">
        <f>'2. 2015 Continuity Schedule'!CC55</f>
        <v>-460.02600000000001</v>
      </c>
      <c r="E32" s="89" t="s">
        <v>223</v>
      </c>
      <c r="F32" s="56">
        <f>IFERROR(IF(F$4="",0,IF($E32="kWh",VLOOKUP(F$4,'4. Billing Determinants'!$B$19:$Z$41,4,0)/'4. Billing Determinants'!$E$41*$D32,IF($E32="kW",VLOOKUP(F$4,'4. Billing Determinants'!$B$19:$Z$41,5,0)/'4. Billing Determinants'!$F$41*$D32,IF($E32="Non-RPP kWh",VLOOKUP(F$4,'4. Billing Determinants'!$B$19:$Z$41,6,0)/'4. Billing Determinants'!$G$41*$D32,IF($E32="Distribution Rev.",VLOOKUP(F$4,'4. Billing Determinants'!$B$19:$Z$41,8,0)/'4. Billing Determinants'!$I$41*$D32, VLOOKUP(F$4,'4. Billing Determinants'!$B$19:$Z$41,3,0)/'4. Billing Determinants'!$D$41*$D32))))),0)</f>
        <v>-147.87789300826537</v>
      </c>
      <c r="G32" s="56">
        <f>IFERROR(IF(G$4="",0,IF($E32="kWh",VLOOKUP(G$4,'4. Billing Determinants'!$B$19:$Z$41,4,0)/'4. Billing Determinants'!$E$41*$D32,IF($E32="kW",VLOOKUP(G$4,'4. Billing Determinants'!$B$19:$Z$41,5,0)/'4. Billing Determinants'!$F$41*$D32,IF($E32="Non-RPP kWh",VLOOKUP(G$4,'4. Billing Determinants'!$B$19:$Z$41,6,0)/'4. Billing Determinants'!$G$41*$D32,IF($E32="Distribution Rev.",VLOOKUP(G$4,'4. Billing Determinants'!$B$19:$Z$41,8,0)/'4. Billing Determinants'!$I$41*$D32, VLOOKUP(G$4,'4. Billing Determinants'!$B$19:$Z$41,3,0)/'4. Billing Determinants'!$D$41*$D32))))),0)</f>
        <v>-61.12267996694154</v>
      </c>
      <c r="H32" s="56">
        <f>IFERROR(IF(H$4="",0,IF($E32="kWh",VLOOKUP(H$4,'4. Billing Determinants'!$B$19:$Z$41,4,0)/'4. Billing Determinants'!$E$41*$D32,IF($E32="kW",VLOOKUP(H$4,'4. Billing Determinants'!$B$19:$Z$41,5,0)/'4. Billing Determinants'!$F$41*$D32,IF($E32="Non-RPP kWh",VLOOKUP(H$4,'4. Billing Determinants'!$B$19:$Z$41,6,0)/'4. Billing Determinants'!$G$41*$D32,IF($E32="Distribution Rev.",VLOOKUP(H$4,'4. Billing Determinants'!$B$19:$Z$41,8,0)/'4. Billing Determinants'!$I$41*$D32, VLOOKUP(H$4,'4. Billing Determinants'!$B$19:$Z$41,3,0)/'4. Billing Determinants'!$D$41*$D32))))),0)</f>
        <v>-218.81431809650334</v>
      </c>
      <c r="I32" s="56">
        <f>IFERROR(IF(I$4="",0,IF($E32="kWh",VLOOKUP(I$4,'4. Billing Determinants'!$B$19:$Z$41,4,0)/'4. Billing Determinants'!$E$41*$D32,IF($E32="kW",VLOOKUP(I$4,'4. Billing Determinants'!$B$19:$Z$41,5,0)/'4. Billing Determinants'!$F$41*$D32,IF($E32="Non-RPP kWh",VLOOKUP(I$4,'4. Billing Determinants'!$B$19:$Z$41,6,0)/'4. Billing Determinants'!$G$41*$D32,IF($E32="Distribution Rev.",VLOOKUP(I$4,'4. Billing Determinants'!$B$19:$Z$41,8,0)/'4. Billing Determinants'!$I$41*$D32, VLOOKUP(I$4,'4. Billing Determinants'!$B$19:$Z$41,3,0)/'4. Billing Determinants'!$D$41*$D32))))),0)</f>
        <v>-28.265581504858098</v>
      </c>
      <c r="J32" s="56">
        <f>IFERROR(IF(J$4="",0,IF($E32="kWh",VLOOKUP(J$4,'4. Billing Determinants'!$B$19:$Z$41,4,0)/'4. Billing Determinants'!$E$41*$D32,IF($E32="kW",VLOOKUP(J$4,'4. Billing Determinants'!$B$19:$Z$41,5,0)/'4. Billing Determinants'!$F$41*$D32,IF($E32="Non-RPP kWh",VLOOKUP(J$4,'4. Billing Determinants'!$B$19:$Z$41,6,0)/'4. Billing Determinants'!$G$41*$D32,IF($E32="Distribution Rev.",VLOOKUP(J$4,'4. Billing Determinants'!$B$19:$Z$41,8,0)/'4. Billing Determinants'!$I$41*$D32, VLOOKUP(J$4,'4. Billing Determinants'!$B$19:$Z$41,3,0)/'4. Billing Determinants'!$D$41*$D32))))),0)</f>
        <v>-2.7235629598400166</v>
      </c>
      <c r="K32" s="56">
        <f>IFERROR(IF(K$4="",0,IF($E32="kWh",VLOOKUP(K$4,'4. Billing Determinants'!$B$19:$Z$41,4,0)/'4. Billing Determinants'!$E$41*$D32,IF($E32="kW",VLOOKUP(K$4,'4. Billing Determinants'!$B$19:$Z$41,5,0)/'4. Billing Determinants'!$F$41*$D32,IF($E32="Non-RPP kWh",VLOOKUP(K$4,'4. Billing Determinants'!$B$19:$Z$41,6,0)/'4. Billing Determinants'!$G$41*$D32,IF($E32="Distribution Rev.",VLOOKUP(K$4,'4. Billing Determinants'!$B$19:$Z$41,8,0)/'4. Billing Determinants'!$I$41*$D32, VLOOKUP(K$4,'4. Billing Determinants'!$B$19:$Z$41,3,0)/'4. Billing Determinants'!$D$41*$D32))))),0)</f>
        <v>-8.2879607436088937E-2</v>
      </c>
      <c r="L32" s="56">
        <f>IFERROR(IF(L$4="",0,IF($E32="kWh",VLOOKUP(L$4,'4. Billing Determinants'!$B$19:$Z$41,4,0)/'4. Billing Determinants'!$E$41*$D32,IF($E32="kW",VLOOKUP(L$4,'4. Billing Determinants'!$B$19:$Z$41,5,0)/'4. Billing Determinants'!$F$41*$D32,IF($E32="Non-RPP kWh",VLOOKUP(L$4,'4. Billing Determinants'!$B$19:$Z$41,6,0)/'4. Billing Determinants'!$G$41*$D32,IF($E32="Distribution Rev.",VLOOKUP(L$4,'4. Billing Determinants'!$B$19:$Z$41,8,0)/'4. Billing Determinants'!$I$41*$D32, VLOOKUP(L$4,'4. Billing Determinants'!$B$19:$Z$41,3,0)/'4. Billing Determinants'!$D$41*$D32))))),0)</f>
        <v>-1.1390848561554834</v>
      </c>
      <c r="M32" s="56">
        <f>IFERROR(IF(M$4="",0,IF($E32="kWh",VLOOKUP(M$4,'4. Billing Determinants'!$B$19:$Z$41,4,0)/'4. Billing Determinants'!$E$41*$D32,IF($E32="kW",VLOOKUP(M$4,'4. Billing Determinants'!$B$19:$Z$41,5,0)/'4. Billing Determinants'!$F$41*$D32,IF($E32="Non-RPP kWh",VLOOKUP(M$4,'4. Billing Determinants'!$B$19:$Z$41,6,0)/'4. Billing Determinants'!$G$41*$D32,IF($E32="Distribution Rev.",VLOOKUP(M$4,'4. Billing Determinants'!$B$19:$Z$41,8,0)/'4. Billing Determinants'!$I$41*$D32, VLOOKUP(M$4,'4. Billing Determinants'!$B$19:$Z$41,3,0)/'4. Billing Determinants'!$D$41*$D32))))),0)</f>
        <v>0</v>
      </c>
      <c r="N32" s="56">
        <f>IFERROR(IF(N$4="",0,IF($E32="kWh",VLOOKUP(N$4,'4. Billing Determinants'!$B$19:$Z$41,4,0)/'4. Billing Determinants'!$E$41*$D32,IF($E32="kW",VLOOKUP(N$4,'4. Billing Determinants'!$B$19:$Z$41,5,0)/'4. Billing Determinants'!$F$41*$D32,IF($E32="Non-RPP kWh",VLOOKUP(N$4,'4. Billing Determinants'!$B$19:$Z$41,6,0)/'4. Billing Determinants'!$G$41*$D32,IF($E32="Distribution Rev.",VLOOKUP(N$4,'4. Billing Determinants'!$B$19:$Z$41,8,0)/'4. Billing Determinants'!$I$41*$D32, VLOOKUP(N$4,'4. Billing Determinants'!$B$19:$Z$41,3,0)/'4. Billing Determinants'!$D$41*$D32))))),0)</f>
        <v>0</v>
      </c>
      <c r="O32" s="56">
        <f>IFERROR(IF(O$4="",0,IF($E32="kWh",VLOOKUP(O$4,'4. Billing Determinants'!$B$19:$Z$41,4,0)/'4. Billing Determinants'!$E$41*$D32,IF($E32="kW",VLOOKUP(O$4,'4. Billing Determinants'!$B$19:$Z$41,5,0)/'4. Billing Determinants'!$F$41*$D32,IF($E32="Non-RPP kWh",VLOOKUP(O$4,'4. Billing Determinants'!$B$19:$Z$41,6,0)/'4. Billing Determinants'!$G$41*$D32,IF($E32="Distribution Rev.",VLOOKUP(O$4,'4. Billing Determinants'!$B$19:$Z$41,8,0)/'4. Billing Determinants'!$I$41*$D32, VLOOKUP(O$4,'4. Billing Determinants'!$B$19:$Z$41,3,0)/'4. Billing Determinants'!$D$41*$D32))))),0)</f>
        <v>0</v>
      </c>
      <c r="P32" s="56">
        <f>IFERROR(IF(P$4="",0,IF($E32="kWh",VLOOKUP(P$4,'4. Billing Determinants'!$B$19:$Z$41,4,0)/'4. Billing Determinants'!$E$41*$D32,IF($E32="kW",VLOOKUP(P$4,'4. Billing Determinants'!$B$19:$Z$41,5,0)/'4. Billing Determinants'!$F$41*$D32,IF($E32="Non-RPP kWh",VLOOKUP(P$4,'4. Billing Determinants'!$B$19:$Z$41,6,0)/'4. Billing Determinants'!$G$41*$D32,IF($E32="Distribution Rev.",VLOOKUP(P$4,'4. Billing Determinants'!$B$19:$Z$41,8,0)/'4. Billing Determinants'!$I$41*$D32, VLOOKUP(P$4,'4. Billing Determinants'!$B$19:$Z$41,3,0)/'4. Billing Determinants'!$D$41*$D32))))),0)</f>
        <v>0</v>
      </c>
      <c r="Q32" s="56">
        <f>IFERROR(IF(Q$4="",0,IF($E32="kWh",VLOOKUP(Q$4,'4. Billing Determinants'!$B$19:$Z$41,4,0)/'4. Billing Determinants'!$E$41*$D32,IF($E32="kW",VLOOKUP(Q$4,'4. Billing Determinants'!$B$19:$Z$41,5,0)/'4. Billing Determinants'!$F$41*$D32,IF($E32="Non-RPP kWh",VLOOKUP(Q$4,'4. Billing Determinants'!$B$19:$Z$41,6,0)/'4. Billing Determinants'!$G$41*$D32,IF($E32="Distribution Rev.",VLOOKUP(Q$4,'4. Billing Determinants'!$B$19:$Z$41,8,0)/'4. Billing Determinants'!$I$41*$D32, VLOOKUP(Q$4,'4. Billing Determinants'!$B$19:$Z$41,3,0)/'4. Billing Determinants'!$D$41*$D32))))),0)</f>
        <v>0</v>
      </c>
      <c r="R32" s="56">
        <f>IFERROR(IF(R$4="",0,IF($E32="kWh",VLOOKUP(R$4,'4. Billing Determinants'!$B$19:$Z$41,4,0)/'4. Billing Determinants'!$E$41*$D32,IF($E32="kW",VLOOKUP(R$4,'4. Billing Determinants'!$B$19:$Z$41,5,0)/'4. Billing Determinants'!$F$41*$D32,IF($E32="Non-RPP kWh",VLOOKUP(R$4,'4. Billing Determinants'!$B$19:$Z$41,6,0)/'4. Billing Determinants'!$G$41*$D32,IF($E32="Distribution Rev.",VLOOKUP(R$4,'4. Billing Determinants'!$B$19:$Z$41,8,0)/'4. Billing Determinants'!$I$41*$D32, VLOOKUP(R$4,'4. Billing Determinants'!$B$19:$Z$41,3,0)/'4. Billing Determinants'!$D$41*$D32))))),0)</f>
        <v>0</v>
      </c>
      <c r="S32" s="56">
        <f>IFERROR(IF(S$4="",0,IF($E32="kWh",VLOOKUP(S$4,'4. Billing Determinants'!$B$19:$Z$41,4,0)/'4. Billing Determinants'!$E$41*$D32,IF($E32="kW",VLOOKUP(S$4,'4. Billing Determinants'!$B$19:$Z$41,5,0)/'4. Billing Determinants'!$F$41*$D32,IF($E32="Non-RPP kWh",VLOOKUP(S$4,'4. Billing Determinants'!$B$19:$Z$41,6,0)/'4. Billing Determinants'!$G$41*$D32,IF($E32="Distribution Rev.",VLOOKUP(S$4,'4. Billing Determinants'!$B$19:$Z$41,8,0)/'4. Billing Determinants'!$I$41*$D32, VLOOKUP(S$4,'4. Billing Determinants'!$B$19:$Z$41,3,0)/'4. Billing Determinants'!$D$41*$D32))))),0)</f>
        <v>0</v>
      </c>
      <c r="T32" s="56">
        <f>IFERROR(IF(T$4="",0,IF($E32="kWh",VLOOKUP(T$4,'4. Billing Determinants'!$B$19:$Z$41,4,0)/'4. Billing Determinants'!$E$41*$D32,IF($E32="kW",VLOOKUP(T$4,'4. Billing Determinants'!$B$19:$Z$41,5,0)/'4. Billing Determinants'!$F$41*$D32,IF($E32="Non-RPP kWh",VLOOKUP(T$4,'4. Billing Determinants'!$B$19:$Z$41,6,0)/'4. Billing Determinants'!$G$41*$D32,IF($E32="Distribution Rev.",VLOOKUP(T$4,'4. Billing Determinants'!$B$19:$Z$41,8,0)/'4. Billing Determinants'!$I$41*$D32, VLOOKUP(T$4,'4. Billing Determinants'!$B$19:$Z$41,3,0)/'4. Billing Determinants'!$D$41*$D32))))),0)</f>
        <v>0</v>
      </c>
      <c r="U32" s="56">
        <f>IFERROR(IF(U$4="",0,IF($E32="kWh",VLOOKUP(U$4,'4. Billing Determinants'!$B$19:$Z$41,4,0)/'4. Billing Determinants'!$E$41*$D32,IF($E32="kW",VLOOKUP(U$4,'4. Billing Determinants'!$B$19:$Z$41,5,0)/'4. Billing Determinants'!$F$41*$D32,IF($E32="Non-RPP kWh",VLOOKUP(U$4,'4. Billing Determinants'!$B$19:$Z$41,6,0)/'4. Billing Determinants'!$G$41*$D32,IF($E32="Distribution Rev.",VLOOKUP(U$4,'4. Billing Determinants'!$B$19:$Z$41,8,0)/'4. Billing Determinants'!$I$41*$D32, VLOOKUP(U$4,'4. Billing Determinants'!$B$19:$Z$41,3,0)/'4. Billing Determinants'!$D$41*$D32))))),0)</f>
        <v>0</v>
      </c>
      <c r="V32" s="56">
        <f>IFERROR(IF(V$4="",0,IF($E32="kWh",VLOOKUP(V$4,'4. Billing Determinants'!$B$19:$Z$41,4,0)/'4. Billing Determinants'!$E$41*$D32,IF($E32="kW",VLOOKUP(V$4,'4. Billing Determinants'!$B$19:$Z$41,5,0)/'4. Billing Determinants'!$F$41*$D32,IF($E32="Non-RPP kWh",VLOOKUP(V$4,'4. Billing Determinants'!$B$19:$Z$41,6,0)/'4. Billing Determinants'!$G$41*$D32,IF($E32="Distribution Rev.",VLOOKUP(V$4,'4. Billing Determinants'!$B$19:$Z$41,8,0)/'4. Billing Determinants'!$I$41*$D32, VLOOKUP(V$4,'4. Billing Determinants'!$B$19:$Z$41,3,0)/'4. Billing Determinants'!$D$41*$D32))))),0)</f>
        <v>0</v>
      </c>
      <c r="W32" s="56">
        <f>IFERROR(IF(W$4="",0,IF($E32="kWh",VLOOKUP(W$4,'4. Billing Determinants'!$B$19:$Z$41,4,0)/'4. Billing Determinants'!$E$41*$D32,IF($E32="kW",VLOOKUP(W$4,'4. Billing Determinants'!$B$19:$Z$41,5,0)/'4. Billing Determinants'!$F$41*$D32,IF($E32="Non-RPP kWh",VLOOKUP(W$4,'4. Billing Determinants'!$B$19:$Z$41,6,0)/'4. Billing Determinants'!$G$41*$D32,IF($E32="Distribution Rev.",VLOOKUP(W$4,'4. Billing Determinants'!$B$19:$Z$41,8,0)/'4. Billing Determinants'!$I$41*$D32, VLOOKUP(W$4,'4. Billing Determinants'!$B$19:$Z$41,3,0)/'4. Billing Determinants'!$D$41*$D32))))),0)</f>
        <v>0</v>
      </c>
      <c r="X32" s="56">
        <f>IFERROR(IF(X$4="",0,IF($E32="kWh",VLOOKUP(X$4,'4. Billing Determinants'!$B$19:$Z$41,4,0)/'4. Billing Determinants'!$E$41*$D32,IF($E32="kW",VLOOKUP(X$4,'4. Billing Determinants'!$B$19:$Z$41,5,0)/'4. Billing Determinants'!$F$41*$D32,IF($E32="Non-RPP kWh",VLOOKUP(X$4,'4. Billing Determinants'!$B$19:$Z$41,6,0)/'4. Billing Determinants'!$G$41*$D32,IF($E32="Distribution Rev.",VLOOKUP(X$4,'4. Billing Determinants'!$B$19:$Z$41,8,0)/'4. Billing Determinants'!$I$41*$D32, VLOOKUP(X$4,'4. Billing Determinants'!$B$19:$Z$41,3,0)/'4. Billing Determinants'!$D$41*$D32))))),0)</f>
        <v>0</v>
      </c>
      <c r="Y32" s="56">
        <f>IFERROR(IF(Y$4="",0,IF($E32="kWh",VLOOKUP(Y$4,'4. Billing Determinants'!$B$19:$Z$41,4,0)/'4. Billing Determinants'!$E$41*$D32,IF($E32="kW",VLOOKUP(Y$4,'4. Billing Determinants'!$B$19:$Z$41,5,0)/'4. Billing Determinants'!$F$41*$D32,IF($E32="Non-RPP kWh",VLOOKUP(Y$4,'4. Billing Determinants'!$B$19:$Z$41,6,0)/'4. Billing Determinants'!$G$41*$D32,IF($E32="Distribution Rev.",VLOOKUP(Y$4,'4. Billing Determinants'!$B$19:$Z$41,8,0)/'4. Billing Determinants'!$I$41*$D32, VLOOKUP(Y$4,'4. Billing Determinants'!$B$19:$Z$41,3,0)/'4. Billing Determinants'!$D$41*$D32))))),0)</f>
        <v>0</v>
      </c>
    </row>
    <row r="33" spans="1:25" x14ac:dyDescent="0.2">
      <c r="B33" s="57" t="s">
        <v>7</v>
      </c>
      <c r="C33" s="55">
        <v>2425</v>
      </c>
      <c r="D33" s="56">
        <f>'2. 2015 Continuity Schedule'!CC75</f>
        <v>0</v>
      </c>
      <c r="E33" s="89" t="s">
        <v>223</v>
      </c>
      <c r="F33" s="56">
        <f>IFERROR(IF(F$4="",0,IF($E33="kWh",VLOOKUP(F$4,'4. Billing Determinants'!$B$19:$Z$41,4,0)/'4. Billing Determinants'!$E$41*$D33,IF($E33="kW",VLOOKUP(F$4,'4. Billing Determinants'!$B$19:$Z$41,5,0)/'4. Billing Determinants'!$F$41*$D33,IF($E33="Non-RPP kWh",VLOOKUP(F$4,'4. Billing Determinants'!$B$19:$Z$41,6,0)/'4. Billing Determinants'!$G$41*$D33,IF($E33="Distribution Rev.",VLOOKUP(F$4,'4. Billing Determinants'!$B$19:$Z$41,8,0)/'4. Billing Determinants'!$I$41*$D33, VLOOKUP(F$4,'4. Billing Determinants'!$B$19:$Z$41,3,0)/'4. Billing Determinants'!$D$41*$D33))))),0)</f>
        <v>0</v>
      </c>
      <c r="G33" s="56">
        <f>IFERROR(IF(G$4="",0,IF($E33="kWh",VLOOKUP(G$4,'4. Billing Determinants'!$B$19:$Z$41,4,0)/'4. Billing Determinants'!$E$41*$D33,IF($E33="kW",VLOOKUP(G$4,'4. Billing Determinants'!$B$19:$Z$41,5,0)/'4. Billing Determinants'!$F$41*$D33,IF($E33="Non-RPP kWh",VLOOKUP(G$4,'4. Billing Determinants'!$B$19:$Z$41,6,0)/'4. Billing Determinants'!$G$41*$D33,IF($E33="Distribution Rev.",VLOOKUP(G$4,'4. Billing Determinants'!$B$19:$Z$41,8,0)/'4. Billing Determinants'!$I$41*$D33, VLOOKUP(G$4,'4. Billing Determinants'!$B$19:$Z$41,3,0)/'4. Billing Determinants'!$D$41*$D33))))),0)</f>
        <v>0</v>
      </c>
      <c r="H33" s="56">
        <f>IFERROR(IF(H$4="",0,IF($E33="kWh",VLOOKUP(H$4,'4. Billing Determinants'!$B$19:$Z$41,4,0)/'4. Billing Determinants'!$E$41*$D33,IF($E33="kW",VLOOKUP(H$4,'4. Billing Determinants'!$B$19:$Z$41,5,0)/'4. Billing Determinants'!$F$41*$D33,IF($E33="Non-RPP kWh",VLOOKUP(H$4,'4. Billing Determinants'!$B$19:$Z$41,6,0)/'4. Billing Determinants'!$G$41*$D33,IF($E33="Distribution Rev.",VLOOKUP(H$4,'4. Billing Determinants'!$B$19:$Z$41,8,0)/'4. Billing Determinants'!$I$41*$D33, VLOOKUP(H$4,'4. Billing Determinants'!$B$19:$Z$41,3,0)/'4. Billing Determinants'!$D$41*$D33))))),0)</f>
        <v>0</v>
      </c>
      <c r="I33" s="56">
        <f>IFERROR(IF(I$4="",0,IF($E33="kWh",VLOOKUP(I$4,'4. Billing Determinants'!$B$19:$Z$41,4,0)/'4. Billing Determinants'!$E$41*$D33,IF($E33="kW",VLOOKUP(I$4,'4. Billing Determinants'!$B$19:$Z$41,5,0)/'4. Billing Determinants'!$F$41*$D33,IF($E33="Non-RPP kWh",VLOOKUP(I$4,'4. Billing Determinants'!$B$19:$Z$41,6,0)/'4. Billing Determinants'!$G$41*$D33,IF($E33="Distribution Rev.",VLOOKUP(I$4,'4. Billing Determinants'!$B$19:$Z$41,8,0)/'4. Billing Determinants'!$I$41*$D33, VLOOKUP(I$4,'4. Billing Determinants'!$B$19:$Z$41,3,0)/'4. Billing Determinants'!$D$41*$D33))))),0)</f>
        <v>0</v>
      </c>
      <c r="J33" s="56">
        <f>IFERROR(IF(J$4="",0,IF($E33="kWh",VLOOKUP(J$4,'4. Billing Determinants'!$B$19:$Z$41,4,0)/'4. Billing Determinants'!$E$41*$D33,IF($E33="kW",VLOOKUP(J$4,'4. Billing Determinants'!$B$19:$Z$41,5,0)/'4. Billing Determinants'!$F$41*$D33,IF($E33="Non-RPP kWh",VLOOKUP(J$4,'4. Billing Determinants'!$B$19:$Z$41,6,0)/'4. Billing Determinants'!$G$41*$D33,IF($E33="Distribution Rev.",VLOOKUP(J$4,'4. Billing Determinants'!$B$19:$Z$41,8,0)/'4. Billing Determinants'!$I$41*$D33, VLOOKUP(J$4,'4. Billing Determinants'!$B$19:$Z$41,3,0)/'4. Billing Determinants'!$D$41*$D33))))),0)</f>
        <v>0</v>
      </c>
      <c r="K33" s="56">
        <f>IFERROR(IF(K$4="",0,IF($E33="kWh",VLOOKUP(K$4,'4. Billing Determinants'!$B$19:$Z$41,4,0)/'4. Billing Determinants'!$E$41*$D33,IF($E33="kW",VLOOKUP(K$4,'4. Billing Determinants'!$B$19:$Z$41,5,0)/'4. Billing Determinants'!$F$41*$D33,IF($E33="Non-RPP kWh",VLOOKUP(K$4,'4. Billing Determinants'!$B$19:$Z$41,6,0)/'4. Billing Determinants'!$G$41*$D33,IF($E33="Distribution Rev.",VLOOKUP(K$4,'4. Billing Determinants'!$B$19:$Z$41,8,0)/'4. Billing Determinants'!$I$41*$D33, VLOOKUP(K$4,'4. Billing Determinants'!$B$19:$Z$41,3,0)/'4. Billing Determinants'!$D$41*$D33))))),0)</f>
        <v>0</v>
      </c>
      <c r="L33" s="56">
        <f>IFERROR(IF(L$4="",0,IF($E33="kWh",VLOOKUP(L$4,'4. Billing Determinants'!$B$19:$Z$41,4,0)/'4. Billing Determinants'!$E$41*$D33,IF($E33="kW",VLOOKUP(L$4,'4. Billing Determinants'!$B$19:$Z$41,5,0)/'4. Billing Determinants'!$F$41*$D33,IF($E33="Non-RPP kWh",VLOOKUP(L$4,'4. Billing Determinants'!$B$19:$Z$41,6,0)/'4. Billing Determinants'!$G$41*$D33,IF($E33="Distribution Rev.",VLOOKUP(L$4,'4. Billing Determinants'!$B$19:$Z$41,8,0)/'4. Billing Determinants'!$I$41*$D33, VLOOKUP(L$4,'4. Billing Determinants'!$B$19:$Z$41,3,0)/'4. Billing Determinants'!$D$41*$D33))))),0)</f>
        <v>0</v>
      </c>
      <c r="M33" s="56">
        <f>IFERROR(IF(M$4="",0,IF($E33="kWh",VLOOKUP(M$4,'4. Billing Determinants'!$B$19:$Z$41,4,0)/'4. Billing Determinants'!$E$41*$D33,IF($E33="kW",VLOOKUP(M$4,'4. Billing Determinants'!$B$19:$Z$41,5,0)/'4. Billing Determinants'!$F$41*$D33,IF($E33="Non-RPP kWh",VLOOKUP(M$4,'4. Billing Determinants'!$B$19:$Z$41,6,0)/'4. Billing Determinants'!$G$41*$D33,IF($E33="Distribution Rev.",VLOOKUP(M$4,'4. Billing Determinants'!$B$19:$Z$41,8,0)/'4. Billing Determinants'!$I$41*$D33, VLOOKUP(M$4,'4. Billing Determinants'!$B$19:$Z$41,3,0)/'4. Billing Determinants'!$D$41*$D33))))),0)</f>
        <v>0</v>
      </c>
      <c r="N33" s="56">
        <f>IFERROR(IF(N$4="",0,IF($E33="kWh",VLOOKUP(N$4,'4. Billing Determinants'!$B$19:$Z$41,4,0)/'4. Billing Determinants'!$E$41*$D33,IF($E33="kW",VLOOKUP(N$4,'4. Billing Determinants'!$B$19:$Z$41,5,0)/'4. Billing Determinants'!$F$41*$D33,IF($E33="Non-RPP kWh",VLOOKUP(N$4,'4. Billing Determinants'!$B$19:$Z$41,6,0)/'4. Billing Determinants'!$G$41*$D33,IF($E33="Distribution Rev.",VLOOKUP(N$4,'4. Billing Determinants'!$B$19:$Z$41,8,0)/'4. Billing Determinants'!$I$41*$D33, VLOOKUP(N$4,'4. Billing Determinants'!$B$19:$Z$41,3,0)/'4. Billing Determinants'!$D$41*$D33))))),0)</f>
        <v>0</v>
      </c>
      <c r="O33" s="56">
        <f>IFERROR(IF(O$4="",0,IF($E33="kWh",VLOOKUP(O$4,'4. Billing Determinants'!$B$19:$Z$41,4,0)/'4. Billing Determinants'!$E$41*$D33,IF($E33="kW",VLOOKUP(O$4,'4. Billing Determinants'!$B$19:$Z$41,5,0)/'4. Billing Determinants'!$F$41*$D33,IF($E33="Non-RPP kWh",VLOOKUP(O$4,'4. Billing Determinants'!$B$19:$Z$41,6,0)/'4. Billing Determinants'!$G$41*$D33,IF($E33="Distribution Rev.",VLOOKUP(O$4,'4. Billing Determinants'!$B$19:$Z$41,8,0)/'4. Billing Determinants'!$I$41*$D33, VLOOKUP(O$4,'4. Billing Determinants'!$B$19:$Z$41,3,0)/'4. Billing Determinants'!$D$41*$D33))))),0)</f>
        <v>0</v>
      </c>
      <c r="P33" s="56">
        <f>IFERROR(IF(P$4="",0,IF($E33="kWh",VLOOKUP(P$4,'4. Billing Determinants'!$B$19:$Z$41,4,0)/'4. Billing Determinants'!$E$41*$D33,IF($E33="kW",VLOOKUP(P$4,'4. Billing Determinants'!$B$19:$Z$41,5,0)/'4. Billing Determinants'!$F$41*$D33,IF($E33="Non-RPP kWh",VLOOKUP(P$4,'4. Billing Determinants'!$B$19:$Z$41,6,0)/'4. Billing Determinants'!$G$41*$D33,IF($E33="Distribution Rev.",VLOOKUP(P$4,'4. Billing Determinants'!$B$19:$Z$41,8,0)/'4. Billing Determinants'!$I$41*$D33, VLOOKUP(P$4,'4. Billing Determinants'!$B$19:$Z$41,3,0)/'4. Billing Determinants'!$D$41*$D33))))),0)</f>
        <v>0</v>
      </c>
      <c r="Q33" s="56">
        <f>IFERROR(IF(Q$4="",0,IF($E33="kWh",VLOOKUP(Q$4,'4. Billing Determinants'!$B$19:$Z$41,4,0)/'4. Billing Determinants'!$E$41*$D33,IF($E33="kW",VLOOKUP(Q$4,'4. Billing Determinants'!$B$19:$Z$41,5,0)/'4. Billing Determinants'!$F$41*$D33,IF($E33="Non-RPP kWh",VLOOKUP(Q$4,'4. Billing Determinants'!$B$19:$Z$41,6,0)/'4. Billing Determinants'!$G$41*$D33,IF($E33="Distribution Rev.",VLOOKUP(Q$4,'4. Billing Determinants'!$B$19:$Z$41,8,0)/'4. Billing Determinants'!$I$41*$D33, VLOOKUP(Q$4,'4. Billing Determinants'!$B$19:$Z$41,3,0)/'4. Billing Determinants'!$D$41*$D33))))),0)</f>
        <v>0</v>
      </c>
      <c r="R33" s="56">
        <f>IFERROR(IF(R$4="",0,IF($E33="kWh",VLOOKUP(R$4,'4. Billing Determinants'!$B$19:$Z$41,4,0)/'4. Billing Determinants'!$E$41*$D33,IF($E33="kW",VLOOKUP(R$4,'4. Billing Determinants'!$B$19:$Z$41,5,0)/'4. Billing Determinants'!$F$41*$D33,IF($E33="Non-RPP kWh",VLOOKUP(R$4,'4. Billing Determinants'!$B$19:$Z$41,6,0)/'4. Billing Determinants'!$G$41*$D33,IF($E33="Distribution Rev.",VLOOKUP(R$4,'4. Billing Determinants'!$B$19:$Z$41,8,0)/'4. Billing Determinants'!$I$41*$D33, VLOOKUP(R$4,'4. Billing Determinants'!$B$19:$Z$41,3,0)/'4. Billing Determinants'!$D$41*$D33))))),0)</f>
        <v>0</v>
      </c>
      <c r="S33" s="56">
        <f>IFERROR(IF(S$4="",0,IF($E33="kWh",VLOOKUP(S$4,'4. Billing Determinants'!$B$19:$Z$41,4,0)/'4. Billing Determinants'!$E$41*$D33,IF($E33="kW",VLOOKUP(S$4,'4. Billing Determinants'!$B$19:$Z$41,5,0)/'4. Billing Determinants'!$F$41*$D33,IF($E33="Non-RPP kWh",VLOOKUP(S$4,'4. Billing Determinants'!$B$19:$Z$41,6,0)/'4. Billing Determinants'!$G$41*$D33,IF($E33="Distribution Rev.",VLOOKUP(S$4,'4. Billing Determinants'!$B$19:$Z$41,8,0)/'4. Billing Determinants'!$I$41*$D33, VLOOKUP(S$4,'4. Billing Determinants'!$B$19:$Z$41,3,0)/'4. Billing Determinants'!$D$41*$D33))))),0)</f>
        <v>0</v>
      </c>
      <c r="T33" s="56">
        <f>IFERROR(IF(T$4="",0,IF($E33="kWh",VLOOKUP(T$4,'4. Billing Determinants'!$B$19:$Z$41,4,0)/'4. Billing Determinants'!$E$41*$D33,IF($E33="kW",VLOOKUP(T$4,'4. Billing Determinants'!$B$19:$Z$41,5,0)/'4. Billing Determinants'!$F$41*$D33,IF($E33="Non-RPP kWh",VLOOKUP(T$4,'4. Billing Determinants'!$B$19:$Z$41,6,0)/'4. Billing Determinants'!$G$41*$D33,IF($E33="Distribution Rev.",VLOOKUP(T$4,'4. Billing Determinants'!$B$19:$Z$41,8,0)/'4. Billing Determinants'!$I$41*$D33, VLOOKUP(T$4,'4. Billing Determinants'!$B$19:$Z$41,3,0)/'4. Billing Determinants'!$D$41*$D33))))),0)</f>
        <v>0</v>
      </c>
      <c r="U33" s="56">
        <f>IFERROR(IF(U$4="",0,IF($E33="kWh",VLOOKUP(U$4,'4. Billing Determinants'!$B$19:$Z$41,4,0)/'4. Billing Determinants'!$E$41*$D33,IF($E33="kW",VLOOKUP(U$4,'4. Billing Determinants'!$B$19:$Z$41,5,0)/'4. Billing Determinants'!$F$41*$D33,IF($E33="Non-RPP kWh",VLOOKUP(U$4,'4. Billing Determinants'!$B$19:$Z$41,6,0)/'4. Billing Determinants'!$G$41*$D33,IF($E33="Distribution Rev.",VLOOKUP(U$4,'4. Billing Determinants'!$B$19:$Z$41,8,0)/'4. Billing Determinants'!$I$41*$D33, VLOOKUP(U$4,'4. Billing Determinants'!$B$19:$Z$41,3,0)/'4. Billing Determinants'!$D$41*$D33))))),0)</f>
        <v>0</v>
      </c>
      <c r="V33" s="56">
        <f>IFERROR(IF(V$4="",0,IF($E33="kWh",VLOOKUP(V$4,'4. Billing Determinants'!$B$19:$Z$41,4,0)/'4. Billing Determinants'!$E$41*$D33,IF($E33="kW",VLOOKUP(V$4,'4. Billing Determinants'!$B$19:$Z$41,5,0)/'4. Billing Determinants'!$F$41*$D33,IF($E33="Non-RPP kWh",VLOOKUP(V$4,'4. Billing Determinants'!$B$19:$Z$41,6,0)/'4. Billing Determinants'!$G$41*$D33,IF($E33="Distribution Rev.",VLOOKUP(V$4,'4. Billing Determinants'!$B$19:$Z$41,8,0)/'4. Billing Determinants'!$I$41*$D33, VLOOKUP(V$4,'4. Billing Determinants'!$B$19:$Z$41,3,0)/'4. Billing Determinants'!$D$41*$D33))))),0)</f>
        <v>0</v>
      </c>
      <c r="W33" s="56">
        <f>IFERROR(IF(W$4="",0,IF($E33="kWh",VLOOKUP(W$4,'4. Billing Determinants'!$B$19:$Z$41,4,0)/'4. Billing Determinants'!$E$41*$D33,IF($E33="kW",VLOOKUP(W$4,'4. Billing Determinants'!$B$19:$Z$41,5,0)/'4. Billing Determinants'!$F$41*$D33,IF($E33="Non-RPP kWh",VLOOKUP(W$4,'4. Billing Determinants'!$B$19:$Z$41,6,0)/'4. Billing Determinants'!$G$41*$D33,IF($E33="Distribution Rev.",VLOOKUP(W$4,'4. Billing Determinants'!$B$19:$Z$41,8,0)/'4. Billing Determinants'!$I$41*$D33, VLOOKUP(W$4,'4. Billing Determinants'!$B$19:$Z$41,3,0)/'4. Billing Determinants'!$D$41*$D33))))),0)</f>
        <v>0</v>
      </c>
      <c r="X33" s="56">
        <f>IFERROR(IF(X$4="",0,IF($E33="kWh",VLOOKUP(X$4,'4. Billing Determinants'!$B$19:$Z$41,4,0)/'4. Billing Determinants'!$E$41*$D33,IF($E33="kW",VLOOKUP(X$4,'4. Billing Determinants'!$B$19:$Z$41,5,0)/'4. Billing Determinants'!$F$41*$D33,IF($E33="Non-RPP kWh",VLOOKUP(X$4,'4. Billing Determinants'!$B$19:$Z$41,6,0)/'4. Billing Determinants'!$G$41*$D33,IF($E33="Distribution Rev.",VLOOKUP(X$4,'4. Billing Determinants'!$B$19:$Z$41,8,0)/'4. Billing Determinants'!$I$41*$D33, VLOOKUP(X$4,'4. Billing Determinants'!$B$19:$Z$41,3,0)/'4. Billing Determinants'!$D$41*$D33))))),0)</f>
        <v>0</v>
      </c>
      <c r="Y33" s="56">
        <f>IFERROR(IF(Y$4="",0,IF($E33="kWh",VLOOKUP(Y$4,'4. Billing Determinants'!$B$19:$Z$41,4,0)/'4. Billing Determinants'!$E$41*$D33,IF($E33="kW",VLOOKUP(Y$4,'4. Billing Determinants'!$B$19:$Z$41,5,0)/'4. Billing Determinants'!$F$41*$D33,IF($E33="Non-RPP kWh",VLOOKUP(Y$4,'4. Billing Determinants'!$B$19:$Z$41,6,0)/'4. Billing Determinants'!$G$41*$D33,IF($E33="Distribution Rev.",VLOOKUP(Y$4,'4. Billing Determinants'!$B$19:$Z$41,8,0)/'4. Billing Determinants'!$I$41*$D33, VLOOKUP(Y$4,'4. Billing Determinants'!$B$19:$Z$41,3,0)/'4. Billing Determinants'!$D$41*$D33))))),0)</f>
        <v>0</v>
      </c>
    </row>
    <row r="34" spans="1:25" s="2" customFormat="1" x14ac:dyDescent="0.2">
      <c r="A34" s="173"/>
      <c r="B34" s="69" t="s">
        <v>94</v>
      </c>
      <c r="C34" s="71"/>
      <c r="D34" s="70">
        <f>SUM(D21:D33)</f>
        <v>34271.888999999996</v>
      </c>
      <c r="E34" s="205"/>
      <c r="F34" s="70">
        <f t="shared" ref="F34:Y34" si="1">SUM(F21:F33)</f>
        <v>11016.887599251229</v>
      </c>
      <c r="G34" s="70">
        <f t="shared" si="1"/>
        <v>4553.6332798788417</v>
      </c>
      <c r="H34" s="70">
        <f t="shared" si="1"/>
        <v>16301.643866681565</v>
      </c>
      <c r="I34" s="70">
        <f t="shared" si="1"/>
        <v>2105.7828728266436</v>
      </c>
      <c r="J34" s="70">
        <f t="shared" si="1"/>
        <v>202.9051563262696</v>
      </c>
      <c r="K34" s="70">
        <f t="shared" si="1"/>
        <v>6.174522106170552</v>
      </c>
      <c r="L34" s="70">
        <f t="shared" si="1"/>
        <v>84.86170292927288</v>
      </c>
      <c r="M34" s="70">
        <f t="shared" si="1"/>
        <v>0</v>
      </c>
      <c r="N34" s="70">
        <f t="shared" si="1"/>
        <v>0</v>
      </c>
      <c r="O34" s="70">
        <f t="shared" si="1"/>
        <v>0</v>
      </c>
      <c r="P34" s="70">
        <f t="shared" si="1"/>
        <v>0</v>
      </c>
      <c r="Q34" s="70">
        <f t="shared" si="1"/>
        <v>0</v>
      </c>
      <c r="R34" s="70">
        <f t="shared" si="1"/>
        <v>0</v>
      </c>
      <c r="S34" s="70">
        <f t="shared" si="1"/>
        <v>0</v>
      </c>
      <c r="T34" s="70">
        <f t="shared" si="1"/>
        <v>0</v>
      </c>
      <c r="U34" s="70">
        <f t="shared" si="1"/>
        <v>0</v>
      </c>
      <c r="V34" s="70">
        <f t="shared" si="1"/>
        <v>0</v>
      </c>
      <c r="W34" s="70">
        <f t="shared" si="1"/>
        <v>0</v>
      </c>
      <c r="X34" s="70">
        <f t="shared" si="1"/>
        <v>0</v>
      </c>
      <c r="Y34" s="70">
        <f t="shared" si="1"/>
        <v>0</v>
      </c>
    </row>
    <row r="35" spans="1:25" s="65" customFormat="1" x14ac:dyDescent="0.2">
      <c r="B35" s="62"/>
      <c r="C35" s="63"/>
      <c r="D35" s="64"/>
      <c r="E35" s="206"/>
      <c r="F35" s="64"/>
      <c r="G35" s="64"/>
      <c r="H35" s="64"/>
      <c r="I35" s="64"/>
      <c r="J35" s="64"/>
      <c r="K35" s="64"/>
      <c r="L35" s="64"/>
      <c r="M35" s="64"/>
      <c r="N35" s="64"/>
      <c r="O35" s="64"/>
      <c r="P35" s="64"/>
      <c r="Q35" s="64"/>
      <c r="R35" s="64"/>
      <c r="S35" s="64"/>
      <c r="T35" s="64"/>
      <c r="U35" s="64"/>
      <c r="V35" s="64"/>
      <c r="W35" s="64"/>
      <c r="X35" s="64"/>
      <c r="Y35" s="64"/>
    </row>
    <row r="36" spans="1:25" ht="25.5" x14ac:dyDescent="0.2">
      <c r="B36" s="68" t="s">
        <v>97</v>
      </c>
      <c r="C36" s="67">
        <v>1592</v>
      </c>
      <c r="D36" s="56">
        <f>'2. 2015 Continuity Schedule'!CC60</f>
        <v>0</v>
      </c>
      <c r="E36" s="89"/>
      <c r="F36" s="56">
        <f>IFERROR(IF(F$4="",0,IF($E36="kWh",VLOOKUP(F$4,'4. Billing Determinants'!$B$19:$Z$41,4,0)/'4. Billing Determinants'!$E$41*$D36,IF($E36="kW",VLOOKUP(F$4,'4. Billing Determinants'!$B$19:$Z$41,5,0)/'4. Billing Determinants'!$F$41*$D36,IF($E36="Non-RPP kWh",VLOOKUP(F$4,'4. Billing Determinants'!$B$19:$Z$41,6,0)/'4. Billing Determinants'!$G$41*$D36,IF($E36="Distribution Rev.",VLOOKUP(F$4,'4. Billing Determinants'!$B$19:$Z$41,8,0)/'4. Billing Determinants'!$I$41*$D36, VLOOKUP(F$4,'4. Billing Determinants'!$B$19:$Z$41,3,0)/'4. Billing Determinants'!$D$41*$D36))))),0)</f>
        <v>0</v>
      </c>
      <c r="G36" s="56">
        <f>IFERROR(IF(G$4="",0,IF($E36="kWh",VLOOKUP(G$4,'4. Billing Determinants'!$B$19:$Z$41,4,0)/'4. Billing Determinants'!$E$41*$D36,IF($E36="kW",VLOOKUP(G$4,'4. Billing Determinants'!$B$19:$Z$41,5,0)/'4. Billing Determinants'!$F$41*$D36,IF($E36="Non-RPP kWh",VLOOKUP(G$4,'4. Billing Determinants'!$B$19:$Z$41,6,0)/'4. Billing Determinants'!$G$41*$D36,IF($E36="Distribution Rev.",VLOOKUP(G$4,'4. Billing Determinants'!$B$19:$Z$41,8,0)/'4. Billing Determinants'!$I$41*$D36, VLOOKUP(G$4,'4. Billing Determinants'!$B$19:$Z$41,3,0)/'4. Billing Determinants'!$D$41*$D36))))),0)</f>
        <v>0</v>
      </c>
      <c r="H36" s="56">
        <f>IFERROR(IF(H$4="",0,IF($E36="kWh",VLOOKUP(H$4,'4. Billing Determinants'!$B$19:$Z$41,4,0)/'4. Billing Determinants'!$E$41*$D36,IF($E36="kW",VLOOKUP(H$4,'4. Billing Determinants'!$B$19:$Z$41,5,0)/'4. Billing Determinants'!$F$41*$D36,IF($E36="Non-RPP kWh",VLOOKUP(H$4,'4. Billing Determinants'!$B$19:$Z$41,6,0)/'4. Billing Determinants'!$G$41*$D36,IF($E36="Distribution Rev.",VLOOKUP(H$4,'4. Billing Determinants'!$B$19:$Z$41,8,0)/'4. Billing Determinants'!$I$41*$D36, VLOOKUP(H$4,'4. Billing Determinants'!$B$19:$Z$41,3,0)/'4. Billing Determinants'!$D$41*$D36))))),0)</f>
        <v>0</v>
      </c>
      <c r="I36" s="56">
        <f>IFERROR(IF(I$4="",0,IF($E36="kWh",VLOOKUP(I$4,'4. Billing Determinants'!$B$19:$Z$41,4,0)/'4. Billing Determinants'!$E$41*$D36,IF($E36="kW",VLOOKUP(I$4,'4. Billing Determinants'!$B$19:$Z$41,5,0)/'4. Billing Determinants'!$F$41*$D36,IF($E36="Non-RPP kWh",VLOOKUP(I$4,'4. Billing Determinants'!$B$19:$Z$41,6,0)/'4. Billing Determinants'!$G$41*$D36,IF($E36="Distribution Rev.",VLOOKUP(I$4,'4. Billing Determinants'!$B$19:$Z$41,8,0)/'4. Billing Determinants'!$I$41*$D36, VLOOKUP(I$4,'4. Billing Determinants'!$B$19:$Z$41,3,0)/'4. Billing Determinants'!$D$41*$D36))))),0)</f>
        <v>0</v>
      </c>
      <c r="J36" s="56">
        <f>IFERROR(IF(J$4="",0,IF($E36="kWh",VLOOKUP(J$4,'4. Billing Determinants'!$B$19:$Z$41,4,0)/'4. Billing Determinants'!$E$41*$D36,IF($E36="kW",VLOOKUP(J$4,'4. Billing Determinants'!$B$19:$Z$41,5,0)/'4. Billing Determinants'!$F$41*$D36,IF($E36="Non-RPP kWh",VLOOKUP(J$4,'4. Billing Determinants'!$B$19:$Z$41,6,0)/'4. Billing Determinants'!$G$41*$D36,IF($E36="Distribution Rev.",VLOOKUP(J$4,'4. Billing Determinants'!$B$19:$Z$41,8,0)/'4. Billing Determinants'!$I$41*$D36, VLOOKUP(J$4,'4. Billing Determinants'!$B$19:$Z$41,3,0)/'4. Billing Determinants'!$D$41*$D36))))),0)</f>
        <v>0</v>
      </c>
      <c r="K36" s="56">
        <f>IFERROR(IF(K$4="",0,IF($E36="kWh",VLOOKUP(K$4,'4. Billing Determinants'!$B$19:$Z$41,4,0)/'4. Billing Determinants'!$E$41*$D36,IF($E36="kW",VLOOKUP(K$4,'4. Billing Determinants'!$B$19:$Z$41,5,0)/'4. Billing Determinants'!$F$41*$D36,IF($E36="Non-RPP kWh",VLOOKUP(K$4,'4. Billing Determinants'!$B$19:$Z$41,6,0)/'4. Billing Determinants'!$G$41*$D36,IF($E36="Distribution Rev.",VLOOKUP(K$4,'4. Billing Determinants'!$B$19:$Z$41,8,0)/'4. Billing Determinants'!$I$41*$D36, VLOOKUP(K$4,'4. Billing Determinants'!$B$19:$Z$41,3,0)/'4. Billing Determinants'!$D$41*$D36))))),0)</f>
        <v>0</v>
      </c>
      <c r="L36" s="56">
        <f>IFERROR(IF(L$4="",0,IF($E36="kWh",VLOOKUP(L$4,'4. Billing Determinants'!$B$19:$Z$41,4,0)/'4. Billing Determinants'!$E$41*$D36,IF($E36="kW",VLOOKUP(L$4,'4. Billing Determinants'!$B$19:$Z$41,5,0)/'4. Billing Determinants'!$F$41*$D36,IF($E36="Non-RPP kWh",VLOOKUP(L$4,'4. Billing Determinants'!$B$19:$Z$41,6,0)/'4. Billing Determinants'!$G$41*$D36,IF($E36="Distribution Rev.",VLOOKUP(L$4,'4. Billing Determinants'!$B$19:$Z$41,8,0)/'4. Billing Determinants'!$I$41*$D36, VLOOKUP(L$4,'4. Billing Determinants'!$B$19:$Z$41,3,0)/'4. Billing Determinants'!$D$41*$D36))))),0)</f>
        <v>0</v>
      </c>
      <c r="M36" s="56">
        <f>IFERROR(IF(M$4="",0,IF($E36="kWh",VLOOKUP(M$4,'4. Billing Determinants'!$B$19:$Z$41,4,0)/'4. Billing Determinants'!$E$41*$D36,IF($E36="kW",VLOOKUP(M$4,'4. Billing Determinants'!$B$19:$Z$41,5,0)/'4. Billing Determinants'!$F$41*$D36,IF($E36="Non-RPP kWh",VLOOKUP(M$4,'4. Billing Determinants'!$B$19:$Z$41,6,0)/'4. Billing Determinants'!$G$41*$D36,IF($E36="Distribution Rev.",VLOOKUP(M$4,'4. Billing Determinants'!$B$19:$Z$41,8,0)/'4. Billing Determinants'!$I$41*$D36, VLOOKUP(M$4,'4. Billing Determinants'!$B$19:$Z$41,3,0)/'4. Billing Determinants'!$D$41*$D36))))),0)</f>
        <v>0</v>
      </c>
      <c r="N36" s="56">
        <f>IFERROR(IF(N$4="",0,IF($E36="kWh",VLOOKUP(N$4,'4. Billing Determinants'!$B$19:$Z$41,4,0)/'4. Billing Determinants'!$E$41*$D36,IF($E36="kW",VLOOKUP(N$4,'4. Billing Determinants'!$B$19:$Z$41,5,0)/'4. Billing Determinants'!$F$41*$D36,IF($E36="Non-RPP kWh",VLOOKUP(N$4,'4. Billing Determinants'!$B$19:$Z$41,6,0)/'4. Billing Determinants'!$G$41*$D36,IF($E36="Distribution Rev.",VLOOKUP(N$4,'4. Billing Determinants'!$B$19:$Z$41,8,0)/'4. Billing Determinants'!$I$41*$D36, VLOOKUP(N$4,'4. Billing Determinants'!$B$19:$Z$41,3,0)/'4. Billing Determinants'!$D$41*$D36))))),0)</f>
        <v>0</v>
      </c>
      <c r="O36" s="56">
        <f>IFERROR(IF(O$4="",0,IF($E36="kWh",VLOOKUP(O$4,'4. Billing Determinants'!$B$19:$Z$41,4,0)/'4. Billing Determinants'!$E$41*$D36,IF($E36="kW",VLOOKUP(O$4,'4. Billing Determinants'!$B$19:$Z$41,5,0)/'4. Billing Determinants'!$F$41*$D36,IF($E36="Non-RPP kWh",VLOOKUP(O$4,'4. Billing Determinants'!$B$19:$Z$41,6,0)/'4. Billing Determinants'!$G$41*$D36,IF($E36="Distribution Rev.",VLOOKUP(O$4,'4. Billing Determinants'!$B$19:$Z$41,8,0)/'4. Billing Determinants'!$I$41*$D36, VLOOKUP(O$4,'4. Billing Determinants'!$B$19:$Z$41,3,0)/'4. Billing Determinants'!$D$41*$D36))))),0)</f>
        <v>0</v>
      </c>
      <c r="P36" s="56">
        <f>IFERROR(IF(P$4="",0,IF($E36="kWh",VLOOKUP(P$4,'4. Billing Determinants'!$B$19:$Z$41,4,0)/'4. Billing Determinants'!$E$41*$D36,IF($E36="kW",VLOOKUP(P$4,'4. Billing Determinants'!$B$19:$Z$41,5,0)/'4. Billing Determinants'!$F$41*$D36,IF($E36="Non-RPP kWh",VLOOKUP(P$4,'4. Billing Determinants'!$B$19:$Z$41,6,0)/'4. Billing Determinants'!$G$41*$D36,IF($E36="Distribution Rev.",VLOOKUP(P$4,'4. Billing Determinants'!$B$19:$Z$41,8,0)/'4. Billing Determinants'!$I$41*$D36, VLOOKUP(P$4,'4. Billing Determinants'!$B$19:$Z$41,3,0)/'4. Billing Determinants'!$D$41*$D36))))),0)</f>
        <v>0</v>
      </c>
      <c r="Q36" s="56">
        <f>IFERROR(IF(Q$4="",0,IF($E36="kWh",VLOOKUP(Q$4,'4. Billing Determinants'!$B$19:$Z$41,4,0)/'4. Billing Determinants'!$E$41*$D36,IF($E36="kW",VLOOKUP(Q$4,'4. Billing Determinants'!$B$19:$Z$41,5,0)/'4. Billing Determinants'!$F$41*$D36,IF($E36="Non-RPP kWh",VLOOKUP(Q$4,'4. Billing Determinants'!$B$19:$Z$41,6,0)/'4. Billing Determinants'!$G$41*$D36,IF($E36="Distribution Rev.",VLOOKUP(Q$4,'4. Billing Determinants'!$B$19:$Z$41,8,0)/'4. Billing Determinants'!$I$41*$D36, VLOOKUP(Q$4,'4. Billing Determinants'!$B$19:$Z$41,3,0)/'4. Billing Determinants'!$D$41*$D36))))),0)</f>
        <v>0</v>
      </c>
      <c r="R36" s="56">
        <f>IFERROR(IF(R$4="",0,IF($E36="kWh",VLOOKUP(R$4,'4. Billing Determinants'!$B$19:$Z$41,4,0)/'4. Billing Determinants'!$E$41*$D36,IF($E36="kW",VLOOKUP(R$4,'4. Billing Determinants'!$B$19:$Z$41,5,0)/'4. Billing Determinants'!$F$41*$D36,IF($E36="Non-RPP kWh",VLOOKUP(R$4,'4. Billing Determinants'!$B$19:$Z$41,6,0)/'4. Billing Determinants'!$G$41*$D36,IF($E36="Distribution Rev.",VLOOKUP(R$4,'4. Billing Determinants'!$B$19:$Z$41,8,0)/'4. Billing Determinants'!$I$41*$D36, VLOOKUP(R$4,'4. Billing Determinants'!$B$19:$Z$41,3,0)/'4. Billing Determinants'!$D$41*$D36))))),0)</f>
        <v>0</v>
      </c>
      <c r="S36" s="56">
        <f>IFERROR(IF(S$4="",0,IF($E36="kWh",VLOOKUP(S$4,'4. Billing Determinants'!$B$19:$Z$41,4,0)/'4. Billing Determinants'!$E$41*$D36,IF($E36="kW",VLOOKUP(S$4,'4. Billing Determinants'!$B$19:$Z$41,5,0)/'4. Billing Determinants'!$F$41*$D36,IF($E36="Non-RPP kWh",VLOOKUP(S$4,'4. Billing Determinants'!$B$19:$Z$41,6,0)/'4. Billing Determinants'!$G$41*$D36,IF($E36="Distribution Rev.",VLOOKUP(S$4,'4. Billing Determinants'!$B$19:$Z$41,8,0)/'4. Billing Determinants'!$I$41*$D36, VLOOKUP(S$4,'4. Billing Determinants'!$B$19:$Z$41,3,0)/'4. Billing Determinants'!$D$41*$D36))))),0)</f>
        <v>0</v>
      </c>
      <c r="T36" s="56">
        <f>IFERROR(IF(T$4="",0,IF($E36="kWh",VLOOKUP(T$4,'4. Billing Determinants'!$B$19:$Z$41,4,0)/'4. Billing Determinants'!$E$41*$D36,IF($E36="kW",VLOOKUP(T$4,'4. Billing Determinants'!$B$19:$Z$41,5,0)/'4. Billing Determinants'!$F$41*$D36,IF($E36="Non-RPP kWh",VLOOKUP(T$4,'4. Billing Determinants'!$B$19:$Z$41,6,0)/'4. Billing Determinants'!$G$41*$D36,IF($E36="Distribution Rev.",VLOOKUP(T$4,'4. Billing Determinants'!$B$19:$Z$41,8,0)/'4. Billing Determinants'!$I$41*$D36, VLOOKUP(T$4,'4. Billing Determinants'!$B$19:$Z$41,3,0)/'4. Billing Determinants'!$D$41*$D36))))),0)</f>
        <v>0</v>
      </c>
      <c r="U36" s="56">
        <f>IFERROR(IF(U$4="",0,IF($E36="kWh",VLOOKUP(U$4,'4. Billing Determinants'!$B$19:$Z$41,4,0)/'4. Billing Determinants'!$E$41*$D36,IF($E36="kW",VLOOKUP(U$4,'4. Billing Determinants'!$B$19:$Z$41,5,0)/'4. Billing Determinants'!$F$41*$D36,IF($E36="Non-RPP kWh",VLOOKUP(U$4,'4. Billing Determinants'!$B$19:$Z$41,6,0)/'4. Billing Determinants'!$G$41*$D36,IF($E36="Distribution Rev.",VLOOKUP(U$4,'4. Billing Determinants'!$B$19:$Z$41,8,0)/'4. Billing Determinants'!$I$41*$D36, VLOOKUP(U$4,'4. Billing Determinants'!$B$19:$Z$41,3,0)/'4. Billing Determinants'!$D$41*$D36))))),0)</f>
        <v>0</v>
      </c>
      <c r="V36" s="56">
        <f>IFERROR(IF(V$4="",0,IF($E36="kWh",VLOOKUP(V$4,'4. Billing Determinants'!$B$19:$Z$41,4,0)/'4. Billing Determinants'!$E$41*$D36,IF($E36="kW",VLOOKUP(V$4,'4. Billing Determinants'!$B$19:$Z$41,5,0)/'4. Billing Determinants'!$F$41*$D36,IF($E36="Non-RPP kWh",VLOOKUP(V$4,'4. Billing Determinants'!$B$19:$Z$41,6,0)/'4. Billing Determinants'!$G$41*$D36,IF($E36="Distribution Rev.",VLOOKUP(V$4,'4. Billing Determinants'!$B$19:$Z$41,8,0)/'4. Billing Determinants'!$I$41*$D36, VLOOKUP(V$4,'4. Billing Determinants'!$B$19:$Z$41,3,0)/'4. Billing Determinants'!$D$41*$D36))))),0)</f>
        <v>0</v>
      </c>
      <c r="W36" s="56">
        <f>IFERROR(IF(W$4="",0,IF($E36="kWh",VLOOKUP(W$4,'4. Billing Determinants'!$B$19:$Z$41,4,0)/'4. Billing Determinants'!$E$41*$D36,IF($E36="kW",VLOOKUP(W$4,'4. Billing Determinants'!$B$19:$Z$41,5,0)/'4. Billing Determinants'!$F$41*$D36,IF($E36="Non-RPP kWh",VLOOKUP(W$4,'4. Billing Determinants'!$B$19:$Z$41,6,0)/'4. Billing Determinants'!$G$41*$D36,IF($E36="Distribution Rev.",VLOOKUP(W$4,'4. Billing Determinants'!$B$19:$Z$41,8,0)/'4. Billing Determinants'!$I$41*$D36, VLOOKUP(W$4,'4. Billing Determinants'!$B$19:$Z$41,3,0)/'4. Billing Determinants'!$D$41*$D36))))),0)</f>
        <v>0</v>
      </c>
      <c r="X36" s="56">
        <f>IFERROR(IF(X$4="",0,IF($E36="kWh",VLOOKUP(X$4,'4. Billing Determinants'!$B$19:$Z$41,4,0)/'4. Billing Determinants'!$E$41*$D36,IF($E36="kW",VLOOKUP(X$4,'4. Billing Determinants'!$B$19:$Z$41,5,0)/'4. Billing Determinants'!$F$41*$D36,IF($E36="Non-RPP kWh",VLOOKUP(X$4,'4. Billing Determinants'!$B$19:$Z$41,6,0)/'4. Billing Determinants'!$G$41*$D36,IF($E36="Distribution Rev.",VLOOKUP(X$4,'4. Billing Determinants'!$B$19:$Z$41,8,0)/'4. Billing Determinants'!$I$41*$D36, VLOOKUP(X$4,'4. Billing Determinants'!$B$19:$Z$41,3,0)/'4. Billing Determinants'!$D$41*$D36))))),0)</f>
        <v>0</v>
      </c>
      <c r="Y36" s="56">
        <f>IFERROR(IF(Y$4="",0,IF($E36="kWh",VLOOKUP(Y$4,'4. Billing Determinants'!$B$19:$Z$41,4,0)/'4. Billing Determinants'!$E$41*$D36,IF($E36="kW",VLOOKUP(Y$4,'4. Billing Determinants'!$B$19:$Z$41,5,0)/'4. Billing Determinants'!$F$41*$D36,IF($E36="Non-RPP kWh",VLOOKUP(Y$4,'4. Billing Determinants'!$B$19:$Z$41,6,0)/'4. Billing Determinants'!$G$41*$D36,IF($E36="Distribution Rev.",VLOOKUP(Y$4,'4. Billing Determinants'!$B$19:$Z$41,8,0)/'4. Billing Determinants'!$I$41*$D36, VLOOKUP(Y$4,'4. Billing Determinants'!$B$19:$Z$41,3,0)/'4. Billing Determinants'!$D$41*$D36))))),0)</f>
        <v>0</v>
      </c>
    </row>
    <row r="37" spans="1:25" ht="25.5" x14ac:dyDescent="0.2">
      <c r="B37" s="68" t="s">
        <v>92</v>
      </c>
      <c r="C37" s="67">
        <v>1592</v>
      </c>
      <c r="D37" s="56">
        <f>'2. 2015 Continuity Schedule'!CC61</f>
        <v>0</v>
      </c>
      <c r="E37" s="89" t="s">
        <v>223</v>
      </c>
      <c r="F37" s="56">
        <f>IFERROR(IF(F$4="",0,IF($E37="kWh",VLOOKUP(F$4,'4. Billing Determinants'!$B$19:$Z$41,4,0)/'4. Billing Determinants'!$E$41*$D37,IF($E37="kW",VLOOKUP(F$4,'4. Billing Determinants'!$B$19:$Z$41,5,0)/'4. Billing Determinants'!$F$41*$D37,IF($E37="Non-RPP kWh",VLOOKUP(F$4,'4. Billing Determinants'!$B$19:$Z$41,6,0)/'4. Billing Determinants'!$G$41*$D37,IF($E37="Distribution Rev.",VLOOKUP(F$4,'4. Billing Determinants'!$B$19:$Z$41,8,0)/'4. Billing Determinants'!$I$41*$D37, VLOOKUP(F$4,'4. Billing Determinants'!$B$19:$Z$41,3,0)/'4. Billing Determinants'!$D$41*$D37))))),0)</f>
        <v>0</v>
      </c>
      <c r="G37" s="56">
        <f>IFERROR(IF(G$4="",0,IF($E37="kWh",VLOOKUP(G$4,'4. Billing Determinants'!$B$19:$Z$41,4,0)/'4. Billing Determinants'!$E$41*$D37,IF($E37="kW",VLOOKUP(G$4,'4. Billing Determinants'!$B$19:$Z$41,5,0)/'4. Billing Determinants'!$F$41*$D37,IF($E37="Non-RPP kWh",VLOOKUP(G$4,'4. Billing Determinants'!$B$19:$Z$41,6,0)/'4. Billing Determinants'!$G$41*$D37,IF($E37="Distribution Rev.",VLOOKUP(G$4,'4. Billing Determinants'!$B$19:$Z$41,8,0)/'4. Billing Determinants'!$I$41*$D37, VLOOKUP(G$4,'4. Billing Determinants'!$B$19:$Z$41,3,0)/'4. Billing Determinants'!$D$41*$D37))))),0)</f>
        <v>0</v>
      </c>
      <c r="H37" s="56">
        <f>IFERROR(IF(H$4="",0,IF($E37="kWh",VLOOKUP(H$4,'4. Billing Determinants'!$B$19:$Z$41,4,0)/'4. Billing Determinants'!$E$41*$D37,IF($E37="kW",VLOOKUP(H$4,'4. Billing Determinants'!$B$19:$Z$41,5,0)/'4. Billing Determinants'!$F$41*$D37,IF($E37="Non-RPP kWh",VLOOKUP(H$4,'4. Billing Determinants'!$B$19:$Z$41,6,0)/'4. Billing Determinants'!$G$41*$D37,IF($E37="Distribution Rev.",VLOOKUP(H$4,'4. Billing Determinants'!$B$19:$Z$41,8,0)/'4. Billing Determinants'!$I$41*$D37, VLOOKUP(H$4,'4. Billing Determinants'!$B$19:$Z$41,3,0)/'4. Billing Determinants'!$D$41*$D37))))),0)</f>
        <v>0</v>
      </c>
      <c r="I37" s="56">
        <f>IFERROR(IF(I$4="",0,IF($E37="kWh",VLOOKUP(I$4,'4. Billing Determinants'!$B$19:$Z$41,4,0)/'4. Billing Determinants'!$E$41*$D37,IF($E37="kW",VLOOKUP(I$4,'4. Billing Determinants'!$B$19:$Z$41,5,0)/'4. Billing Determinants'!$F$41*$D37,IF($E37="Non-RPP kWh",VLOOKUP(I$4,'4. Billing Determinants'!$B$19:$Z$41,6,0)/'4. Billing Determinants'!$G$41*$D37,IF($E37="Distribution Rev.",VLOOKUP(I$4,'4. Billing Determinants'!$B$19:$Z$41,8,0)/'4. Billing Determinants'!$I$41*$D37, VLOOKUP(I$4,'4. Billing Determinants'!$B$19:$Z$41,3,0)/'4. Billing Determinants'!$D$41*$D37))))),0)</f>
        <v>0</v>
      </c>
      <c r="J37" s="56">
        <f>IFERROR(IF(J$4="",0,IF($E37="kWh",VLOOKUP(J$4,'4. Billing Determinants'!$B$19:$Z$41,4,0)/'4. Billing Determinants'!$E$41*$D37,IF($E37="kW",VLOOKUP(J$4,'4. Billing Determinants'!$B$19:$Z$41,5,0)/'4. Billing Determinants'!$F$41*$D37,IF($E37="Non-RPP kWh",VLOOKUP(J$4,'4. Billing Determinants'!$B$19:$Z$41,6,0)/'4. Billing Determinants'!$G$41*$D37,IF($E37="Distribution Rev.",VLOOKUP(J$4,'4. Billing Determinants'!$B$19:$Z$41,8,0)/'4. Billing Determinants'!$I$41*$D37, VLOOKUP(J$4,'4. Billing Determinants'!$B$19:$Z$41,3,0)/'4. Billing Determinants'!$D$41*$D37))))),0)</f>
        <v>0</v>
      </c>
      <c r="K37" s="56">
        <f>IFERROR(IF(K$4="",0,IF($E37="kWh",VLOOKUP(K$4,'4. Billing Determinants'!$B$19:$Z$41,4,0)/'4. Billing Determinants'!$E$41*$D37,IF($E37="kW",VLOOKUP(K$4,'4. Billing Determinants'!$B$19:$Z$41,5,0)/'4. Billing Determinants'!$F$41*$D37,IF($E37="Non-RPP kWh",VLOOKUP(K$4,'4. Billing Determinants'!$B$19:$Z$41,6,0)/'4. Billing Determinants'!$G$41*$D37,IF($E37="Distribution Rev.",VLOOKUP(K$4,'4. Billing Determinants'!$B$19:$Z$41,8,0)/'4. Billing Determinants'!$I$41*$D37, VLOOKUP(K$4,'4. Billing Determinants'!$B$19:$Z$41,3,0)/'4. Billing Determinants'!$D$41*$D37))))),0)</f>
        <v>0</v>
      </c>
      <c r="L37" s="56">
        <f>IFERROR(IF(L$4="",0,IF($E37="kWh",VLOOKUP(L$4,'4. Billing Determinants'!$B$19:$Z$41,4,0)/'4. Billing Determinants'!$E$41*$D37,IF($E37="kW",VLOOKUP(L$4,'4. Billing Determinants'!$B$19:$Z$41,5,0)/'4. Billing Determinants'!$F$41*$D37,IF($E37="Non-RPP kWh",VLOOKUP(L$4,'4. Billing Determinants'!$B$19:$Z$41,6,0)/'4. Billing Determinants'!$G$41*$D37,IF($E37="Distribution Rev.",VLOOKUP(L$4,'4. Billing Determinants'!$B$19:$Z$41,8,0)/'4. Billing Determinants'!$I$41*$D37, VLOOKUP(L$4,'4. Billing Determinants'!$B$19:$Z$41,3,0)/'4. Billing Determinants'!$D$41*$D37))))),0)</f>
        <v>0</v>
      </c>
      <c r="M37" s="56">
        <f>IFERROR(IF(M$4="",0,IF($E37="kWh",VLOOKUP(M$4,'4. Billing Determinants'!$B$19:$Z$41,4,0)/'4. Billing Determinants'!$E$41*$D37,IF($E37="kW",VLOOKUP(M$4,'4. Billing Determinants'!$B$19:$Z$41,5,0)/'4. Billing Determinants'!$F$41*$D37,IF($E37="Non-RPP kWh",VLOOKUP(M$4,'4. Billing Determinants'!$B$19:$Z$41,6,0)/'4. Billing Determinants'!$G$41*$D37,IF($E37="Distribution Rev.",VLOOKUP(M$4,'4. Billing Determinants'!$B$19:$Z$41,8,0)/'4. Billing Determinants'!$I$41*$D37, VLOOKUP(M$4,'4. Billing Determinants'!$B$19:$Z$41,3,0)/'4. Billing Determinants'!$D$41*$D37))))),0)</f>
        <v>0</v>
      </c>
      <c r="N37" s="56">
        <f>IFERROR(IF(N$4="",0,IF($E37="kWh",VLOOKUP(N$4,'4. Billing Determinants'!$B$19:$Z$41,4,0)/'4. Billing Determinants'!$E$41*$D37,IF($E37="kW",VLOOKUP(N$4,'4. Billing Determinants'!$B$19:$Z$41,5,0)/'4. Billing Determinants'!$F$41*$D37,IF($E37="Non-RPP kWh",VLOOKUP(N$4,'4. Billing Determinants'!$B$19:$Z$41,6,0)/'4. Billing Determinants'!$G$41*$D37,IF($E37="Distribution Rev.",VLOOKUP(N$4,'4. Billing Determinants'!$B$19:$Z$41,8,0)/'4. Billing Determinants'!$I$41*$D37, VLOOKUP(N$4,'4. Billing Determinants'!$B$19:$Z$41,3,0)/'4. Billing Determinants'!$D$41*$D37))))),0)</f>
        <v>0</v>
      </c>
      <c r="O37" s="56">
        <f>IFERROR(IF(O$4="",0,IF($E37="kWh",VLOOKUP(O$4,'4. Billing Determinants'!$B$19:$Z$41,4,0)/'4. Billing Determinants'!$E$41*$D37,IF($E37="kW",VLOOKUP(O$4,'4. Billing Determinants'!$B$19:$Z$41,5,0)/'4. Billing Determinants'!$F$41*$D37,IF($E37="Non-RPP kWh",VLOOKUP(O$4,'4. Billing Determinants'!$B$19:$Z$41,6,0)/'4. Billing Determinants'!$G$41*$D37,IF($E37="Distribution Rev.",VLOOKUP(O$4,'4. Billing Determinants'!$B$19:$Z$41,8,0)/'4. Billing Determinants'!$I$41*$D37, VLOOKUP(O$4,'4. Billing Determinants'!$B$19:$Z$41,3,0)/'4. Billing Determinants'!$D$41*$D37))))),0)</f>
        <v>0</v>
      </c>
      <c r="P37" s="56">
        <f>IFERROR(IF(P$4="",0,IF($E37="kWh",VLOOKUP(P$4,'4. Billing Determinants'!$B$19:$Z$41,4,0)/'4. Billing Determinants'!$E$41*$D37,IF($E37="kW",VLOOKUP(P$4,'4. Billing Determinants'!$B$19:$Z$41,5,0)/'4. Billing Determinants'!$F$41*$D37,IF($E37="Non-RPP kWh",VLOOKUP(P$4,'4. Billing Determinants'!$B$19:$Z$41,6,0)/'4. Billing Determinants'!$G$41*$D37,IF($E37="Distribution Rev.",VLOOKUP(P$4,'4. Billing Determinants'!$B$19:$Z$41,8,0)/'4. Billing Determinants'!$I$41*$D37, VLOOKUP(P$4,'4. Billing Determinants'!$B$19:$Z$41,3,0)/'4. Billing Determinants'!$D$41*$D37))))),0)</f>
        <v>0</v>
      </c>
      <c r="Q37" s="56">
        <f>IFERROR(IF(Q$4="",0,IF($E37="kWh",VLOOKUP(Q$4,'4. Billing Determinants'!$B$19:$Z$41,4,0)/'4. Billing Determinants'!$E$41*$D37,IF($E37="kW",VLOOKUP(Q$4,'4. Billing Determinants'!$B$19:$Z$41,5,0)/'4. Billing Determinants'!$F$41*$D37,IF($E37="Non-RPP kWh",VLOOKUP(Q$4,'4. Billing Determinants'!$B$19:$Z$41,6,0)/'4. Billing Determinants'!$G$41*$D37,IF($E37="Distribution Rev.",VLOOKUP(Q$4,'4. Billing Determinants'!$B$19:$Z$41,8,0)/'4. Billing Determinants'!$I$41*$D37, VLOOKUP(Q$4,'4. Billing Determinants'!$B$19:$Z$41,3,0)/'4. Billing Determinants'!$D$41*$D37))))),0)</f>
        <v>0</v>
      </c>
      <c r="R37" s="56">
        <f>IFERROR(IF(R$4="",0,IF($E37="kWh",VLOOKUP(R$4,'4. Billing Determinants'!$B$19:$Z$41,4,0)/'4. Billing Determinants'!$E$41*$D37,IF($E37="kW",VLOOKUP(R$4,'4. Billing Determinants'!$B$19:$Z$41,5,0)/'4. Billing Determinants'!$F$41*$D37,IF($E37="Non-RPP kWh",VLOOKUP(R$4,'4. Billing Determinants'!$B$19:$Z$41,6,0)/'4. Billing Determinants'!$G$41*$D37,IF($E37="Distribution Rev.",VLOOKUP(R$4,'4. Billing Determinants'!$B$19:$Z$41,8,0)/'4. Billing Determinants'!$I$41*$D37, VLOOKUP(R$4,'4. Billing Determinants'!$B$19:$Z$41,3,0)/'4. Billing Determinants'!$D$41*$D37))))),0)</f>
        <v>0</v>
      </c>
      <c r="S37" s="56">
        <f>IFERROR(IF(S$4="",0,IF($E37="kWh",VLOOKUP(S$4,'4. Billing Determinants'!$B$19:$Z$41,4,0)/'4. Billing Determinants'!$E$41*$D37,IF($E37="kW",VLOOKUP(S$4,'4. Billing Determinants'!$B$19:$Z$41,5,0)/'4. Billing Determinants'!$F$41*$D37,IF($E37="Non-RPP kWh",VLOOKUP(S$4,'4. Billing Determinants'!$B$19:$Z$41,6,0)/'4. Billing Determinants'!$G$41*$D37,IF($E37="Distribution Rev.",VLOOKUP(S$4,'4. Billing Determinants'!$B$19:$Z$41,8,0)/'4. Billing Determinants'!$I$41*$D37, VLOOKUP(S$4,'4. Billing Determinants'!$B$19:$Z$41,3,0)/'4. Billing Determinants'!$D$41*$D37))))),0)</f>
        <v>0</v>
      </c>
      <c r="T37" s="56">
        <f>IFERROR(IF(T$4="",0,IF($E37="kWh",VLOOKUP(T$4,'4. Billing Determinants'!$B$19:$Z$41,4,0)/'4. Billing Determinants'!$E$41*$D37,IF($E37="kW",VLOOKUP(T$4,'4. Billing Determinants'!$B$19:$Z$41,5,0)/'4. Billing Determinants'!$F$41*$D37,IF($E37="Non-RPP kWh",VLOOKUP(T$4,'4. Billing Determinants'!$B$19:$Z$41,6,0)/'4. Billing Determinants'!$G$41*$D37,IF($E37="Distribution Rev.",VLOOKUP(T$4,'4. Billing Determinants'!$B$19:$Z$41,8,0)/'4. Billing Determinants'!$I$41*$D37, VLOOKUP(T$4,'4. Billing Determinants'!$B$19:$Z$41,3,0)/'4. Billing Determinants'!$D$41*$D37))))),0)</f>
        <v>0</v>
      </c>
      <c r="U37" s="56">
        <f>IFERROR(IF(U$4="",0,IF($E37="kWh",VLOOKUP(U$4,'4. Billing Determinants'!$B$19:$Z$41,4,0)/'4. Billing Determinants'!$E$41*$D37,IF($E37="kW",VLOOKUP(U$4,'4. Billing Determinants'!$B$19:$Z$41,5,0)/'4. Billing Determinants'!$F$41*$D37,IF($E37="Non-RPP kWh",VLOOKUP(U$4,'4. Billing Determinants'!$B$19:$Z$41,6,0)/'4. Billing Determinants'!$G$41*$D37,IF($E37="Distribution Rev.",VLOOKUP(U$4,'4. Billing Determinants'!$B$19:$Z$41,8,0)/'4. Billing Determinants'!$I$41*$D37, VLOOKUP(U$4,'4. Billing Determinants'!$B$19:$Z$41,3,0)/'4. Billing Determinants'!$D$41*$D37))))),0)</f>
        <v>0</v>
      </c>
      <c r="V37" s="56">
        <f>IFERROR(IF(V$4="",0,IF($E37="kWh",VLOOKUP(V$4,'4. Billing Determinants'!$B$19:$Z$41,4,0)/'4. Billing Determinants'!$E$41*$D37,IF($E37="kW",VLOOKUP(V$4,'4. Billing Determinants'!$B$19:$Z$41,5,0)/'4. Billing Determinants'!$F$41*$D37,IF($E37="Non-RPP kWh",VLOOKUP(V$4,'4. Billing Determinants'!$B$19:$Z$41,6,0)/'4. Billing Determinants'!$G$41*$D37,IF($E37="Distribution Rev.",VLOOKUP(V$4,'4. Billing Determinants'!$B$19:$Z$41,8,0)/'4. Billing Determinants'!$I$41*$D37, VLOOKUP(V$4,'4. Billing Determinants'!$B$19:$Z$41,3,0)/'4. Billing Determinants'!$D$41*$D37))))),0)</f>
        <v>0</v>
      </c>
      <c r="W37" s="56">
        <f>IFERROR(IF(W$4="",0,IF($E37="kWh",VLOOKUP(W$4,'4. Billing Determinants'!$B$19:$Z$41,4,0)/'4. Billing Determinants'!$E$41*$D37,IF($E37="kW",VLOOKUP(W$4,'4. Billing Determinants'!$B$19:$Z$41,5,0)/'4. Billing Determinants'!$F$41*$D37,IF($E37="Non-RPP kWh",VLOOKUP(W$4,'4. Billing Determinants'!$B$19:$Z$41,6,0)/'4. Billing Determinants'!$G$41*$D37,IF($E37="Distribution Rev.",VLOOKUP(W$4,'4. Billing Determinants'!$B$19:$Z$41,8,0)/'4. Billing Determinants'!$I$41*$D37, VLOOKUP(W$4,'4. Billing Determinants'!$B$19:$Z$41,3,0)/'4. Billing Determinants'!$D$41*$D37))))),0)</f>
        <v>0</v>
      </c>
      <c r="X37" s="56">
        <f>IFERROR(IF(X$4="",0,IF($E37="kWh",VLOOKUP(X$4,'4. Billing Determinants'!$B$19:$Z$41,4,0)/'4. Billing Determinants'!$E$41*$D37,IF($E37="kW",VLOOKUP(X$4,'4. Billing Determinants'!$B$19:$Z$41,5,0)/'4. Billing Determinants'!$F$41*$D37,IF($E37="Non-RPP kWh",VLOOKUP(X$4,'4. Billing Determinants'!$B$19:$Z$41,6,0)/'4. Billing Determinants'!$G$41*$D37,IF($E37="Distribution Rev.",VLOOKUP(X$4,'4. Billing Determinants'!$B$19:$Z$41,8,0)/'4. Billing Determinants'!$I$41*$D37, VLOOKUP(X$4,'4. Billing Determinants'!$B$19:$Z$41,3,0)/'4. Billing Determinants'!$D$41*$D37))))),0)</f>
        <v>0</v>
      </c>
      <c r="Y37" s="56">
        <f>IFERROR(IF(Y$4="",0,IF($E37="kWh",VLOOKUP(Y$4,'4. Billing Determinants'!$B$19:$Z$41,4,0)/'4. Billing Determinants'!$E$41*$D37,IF($E37="kW",VLOOKUP(Y$4,'4. Billing Determinants'!$B$19:$Z$41,5,0)/'4. Billing Determinants'!$F$41*$D37,IF($E37="Non-RPP kWh",VLOOKUP(Y$4,'4. Billing Determinants'!$B$19:$Z$41,6,0)/'4. Billing Determinants'!$G$41*$D37,IF($E37="Distribution Rev.",VLOOKUP(Y$4,'4. Billing Determinants'!$B$19:$Z$41,8,0)/'4. Billing Determinants'!$I$41*$D37, VLOOKUP(Y$4,'4. Billing Determinants'!$B$19:$Z$41,3,0)/'4. Billing Determinants'!$D$41*$D37))))),0)</f>
        <v>0</v>
      </c>
    </row>
    <row r="38" spans="1:25" s="2" customFormat="1" x14ac:dyDescent="0.2">
      <c r="A38" s="173"/>
      <c r="B38" s="69" t="s">
        <v>98</v>
      </c>
      <c r="C38" s="71"/>
      <c r="D38" s="70">
        <f>SUM(D36:D37)</f>
        <v>0</v>
      </c>
      <c r="E38" s="71"/>
      <c r="F38" s="70">
        <f t="shared" ref="F38:Y38" si="2">SUM(F36:F37)</f>
        <v>0</v>
      </c>
      <c r="G38" s="70">
        <f t="shared" si="2"/>
        <v>0</v>
      </c>
      <c r="H38" s="70">
        <f t="shared" si="2"/>
        <v>0</v>
      </c>
      <c r="I38" s="70">
        <f t="shared" si="2"/>
        <v>0</v>
      </c>
      <c r="J38" s="70">
        <f t="shared" si="2"/>
        <v>0</v>
      </c>
      <c r="K38" s="70">
        <f t="shared" si="2"/>
        <v>0</v>
      </c>
      <c r="L38" s="70">
        <f t="shared" si="2"/>
        <v>0</v>
      </c>
      <c r="M38" s="70">
        <f t="shared" si="2"/>
        <v>0</v>
      </c>
      <c r="N38" s="70">
        <f t="shared" si="2"/>
        <v>0</v>
      </c>
      <c r="O38" s="70">
        <f t="shared" si="2"/>
        <v>0</v>
      </c>
      <c r="P38" s="70">
        <f t="shared" si="2"/>
        <v>0</v>
      </c>
      <c r="Q38" s="70">
        <f t="shared" si="2"/>
        <v>0</v>
      </c>
      <c r="R38" s="70">
        <f t="shared" si="2"/>
        <v>0</v>
      </c>
      <c r="S38" s="70">
        <f t="shared" si="2"/>
        <v>0</v>
      </c>
      <c r="T38" s="70">
        <f t="shared" si="2"/>
        <v>0</v>
      </c>
      <c r="U38" s="70">
        <f t="shared" si="2"/>
        <v>0</v>
      </c>
      <c r="V38" s="70">
        <f t="shared" si="2"/>
        <v>0</v>
      </c>
      <c r="W38" s="70">
        <f t="shared" si="2"/>
        <v>0</v>
      </c>
      <c r="X38" s="70">
        <f t="shared" si="2"/>
        <v>0</v>
      </c>
      <c r="Y38" s="70">
        <f t="shared" si="2"/>
        <v>0</v>
      </c>
    </row>
    <row r="39" spans="1:25" x14ac:dyDescent="0.2">
      <c r="B39" s="62"/>
      <c r="C39" s="65"/>
      <c r="D39" s="66"/>
      <c r="E39" s="65"/>
    </row>
    <row r="40" spans="1:25" x14ac:dyDescent="0.2">
      <c r="B40" s="68" t="s">
        <v>99</v>
      </c>
      <c r="C40" s="67">
        <v>1568</v>
      </c>
      <c r="D40" s="158">
        <f>'2. 2015 Continuity Schedule'!CC66</f>
        <v>-23409.120000000003</v>
      </c>
      <c r="E40" s="73"/>
      <c r="F40" s="194">
        <f>'4. Billing Determinants'!$Z21</f>
        <v>-21585.34</v>
      </c>
      <c r="G40" s="194">
        <f>'4. Billing Determinants'!$Z22</f>
        <v>24507.63</v>
      </c>
      <c r="H40" s="194">
        <f>'4. Billing Determinants'!$Z23</f>
        <v>-26331.41</v>
      </c>
      <c r="I40" s="194">
        <f>'4. Billing Determinants'!$Z24</f>
        <v>0</v>
      </c>
      <c r="J40" s="194">
        <f>'4. Billing Determinants'!$Z25</f>
        <v>0</v>
      </c>
      <c r="K40" s="194">
        <f>'4. Billing Determinants'!$Z26</f>
        <v>0</v>
      </c>
      <c r="L40" s="194">
        <f>'4. Billing Determinants'!$Z27</f>
        <v>0</v>
      </c>
      <c r="M40" s="194">
        <f>'4. Billing Determinants'!$Z28</f>
        <v>0</v>
      </c>
      <c r="N40" s="194">
        <f>'4. Billing Determinants'!$Z29</f>
        <v>0</v>
      </c>
      <c r="O40" s="194">
        <f>'4. Billing Determinants'!$Z30</f>
        <v>0</v>
      </c>
      <c r="P40" s="194">
        <f>'4. Billing Determinants'!$Z31</f>
        <v>0</v>
      </c>
      <c r="Q40" s="194">
        <f>'4. Billing Determinants'!$Z32</f>
        <v>0</v>
      </c>
      <c r="R40" s="194">
        <f>'4. Billing Determinants'!$Z33</f>
        <v>0</v>
      </c>
      <c r="S40" s="194">
        <f>'4. Billing Determinants'!$Z34</f>
        <v>0</v>
      </c>
      <c r="T40" s="194">
        <f>'4. Billing Determinants'!$Z35</f>
        <v>0</v>
      </c>
      <c r="U40" s="194">
        <f>'4. Billing Determinants'!$Z36</f>
        <v>0</v>
      </c>
      <c r="V40" s="194">
        <f>'4. Billing Determinants'!$Z37</f>
        <v>0</v>
      </c>
      <c r="W40" s="194">
        <f>'4. Billing Determinants'!$Z38</f>
        <v>0</v>
      </c>
      <c r="X40" s="194">
        <f>'4. Billing Determinants'!$Z39</f>
        <v>0</v>
      </c>
      <c r="Y40" s="194">
        <f>'4. Billing Determinants'!$Z40</f>
        <v>0</v>
      </c>
    </row>
    <row r="41" spans="1:25" s="65" customFormat="1" x14ac:dyDescent="0.2">
      <c r="B41" s="373" t="s">
        <v>101</v>
      </c>
      <c r="C41" s="373"/>
      <c r="D41" s="195">
        <f>SUM(F40:Y40)</f>
        <v>-23409.119999999999</v>
      </c>
    </row>
    <row r="42" spans="1:25" s="65" customFormat="1" x14ac:dyDescent="0.2">
      <c r="B42" s="374" t="s">
        <v>88</v>
      </c>
      <c r="C42" s="374"/>
      <c r="D42" s="158">
        <f>D40-D41</f>
        <v>0</v>
      </c>
      <c r="E42" s="72"/>
    </row>
    <row r="43" spans="1:25" s="65" customFormat="1" x14ac:dyDescent="0.2"/>
    <row r="44" spans="1:25" s="196" customFormat="1" x14ac:dyDescent="0.2">
      <c r="B44" s="372" t="s">
        <v>257</v>
      </c>
      <c r="C44" s="372"/>
      <c r="D44" s="75">
        <f>SUM(F44:Y44)</f>
        <v>212506.79787369998</v>
      </c>
      <c r="E44" s="76"/>
      <c r="F44" s="75">
        <f t="shared" ref="F44:Y44" si="3">SUM(F5,F6,F8,F9,F12:F18)</f>
        <v>70479.812303533574</v>
      </c>
      <c r="G44" s="75">
        <f t="shared" si="3"/>
        <v>27460.163318160485</v>
      </c>
      <c r="H44" s="75">
        <f t="shared" si="3"/>
        <v>101164.73962319798</v>
      </c>
      <c r="I44" s="75">
        <f t="shared" si="3"/>
        <v>11510.228844884328</v>
      </c>
      <c r="J44" s="75">
        <f t="shared" si="3"/>
        <v>1381.0438223602353</v>
      </c>
      <c r="K44" s="75">
        <f t="shared" si="3"/>
        <v>25.434895556589375</v>
      </c>
      <c r="L44" s="75">
        <f t="shared" si="3"/>
        <v>485.37506600677574</v>
      </c>
      <c r="M44" s="75">
        <f t="shared" si="3"/>
        <v>0</v>
      </c>
      <c r="N44" s="75">
        <f t="shared" si="3"/>
        <v>0</v>
      </c>
      <c r="O44" s="75">
        <f t="shared" si="3"/>
        <v>0</v>
      </c>
      <c r="P44" s="75">
        <f t="shared" si="3"/>
        <v>0</v>
      </c>
      <c r="Q44" s="75">
        <f t="shared" si="3"/>
        <v>0</v>
      </c>
      <c r="R44" s="75">
        <f t="shared" si="3"/>
        <v>0</v>
      </c>
      <c r="S44" s="75">
        <f t="shared" si="3"/>
        <v>0</v>
      </c>
      <c r="T44" s="75">
        <f t="shared" si="3"/>
        <v>0</v>
      </c>
      <c r="U44" s="75">
        <f t="shared" si="3"/>
        <v>0</v>
      </c>
      <c r="V44" s="75">
        <f t="shared" si="3"/>
        <v>0</v>
      </c>
      <c r="W44" s="75">
        <f t="shared" si="3"/>
        <v>0</v>
      </c>
      <c r="X44" s="75">
        <f t="shared" si="3"/>
        <v>0</v>
      </c>
      <c r="Y44" s="75">
        <f t="shared" si="3"/>
        <v>0</v>
      </c>
    </row>
    <row r="45" spans="1:25" s="65" customFormat="1" x14ac:dyDescent="0.2">
      <c r="B45" s="372" t="s">
        <v>262</v>
      </c>
      <c r="C45" s="372"/>
      <c r="D45" s="75">
        <f>SUM(F45:Y45)</f>
        <v>-83059.533999999941</v>
      </c>
      <c r="E45" s="75"/>
      <c r="F45" s="75">
        <f t="shared" ref="F45:Y45" si="4">SUM(F7,F10)</f>
        <v>-26699.944964346316</v>
      </c>
      <c r="G45" s="75">
        <f t="shared" si="4"/>
        <v>-11035.944305072531</v>
      </c>
      <c r="H45" s="75">
        <f t="shared" si="4"/>
        <v>-39507.800197430857</v>
      </c>
      <c r="I45" s="75">
        <f t="shared" si="4"/>
        <v>-5103.4637782049977</v>
      </c>
      <c r="J45" s="75">
        <f t="shared" si="4"/>
        <v>-491.75018425909047</v>
      </c>
      <c r="K45" s="75">
        <f t="shared" si="4"/>
        <v>-14.964244568229802</v>
      </c>
      <c r="L45" s="75">
        <f t="shared" si="4"/>
        <v>-205.66632611794012</v>
      </c>
      <c r="M45" s="75">
        <f t="shared" si="4"/>
        <v>0</v>
      </c>
      <c r="N45" s="75">
        <f t="shared" si="4"/>
        <v>0</v>
      </c>
      <c r="O45" s="75">
        <f t="shared" si="4"/>
        <v>0</v>
      </c>
      <c r="P45" s="75">
        <f t="shared" si="4"/>
        <v>0</v>
      </c>
      <c r="Q45" s="75">
        <f t="shared" si="4"/>
        <v>0</v>
      </c>
      <c r="R45" s="75">
        <f t="shared" si="4"/>
        <v>0</v>
      </c>
      <c r="S45" s="75">
        <f t="shared" si="4"/>
        <v>0</v>
      </c>
      <c r="T45" s="75">
        <f t="shared" si="4"/>
        <v>0</v>
      </c>
      <c r="U45" s="75">
        <f t="shared" si="4"/>
        <v>0</v>
      </c>
      <c r="V45" s="75">
        <f t="shared" si="4"/>
        <v>0</v>
      </c>
      <c r="W45" s="75">
        <f t="shared" si="4"/>
        <v>0</v>
      </c>
      <c r="X45" s="75">
        <f t="shared" si="4"/>
        <v>0</v>
      </c>
      <c r="Y45" s="75">
        <f t="shared" si="4"/>
        <v>0</v>
      </c>
    </row>
    <row r="46" spans="1:25" s="197" customFormat="1" x14ac:dyDescent="0.2">
      <c r="B46" s="372" t="s">
        <v>269</v>
      </c>
      <c r="C46" s="372"/>
      <c r="D46" s="75">
        <f>SUM(F46:Y46)</f>
        <v>-785712.25699999987</v>
      </c>
      <c r="E46" s="75"/>
      <c r="F46" s="75">
        <f t="shared" ref="F46:Y46" si="5">F11</f>
        <v>-25650.106414962636</v>
      </c>
      <c r="G46" s="75">
        <f t="shared" si="5"/>
        <v>-39605.750195765795</v>
      </c>
      <c r="H46" s="75">
        <f t="shared" si="5"/>
        <v>-634080.56003319379</v>
      </c>
      <c r="I46" s="75">
        <f t="shared" si="5"/>
        <v>-75237.54798980616</v>
      </c>
      <c r="J46" s="75">
        <f t="shared" si="5"/>
        <v>-7522.7402104886978</v>
      </c>
      <c r="K46" s="75">
        <f t="shared" si="5"/>
        <v>-15.000604161576526</v>
      </c>
      <c r="L46" s="75">
        <f t="shared" si="5"/>
        <v>-3600.5515516213259</v>
      </c>
      <c r="M46" s="75">
        <f t="shared" si="5"/>
        <v>0</v>
      </c>
      <c r="N46" s="75">
        <f t="shared" si="5"/>
        <v>0</v>
      </c>
      <c r="O46" s="75">
        <f t="shared" si="5"/>
        <v>0</v>
      </c>
      <c r="P46" s="75">
        <f t="shared" si="5"/>
        <v>0</v>
      </c>
      <c r="Q46" s="75">
        <f t="shared" si="5"/>
        <v>0</v>
      </c>
      <c r="R46" s="75">
        <f t="shared" si="5"/>
        <v>0</v>
      </c>
      <c r="S46" s="75">
        <f t="shared" si="5"/>
        <v>0</v>
      </c>
      <c r="T46" s="75">
        <f t="shared" si="5"/>
        <v>0</v>
      </c>
      <c r="U46" s="75">
        <f t="shared" si="5"/>
        <v>0</v>
      </c>
      <c r="V46" s="75">
        <f t="shared" si="5"/>
        <v>0</v>
      </c>
      <c r="W46" s="75">
        <f t="shared" si="5"/>
        <v>0</v>
      </c>
      <c r="X46" s="75">
        <f t="shared" si="5"/>
        <v>0</v>
      </c>
      <c r="Y46" s="75">
        <f t="shared" si="5"/>
        <v>0</v>
      </c>
    </row>
    <row r="47" spans="1:25" s="65" customFormat="1" x14ac:dyDescent="0.2"/>
    <row r="48" spans="1:25" s="197" customFormat="1" x14ac:dyDescent="0.2">
      <c r="B48" s="372" t="s">
        <v>267</v>
      </c>
      <c r="C48" s="372"/>
      <c r="D48" s="75">
        <f>SUM(F48:Y48)</f>
        <v>0</v>
      </c>
      <c r="E48" s="75"/>
      <c r="F48" s="75">
        <f>'4. Billing Determinants'!$N21*'2. 2015 Continuity Schedule'!$CC$42</f>
        <v>0</v>
      </c>
      <c r="G48" s="75">
        <f>'4. Billing Determinants'!$N22*'2. 2015 Continuity Schedule'!$CC$42</f>
        <v>0</v>
      </c>
      <c r="H48" s="75">
        <f>'4. Billing Determinants'!$N23*'2. 2015 Continuity Schedule'!$CC$42</f>
        <v>0</v>
      </c>
      <c r="I48" s="75">
        <f>'4. Billing Determinants'!$N24*'2. 2015 Continuity Schedule'!$CC$42</f>
        <v>0</v>
      </c>
      <c r="J48" s="75">
        <f>'4. Billing Determinants'!$N25*'2. 2015 Continuity Schedule'!$CC$42</f>
        <v>0</v>
      </c>
      <c r="K48" s="75">
        <f>'4. Billing Determinants'!$N26*'2. 2015 Continuity Schedule'!$CC$42</f>
        <v>0</v>
      </c>
      <c r="L48" s="75">
        <f>'4. Billing Determinants'!$N27*'2. 2015 Continuity Schedule'!$CC$42</f>
        <v>0</v>
      </c>
      <c r="M48" s="75">
        <f>'4. Billing Determinants'!$N28*'2. 2015 Continuity Schedule'!$CC$42</f>
        <v>0</v>
      </c>
      <c r="N48" s="75">
        <f>'4. Billing Determinants'!$N29*'2. 2015 Continuity Schedule'!$CC$42</f>
        <v>0</v>
      </c>
      <c r="O48" s="75">
        <f>'4. Billing Determinants'!$N30*'2. 2015 Continuity Schedule'!$CC$42</f>
        <v>0</v>
      </c>
      <c r="P48" s="75">
        <f>'4. Billing Determinants'!$N31*'2. 2015 Continuity Schedule'!$CC$42</f>
        <v>0</v>
      </c>
      <c r="Q48" s="75">
        <f>'4. Billing Determinants'!$N32*'2. 2015 Continuity Schedule'!$CC$42</f>
        <v>0</v>
      </c>
      <c r="R48" s="75">
        <f>'4. Billing Determinants'!$N33*'2. 2015 Continuity Schedule'!$CC$42</f>
        <v>0</v>
      </c>
      <c r="S48" s="75">
        <f>'4. Billing Determinants'!$N34*'2. 2015 Continuity Schedule'!$CC$42</f>
        <v>0</v>
      </c>
      <c r="T48" s="75">
        <f>'4. Billing Determinants'!$N35*'2. 2015 Continuity Schedule'!$CC$42</f>
        <v>0</v>
      </c>
      <c r="U48" s="75">
        <f>'4. Billing Determinants'!$N36*'2. 2015 Continuity Schedule'!$CC$42</f>
        <v>0</v>
      </c>
      <c r="V48" s="75">
        <f>'4. Billing Determinants'!$N37*'2. 2015 Continuity Schedule'!$CC$42</f>
        <v>0</v>
      </c>
      <c r="W48" s="75">
        <f>'4. Billing Determinants'!$N38*'2. 2015 Continuity Schedule'!$CC$42</f>
        <v>0</v>
      </c>
      <c r="X48" s="75">
        <f>'4. Billing Determinants'!$N39*'2. 2015 Continuity Schedule'!$CC$42</f>
        <v>0</v>
      </c>
      <c r="Y48" s="75">
        <f>'4. Billing Determinants'!$N40*'2. 2015 Continuity Schedule'!$CC$42</f>
        <v>0</v>
      </c>
    </row>
    <row r="49" spans="2:25" s="65" customFormat="1" x14ac:dyDescent="0.2"/>
    <row r="50" spans="2:25" s="196" customFormat="1" x14ac:dyDescent="0.2">
      <c r="B50" s="372" t="s">
        <v>258</v>
      </c>
      <c r="C50" s="372"/>
      <c r="D50" s="75">
        <f>SUM(F50:Y50)</f>
        <v>34271.888999999996</v>
      </c>
      <c r="E50" s="76"/>
      <c r="F50" s="75">
        <f>SUM(F21:F33)</f>
        <v>11016.887599251229</v>
      </c>
      <c r="G50" s="75">
        <f t="shared" ref="G50:Y50" si="6">SUM(G21:G33)</f>
        <v>4553.6332798788417</v>
      </c>
      <c r="H50" s="75">
        <f t="shared" si="6"/>
        <v>16301.643866681565</v>
      </c>
      <c r="I50" s="75">
        <f t="shared" si="6"/>
        <v>2105.7828728266436</v>
      </c>
      <c r="J50" s="75">
        <f t="shared" si="6"/>
        <v>202.9051563262696</v>
      </c>
      <c r="K50" s="75">
        <f t="shared" si="6"/>
        <v>6.174522106170552</v>
      </c>
      <c r="L50" s="75">
        <f t="shared" si="6"/>
        <v>84.86170292927288</v>
      </c>
      <c r="M50" s="75">
        <f t="shared" si="6"/>
        <v>0</v>
      </c>
      <c r="N50" s="75">
        <f t="shared" si="6"/>
        <v>0</v>
      </c>
      <c r="O50" s="75">
        <f t="shared" si="6"/>
        <v>0</v>
      </c>
      <c r="P50" s="75">
        <f t="shared" si="6"/>
        <v>0</v>
      </c>
      <c r="Q50" s="75">
        <f t="shared" si="6"/>
        <v>0</v>
      </c>
      <c r="R50" s="75">
        <f t="shared" si="6"/>
        <v>0</v>
      </c>
      <c r="S50" s="75">
        <f t="shared" si="6"/>
        <v>0</v>
      </c>
      <c r="T50" s="75">
        <f t="shared" si="6"/>
        <v>0</v>
      </c>
      <c r="U50" s="75">
        <f t="shared" si="6"/>
        <v>0</v>
      </c>
      <c r="V50" s="75">
        <f t="shared" si="6"/>
        <v>0</v>
      </c>
      <c r="W50" s="75">
        <f t="shared" si="6"/>
        <v>0</v>
      </c>
      <c r="X50" s="75">
        <f t="shared" si="6"/>
        <v>0</v>
      </c>
      <c r="Y50" s="75">
        <f t="shared" si="6"/>
        <v>0</v>
      </c>
    </row>
    <row r="51" spans="2:25" s="65" customFormat="1" x14ac:dyDescent="0.2"/>
    <row r="52" spans="2:25" x14ac:dyDescent="0.2">
      <c r="B52" s="57" t="s">
        <v>198</v>
      </c>
      <c r="C52" s="57">
        <v>1575</v>
      </c>
      <c r="D52" s="56">
        <f>'2. 2015 Continuity Schedule'!CC83</f>
        <v>0</v>
      </c>
      <c r="E52" s="89" t="s">
        <v>223</v>
      </c>
      <c r="F52" s="56">
        <f>IFERROR(IF(F$4="",0,IF($E52="kWh",VLOOKUP(F$4,'4. Billing Determinants'!$B$19:$Z$41,4,0)/'4. Billing Determinants'!$E$41*$D52,IF($E52="kW",VLOOKUP(F$4,'4. Billing Determinants'!$B$19:$Z$41,5,0)/'4. Billing Determinants'!$F$41*$D52,IF($E52="Non-RPP kWh",VLOOKUP(F$4,'4. Billing Determinants'!$B$19:$Z$41,6,0)/'4. Billing Determinants'!$G$41*$D52,IF($E52="Distribution Rev.",VLOOKUP(F$4,'4. Billing Determinants'!$B$19:$Z$41,8,0)/'4. Billing Determinants'!$I$41*$D52, VLOOKUP(F$4,'4. Billing Determinants'!$B$19:$Z$41,3,0)/'4. Billing Determinants'!$D$41*$D52))))),0)</f>
        <v>0</v>
      </c>
      <c r="G52" s="56">
        <f>IFERROR(IF(G$4="",0,IF($E52="kWh",VLOOKUP(G$4,'4. Billing Determinants'!$B$19:$Z$41,4,0)/'4. Billing Determinants'!$E$41*$D52,IF($E52="kW",VLOOKUP(G$4,'4. Billing Determinants'!$B$19:$Z$41,5,0)/'4. Billing Determinants'!$F$41*$D52,IF($E52="Non-RPP kWh",VLOOKUP(G$4,'4. Billing Determinants'!$B$19:$Z$41,6,0)/'4. Billing Determinants'!$G$41*$D52,IF($E52="Distribution Rev.",VLOOKUP(G$4,'4. Billing Determinants'!$B$19:$Z$41,8,0)/'4. Billing Determinants'!$I$41*$D52, VLOOKUP(G$4,'4. Billing Determinants'!$B$19:$Z$41,3,0)/'4. Billing Determinants'!$D$41*$D52))))),0)</f>
        <v>0</v>
      </c>
      <c r="H52" s="56">
        <f>IFERROR(IF(H$4="",0,IF($E52="kWh",VLOOKUP(H$4,'4. Billing Determinants'!$B$19:$Z$41,4,0)/'4. Billing Determinants'!$E$41*$D52,IF($E52="kW",VLOOKUP(H$4,'4. Billing Determinants'!$B$19:$Z$41,5,0)/'4. Billing Determinants'!$F$41*$D52,IF($E52="Non-RPP kWh",VLOOKUP(H$4,'4. Billing Determinants'!$B$19:$Z$41,6,0)/'4. Billing Determinants'!$G$41*$D52,IF($E52="Distribution Rev.",VLOOKUP(H$4,'4. Billing Determinants'!$B$19:$Z$41,8,0)/'4. Billing Determinants'!$I$41*$D52, VLOOKUP(H$4,'4. Billing Determinants'!$B$19:$Z$41,3,0)/'4. Billing Determinants'!$D$41*$D52))))),0)</f>
        <v>0</v>
      </c>
      <c r="I52" s="56">
        <f>IFERROR(IF(I$4="",0,IF($E52="kWh",VLOOKUP(I$4,'4. Billing Determinants'!$B$19:$Z$41,4,0)/'4. Billing Determinants'!$E$41*$D52,IF($E52="kW",VLOOKUP(I$4,'4. Billing Determinants'!$B$19:$Z$41,5,0)/'4. Billing Determinants'!$F$41*$D52,IF($E52="Non-RPP kWh",VLOOKUP(I$4,'4. Billing Determinants'!$B$19:$Z$41,6,0)/'4. Billing Determinants'!$G$41*$D52,IF($E52="Distribution Rev.",VLOOKUP(I$4,'4. Billing Determinants'!$B$19:$Z$41,8,0)/'4. Billing Determinants'!$I$41*$D52, VLOOKUP(I$4,'4. Billing Determinants'!$B$19:$Z$41,3,0)/'4. Billing Determinants'!$D$41*$D52))))),0)</f>
        <v>0</v>
      </c>
      <c r="J52" s="56">
        <f>IFERROR(IF(J$4="",0,IF($E52="kWh",VLOOKUP(J$4,'4. Billing Determinants'!$B$19:$Z$41,4,0)/'4. Billing Determinants'!$E$41*$D52,IF($E52="kW",VLOOKUP(J$4,'4. Billing Determinants'!$B$19:$Z$41,5,0)/'4. Billing Determinants'!$F$41*$D52,IF($E52="Non-RPP kWh",VLOOKUP(J$4,'4. Billing Determinants'!$B$19:$Z$41,6,0)/'4. Billing Determinants'!$G$41*$D52,IF($E52="Distribution Rev.",VLOOKUP(J$4,'4. Billing Determinants'!$B$19:$Z$41,8,0)/'4. Billing Determinants'!$I$41*$D52, VLOOKUP(J$4,'4. Billing Determinants'!$B$19:$Z$41,3,0)/'4. Billing Determinants'!$D$41*$D52))))),0)</f>
        <v>0</v>
      </c>
      <c r="K52" s="56">
        <f>IFERROR(IF(K$4="",0,IF($E52="kWh",VLOOKUP(K$4,'4. Billing Determinants'!$B$19:$Z$41,4,0)/'4. Billing Determinants'!$E$41*$D52,IF($E52="kW",VLOOKUP(K$4,'4. Billing Determinants'!$B$19:$Z$41,5,0)/'4. Billing Determinants'!$F$41*$D52,IF($E52="Non-RPP kWh",VLOOKUP(K$4,'4. Billing Determinants'!$B$19:$Z$41,6,0)/'4. Billing Determinants'!$G$41*$D52,IF($E52="Distribution Rev.",VLOOKUP(K$4,'4. Billing Determinants'!$B$19:$Z$41,8,0)/'4. Billing Determinants'!$I$41*$D52, VLOOKUP(K$4,'4. Billing Determinants'!$B$19:$Z$41,3,0)/'4. Billing Determinants'!$D$41*$D52))))),0)</f>
        <v>0</v>
      </c>
      <c r="L52" s="56">
        <f>IFERROR(IF(L$4="",0,IF($E52="kWh",VLOOKUP(L$4,'4. Billing Determinants'!$B$19:$Z$41,4,0)/'4. Billing Determinants'!$E$41*$D52,IF($E52="kW",VLOOKUP(L$4,'4. Billing Determinants'!$B$19:$Z$41,5,0)/'4. Billing Determinants'!$F$41*$D52,IF($E52="Non-RPP kWh",VLOOKUP(L$4,'4. Billing Determinants'!$B$19:$Z$41,6,0)/'4. Billing Determinants'!$G$41*$D52,IF($E52="Distribution Rev.",VLOOKUP(L$4,'4. Billing Determinants'!$B$19:$Z$41,8,0)/'4. Billing Determinants'!$I$41*$D52, VLOOKUP(L$4,'4. Billing Determinants'!$B$19:$Z$41,3,0)/'4. Billing Determinants'!$D$41*$D52))))),0)</f>
        <v>0</v>
      </c>
      <c r="M52" s="56">
        <f>IFERROR(IF(M$4="",0,IF($E52="kWh",VLOOKUP(M$4,'4. Billing Determinants'!$B$19:$Z$41,4,0)/'4. Billing Determinants'!$E$41*$D52,IF($E52="kW",VLOOKUP(M$4,'4. Billing Determinants'!$B$19:$Z$41,5,0)/'4. Billing Determinants'!$F$41*$D52,IF($E52="Non-RPP kWh",VLOOKUP(M$4,'4. Billing Determinants'!$B$19:$Z$41,6,0)/'4. Billing Determinants'!$G$41*$D52,IF($E52="Distribution Rev.",VLOOKUP(M$4,'4. Billing Determinants'!$B$19:$Z$41,8,0)/'4. Billing Determinants'!$I$41*$D52, VLOOKUP(M$4,'4. Billing Determinants'!$B$19:$Z$41,3,0)/'4. Billing Determinants'!$D$41*$D52))))),0)</f>
        <v>0</v>
      </c>
      <c r="N52" s="56">
        <f>IFERROR(IF(N$4="",0,IF($E52="kWh",VLOOKUP(N$4,'4. Billing Determinants'!$B$19:$Z$41,4,0)/'4. Billing Determinants'!$E$41*$D52,IF($E52="kW",VLOOKUP(N$4,'4. Billing Determinants'!$B$19:$Z$41,5,0)/'4. Billing Determinants'!$F$41*$D52,IF($E52="Non-RPP kWh",VLOOKUP(N$4,'4. Billing Determinants'!$B$19:$Z$41,6,0)/'4. Billing Determinants'!$G$41*$D52,IF($E52="Distribution Rev.",VLOOKUP(N$4,'4. Billing Determinants'!$B$19:$Z$41,8,0)/'4. Billing Determinants'!$I$41*$D52, VLOOKUP(N$4,'4. Billing Determinants'!$B$19:$Z$41,3,0)/'4. Billing Determinants'!$D$41*$D52))))),0)</f>
        <v>0</v>
      </c>
      <c r="O52" s="56">
        <f>IFERROR(IF(O$4="",0,IF($E52="kWh",VLOOKUP(O$4,'4. Billing Determinants'!$B$19:$Z$41,4,0)/'4. Billing Determinants'!$E$41*$D52,IF($E52="kW",VLOOKUP(O$4,'4. Billing Determinants'!$B$19:$Z$41,5,0)/'4. Billing Determinants'!$F$41*$D52,IF($E52="Non-RPP kWh",VLOOKUP(O$4,'4. Billing Determinants'!$B$19:$Z$41,6,0)/'4. Billing Determinants'!$G$41*$D52,IF($E52="Distribution Rev.",VLOOKUP(O$4,'4. Billing Determinants'!$B$19:$Z$41,8,0)/'4. Billing Determinants'!$I$41*$D52, VLOOKUP(O$4,'4. Billing Determinants'!$B$19:$Z$41,3,0)/'4. Billing Determinants'!$D$41*$D52))))),0)</f>
        <v>0</v>
      </c>
      <c r="P52" s="56">
        <f>IFERROR(IF(P$4="",0,IF($E52="kWh",VLOOKUP(P$4,'4. Billing Determinants'!$B$19:$Z$41,4,0)/'4. Billing Determinants'!$E$41*$D52,IF($E52="kW",VLOOKUP(P$4,'4. Billing Determinants'!$B$19:$Z$41,5,0)/'4. Billing Determinants'!$F$41*$D52,IF($E52="Non-RPP kWh",VLOOKUP(P$4,'4. Billing Determinants'!$B$19:$Z$41,6,0)/'4. Billing Determinants'!$G$41*$D52,IF($E52="Distribution Rev.",VLOOKUP(P$4,'4. Billing Determinants'!$B$19:$Z$41,8,0)/'4. Billing Determinants'!$I$41*$D52, VLOOKUP(P$4,'4. Billing Determinants'!$B$19:$Z$41,3,0)/'4. Billing Determinants'!$D$41*$D52))))),0)</f>
        <v>0</v>
      </c>
      <c r="Q52" s="56">
        <f>IFERROR(IF(Q$4="",0,IF($E52="kWh",VLOOKUP(Q$4,'4. Billing Determinants'!$B$19:$Z$41,4,0)/'4. Billing Determinants'!$E$41*$D52,IF($E52="kW",VLOOKUP(Q$4,'4. Billing Determinants'!$B$19:$Z$41,5,0)/'4. Billing Determinants'!$F$41*$D52,IF($E52="Non-RPP kWh",VLOOKUP(Q$4,'4. Billing Determinants'!$B$19:$Z$41,6,0)/'4. Billing Determinants'!$G$41*$D52,IF($E52="Distribution Rev.",VLOOKUP(Q$4,'4. Billing Determinants'!$B$19:$Z$41,8,0)/'4. Billing Determinants'!$I$41*$D52, VLOOKUP(Q$4,'4. Billing Determinants'!$B$19:$Z$41,3,0)/'4. Billing Determinants'!$D$41*$D52))))),0)</f>
        <v>0</v>
      </c>
      <c r="R52" s="56">
        <f>IFERROR(IF(R$4="",0,IF($E52="kWh",VLOOKUP(R$4,'4. Billing Determinants'!$B$19:$Z$41,4,0)/'4. Billing Determinants'!$E$41*$D52,IF($E52="kW",VLOOKUP(R$4,'4. Billing Determinants'!$B$19:$Z$41,5,0)/'4. Billing Determinants'!$F$41*$D52,IF($E52="Non-RPP kWh",VLOOKUP(R$4,'4. Billing Determinants'!$B$19:$Z$41,6,0)/'4. Billing Determinants'!$G$41*$D52,IF($E52="Distribution Rev.",VLOOKUP(R$4,'4. Billing Determinants'!$B$19:$Z$41,8,0)/'4. Billing Determinants'!$I$41*$D52, VLOOKUP(R$4,'4. Billing Determinants'!$B$19:$Z$41,3,0)/'4. Billing Determinants'!$D$41*$D52))))),0)</f>
        <v>0</v>
      </c>
      <c r="S52" s="56">
        <f>IFERROR(IF(S$4="",0,IF($E52="kWh",VLOOKUP(S$4,'4. Billing Determinants'!$B$19:$Z$41,4,0)/'4. Billing Determinants'!$E$41*$D52,IF($E52="kW",VLOOKUP(S$4,'4. Billing Determinants'!$B$19:$Z$41,5,0)/'4. Billing Determinants'!$F$41*$D52,IF($E52="Non-RPP kWh",VLOOKUP(S$4,'4. Billing Determinants'!$B$19:$Z$41,6,0)/'4. Billing Determinants'!$G$41*$D52,IF($E52="Distribution Rev.",VLOOKUP(S$4,'4. Billing Determinants'!$B$19:$Z$41,8,0)/'4. Billing Determinants'!$I$41*$D52, VLOOKUP(S$4,'4. Billing Determinants'!$B$19:$Z$41,3,0)/'4. Billing Determinants'!$D$41*$D52))))),0)</f>
        <v>0</v>
      </c>
      <c r="T52" s="56">
        <f>IFERROR(IF(T$4="",0,IF($E52="kWh",VLOOKUP(T$4,'4. Billing Determinants'!$B$19:$Z$41,4,0)/'4. Billing Determinants'!$E$41*$D52,IF($E52="kW",VLOOKUP(T$4,'4. Billing Determinants'!$B$19:$Z$41,5,0)/'4. Billing Determinants'!$F$41*$D52,IF($E52="Non-RPP kWh",VLOOKUP(T$4,'4. Billing Determinants'!$B$19:$Z$41,6,0)/'4. Billing Determinants'!$G$41*$D52,IF($E52="Distribution Rev.",VLOOKUP(T$4,'4. Billing Determinants'!$B$19:$Z$41,8,0)/'4. Billing Determinants'!$I$41*$D52, VLOOKUP(T$4,'4. Billing Determinants'!$B$19:$Z$41,3,0)/'4. Billing Determinants'!$D$41*$D52))))),0)</f>
        <v>0</v>
      </c>
      <c r="U52" s="56">
        <f>IFERROR(IF(U$4="",0,IF($E52="kWh",VLOOKUP(U$4,'4. Billing Determinants'!$B$19:$Z$41,4,0)/'4. Billing Determinants'!$E$41*$D52,IF($E52="kW",VLOOKUP(U$4,'4. Billing Determinants'!$B$19:$Z$41,5,0)/'4. Billing Determinants'!$F$41*$D52,IF($E52="Non-RPP kWh",VLOOKUP(U$4,'4. Billing Determinants'!$B$19:$Z$41,6,0)/'4. Billing Determinants'!$G$41*$D52,IF($E52="Distribution Rev.",VLOOKUP(U$4,'4. Billing Determinants'!$B$19:$Z$41,8,0)/'4. Billing Determinants'!$I$41*$D52, VLOOKUP(U$4,'4. Billing Determinants'!$B$19:$Z$41,3,0)/'4. Billing Determinants'!$D$41*$D52))))),0)</f>
        <v>0</v>
      </c>
      <c r="V52" s="56">
        <f>IFERROR(IF(V$4="",0,IF($E52="kWh",VLOOKUP(V$4,'4. Billing Determinants'!$B$19:$Z$41,4,0)/'4. Billing Determinants'!$E$41*$D52,IF($E52="kW",VLOOKUP(V$4,'4. Billing Determinants'!$B$19:$Z$41,5,0)/'4. Billing Determinants'!$F$41*$D52,IF($E52="Non-RPP kWh",VLOOKUP(V$4,'4. Billing Determinants'!$B$19:$Z$41,6,0)/'4. Billing Determinants'!$G$41*$D52,IF($E52="Distribution Rev.",VLOOKUP(V$4,'4. Billing Determinants'!$B$19:$Z$41,8,0)/'4. Billing Determinants'!$I$41*$D52, VLOOKUP(V$4,'4. Billing Determinants'!$B$19:$Z$41,3,0)/'4. Billing Determinants'!$D$41*$D52))))),0)</f>
        <v>0</v>
      </c>
      <c r="W52" s="56">
        <f>IFERROR(IF(W$4="",0,IF($E52="kWh",VLOOKUP(W$4,'4. Billing Determinants'!$B$19:$Z$41,4,0)/'4. Billing Determinants'!$E$41*$D52,IF($E52="kW",VLOOKUP(W$4,'4. Billing Determinants'!$B$19:$Z$41,5,0)/'4. Billing Determinants'!$F$41*$D52,IF($E52="Non-RPP kWh",VLOOKUP(W$4,'4. Billing Determinants'!$B$19:$Z$41,6,0)/'4. Billing Determinants'!$G$41*$D52,IF($E52="Distribution Rev.",VLOOKUP(W$4,'4. Billing Determinants'!$B$19:$Z$41,8,0)/'4. Billing Determinants'!$I$41*$D52, VLOOKUP(W$4,'4. Billing Determinants'!$B$19:$Z$41,3,0)/'4. Billing Determinants'!$D$41*$D52))))),0)</f>
        <v>0</v>
      </c>
      <c r="X52" s="56">
        <f>IFERROR(IF(X$4="",0,IF($E52="kWh",VLOOKUP(X$4,'4. Billing Determinants'!$B$19:$Z$41,4,0)/'4. Billing Determinants'!$E$41*$D52,IF($E52="kW",VLOOKUP(X$4,'4. Billing Determinants'!$B$19:$Z$41,5,0)/'4. Billing Determinants'!$F$41*$D52,IF($E52="Non-RPP kWh",VLOOKUP(X$4,'4. Billing Determinants'!$B$19:$Z$41,6,0)/'4. Billing Determinants'!$G$41*$D52,IF($E52="Distribution Rev.",VLOOKUP(X$4,'4. Billing Determinants'!$B$19:$Z$41,8,0)/'4. Billing Determinants'!$I$41*$D52, VLOOKUP(X$4,'4. Billing Determinants'!$B$19:$Z$41,3,0)/'4. Billing Determinants'!$D$41*$D52))))),0)</f>
        <v>0</v>
      </c>
      <c r="Y52" s="56">
        <f>IFERROR(IF(Y$4="",0,IF($E52="kWh",VLOOKUP(Y$4,'4. Billing Determinants'!$B$19:$Z$41,4,0)/'4. Billing Determinants'!$E$41*$D52,IF($E52="kW",VLOOKUP(Y$4,'4. Billing Determinants'!$B$19:$Z$41,5,0)/'4. Billing Determinants'!$F$41*$D52,IF($E52="Non-RPP kWh",VLOOKUP(Y$4,'4. Billing Determinants'!$B$19:$Z$41,6,0)/'4. Billing Determinants'!$G$41*$D52,IF($E52="Distribution Rev.",VLOOKUP(Y$4,'4. Billing Determinants'!$B$19:$Z$41,8,0)/'4. Billing Determinants'!$I$41*$D52, VLOOKUP(Y$4,'4. Billing Determinants'!$B$19:$Z$41,3,0)/'4. Billing Determinants'!$D$41*$D52))))),0)</f>
        <v>0</v>
      </c>
    </row>
    <row r="53" spans="2:25" x14ac:dyDescent="0.2">
      <c r="B53" s="57" t="s">
        <v>199</v>
      </c>
      <c r="C53" s="57">
        <v>1576</v>
      </c>
      <c r="D53" s="56">
        <f>'2. 2015 Continuity Schedule'!CC84</f>
        <v>0</v>
      </c>
      <c r="E53" s="89" t="s">
        <v>223</v>
      </c>
      <c r="F53" s="56">
        <f>IFERROR(IF(F$4="",0,IF($E53="kWh",VLOOKUP(F$4,'4. Billing Determinants'!$B$19:$Z$41,4,0)/'4. Billing Determinants'!$E$41*$D53,IF($E53="kW",VLOOKUP(F$4,'4. Billing Determinants'!$B$19:$Z$41,5,0)/'4. Billing Determinants'!$F$41*$D53,IF($E53="Non-RPP kWh",VLOOKUP(F$4,'4. Billing Determinants'!$B$19:$Z$41,6,0)/'4. Billing Determinants'!$G$41*$D53,IF($E53="Distribution Rev.",VLOOKUP(F$4,'4. Billing Determinants'!$B$19:$Z$41,8,0)/'4. Billing Determinants'!$I$41*$D53, VLOOKUP(F$4,'4. Billing Determinants'!$B$19:$Z$41,3,0)/'4. Billing Determinants'!$D$41*$D53))))),0)</f>
        <v>0</v>
      </c>
      <c r="G53" s="56">
        <f>IFERROR(IF(G$4="",0,IF($E53="kWh",VLOOKUP(G$4,'4. Billing Determinants'!$B$19:$Z$41,4,0)/'4. Billing Determinants'!$E$41*$D53,IF($E53="kW",VLOOKUP(G$4,'4. Billing Determinants'!$B$19:$Z$41,5,0)/'4. Billing Determinants'!$F$41*$D53,IF($E53="Non-RPP kWh",VLOOKUP(G$4,'4. Billing Determinants'!$B$19:$Z$41,6,0)/'4. Billing Determinants'!$G$41*$D53,IF($E53="Distribution Rev.",VLOOKUP(G$4,'4. Billing Determinants'!$B$19:$Z$41,8,0)/'4. Billing Determinants'!$I$41*$D53, VLOOKUP(G$4,'4. Billing Determinants'!$B$19:$Z$41,3,0)/'4. Billing Determinants'!$D$41*$D53))))),0)</f>
        <v>0</v>
      </c>
      <c r="H53" s="56">
        <f>IFERROR(IF(H$4="",0,IF($E53="kWh",VLOOKUP(H$4,'4. Billing Determinants'!$B$19:$Z$41,4,0)/'4. Billing Determinants'!$E$41*$D53,IF($E53="kW",VLOOKUP(H$4,'4. Billing Determinants'!$B$19:$Z$41,5,0)/'4. Billing Determinants'!$F$41*$D53,IF($E53="Non-RPP kWh",VLOOKUP(H$4,'4. Billing Determinants'!$B$19:$Z$41,6,0)/'4. Billing Determinants'!$G$41*$D53,IF($E53="Distribution Rev.",VLOOKUP(H$4,'4. Billing Determinants'!$B$19:$Z$41,8,0)/'4. Billing Determinants'!$I$41*$D53, VLOOKUP(H$4,'4. Billing Determinants'!$B$19:$Z$41,3,0)/'4. Billing Determinants'!$D$41*$D53))))),0)</f>
        <v>0</v>
      </c>
      <c r="I53" s="56">
        <f>IFERROR(IF(I$4="",0,IF($E53="kWh",VLOOKUP(I$4,'4. Billing Determinants'!$B$19:$Z$41,4,0)/'4. Billing Determinants'!$E$41*$D53,IF($E53="kW",VLOOKUP(I$4,'4. Billing Determinants'!$B$19:$Z$41,5,0)/'4. Billing Determinants'!$F$41*$D53,IF($E53="Non-RPP kWh",VLOOKUP(I$4,'4. Billing Determinants'!$B$19:$Z$41,6,0)/'4. Billing Determinants'!$G$41*$D53,IF($E53="Distribution Rev.",VLOOKUP(I$4,'4. Billing Determinants'!$B$19:$Z$41,8,0)/'4. Billing Determinants'!$I$41*$D53, VLOOKUP(I$4,'4. Billing Determinants'!$B$19:$Z$41,3,0)/'4. Billing Determinants'!$D$41*$D53))))),0)</f>
        <v>0</v>
      </c>
      <c r="J53" s="56">
        <f>IFERROR(IF(J$4="",0,IF($E53="kWh",VLOOKUP(J$4,'4. Billing Determinants'!$B$19:$Z$41,4,0)/'4. Billing Determinants'!$E$41*$D53,IF($E53="kW",VLOOKUP(J$4,'4. Billing Determinants'!$B$19:$Z$41,5,0)/'4. Billing Determinants'!$F$41*$D53,IF($E53="Non-RPP kWh",VLOOKUP(J$4,'4. Billing Determinants'!$B$19:$Z$41,6,0)/'4. Billing Determinants'!$G$41*$D53,IF($E53="Distribution Rev.",VLOOKUP(J$4,'4. Billing Determinants'!$B$19:$Z$41,8,0)/'4. Billing Determinants'!$I$41*$D53, VLOOKUP(J$4,'4. Billing Determinants'!$B$19:$Z$41,3,0)/'4. Billing Determinants'!$D$41*$D53))))),0)</f>
        <v>0</v>
      </c>
      <c r="K53" s="56">
        <f>IFERROR(IF(K$4="",0,IF($E53="kWh",VLOOKUP(K$4,'4. Billing Determinants'!$B$19:$Z$41,4,0)/'4. Billing Determinants'!$E$41*$D53,IF($E53="kW",VLOOKUP(K$4,'4. Billing Determinants'!$B$19:$Z$41,5,0)/'4. Billing Determinants'!$F$41*$D53,IF($E53="Non-RPP kWh",VLOOKUP(K$4,'4. Billing Determinants'!$B$19:$Z$41,6,0)/'4. Billing Determinants'!$G$41*$D53,IF($E53="Distribution Rev.",VLOOKUP(K$4,'4. Billing Determinants'!$B$19:$Z$41,8,0)/'4. Billing Determinants'!$I$41*$D53, VLOOKUP(K$4,'4. Billing Determinants'!$B$19:$Z$41,3,0)/'4. Billing Determinants'!$D$41*$D53))))),0)</f>
        <v>0</v>
      </c>
      <c r="L53" s="56">
        <f>IFERROR(IF(L$4="",0,IF($E53="kWh",VLOOKUP(L$4,'4. Billing Determinants'!$B$19:$Z$41,4,0)/'4. Billing Determinants'!$E$41*$D53,IF($E53="kW",VLOOKUP(L$4,'4. Billing Determinants'!$B$19:$Z$41,5,0)/'4. Billing Determinants'!$F$41*$D53,IF($E53="Non-RPP kWh",VLOOKUP(L$4,'4. Billing Determinants'!$B$19:$Z$41,6,0)/'4. Billing Determinants'!$G$41*$D53,IF($E53="Distribution Rev.",VLOOKUP(L$4,'4. Billing Determinants'!$B$19:$Z$41,8,0)/'4. Billing Determinants'!$I$41*$D53, VLOOKUP(L$4,'4. Billing Determinants'!$B$19:$Z$41,3,0)/'4. Billing Determinants'!$D$41*$D53))))),0)</f>
        <v>0</v>
      </c>
      <c r="M53" s="56">
        <f>IFERROR(IF(M$4="",0,IF($E53="kWh",VLOOKUP(M$4,'4. Billing Determinants'!$B$19:$Z$41,4,0)/'4. Billing Determinants'!$E$41*$D53,IF($E53="kW",VLOOKUP(M$4,'4. Billing Determinants'!$B$19:$Z$41,5,0)/'4. Billing Determinants'!$F$41*$D53,IF($E53="Non-RPP kWh",VLOOKUP(M$4,'4. Billing Determinants'!$B$19:$Z$41,6,0)/'4. Billing Determinants'!$G$41*$D53,IF($E53="Distribution Rev.",VLOOKUP(M$4,'4. Billing Determinants'!$B$19:$Z$41,8,0)/'4. Billing Determinants'!$I$41*$D53, VLOOKUP(M$4,'4. Billing Determinants'!$B$19:$Z$41,3,0)/'4. Billing Determinants'!$D$41*$D53))))),0)</f>
        <v>0</v>
      </c>
      <c r="N53" s="56">
        <f>IFERROR(IF(N$4="",0,IF($E53="kWh",VLOOKUP(N$4,'4. Billing Determinants'!$B$19:$Z$41,4,0)/'4. Billing Determinants'!$E$41*$D53,IF($E53="kW",VLOOKUP(N$4,'4. Billing Determinants'!$B$19:$Z$41,5,0)/'4. Billing Determinants'!$F$41*$D53,IF($E53="Non-RPP kWh",VLOOKUP(N$4,'4. Billing Determinants'!$B$19:$Z$41,6,0)/'4. Billing Determinants'!$G$41*$D53,IF($E53="Distribution Rev.",VLOOKUP(N$4,'4. Billing Determinants'!$B$19:$Z$41,8,0)/'4. Billing Determinants'!$I$41*$D53, VLOOKUP(N$4,'4. Billing Determinants'!$B$19:$Z$41,3,0)/'4. Billing Determinants'!$D$41*$D53))))),0)</f>
        <v>0</v>
      </c>
      <c r="O53" s="56">
        <f>IFERROR(IF(O$4="",0,IF($E53="kWh",VLOOKUP(O$4,'4. Billing Determinants'!$B$19:$Z$41,4,0)/'4. Billing Determinants'!$E$41*$D53,IF($E53="kW",VLOOKUP(O$4,'4. Billing Determinants'!$B$19:$Z$41,5,0)/'4. Billing Determinants'!$F$41*$D53,IF($E53="Non-RPP kWh",VLOOKUP(O$4,'4. Billing Determinants'!$B$19:$Z$41,6,0)/'4. Billing Determinants'!$G$41*$D53,IF($E53="Distribution Rev.",VLOOKUP(O$4,'4. Billing Determinants'!$B$19:$Z$41,8,0)/'4. Billing Determinants'!$I$41*$D53, VLOOKUP(O$4,'4. Billing Determinants'!$B$19:$Z$41,3,0)/'4. Billing Determinants'!$D$41*$D53))))),0)</f>
        <v>0</v>
      </c>
      <c r="P53" s="56">
        <f>IFERROR(IF(P$4="",0,IF($E53="kWh",VLOOKUP(P$4,'4. Billing Determinants'!$B$19:$Z$41,4,0)/'4. Billing Determinants'!$E$41*$D53,IF($E53="kW",VLOOKUP(P$4,'4. Billing Determinants'!$B$19:$Z$41,5,0)/'4. Billing Determinants'!$F$41*$D53,IF($E53="Non-RPP kWh",VLOOKUP(P$4,'4. Billing Determinants'!$B$19:$Z$41,6,0)/'4. Billing Determinants'!$G$41*$D53,IF($E53="Distribution Rev.",VLOOKUP(P$4,'4. Billing Determinants'!$B$19:$Z$41,8,0)/'4. Billing Determinants'!$I$41*$D53, VLOOKUP(P$4,'4. Billing Determinants'!$B$19:$Z$41,3,0)/'4. Billing Determinants'!$D$41*$D53))))),0)</f>
        <v>0</v>
      </c>
      <c r="Q53" s="56">
        <f>IFERROR(IF(Q$4="",0,IF($E53="kWh",VLOOKUP(Q$4,'4. Billing Determinants'!$B$19:$Z$41,4,0)/'4. Billing Determinants'!$E$41*$D53,IF($E53="kW",VLOOKUP(Q$4,'4. Billing Determinants'!$B$19:$Z$41,5,0)/'4. Billing Determinants'!$F$41*$D53,IF($E53="Non-RPP kWh",VLOOKUP(Q$4,'4. Billing Determinants'!$B$19:$Z$41,6,0)/'4. Billing Determinants'!$G$41*$D53,IF($E53="Distribution Rev.",VLOOKUP(Q$4,'4. Billing Determinants'!$B$19:$Z$41,8,0)/'4. Billing Determinants'!$I$41*$D53, VLOOKUP(Q$4,'4. Billing Determinants'!$B$19:$Z$41,3,0)/'4. Billing Determinants'!$D$41*$D53))))),0)</f>
        <v>0</v>
      </c>
      <c r="R53" s="56">
        <f>IFERROR(IF(R$4="",0,IF($E53="kWh",VLOOKUP(R$4,'4. Billing Determinants'!$B$19:$Z$41,4,0)/'4. Billing Determinants'!$E$41*$D53,IF($E53="kW",VLOOKUP(R$4,'4. Billing Determinants'!$B$19:$Z$41,5,0)/'4. Billing Determinants'!$F$41*$D53,IF($E53="Non-RPP kWh",VLOOKUP(R$4,'4. Billing Determinants'!$B$19:$Z$41,6,0)/'4. Billing Determinants'!$G$41*$D53,IF($E53="Distribution Rev.",VLOOKUP(R$4,'4. Billing Determinants'!$B$19:$Z$41,8,0)/'4. Billing Determinants'!$I$41*$D53, VLOOKUP(R$4,'4. Billing Determinants'!$B$19:$Z$41,3,0)/'4. Billing Determinants'!$D$41*$D53))))),0)</f>
        <v>0</v>
      </c>
      <c r="S53" s="56">
        <f>IFERROR(IF(S$4="",0,IF($E53="kWh",VLOOKUP(S$4,'4. Billing Determinants'!$B$19:$Z$41,4,0)/'4. Billing Determinants'!$E$41*$D53,IF($E53="kW",VLOOKUP(S$4,'4. Billing Determinants'!$B$19:$Z$41,5,0)/'4. Billing Determinants'!$F$41*$D53,IF($E53="Non-RPP kWh",VLOOKUP(S$4,'4. Billing Determinants'!$B$19:$Z$41,6,0)/'4. Billing Determinants'!$G$41*$D53,IF($E53="Distribution Rev.",VLOOKUP(S$4,'4. Billing Determinants'!$B$19:$Z$41,8,0)/'4. Billing Determinants'!$I$41*$D53, VLOOKUP(S$4,'4. Billing Determinants'!$B$19:$Z$41,3,0)/'4. Billing Determinants'!$D$41*$D53))))),0)</f>
        <v>0</v>
      </c>
      <c r="T53" s="56">
        <f>IFERROR(IF(T$4="",0,IF($E53="kWh",VLOOKUP(T$4,'4. Billing Determinants'!$B$19:$Z$41,4,0)/'4. Billing Determinants'!$E$41*$D53,IF($E53="kW",VLOOKUP(T$4,'4. Billing Determinants'!$B$19:$Z$41,5,0)/'4. Billing Determinants'!$F$41*$D53,IF($E53="Non-RPP kWh",VLOOKUP(T$4,'4. Billing Determinants'!$B$19:$Z$41,6,0)/'4. Billing Determinants'!$G$41*$D53,IF($E53="Distribution Rev.",VLOOKUP(T$4,'4. Billing Determinants'!$B$19:$Z$41,8,0)/'4. Billing Determinants'!$I$41*$D53, VLOOKUP(T$4,'4. Billing Determinants'!$B$19:$Z$41,3,0)/'4. Billing Determinants'!$D$41*$D53))))),0)</f>
        <v>0</v>
      </c>
      <c r="U53" s="56">
        <f>IFERROR(IF(U$4="",0,IF($E53="kWh",VLOOKUP(U$4,'4. Billing Determinants'!$B$19:$Z$41,4,0)/'4. Billing Determinants'!$E$41*$D53,IF($E53="kW",VLOOKUP(U$4,'4. Billing Determinants'!$B$19:$Z$41,5,0)/'4. Billing Determinants'!$F$41*$D53,IF($E53="Non-RPP kWh",VLOOKUP(U$4,'4. Billing Determinants'!$B$19:$Z$41,6,0)/'4. Billing Determinants'!$G$41*$D53,IF($E53="Distribution Rev.",VLOOKUP(U$4,'4. Billing Determinants'!$B$19:$Z$41,8,0)/'4. Billing Determinants'!$I$41*$D53, VLOOKUP(U$4,'4. Billing Determinants'!$B$19:$Z$41,3,0)/'4. Billing Determinants'!$D$41*$D53))))),0)</f>
        <v>0</v>
      </c>
      <c r="V53" s="56">
        <f>IFERROR(IF(V$4="",0,IF($E53="kWh",VLOOKUP(V$4,'4. Billing Determinants'!$B$19:$Z$41,4,0)/'4. Billing Determinants'!$E$41*$D53,IF($E53="kW",VLOOKUP(V$4,'4. Billing Determinants'!$B$19:$Z$41,5,0)/'4. Billing Determinants'!$F$41*$D53,IF($E53="Non-RPP kWh",VLOOKUP(V$4,'4. Billing Determinants'!$B$19:$Z$41,6,0)/'4. Billing Determinants'!$G$41*$D53,IF($E53="Distribution Rev.",VLOOKUP(V$4,'4. Billing Determinants'!$B$19:$Z$41,8,0)/'4. Billing Determinants'!$I$41*$D53, VLOOKUP(V$4,'4. Billing Determinants'!$B$19:$Z$41,3,0)/'4. Billing Determinants'!$D$41*$D53))))),0)</f>
        <v>0</v>
      </c>
      <c r="W53" s="56">
        <f>IFERROR(IF(W$4="",0,IF($E53="kWh",VLOOKUP(W$4,'4. Billing Determinants'!$B$19:$Z$41,4,0)/'4. Billing Determinants'!$E$41*$D53,IF($E53="kW",VLOOKUP(W$4,'4. Billing Determinants'!$B$19:$Z$41,5,0)/'4. Billing Determinants'!$F$41*$D53,IF($E53="Non-RPP kWh",VLOOKUP(W$4,'4. Billing Determinants'!$B$19:$Z$41,6,0)/'4. Billing Determinants'!$G$41*$D53,IF($E53="Distribution Rev.",VLOOKUP(W$4,'4. Billing Determinants'!$B$19:$Z$41,8,0)/'4. Billing Determinants'!$I$41*$D53, VLOOKUP(W$4,'4. Billing Determinants'!$B$19:$Z$41,3,0)/'4. Billing Determinants'!$D$41*$D53))))),0)</f>
        <v>0</v>
      </c>
      <c r="X53" s="56">
        <f>IFERROR(IF(X$4="",0,IF($E53="kWh",VLOOKUP(X$4,'4. Billing Determinants'!$B$19:$Z$41,4,0)/'4. Billing Determinants'!$E$41*$D53,IF($E53="kW",VLOOKUP(X$4,'4. Billing Determinants'!$B$19:$Z$41,5,0)/'4. Billing Determinants'!$F$41*$D53,IF($E53="Non-RPP kWh",VLOOKUP(X$4,'4. Billing Determinants'!$B$19:$Z$41,6,0)/'4. Billing Determinants'!$G$41*$D53,IF($E53="Distribution Rev.",VLOOKUP(X$4,'4. Billing Determinants'!$B$19:$Z$41,8,0)/'4. Billing Determinants'!$I$41*$D53, VLOOKUP(X$4,'4. Billing Determinants'!$B$19:$Z$41,3,0)/'4. Billing Determinants'!$D$41*$D53))))),0)</f>
        <v>0</v>
      </c>
      <c r="Y53" s="56">
        <f>IFERROR(IF(Y$4="",0,IF($E53="kWh",VLOOKUP(Y$4,'4. Billing Determinants'!$B$19:$Z$41,4,0)/'4. Billing Determinants'!$E$41*$D53,IF($E53="kW",VLOOKUP(Y$4,'4. Billing Determinants'!$B$19:$Z$41,5,0)/'4. Billing Determinants'!$F$41*$D53,IF($E53="Non-RPP kWh",VLOOKUP(Y$4,'4. Billing Determinants'!$B$19:$Z$41,6,0)/'4. Billing Determinants'!$G$41*$D53,IF($E53="Distribution Rev.",VLOOKUP(Y$4,'4. Billing Determinants'!$B$19:$Z$41,8,0)/'4. Billing Determinants'!$I$41*$D53, VLOOKUP(Y$4,'4. Billing Determinants'!$B$19:$Z$41,3,0)/'4. Billing Determinants'!$D$41*$D53))))),0)</f>
        <v>0</v>
      </c>
    </row>
    <row r="54" spans="2:25" x14ac:dyDescent="0.2">
      <c r="B54" s="69" t="s">
        <v>124</v>
      </c>
      <c r="C54" s="69"/>
      <c r="D54" s="70">
        <f>SUM(D52:D53)</f>
        <v>0</v>
      </c>
      <c r="E54" s="70"/>
      <c r="F54" s="70">
        <f>SUM(F52:F53)</f>
        <v>0</v>
      </c>
      <c r="G54" s="70">
        <f t="shared" ref="G54:Y54" si="7">SUM(G52:G53)</f>
        <v>0</v>
      </c>
      <c r="H54" s="70">
        <f t="shared" si="7"/>
        <v>0</v>
      </c>
      <c r="I54" s="70">
        <f t="shared" si="7"/>
        <v>0</v>
      </c>
      <c r="J54" s="70">
        <f t="shared" si="7"/>
        <v>0</v>
      </c>
      <c r="K54" s="70">
        <f t="shared" si="7"/>
        <v>0</v>
      </c>
      <c r="L54" s="70">
        <f t="shared" si="7"/>
        <v>0</v>
      </c>
      <c r="M54" s="70">
        <f t="shared" si="7"/>
        <v>0</v>
      </c>
      <c r="N54" s="70">
        <f t="shared" si="7"/>
        <v>0</v>
      </c>
      <c r="O54" s="70">
        <f t="shared" si="7"/>
        <v>0</v>
      </c>
      <c r="P54" s="70">
        <f t="shared" si="7"/>
        <v>0</v>
      </c>
      <c r="Q54" s="70">
        <f t="shared" si="7"/>
        <v>0</v>
      </c>
      <c r="R54" s="70">
        <f t="shared" si="7"/>
        <v>0</v>
      </c>
      <c r="S54" s="70">
        <f t="shared" si="7"/>
        <v>0</v>
      </c>
      <c r="T54" s="70">
        <f t="shared" si="7"/>
        <v>0</v>
      </c>
      <c r="U54" s="70">
        <f t="shared" si="7"/>
        <v>0</v>
      </c>
      <c r="V54" s="70">
        <f t="shared" si="7"/>
        <v>0</v>
      </c>
      <c r="W54" s="70">
        <f t="shared" si="7"/>
        <v>0</v>
      </c>
      <c r="X54" s="70">
        <f t="shared" si="7"/>
        <v>0</v>
      </c>
      <c r="Y54" s="70">
        <f t="shared" si="7"/>
        <v>0</v>
      </c>
    </row>
    <row r="56" spans="2:25" x14ac:dyDescent="0.2">
      <c r="B56" s="198" t="s">
        <v>266</v>
      </c>
      <c r="C56" s="198"/>
    </row>
    <row r="57" spans="2:25" x14ac:dyDescent="0.2">
      <c r="B57" s="199" t="s">
        <v>268</v>
      </c>
      <c r="C57" s="200">
        <f>IF(ISERROR('2. 2015 Continuity Schedule'!CC42/'4. Billing Determinants'!D41), 0, '2. 2015 Continuity Schedule'!CC42/'4. Billing Determinants'!D41)</f>
        <v>-59.348034025560935</v>
      </c>
    </row>
    <row r="58" spans="2:25" x14ac:dyDescent="0.2">
      <c r="B58" s="199" t="s">
        <v>265</v>
      </c>
      <c r="C58" s="201">
        <f>IF(ISERROR('2. 2015 Continuity Schedule'!CC42/'4. Billing Determinants'!E41), 0, '2. 2015 Continuity Schedule'!CC42/'4. Billing Determinants'!E41)</f>
        <v>-3.2562947388965059E-3</v>
      </c>
    </row>
    <row r="59" spans="2:25" x14ac:dyDescent="0.2">
      <c r="B59" s="197"/>
      <c r="C59" s="197"/>
    </row>
  </sheetData>
  <sheetProtection algorithmName="SHA-512" hashValue="vUOFqcqjB94wFy/msU3Olek9+ZAOup3bz9h5fHC9Clai183sdsKEYtfl82Zt6SGrt5ebiiv62xm60hRSxbSUwQ==" saltValue="FYi474V0skC6c+U6nimGfA==" spinCount="100000" sheet="1" objects="1" scenarios="1"/>
  <mergeCells count="7">
    <mergeCell ref="B50:C50"/>
    <mergeCell ref="B48:C48"/>
    <mergeCell ref="B41:C41"/>
    <mergeCell ref="B42:C42"/>
    <mergeCell ref="B46:C46"/>
    <mergeCell ref="B44:C44"/>
    <mergeCell ref="B45:C45"/>
  </mergeCells>
  <dataValidations count="5">
    <dataValidation type="list" allowBlank="1" showInputMessage="1" showErrorMessage="1" sqref="E5 E8:E11">
      <formula1>"kWh, kW, Non-RPP kWh"</formula1>
    </dataValidation>
    <dataValidation type="list" allowBlank="1" showInputMessage="1" showErrorMessage="1" sqref="E34 E52:E53 E36:E38">
      <formula1>"kWh, kW, Non-RPP kWh, Distribution Rev."</formula1>
    </dataValidation>
    <dataValidation type="list" allowBlank="1" showInputMessage="1" showErrorMessage="1" sqref="E21:E33">
      <formula1>"kWh, kW, Non-RPP kWh, Distribution Rev., # of Customers"</formula1>
    </dataValidation>
    <dataValidation type="list" allowBlank="1" showInputMessage="1" showErrorMessage="1" sqref="E12:E18">
      <formula1>"kWh, kW, Non-RPP kWh, %"</formula1>
    </dataValidation>
    <dataValidation type="list" allowBlank="1" showInputMessage="1" showErrorMessage="1" sqref="E7">
      <formula1>"kWh, kW"</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J201"/>
  <sheetViews>
    <sheetView showGridLines="0" tabSelected="1" topLeftCell="A52" workbookViewId="0">
      <selection activeCell="J68" sqref="J68"/>
    </sheetView>
  </sheetViews>
  <sheetFormatPr defaultRowHeight="12.75" x14ac:dyDescent="0.2"/>
  <cols>
    <col min="1" max="1" width="9.140625" style="1"/>
    <col min="2" max="2" width="35.7109375" style="1" customWidth="1"/>
    <col min="3" max="3" width="17.42578125" style="1" customWidth="1"/>
    <col min="4" max="4" width="18.85546875" style="1" customWidth="1"/>
    <col min="5" max="5" width="18.28515625" style="1" customWidth="1"/>
    <col min="6" max="6" width="16.7109375" style="1" customWidth="1"/>
    <col min="7" max="7" width="4.5703125" style="1" customWidth="1"/>
    <col min="8" max="8" width="11.28515625" style="1" bestFit="1" customWidth="1"/>
    <col min="9" max="9" width="5" style="1" customWidth="1"/>
    <col min="10" max="10" width="21.28515625" style="1" customWidth="1"/>
    <col min="11" max="16384" width="9.140625" style="1"/>
  </cols>
  <sheetData>
    <row r="13" spans="2:4" x14ac:dyDescent="0.2">
      <c r="B13" s="77" t="s">
        <v>103</v>
      </c>
      <c r="C13" s="78"/>
      <c r="D13" s="79">
        <v>1</v>
      </c>
    </row>
    <row r="16" spans="2:4" ht="18" x14ac:dyDescent="0.25">
      <c r="B16" s="178" t="s">
        <v>105</v>
      </c>
    </row>
    <row r="17" spans="2:7" x14ac:dyDescent="0.2">
      <c r="B17" s="179" t="s">
        <v>275</v>
      </c>
    </row>
    <row r="18" spans="2:7" ht="12.75" customHeight="1" x14ac:dyDescent="0.2">
      <c r="B18" s="370" t="s">
        <v>96</v>
      </c>
      <c r="C18" s="369" t="s">
        <v>85</v>
      </c>
      <c r="D18" s="375" t="s">
        <v>104</v>
      </c>
      <c r="E18" s="375" t="s">
        <v>123</v>
      </c>
      <c r="F18" s="378" t="s">
        <v>102</v>
      </c>
    </row>
    <row r="19" spans="2:7" ht="27" customHeight="1" x14ac:dyDescent="0.2">
      <c r="B19" s="371"/>
      <c r="C19" s="369"/>
      <c r="D19" s="376"/>
      <c r="E19" s="376"/>
      <c r="F19" s="378"/>
    </row>
    <row r="20" spans="2:7" x14ac:dyDescent="0.2">
      <c r="B20" s="180" t="str">
        <f>IF(ISBLANK('4. Billing Determinants'!$B21), "", '4. Billing Determinants'!$B21)</f>
        <v>RESIDENTIAL</v>
      </c>
      <c r="C20" s="89" t="str">
        <f>IF(ISBLANK('4. Billing Determinants'!C21), "", '4. Billing Determinants'!C21)</f>
        <v>kWh</v>
      </c>
      <c r="D20" s="181">
        <f>IF(C20="", 0, IF(C20="kWh", '4. Billing Determinants'!E21, IF(C20="kW", '4. Billing Determinants'!F21, '4. Billing Determinants'!D21)))</f>
        <v>77564089.09649004</v>
      </c>
      <c r="E20" s="182">
        <f>HLOOKUP($B20, '5. Allocation of Balances'!$D$4:$Z$54, 41,FALSE)</f>
        <v>70479.812303533574</v>
      </c>
      <c r="F20" s="300">
        <f>IF(ISERROR(E20/D20), 0, IF(C20="# of Customers", E20/D20/12/$D$13, E20/D20/$D$13))</f>
        <v>9.0866550648014961E-4</v>
      </c>
      <c r="G20" s="184" t="str">
        <f>IF(C20="", "", IF(C20="# of Customers", "per customer per month", "$/"&amp;C20))</f>
        <v>$/kWh</v>
      </c>
    </row>
    <row r="21" spans="2:7" x14ac:dyDescent="0.2">
      <c r="B21" s="180" t="str">
        <f>IF(ISBLANK('4. Billing Determinants'!$B22), "", '4. Billing Determinants'!$B22)</f>
        <v>GENERAL SERVICE LESS THAN 50 KW</v>
      </c>
      <c r="C21" s="89" t="str">
        <f>IF(ISBLANK('4. Billing Determinants'!C22), "", '4. Billing Determinants'!C22)</f>
        <v>kWh</v>
      </c>
      <c r="D21" s="181">
        <f>IF(C21="", 0, IF(C21="kWh", '4. Billing Determinants'!E22, IF(C21="kW", '4. Billing Determinants'!F22, '4. Billing Determinants'!D22)))</f>
        <v>32059727.781671293</v>
      </c>
      <c r="E21" s="182">
        <f>HLOOKUP($B21, '5. Allocation of Balances'!$D$4:$Z$54, 41,FALSE)</f>
        <v>27460.163318160485</v>
      </c>
      <c r="F21" s="300">
        <f t="shared" ref="F21:F39" si="0">IF(ISERROR(E21/D21), 0, IF(C21="# of Customers", E21/D21/12/$D$13, E21/D21/$D$13))</f>
        <v>8.56531393690111E-4</v>
      </c>
      <c r="G21" s="184" t="str">
        <f t="shared" ref="G21:G39" si="1">IF(C21="", "", IF(C21="# of Customers", "per customer per month", "$/"&amp;C21))</f>
        <v>$/kWh</v>
      </c>
    </row>
    <row r="22" spans="2:7" x14ac:dyDescent="0.2">
      <c r="B22" s="180" t="str">
        <f>IF(ISBLANK('4. Billing Determinants'!$B23), "", '4. Billing Determinants'!$B23)</f>
        <v>GENERAL SERVICE 50-2999 KW</v>
      </c>
      <c r="C22" s="89" t="str">
        <f>IF(ISBLANK('4. Billing Determinants'!C23), "", '4. Billing Determinants'!C23)</f>
        <v>kW</v>
      </c>
      <c r="D22" s="181">
        <f>IF(C22="", 0, IF(C22="kWh", '4. Billing Determinants'!E23, IF(C22="kW", '4. Billing Determinants'!F23, '4. Billing Determinants'!D23)))</f>
        <v>289868.64584270574</v>
      </c>
      <c r="E22" s="182">
        <f>HLOOKUP($B22, '5. Allocation of Balances'!$D$4:$Z$54, 41,FALSE)</f>
        <v>101164.73962319798</v>
      </c>
      <c r="F22" s="300">
        <f t="shared" si="0"/>
        <v>0.34900200857906516</v>
      </c>
      <c r="G22" s="184" t="str">
        <f t="shared" si="1"/>
        <v>$/kW</v>
      </c>
    </row>
    <row r="23" spans="2:7" x14ac:dyDescent="0.2">
      <c r="B23" s="180" t="str">
        <f>IF(ISBLANK('4. Billing Determinants'!$B24), "", '4. Billing Determinants'!$B24)</f>
        <v>GENERAL SERVICE 3000-4999 KW</v>
      </c>
      <c r="C23" s="89" t="str">
        <f>IF(ISBLANK('4. Billing Determinants'!C24), "", '4. Billing Determinants'!C24)</f>
        <v>kW</v>
      </c>
      <c r="D23" s="181">
        <f>IF(C23="", 0, IF(C23="kWh", '4. Billing Determinants'!E24, IF(C23="kW", '4. Billing Determinants'!F24, '4. Billing Determinants'!D24)))</f>
        <v>39488.800157330261</v>
      </c>
      <c r="E23" s="182">
        <f>HLOOKUP($B23, '5. Allocation of Balances'!$D$4:$Z$54, 41,FALSE)</f>
        <v>11510.228844884328</v>
      </c>
      <c r="F23" s="300">
        <f t="shared" si="0"/>
        <v>0.29148084517700135</v>
      </c>
      <c r="G23" s="184" t="str">
        <f t="shared" si="1"/>
        <v>$/kW</v>
      </c>
    </row>
    <row r="24" spans="2:7" x14ac:dyDescent="0.2">
      <c r="B24" s="180" t="str">
        <f>IF(ISBLANK('4. Billing Determinants'!$B25), "", '4. Billing Determinants'!$B25)</f>
        <v>STREET LIGHTING</v>
      </c>
      <c r="C24" s="89" t="str">
        <f>IF(ISBLANK('4. Billing Determinants'!C25), "", '4. Billing Determinants'!C25)</f>
        <v>kW</v>
      </c>
      <c r="D24" s="181">
        <f>IF(C24="", 0, IF(C24="kWh", '4. Billing Determinants'!E25, IF(C24="kW", '4. Billing Determinants'!F25, '4. Billing Determinants'!D25)))</f>
        <v>3837.2665920832246</v>
      </c>
      <c r="E24" s="182">
        <f>HLOOKUP($B24, '5. Allocation of Balances'!$D$4:$Z$54, 41,FALSE)</f>
        <v>1381.0438223602353</v>
      </c>
      <c r="F24" s="300">
        <f t="shared" si="0"/>
        <v>0.35990301669670455</v>
      </c>
      <c r="G24" s="184" t="str">
        <f t="shared" si="1"/>
        <v>$/kW</v>
      </c>
    </row>
    <row r="25" spans="2:7" x14ac:dyDescent="0.2">
      <c r="B25" s="180" t="str">
        <f>IF(ISBLANK('4. Billing Determinants'!$B26), "", '4. Billing Determinants'!$B26)</f>
        <v>SENTINEL LIGHTS</v>
      </c>
      <c r="C25" s="89" t="str">
        <f>IF(ISBLANK('4. Billing Determinants'!C26), "", '4. Billing Determinants'!C26)</f>
        <v>kW</v>
      </c>
      <c r="D25" s="181">
        <f>IF(C25="", 0, IF(C25="kWh", '4. Billing Determinants'!E26, IF(C25="kW", '4. Billing Determinants'!F26, '4. Billing Determinants'!D26)))</f>
        <v>132.26609235784815</v>
      </c>
      <c r="E25" s="182">
        <f>HLOOKUP($B25, '5. Allocation of Balances'!$D$4:$Z$54, 41,FALSE)</f>
        <v>25.434895556589375</v>
      </c>
      <c r="F25" s="300">
        <f t="shared" si="0"/>
        <v>0.19230095259618643</v>
      </c>
      <c r="G25" s="184" t="str">
        <f t="shared" si="1"/>
        <v>$/kW</v>
      </c>
    </row>
    <row r="26" spans="2:7" x14ac:dyDescent="0.2">
      <c r="B26" s="180" t="str">
        <f>IF(ISBLANK('4. Billing Determinants'!$B27), "", '4. Billing Determinants'!$B27)</f>
        <v>UNMETERED SCATTERED LOAD</v>
      </c>
      <c r="C26" s="89" t="str">
        <f>IF(ISBLANK('4. Billing Determinants'!C27), "", '4. Billing Determinants'!C27)</f>
        <v>kWh</v>
      </c>
      <c r="D26" s="181">
        <f>IF(C26="", 0, IF(C26="kWh", '4. Billing Determinants'!E27, IF(C26="kW", '4. Billing Determinants'!F27, '4. Billing Determinants'!D27)))</f>
        <v>597466.44663356245</v>
      </c>
      <c r="E26" s="182">
        <f>HLOOKUP($B26, '5. Allocation of Balances'!$D$4:$Z$54, 41,FALSE)</f>
        <v>485.37506600677574</v>
      </c>
      <c r="F26" s="300">
        <f t="shared" si="0"/>
        <v>8.1238882742559347E-4</v>
      </c>
      <c r="G26" s="184" t="str">
        <f t="shared" si="1"/>
        <v>$/kWh</v>
      </c>
    </row>
    <row r="27" spans="2:7" x14ac:dyDescent="0.2">
      <c r="B27" s="180" t="str">
        <f>IF(ISBLANK('4. Billing Determinants'!$B28), "", '4. Billing Determinants'!$B28)</f>
        <v/>
      </c>
      <c r="C27" s="89" t="str">
        <f>IF(ISBLANK('4. Billing Determinants'!C28), "", '4. Billing Determinants'!C28)</f>
        <v/>
      </c>
      <c r="D27" s="181">
        <f>IF(C27="", 0, IF(C27="kWh", '4. Billing Determinants'!E28, IF(C27="kW", '4. Billing Determinants'!F28, '4. Billing Determinants'!D28)))</f>
        <v>0</v>
      </c>
      <c r="E27" s="182">
        <f>HLOOKUP($B27, '5. Allocation of Balances'!$D$4:$Z$54, 41,FALSE)</f>
        <v>0</v>
      </c>
      <c r="F27" s="183">
        <f t="shared" si="0"/>
        <v>0</v>
      </c>
      <c r="G27" s="184" t="str">
        <f t="shared" si="1"/>
        <v/>
      </c>
    </row>
    <row r="28" spans="2:7" x14ac:dyDescent="0.2">
      <c r="B28" s="180" t="str">
        <f>IF(ISBLANK('4. Billing Determinants'!$B29), "", '4. Billing Determinants'!$B29)</f>
        <v/>
      </c>
      <c r="C28" s="89" t="str">
        <f>IF(ISBLANK('4. Billing Determinants'!C29), "", '4. Billing Determinants'!C29)</f>
        <v/>
      </c>
      <c r="D28" s="181">
        <f>IF(C28="", 0, IF(C28="kWh", '4. Billing Determinants'!E29, IF(C28="kW", '4. Billing Determinants'!F29, '4. Billing Determinants'!D29)))</f>
        <v>0</v>
      </c>
      <c r="E28" s="182">
        <f>HLOOKUP($B28, '5. Allocation of Balances'!$D$4:$Z$54, 41,FALSE)</f>
        <v>0</v>
      </c>
      <c r="F28" s="183">
        <f t="shared" si="0"/>
        <v>0</v>
      </c>
      <c r="G28" s="184" t="str">
        <f t="shared" si="1"/>
        <v/>
      </c>
    </row>
    <row r="29" spans="2:7" x14ac:dyDescent="0.2">
      <c r="B29" s="180" t="str">
        <f>IF(ISBLANK('4. Billing Determinants'!$B30), "", '4. Billing Determinants'!$B30)</f>
        <v/>
      </c>
      <c r="C29" s="89" t="str">
        <f>IF(ISBLANK('4. Billing Determinants'!C30), "", '4. Billing Determinants'!C30)</f>
        <v/>
      </c>
      <c r="D29" s="181">
        <f>IF(C29="", 0, IF(C29="kWh", '4. Billing Determinants'!E30, IF(C29="kW", '4. Billing Determinants'!F30, '4. Billing Determinants'!D30)))</f>
        <v>0</v>
      </c>
      <c r="E29" s="182">
        <f>HLOOKUP($B29, '5. Allocation of Balances'!$D$4:$Z$54, 41,FALSE)</f>
        <v>0</v>
      </c>
      <c r="F29" s="183">
        <f t="shared" si="0"/>
        <v>0</v>
      </c>
      <c r="G29" s="184" t="str">
        <f t="shared" si="1"/>
        <v/>
      </c>
    </row>
    <row r="30" spans="2:7" x14ac:dyDescent="0.2">
      <c r="B30" s="180" t="str">
        <f>IF(ISBLANK('4. Billing Determinants'!$B31), "", '4. Billing Determinants'!$B31)</f>
        <v/>
      </c>
      <c r="C30" s="89" t="str">
        <f>IF(ISBLANK('4. Billing Determinants'!C31), "", '4. Billing Determinants'!C31)</f>
        <v/>
      </c>
      <c r="D30" s="181">
        <f>IF(C30="", 0, IF(C30="kWh", '4. Billing Determinants'!E31, IF(C30="kW", '4. Billing Determinants'!F31, '4. Billing Determinants'!D31)))</f>
        <v>0</v>
      </c>
      <c r="E30" s="182">
        <f>HLOOKUP($B30, '5. Allocation of Balances'!$D$4:$Z$54, 41,FALSE)</f>
        <v>0</v>
      </c>
      <c r="F30" s="183">
        <f t="shared" si="0"/>
        <v>0</v>
      </c>
      <c r="G30" s="184" t="str">
        <f t="shared" si="1"/>
        <v/>
      </c>
    </row>
    <row r="31" spans="2:7" x14ac:dyDescent="0.2">
      <c r="B31" s="180" t="str">
        <f>IF(ISBLANK('4. Billing Determinants'!$B32), "", '4. Billing Determinants'!$B32)</f>
        <v/>
      </c>
      <c r="C31" s="89" t="str">
        <f>IF(ISBLANK('4. Billing Determinants'!C32), "", '4. Billing Determinants'!C32)</f>
        <v/>
      </c>
      <c r="D31" s="181">
        <f>IF(C31="", 0, IF(C31="kWh", '4. Billing Determinants'!E32, IF(C31="kW", '4. Billing Determinants'!F32, '4. Billing Determinants'!D32)))</f>
        <v>0</v>
      </c>
      <c r="E31" s="182">
        <f>HLOOKUP($B31, '5. Allocation of Balances'!$D$4:$Z$54, 41,FALSE)</f>
        <v>0</v>
      </c>
      <c r="F31" s="183">
        <f t="shared" si="0"/>
        <v>0</v>
      </c>
      <c r="G31" s="184" t="str">
        <f t="shared" si="1"/>
        <v/>
      </c>
    </row>
    <row r="32" spans="2:7" x14ac:dyDescent="0.2">
      <c r="B32" s="180" t="str">
        <f>IF(ISBLANK('4. Billing Determinants'!$B33), "", '4. Billing Determinants'!$B33)</f>
        <v/>
      </c>
      <c r="C32" s="89" t="str">
        <f>IF(ISBLANK('4. Billing Determinants'!C33), "", '4. Billing Determinants'!C33)</f>
        <v/>
      </c>
      <c r="D32" s="181">
        <f>IF(C32="", 0, IF(C32="kWh", '4. Billing Determinants'!E33, IF(C32="kW", '4. Billing Determinants'!F33, '4. Billing Determinants'!D33)))</f>
        <v>0</v>
      </c>
      <c r="E32" s="182">
        <f>HLOOKUP($B32, '5. Allocation of Balances'!$D$4:$Z$54, 41,FALSE)</f>
        <v>0</v>
      </c>
      <c r="F32" s="183">
        <f t="shared" si="0"/>
        <v>0</v>
      </c>
      <c r="G32" s="184" t="str">
        <f t="shared" si="1"/>
        <v/>
      </c>
    </row>
    <row r="33" spans="2:9" x14ac:dyDescent="0.2">
      <c r="B33" s="180" t="str">
        <f>IF(ISBLANK('4. Billing Determinants'!$B34), "", '4. Billing Determinants'!$B34)</f>
        <v/>
      </c>
      <c r="C33" s="89" t="str">
        <f>IF(ISBLANK('4. Billing Determinants'!C34), "", '4. Billing Determinants'!C34)</f>
        <v/>
      </c>
      <c r="D33" s="181">
        <f>IF(C33="", 0, IF(C33="kWh", '4. Billing Determinants'!E34, IF(C33="kW", '4. Billing Determinants'!F34, '4. Billing Determinants'!D34)))</f>
        <v>0</v>
      </c>
      <c r="E33" s="182">
        <f>HLOOKUP($B33, '5. Allocation of Balances'!$D$4:$Z$54, 41,FALSE)</f>
        <v>0</v>
      </c>
      <c r="F33" s="183">
        <f t="shared" si="0"/>
        <v>0</v>
      </c>
      <c r="G33" s="184" t="str">
        <f t="shared" si="1"/>
        <v/>
      </c>
    </row>
    <row r="34" spans="2:9" x14ac:dyDescent="0.2">
      <c r="B34" s="180" t="str">
        <f>IF(ISBLANK('4. Billing Determinants'!$B35), "", '4. Billing Determinants'!$B35)</f>
        <v/>
      </c>
      <c r="C34" s="89" t="str">
        <f>IF(ISBLANK('4. Billing Determinants'!C35), "", '4. Billing Determinants'!C35)</f>
        <v/>
      </c>
      <c r="D34" s="181">
        <f>IF(C34="", 0, IF(C34="kWh", '4. Billing Determinants'!E35, IF(C34="kW", '4. Billing Determinants'!F35, '4. Billing Determinants'!D35)))</f>
        <v>0</v>
      </c>
      <c r="E34" s="182">
        <f>HLOOKUP($B34, '5. Allocation of Balances'!$D$4:$Z$54, 41,FALSE)</f>
        <v>0</v>
      </c>
      <c r="F34" s="183">
        <f t="shared" si="0"/>
        <v>0</v>
      </c>
      <c r="G34" s="184" t="str">
        <f t="shared" si="1"/>
        <v/>
      </c>
    </row>
    <row r="35" spans="2:9" x14ac:dyDescent="0.2">
      <c r="B35" s="180" t="str">
        <f>IF(ISBLANK('4. Billing Determinants'!$B36), "", '4. Billing Determinants'!$B36)</f>
        <v/>
      </c>
      <c r="C35" s="89" t="str">
        <f>IF(ISBLANK('4. Billing Determinants'!C36), "", '4. Billing Determinants'!C36)</f>
        <v/>
      </c>
      <c r="D35" s="181">
        <f>IF(C35="", 0, IF(C35="kWh", '4. Billing Determinants'!E36, IF(C35="kW", '4. Billing Determinants'!F36, '4. Billing Determinants'!D36)))</f>
        <v>0</v>
      </c>
      <c r="E35" s="182">
        <f>HLOOKUP($B35, '5. Allocation of Balances'!$D$4:$Z$54, 41,FALSE)</f>
        <v>0</v>
      </c>
      <c r="F35" s="183">
        <f t="shared" si="0"/>
        <v>0</v>
      </c>
      <c r="G35" s="184" t="str">
        <f t="shared" si="1"/>
        <v/>
      </c>
    </row>
    <row r="36" spans="2:9" x14ac:dyDescent="0.2">
      <c r="B36" s="180" t="str">
        <f>IF(ISBLANK('4. Billing Determinants'!$B37), "", '4. Billing Determinants'!$B37)</f>
        <v/>
      </c>
      <c r="C36" s="89" t="str">
        <f>IF(ISBLANK('4. Billing Determinants'!C37), "", '4. Billing Determinants'!C37)</f>
        <v/>
      </c>
      <c r="D36" s="181">
        <f>IF(C36="", 0, IF(C36="kWh", '4. Billing Determinants'!E37, IF(C36="kW", '4. Billing Determinants'!F37, '4. Billing Determinants'!D37)))</f>
        <v>0</v>
      </c>
      <c r="E36" s="182">
        <f>HLOOKUP($B36, '5. Allocation of Balances'!$D$4:$Z$54, 41,FALSE)</f>
        <v>0</v>
      </c>
      <c r="F36" s="183">
        <f t="shared" si="0"/>
        <v>0</v>
      </c>
      <c r="G36" s="184" t="str">
        <f t="shared" si="1"/>
        <v/>
      </c>
    </row>
    <row r="37" spans="2:9" x14ac:dyDescent="0.2">
      <c r="B37" s="180" t="str">
        <f>IF(ISBLANK('4. Billing Determinants'!$B38), "", '4. Billing Determinants'!$B38)</f>
        <v/>
      </c>
      <c r="C37" s="89" t="str">
        <f>IF(ISBLANK('4. Billing Determinants'!C38), "", '4. Billing Determinants'!C38)</f>
        <v/>
      </c>
      <c r="D37" s="181">
        <f>IF(C37="", 0, IF(C37="kWh", '4. Billing Determinants'!E38, IF(C37="kW", '4. Billing Determinants'!F38, '4. Billing Determinants'!D38)))</f>
        <v>0</v>
      </c>
      <c r="E37" s="182">
        <f>HLOOKUP($B37, '5. Allocation of Balances'!$D$4:$Z$54, 41,FALSE)</f>
        <v>0</v>
      </c>
      <c r="F37" s="183">
        <f t="shared" si="0"/>
        <v>0</v>
      </c>
      <c r="G37" s="184" t="str">
        <f t="shared" si="1"/>
        <v/>
      </c>
    </row>
    <row r="38" spans="2:9" x14ac:dyDescent="0.2">
      <c r="B38" s="180" t="str">
        <f>IF(ISBLANK('4. Billing Determinants'!$B39), "", '4. Billing Determinants'!$B39)</f>
        <v/>
      </c>
      <c r="C38" s="89" t="str">
        <f>IF(ISBLANK('4. Billing Determinants'!C39), "", '4. Billing Determinants'!C39)</f>
        <v/>
      </c>
      <c r="D38" s="181">
        <f>IF(C38="", 0, IF(C38="kWh", '4. Billing Determinants'!E39, IF(C38="kW", '4. Billing Determinants'!F39, '4. Billing Determinants'!D39)))</f>
        <v>0</v>
      </c>
      <c r="E38" s="182">
        <f>HLOOKUP($B38, '5. Allocation of Balances'!$D$4:$Z$54, 41,FALSE)</f>
        <v>0</v>
      </c>
      <c r="F38" s="183">
        <f t="shared" si="0"/>
        <v>0</v>
      </c>
      <c r="G38" s="184" t="str">
        <f t="shared" si="1"/>
        <v/>
      </c>
      <c r="I38" s="185"/>
    </row>
    <row r="39" spans="2:9" x14ac:dyDescent="0.2">
      <c r="B39" s="180" t="str">
        <f>IF(ISBLANK('4. Billing Determinants'!$B40), "", '4. Billing Determinants'!$B40)</f>
        <v/>
      </c>
      <c r="C39" s="89" t="str">
        <f>IF(ISBLANK('4. Billing Determinants'!C40), "", '4. Billing Determinants'!C40)</f>
        <v/>
      </c>
      <c r="D39" s="181">
        <f>IF(C39="", 0, IF(C39="kWh", '4. Billing Determinants'!E40, IF(C39="kW", '4. Billing Determinants'!F40, '4. Billing Determinants'!D40)))</f>
        <v>0</v>
      </c>
      <c r="E39" s="182">
        <f>HLOOKUP($B39, '5. Allocation of Balances'!$D$4:$Z$54, 41,FALSE)</f>
        <v>0</v>
      </c>
      <c r="F39" s="183">
        <f t="shared" si="0"/>
        <v>0</v>
      </c>
      <c r="G39" s="184" t="str">
        <f t="shared" si="1"/>
        <v/>
      </c>
    </row>
    <row r="40" spans="2:9" x14ac:dyDescent="0.2">
      <c r="B40" s="186" t="s">
        <v>86</v>
      </c>
      <c r="C40" s="187"/>
      <c r="D40" s="188"/>
      <c r="E40" s="189">
        <f>SUM(E20:E39)</f>
        <v>212506.79787369998</v>
      </c>
      <c r="F40" s="186"/>
    </row>
    <row r="42" spans="2:9" ht="15.75" x14ac:dyDescent="0.25">
      <c r="B42" s="190" t="s">
        <v>274</v>
      </c>
    </row>
    <row r="43" spans="2:9" x14ac:dyDescent="0.2">
      <c r="B43" s="179" t="s">
        <v>259</v>
      </c>
    </row>
    <row r="44" spans="2:9" ht="12.75" customHeight="1" x14ac:dyDescent="0.2">
      <c r="B44" s="370" t="s">
        <v>96</v>
      </c>
      <c r="C44" s="369" t="s">
        <v>85</v>
      </c>
      <c r="D44" s="375" t="s">
        <v>104</v>
      </c>
      <c r="E44" s="375" t="s">
        <v>123</v>
      </c>
      <c r="F44" s="377" t="s">
        <v>102</v>
      </c>
    </row>
    <row r="45" spans="2:9" ht="27" customHeight="1" x14ac:dyDescent="0.2">
      <c r="B45" s="371"/>
      <c r="C45" s="369"/>
      <c r="D45" s="376"/>
      <c r="E45" s="376"/>
      <c r="F45" s="377"/>
    </row>
    <row r="46" spans="2:9" x14ac:dyDescent="0.2">
      <c r="B46" s="180" t="str">
        <f>IF(ISBLANK('4. Billing Determinants'!B21), "", '4. Billing Determinants'!B21)</f>
        <v>RESIDENTIAL</v>
      </c>
      <c r="C46" s="89" t="str">
        <f>IF(ISBLANK('4. Billing Determinants'!C21), "", '4. Billing Determinants'!C21)</f>
        <v>kWh</v>
      </c>
      <c r="D46" s="181">
        <f>IF(C46="", 0, IF(C46="kWh", '4. Billing Determinants'!L21, IF(C46="kW", '4. Billing Determinants'!M21, '4. Billing Determinants'!D21)))</f>
        <v>77564089.09649004</v>
      </c>
      <c r="E46" s="182">
        <f>HLOOKUP($B46, '5. Allocation of Balances'!$D$4:$Z$54, 42,FALSE)</f>
        <v>-26699.944964346316</v>
      </c>
      <c r="F46" s="300">
        <f>IF(ISERROR(E46/D46), 0, IF(C46="# of Customers", E46/D46/12/$D$13, E46/D46/$D$13))</f>
        <v>-3.4423075517758583E-4</v>
      </c>
      <c r="G46" s="184" t="str">
        <f>IF(C46="", "", IF(C46="# of Customers", "per customer per month", "$/"&amp;C46))</f>
        <v>$/kWh</v>
      </c>
    </row>
    <row r="47" spans="2:9" x14ac:dyDescent="0.2">
      <c r="B47" s="180" t="str">
        <f>IF(ISBLANK('4. Billing Determinants'!B22), "", '4. Billing Determinants'!B22)</f>
        <v>GENERAL SERVICE LESS THAN 50 KW</v>
      </c>
      <c r="C47" s="89" t="str">
        <f>IF(ISBLANK('4. Billing Determinants'!C22), "", '4. Billing Determinants'!C22)</f>
        <v>kWh</v>
      </c>
      <c r="D47" s="181">
        <f>IF(C47="", 0, IF(C47="kWh", '4. Billing Determinants'!L22, IF(C47="kW", '4. Billing Determinants'!M22, '4. Billing Determinants'!D22)))</f>
        <v>32059727.781671293</v>
      </c>
      <c r="E47" s="182">
        <f>HLOOKUP($B47, '5. Allocation of Balances'!$D$4:$Z$54, 42,FALSE)</f>
        <v>-11035.944305072531</v>
      </c>
      <c r="F47" s="300">
        <f t="shared" ref="F47:F65" si="2">IF(ISERROR(E47/D47), 0, IF(C47="# of Customers", E47/D47/12/$D$13, E47/D47/$D$13))</f>
        <v>-3.4423075517758562E-4</v>
      </c>
      <c r="G47" s="184" t="str">
        <f t="shared" ref="G47:G65" si="3">IF(C47="", "", IF(C47="# of Customers", "per customer per month", "$/"&amp;C47))</f>
        <v>$/kWh</v>
      </c>
    </row>
    <row r="48" spans="2:9" x14ac:dyDescent="0.2">
      <c r="B48" s="180" t="str">
        <f>IF(ISBLANK('4. Billing Determinants'!B23), "", '4. Billing Determinants'!B23)</f>
        <v>GENERAL SERVICE 50-2999 KW</v>
      </c>
      <c r="C48" s="89" t="str">
        <f>IF(ISBLANK('4. Billing Determinants'!C23), "", '4. Billing Determinants'!C23)</f>
        <v>kW</v>
      </c>
      <c r="D48" s="181">
        <f>IF(C48="", 0, IF(C48="kWh", '4. Billing Determinants'!L23, IF(C48="kW", '4. Billing Determinants'!M23, '4. Billing Determinants'!D23)))</f>
        <v>289868.64584270574</v>
      </c>
      <c r="E48" s="182">
        <f>HLOOKUP($B48, '5. Allocation of Balances'!$D$4:$Z$54, 42,FALSE)</f>
        <v>-39507.800197430857</v>
      </c>
      <c r="F48" s="300">
        <f t="shared" si="2"/>
        <v>-0.13629552821269728</v>
      </c>
      <c r="G48" s="184" t="str">
        <f t="shared" si="3"/>
        <v>$/kW</v>
      </c>
    </row>
    <row r="49" spans="2:9" x14ac:dyDescent="0.2">
      <c r="B49" s="180" t="str">
        <f>IF(ISBLANK('4. Billing Determinants'!B24), "", '4. Billing Determinants'!B24)</f>
        <v>GENERAL SERVICE 3000-4999 KW</v>
      </c>
      <c r="C49" s="89" t="str">
        <f>IF(ISBLANK('4. Billing Determinants'!C24), "", '4. Billing Determinants'!C24)</f>
        <v>kW</v>
      </c>
      <c r="D49" s="181">
        <f>IF(C49="", 0, IF(C49="kWh", '4. Billing Determinants'!L24, IF(C49="kW", '4. Billing Determinants'!M24, '4. Billing Determinants'!D24)))</f>
        <v>39488.800157330261</v>
      </c>
      <c r="E49" s="182">
        <f>HLOOKUP($B49, '5. Allocation of Balances'!$D$4:$Z$54, 42,FALSE)</f>
        <v>-5103.4637782049977</v>
      </c>
      <c r="F49" s="300">
        <f t="shared" si="2"/>
        <v>-0.12923825889548199</v>
      </c>
      <c r="G49" s="184" t="str">
        <f t="shared" si="3"/>
        <v>$/kW</v>
      </c>
    </row>
    <row r="50" spans="2:9" x14ac:dyDescent="0.2">
      <c r="B50" s="180" t="str">
        <f>IF(ISBLANK('4. Billing Determinants'!B25), "", '4. Billing Determinants'!B25)</f>
        <v>STREET LIGHTING</v>
      </c>
      <c r="C50" s="89" t="str">
        <f>IF(ISBLANK('4. Billing Determinants'!C25), "", '4. Billing Determinants'!C25)</f>
        <v>kW</v>
      </c>
      <c r="D50" s="181">
        <f>IF(C50="", 0, IF(C50="kWh", '4. Billing Determinants'!L25, IF(C50="kW", '4. Billing Determinants'!M25, '4. Billing Determinants'!D25)))</f>
        <v>3837.2665920832246</v>
      </c>
      <c r="E50" s="182">
        <f>HLOOKUP($B50, '5. Allocation of Balances'!$D$4:$Z$54, 42,FALSE)</f>
        <v>-491.75018425909047</v>
      </c>
      <c r="F50" s="300">
        <f t="shared" si="2"/>
        <v>-0.1281511650177328</v>
      </c>
      <c r="G50" s="184" t="str">
        <f t="shared" si="3"/>
        <v>$/kW</v>
      </c>
    </row>
    <row r="51" spans="2:9" x14ac:dyDescent="0.2">
      <c r="B51" s="180" t="str">
        <f>IF(ISBLANK('4. Billing Determinants'!B26), "", '4. Billing Determinants'!B26)</f>
        <v>SENTINEL LIGHTS</v>
      </c>
      <c r="C51" s="89" t="str">
        <f>IF(ISBLANK('4. Billing Determinants'!C26), "", '4. Billing Determinants'!C26)</f>
        <v>kW</v>
      </c>
      <c r="D51" s="181">
        <f>IF(C51="", 0, IF(C51="kWh", '4. Billing Determinants'!L26, IF(C51="kW", '4. Billing Determinants'!M26, '4. Billing Determinants'!D26)))</f>
        <v>132.26609235784815</v>
      </c>
      <c r="E51" s="182">
        <f>HLOOKUP($B51, '5. Allocation of Balances'!$D$4:$Z$54, 42,FALSE)</f>
        <v>-14.964244568229802</v>
      </c>
      <c r="F51" s="300">
        <f t="shared" si="2"/>
        <v>-0.11313742094794624</v>
      </c>
      <c r="G51" s="184" t="str">
        <f t="shared" si="3"/>
        <v>$/kW</v>
      </c>
    </row>
    <row r="52" spans="2:9" x14ac:dyDescent="0.2">
      <c r="B52" s="180" t="str">
        <f>IF(ISBLANK('4. Billing Determinants'!B27), "", '4. Billing Determinants'!B27)</f>
        <v>UNMETERED SCATTERED LOAD</v>
      </c>
      <c r="C52" s="89" t="str">
        <f>IF(ISBLANK('4. Billing Determinants'!C27), "", '4. Billing Determinants'!C27)</f>
        <v>kWh</v>
      </c>
      <c r="D52" s="181">
        <f>IF(C52="", 0, IF(C52="kWh", '4. Billing Determinants'!L27, IF(C52="kW", '4. Billing Determinants'!M27, '4. Billing Determinants'!D27)))</f>
        <v>597466.44663356245</v>
      </c>
      <c r="E52" s="182">
        <f>HLOOKUP($B52, '5. Allocation of Balances'!$D$4:$Z$54, 42,FALSE)</f>
        <v>-205.66632611794012</v>
      </c>
      <c r="F52" s="300">
        <f t="shared" si="2"/>
        <v>-3.4423075517758605E-4</v>
      </c>
      <c r="G52" s="184" t="str">
        <f t="shared" si="3"/>
        <v>$/kWh</v>
      </c>
    </row>
    <row r="53" spans="2:9" x14ac:dyDescent="0.2">
      <c r="B53" s="180" t="str">
        <f>IF(ISBLANK('4. Billing Determinants'!B28), "", '4. Billing Determinants'!B28)</f>
        <v/>
      </c>
      <c r="C53" s="89" t="str">
        <f>IF(ISBLANK('4. Billing Determinants'!C28), "", '4. Billing Determinants'!C28)</f>
        <v/>
      </c>
      <c r="D53" s="181">
        <f>IF(C53="", 0, IF(C53="kWh", '4. Billing Determinants'!L28, IF(C53="kW", '4. Billing Determinants'!M28, '4. Billing Determinants'!D28)))</f>
        <v>0</v>
      </c>
      <c r="E53" s="182">
        <f>HLOOKUP($B53, '5. Allocation of Balances'!$D$4:$Z$54, 42,FALSE)</f>
        <v>0</v>
      </c>
      <c r="F53" s="183">
        <f t="shared" si="2"/>
        <v>0</v>
      </c>
      <c r="G53" s="184" t="str">
        <f t="shared" si="3"/>
        <v/>
      </c>
    </row>
    <row r="54" spans="2:9" x14ac:dyDescent="0.2">
      <c r="B54" s="180" t="str">
        <f>IF(ISBLANK('4. Billing Determinants'!B29), "", '4. Billing Determinants'!B29)</f>
        <v/>
      </c>
      <c r="C54" s="89" t="str">
        <f>IF(ISBLANK('4. Billing Determinants'!C29), "", '4. Billing Determinants'!C29)</f>
        <v/>
      </c>
      <c r="D54" s="181">
        <f>IF(C54="", 0, IF(C54="kWh", '4. Billing Determinants'!L29, IF(C54="kW", '4. Billing Determinants'!M29, '4. Billing Determinants'!D29)))</f>
        <v>0</v>
      </c>
      <c r="E54" s="182">
        <f>HLOOKUP($B54, '5. Allocation of Balances'!$D$4:$Z$54, 42,FALSE)</f>
        <v>0</v>
      </c>
      <c r="F54" s="183">
        <f t="shared" si="2"/>
        <v>0</v>
      </c>
      <c r="G54" s="184" t="str">
        <f t="shared" si="3"/>
        <v/>
      </c>
    </row>
    <row r="55" spans="2:9" x14ac:dyDescent="0.2">
      <c r="B55" s="180" t="str">
        <f>IF(ISBLANK('4. Billing Determinants'!B30), "", '4. Billing Determinants'!B30)</f>
        <v/>
      </c>
      <c r="C55" s="89" t="str">
        <f>IF(ISBLANK('4. Billing Determinants'!C30), "", '4. Billing Determinants'!C30)</f>
        <v/>
      </c>
      <c r="D55" s="181">
        <f>IF(C55="", 0, IF(C55="kWh", '4. Billing Determinants'!L30, IF(C55="kW", '4. Billing Determinants'!M30, '4. Billing Determinants'!D30)))</f>
        <v>0</v>
      </c>
      <c r="E55" s="182">
        <f>HLOOKUP($B55, '5. Allocation of Balances'!$D$4:$Z$54, 42,FALSE)</f>
        <v>0</v>
      </c>
      <c r="F55" s="183">
        <f t="shared" si="2"/>
        <v>0</v>
      </c>
      <c r="G55" s="184" t="str">
        <f t="shared" si="3"/>
        <v/>
      </c>
    </row>
    <row r="56" spans="2:9" x14ac:dyDescent="0.2">
      <c r="B56" s="180" t="str">
        <f>IF(ISBLANK('4. Billing Determinants'!B31), "", '4. Billing Determinants'!B31)</f>
        <v/>
      </c>
      <c r="C56" s="89" t="str">
        <f>IF(ISBLANK('4. Billing Determinants'!C31), "", '4. Billing Determinants'!C31)</f>
        <v/>
      </c>
      <c r="D56" s="181">
        <f>IF(C56="", 0, IF(C56="kWh", '4. Billing Determinants'!L31, IF(C56="kW", '4. Billing Determinants'!M31, '4. Billing Determinants'!D31)))</f>
        <v>0</v>
      </c>
      <c r="E56" s="182">
        <f>HLOOKUP($B56, '5. Allocation of Balances'!$D$4:$Z$54, 42,FALSE)</f>
        <v>0</v>
      </c>
      <c r="F56" s="183">
        <f t="shared" si="2"/>
        <v>0</v>
      </c>
      <c r="G56" s="184" t="str">
        <f t="shared" si="3"/>
        <v/>
      </c>
    </row>
    <row r="57" spans="2:9" x14ac:dyDescent="0.2">
      <c r="B57" s="180" t="str">
        <f>IF(ISBLANK('4. Billing Determinants'!B32), "", '4. Billing Determinants'!B32)</f>
        <v/>
      </c>
      <c r="C57" s="89" t="str">
        <f>IF(ISBLANK('4. Billing Determinants'!C32), "", '4. Billing Determinants'!C32)</f>
        <v/>
      </c>
      <c r="D57" s="181">
        <f>IF(C57="", 0, IF(C57="kWh", '4. Billing Determinants'!L32, IF(C57="kW", '4. Billing Determinants'!M32, '4. Billing Determinants'!D32)))</f>
        <v>0</v>
      </c>
      <c r="E57" s="182">
        <f>HLOOKUP($B57, '5. Allocation of Balances'!$D$4:$Z$54, 42,FALSE)</f>
        <v>0</v>
      </c>
      <c r="F57" s="183">
        <f t="shared" si="2"/>
        <v>0</v>
      </c>
      <c r="G57" s="184" t="str">
        <f t="shared" si="3"/>
        <v/>
      </c>
    </row>
    <row r="58" spans="2:9" x14ac:dyDescent="0.2">
      <c r="B58" s="180" t="str">
        <f>IF(ISBLANK('4. Billing Determinants'!B33), "", '4. Billing Determinants'!B33)</f>
        <v/>
      </c>
      <c r="C58" s="89" t="str">
        <f>IF(ISBLANK('4. Billing Determinants'!C33), "", '4. Billing Determinants'!C33)</f>
        <v/>
      </c>
      <c r="D58" s="181">
        <f>IF(C58="", 0, IF(C58="kWh", '4. Billing Determinants'!L33, IF(C58="kW", '4. Billing Determinants'!M33, '4. Billing Determinants'!D33)))</f>
        <v>0</v>
      </c>
      <c r="E58" s="182">
        <f>HLOOKUP($B58, '5. Allocation of Balances'!$D$4:$Z$54, 42,FALSE)</f>
        <v>0</v>
      </c>
      <c r="F58" s="183">
        <f t="shared" si="2"/>
        <v>0</v>
      </c>
      <c r="G58" s="184" t="str">
        <f t="shared" si="3"/>
        <v/>
      </c>
    </row>
    <row r="59" spans="2:9" x14ac:dyDescent="0.2">
      <c r="B59" s="180" t="str">
        <f>IF(ISBLANK('4. Billing Determinants'!B34), "", '4. Billing Determinants'!B34)</f>
        <v/>
      </c>
      <c r="C59" s="89" t="str">
        <f>IF(ISBLANK('4. Billing Determinants'!C34), "", '4. Billing Determinants'!C34)</f>
        <v/>
      </c>
      <c r="D59" s="181">
        <f>IF(C59="", 0, IF(C59="kWh", '4. Billing Determinants'!L34, IF(C59="kW", '4. Billing Determinants'!M34, '4. Billing Determinants'!D34)))</f>
        <v>0</v>
      </c>
      <c r="E59" s="182">
        <f>HLOOKUP($B59, '5. Allocation of Balances'!$D$4:$Z$54, 42,FALSE)</f>
        <v>0</v>
      </c>
      <c r="F59" s="183">
        <f t="shared" si="2"/>
        <v>0</v>
      </c>
      <c r="G59" s="184" t="str">
        <f t="shared" si="3"/>
        <v/>
      </c>
    </row>
    <row r="60" spans="2:9" x14ac:dyDescent="0.2">
      <c r="B60" s="180" t="str">
        <f>IF(ISBLANK('4. Billing Determinants'!B35), "", '4. Billing Determinants'!B35)</f>
        <v/>
      </c>
      <c r="C60" s="89" t="str">
        <f>IF(ISBLANK('4. Billing Determinants'!C35), "", '4. Billing Determinants'!C35)</f>
        <v/>
      </c>
      <c r="D60" s="181">
        <f>IF(C60="", 0, IF(C60="kWh", '4. Billing Determinants'!L35, IF(C60="kW", '4. Billing Determinants'!M35, '4. Billing Determinants'!D35)))</f>
        <v>0</v>
      </c>
      <c r="E60" s="182">
        <f>HLOOKUP($B60, '5. Allocation of Balances'!$D$4:$Z$54, 42,FALSE)</f>
        <v>0</v>
      </c>
      <c r="F60" s="183">
        <f t="shared" si="2"/>
        <v>0</v>
      </c>
      <c r="G60" s="184" t="str">
        <f t="shared" si="3"/>
        <v/>
      </c>
    </row>
    <row r="61" spans="2:9" x14ac:dyDescent="0.2">
      <c r="B61" s="180" t="str">
        <f>IF(ISBLANK('4. Billing Determinants'!B36), "", '4. Billing Determinants'!B36)</f>
        <v/>
      </c>
      <c r="C61" s="89" t="str">
        <f>IF(ISBLANK('4. Billing Determinants'!C36), "", '4. Billing Determinants'!C36)</f>
        <v/>
      </c>
      <c r="D61" s="181">
        <f>IF(C61="", 0, IF(C61="kWh", '4. Billing Determinants'!L36, IF(C61="kW", '4. Billing Determinants'!M36, '4. Billing Determinants'!D36)))</f>
        <v>0</v>
      </c>
      <c r="E61" s="182">
        <f>HLOOKUP($B61, '5. Allocation of Balances'!$D$4:$Z$54, 42,FALSE)</f>
        <v>0</v>
      </c>
      <c r="F61" s="183">
        <f t="shared" si="2"/>
        <v>0</v>
      </c>
      <c r="G61" s="184" t="str">
        <f t="shared" si="3"/>
        <v/>
      </c>
    </row>
    <row r="62" spans="2:9" x14ac:dyDescent="0.2">
      <c r="B62" s="180" t="str">
        <f>IF(ISBLANK('4. Billing Determinants'!B37), "", '4. Billing Determinants'!B37)</f>
        <v/>
      </c>
      <c r="C62" s="89" t="str">
        <f>IF(ISBLANK('4. Billing Determinants'!C37), "", '4. Billing Determinants'!C37)</f>
        <v/>
      </c>
      <c r="D62" s="181">
        <f>IF(C62="", 0, IF(C62="kWh", '4. Billing Determinants'!L37, IF(C62="kW", '4. Billing Determinants'!M37, '4. Billing Determinants'!D37)))</f>
        <v>0</v>
      </c>
      <c r="E62" s="182">
        <f>HLOOKUP($B62, '5. Allocation of Balances'!$D$4:$Z$54, 42,FALSE)</f>
        <v>0</v>
      </c>
      <c r="F62" s="183">
        <f t="shared" si="2"/>
        <v>0</v>
      </c>
      <c r="G62" s="184" t="str">
        <f t="shared" si="3"/>
        <v/>
      </c>
    </row>
    <row r="63" spans="2:9" x14ac:dyDescent="0.2">
      <c r="B63" s="180" t="str">
        <f>IF(ISBLANK('4. Billing Determinants'!B38), "", '4. Billing Determinants'!B38)</f>
        <v/>
      </c>
      <c r="C63" s="89" t="str">
        <f>IF(ISBLANK('4. Billing Determinants'!C38), "", '4. Billing Determinants'!C38)</f>
        <v/>
      </c>
      <c r="D63" s="181">
        <f>IF(C63="", 0, IF(C63="kWh", '4. Billing Determinants'!L38, IF(C63="kW", '4. Billing Determinants'!M38, '4. Billing Determinants'!D38)))</f>
        <v>0</v>
      </c>
      <c r="E63" s="182">
        <f>HLOOKUP($B63, '5. Allocation of Balances'!$D$4:$Z$54, 42,FALSE)</f>
        <v>0</v>
      </c>
      <c r="F63" s="183">
        <f t="shared" si="2"/>
        <v>0</v>
      </c>
      <c r="G63" s="184" t="str">
        <f t="shared" si="3"/>
        <v/>
      </c>
    </row>
    <row r="64" spans="2:9" x14ac:dyDescent="0.2">
      <c r="B64" s="180" t="str">
        <f>IF(ISBLANK('4. Billing Determinants'!B39), "", '4. Billing Determinants'!B39)</f>
        <v/>
      </c>
      <c r="C64" s="89" t="str">
        <f>IF(ISBLANK('4. Billing Determinants'!C39), "", '4. Billing Determinants'!C39)</f>
        <v/>
      </c>
      <c r="D64" s="181">
        <f>IF(C64="", 0, IF(C64="kWh", '4. Billing Determinants'!L39, IF(C64="kW", '4. Billing Determinants'!M39, '4. Billing Determinants'!D39)))</f>
        <v>0</v>
      </c>
      <c r="E64" s="182">
        <f>HLOOKUP($B64, '5. Allocation of Balances'!$D$4:$Z$54, 42,FALSE)</f>
        <v>0</v>
      </c>
      <c r="F64" s="183">
        <f t="shared" si="2"/>
        <v>0</v>
      </c>
      <c r="G64" s="184" t="str">
        <f t="shared" si="3"/>
        <v/>
      </c>
      <c r="I64" s="185"/>
    </row>
    <row r="65" spans="2:10" x14ac:dyDescent="0.2">
      <c r="B65" s="180" t="str">
        <f>IF(ISBLANK('4. Billing Determinants'!B40), "", '4. Billing Determinants'!B40)</f>
        <v/>
      </c>
      <c r="C65" s="89" t="str">
        <f>IF(ISBLANK('4. Billing Determinants'!C40), "", '4. Billing Determinants'!C40)</f>
        <v/>
      </c>
      <c r="D65" s="181">
        <f>IF(C65="", 0, IF(C65="kWh", '4. Billing Determinants'!L40, IF(C65="kW", '4. Billing Determinants'!M40, '4. Billing Determinants'!D40)))</f>
        <v>0</v>
      </c>
      <c r="E65" s="182">
        <f>HLOOKUP($B65, '5. Allocation of Balances'!$D$4:$Z$54, 42,FALSE)</f>
        <v>0</v>
      </c>
      <c r="F65" s="183">
        <f t="shared" si="2"/>
        <v>0</v>
      </c>
      <c r="G65" s="184" t="str">
        <f t="shared" si="3"/>
        <v/>
      </c>
    </row>
    <row r="66" spans="2:10" x14ac:dyDescent="0.2">
      <c r="B66" s="186" t="s">
        <v>86</v>
      </c>
      <c r="C66" s="187"/>
      <c r="D66" s="188"/>
      <c r="E66" s="189">
        <f>SUM(E46:E65)</f>
        <v>-83059.533999999941</v>
      </c>
      <c r="F66" s="186"/>
    </row>
    <row r="68" spans="2:10" ht="18" x14ac:dyDescent="0.25">
      <c r="B68" s="178" t="s">
        <v>200</v>
      </c>
    </row>
    <row r="69" spans="2:10" x14ac:dyDescent="0.2">
      <c r="B69" s="179" t="s">
        <v>269</v>
      </c>
    </row>
    <row r="70" spans="2:10" x14ac:dyDescent="0.2">
      <c r="B70" s="370" t="s">
        <v>96</v>
      </c>
      <c r="C70" s="369" t="s">
        <v>85</v>
      </c>
      <c r="D70" s="375" t="s">
        <v>203</v>
      </c>
      <c r="E70" s="375" t="s">
        <v>201</v>
      </c>
      <c r="F70" s="377" t="s">
        <v>202</v>
      </c>
    </row>
    <row r="71" spans="2:10" ht="54.75" customHeight="1" x14ac:dyDescent="0.2">
      <c r="B71" s="371"/>
      <c r="C71" s="369"/>
      <c r="D71" s="376"/>
      <c r="E71" s="376"/>
      <c r="F71" s="377"/>
      <c r="H71" s="191"/>
      <c r="I71" s="191"/>
    </row>
    <row r="72" spans="2:10" x14ac:dyDescent="0.2">
      <c r="B72" s="180" t="str">
        <f t="shared" ref="B72:B91" si="4">B20</f>
        <v>RESIDENTIAL</v>
      </c>
      <c r="C72" s="89" t="str">
        <f>IF(ISBLANK('4. Billing Determinants'!C21), "", '4. Billing Determinants'!C21)</f>
        <v>kWh</v>
      </c>
      <c r="D72" s="181">
        <f>IF(C72="", 0, IF(C72="kWh", '4. Billing Determinants'!Q21, IF(C72="kW", '4. Billing Determinants'!R21, '4. Billing Determinants'!D21)))</f>
        <v>4256313.9885108992</v>
      </c>
      <c r="E72" s="182">
        <f>HLOOKUP($B72, '5. Allocation of Balances'!$D$4:$Z$54, 43,FALSE)</f>
        <v>-25650.106414962636</v>
      </c>
      <c r="F72" s="300">
        <f>IF(ISERROR(E72/D72), 0, IF(C72="# of Customers", E72/D72/12/$D$13, E72/D72/$D$13))</f>
        <v>-6.0263661196519247E-3</v>
      </c>
      <c r="G72" s="184" t="str">
        <f>IF(C72="", "", IF(C72="# of Customers", "per customer per month", "$/"&amp;C72))</f>
        <v>$/kWh</v>
      </c>
      <c r="I72" s="233"/>
      <c r="J72" s="233"/>
    </row>
    <row r="73" spans="2:10" x14ac:dyDescent="0.2">
      <c r="B73" s="180" t="str">
        <f t="shared" si="4"/>
        <v>GENERAL SERVICE LESS THAN 50 KW</v>
      </c>
      <c r="C73" s="89" t="str">
        <f>IF(ISBLANK('4. Billing Determinants'!C22), "", '4. Billing Determinants'!C22)</f>
        <v>kWh</v>
      </c>
      <c r="D73" s="181">
        <f>IF(C73="", 0, IF(C73="kWh", '4. Billing Determinants'!Q22, IF(C73="kW", '4. Billing Determinants'!R22, '4. Billing Determinants'!D22)))</f>
        <v>6572078.3320170026</v>
      </c>
      <c r="E73" s="182">
        <f>HLOOKUP($B73, '5. Allocation of Balances'!$D$4:$Z$54, 43,FALSE)</f>
        <v>-39605.750195765795</v>
      </c>
      <c r="F73" s="300">
        <f t="shared" ref="F73:F91" si="5">IF(ISERROR(E73/D73), 0, IF(C73="# of Customers", E73/D73/12/$D$13, E73/D73/$D$13))</f>
        <v>-6.0263661196519247E-3</v>
      </c>
      <c r="G73" s="184" t="str">
        <f t="shared" ref="G73:G91" si="6">IF(C73="", "", IF(C73="# of Customers", "per customer per month", "$/"&amp;C73))</f>
        <v>$/kWh</v>
      </c>
      <c r="I73" s="233"/>
      <c r="J73" s="233"/>
    </row>
    <row r="74" spans="2:10" x14ac:dyDescent="0.2">
      <c r="B74" s="180" t="str">
        <f t="shared" si="4"/>
        <v>GENERAL SERVICE 50-2999 KW</v>
      </c>
      <c r="C74" s="89" t="s">
        <v>223</v>
      </c>
      <c r="D74" s="181">
        <f>IF(C74="", 0, IF(C74="kWh", '4. Billing Determinants'!Q23, IF(C74="kW", '4. Billing Determinants'!R23, '4. Billing Determinants'!D23)))</f>
        <v>105217729.4647703</v>
      </c>
      <c r="E74" s="182">
        <f>HLOOKUP($B74, '5. Allocation of Balances'!$D$4:$Z$54, 43,FALSE)</f>
        <v>-634080.56003319379</v>
      </c>
      <c r="F74" s="300">
        <f t="shared" si="5"/>
        <v>-6.0263661196519247E-3</v>
      </c>
      <c r="G74" s="184" t="str">
        <f t="shared" si="6"/>
        <v>$/kWh</v>
      </c>
      <c r="I74" s="233"/>
      <c r="J74" s="233"/>
    </row>
    <row r="75" spans="2:10" x14ac:dyDescent="0.2">
      <c r="B75" s="180" t="str">
        <f t="shared" si="4"/>
        <v>GENERAL SERVICE 3000-4999 KW</v>
      </c>
      <c r="C75" s="89" t="s">
        <v>223</v>
      </c>
      <c r="D75" s="181">
        <f>IF(C75="", 0, IF(C75="kWh", '4. Billing Determinants'!Q24, IF(C75="kW", '4. Billing Determinants'!R24, '4. Billing Determinants'!D24)))</f>
        <v>12484729.021766068</v>
      </c>
      <c r="E75" s="182">
        <f>HLOOKUP($B75, '5. Allocation of Balances'!$D$4:$Z$54, 43,FALSE)</f>
        <v>-75237.54798980616</v>
      </c>
      <c r="F75" s="300">
        <f t="shared" si="5"/>
        <v>-6.0263661196519255E-3</v>
      </c>
      <c r="G75" s="184" t="str">
        <f t="shared" si="6"/>
        <v>$/kWh</v>
      </c>
      <c r="I75" s="233"/>
      <c r="J75" s="233"/>
    </row>
    <row r="76" spans="2:10" x14ac:dyDescent="0.2">
      <c r="B76" s="180" t="str">
        <f t="shared" si="4"/>
        <v>STREET LIGHTING</v>
      </c>
      <c r="C76" s="89" t="s">
        <v>223</v>
      </c>
      <c r="D76" s="181">
        <f>IF(C76="", 0, IF(C76="kWh", '4. Billing Determinants'!Q25, IF(C76="kW", '4. Billing Determinants'!R25, '4. Billing Determinants'!D25)))</f>
        <v>1248304.5439202758</v>
      </c>
      <c r="E76" s="182">
        <f>HLOOKUP($B76, '5. Allocation of Balances'!$D$4:$Z$54, 43,FALSE)</f>
        <v>-7522.7402104886978</v>
      </c>
      <c r="F76" s="300">
        <f t="shared" si="5"/>
        <v>-6.0263661196519247E-3</v>
      </c>
      <c r="G76" s="184" t="str">
        <f t="shared" si="6"/>
        <v>$/kWh</v>
      </c>
      <c r="I76" s="233"/>
      <c r="J76" s="233"/>
    </row>
    <row r="77" spans="2:10" x14ac:dyDescent="0.2">
      <c r="B77" s="180" t="str">
        <f t="shared" si="4"/>
        <v>SENTINEL LIGHTS</v>
      </c>
      <c r="C77" s="89" t="s">
        <v>223</v>
      </c>
      <c r="D77" s="181">
        <f>IF(C77="", 0, IF(C77="kWh", '4. Billing Determinants'!Q26, IF(C77="kW", '4. Billing Determinants'!R26, '4. Billing Determinants'!D26)))</f>
        <v>2489.1624344992401</v>
      </c>
      <c r="E77" s="182">
        <f>HLOOKUP($B77, '5. Allocation of Balances'!$D$4:$Z$54, 43,FALSE)</f>
        <v>-15.000604161576526</v>
      </c>
      <c r="F77" s="300">
        <f t="shared" si="5"/>
        <v>-6.0263661196519255E-3</v>
      </c>
      <c r="G77" s="184" t="str">
        <f t="shared" si="6"/>
        <v>$/kWh</v>
      </c>
      <c r="I77" s="233"/>
      <c r="J77" s="233"/>
    </row>
    <row r="78" spans="2:10" x14ac:dyDescent="0.2">
      <c r="B78" s="180" t="str">
        <f t="shared" si="4"/>
        <v>UNMETERED SCATTERED LOAD</v>
      </c>
      <c r="C78" s="89" t="str">
        <f>IF(ISBLANK('4. Billing Determinants'!C27), "", '4. Billing Determinants'!C27)</f>
        <v>kWh</v>
      </c>
      <c r="D78" s="181">
        <f>IF(C78="", 0, IF(C78="kWh", '4. Billing Determinants'!Q27, IF(C78="kW", '4. Billing Determinants'!R27, '4. Billing Determinants'!D27)))</f>
        <v>597466.44663356245</v>
      </c>
      <c r="E78" s="182">
        <f>HLOOKUP($B78, '5. Allocation of Balances'!$D$4:$Z$54, 43,FALSE)</f>
        <v>-3600.5515516213259</v>
      </c>
      <c r="F78" s="300">
        <f t="shared" si="5"/>
        <v>-6.0263661196519255E-3</v>
      </c>
      <c r="G78" s="184" t="str">
        <f t="shared" si="6"/>
        <v>$/kWh</v>
      </c>
    </row>
    <row r="79" spans="2:10" x14ac:dyDescent="0.2">
      <c r="B79" s="180" t="str">
        <f t="shared" si="4"/>
        <v/>
      </c>
      <c r="C79" s="89" t="str">
        <f>IF(ISBLANK('4. Billing Determinants'!C28), "", '4. Billing Determinants'!C28)</f>
        <v/>
      </c>
      <c r="D79" s="181">
        <f>IF(C79="", 0, IF(C79="kWh", '4. Billing Determinants'!Q28, IF(C79="kW", '4. Billing Determinants'!R28, '4. Billing Determinants'!D28)))</f>
        <v>0</v>
      </c>
      <c r="E79" s="182">
        <f>HLOOKUP($B79, '5. Allocation of Balances'!$D$4:$Z$54, 43,FALSE)</f>
        <v>0</v>
      </c>
      <c r="F79" s="183">
        <f t="shared" si="5"/>
        <v>0</v>
      </c>
      <c r="G79" s="184" t="str">
        <f t="shared" si="6"/>
        <v/>
      </c>
    </row>
    <row r="80" spans="2:10" x14ac:dyDescent="0.2">
      <c r="B80" s="180" t="str">
        <f t="shared" si="4"/>
        <v/>
      </c>
      <c r="C80" s="89" t="str">
        <f>IF(ISBLANK('4. Billing Determinants'!C29), "", '4. Billing Determinants'!C29)</f>
        <v/>
      </c>
      <c r="D80" s="181">
        <f>IF(C80="", 0, IF(C80="kWh", '4. Billing Determinants'!Q29, IF(C80="kW", '4. Billing Determinants'!R29, '4. Billing Determinants'!D29)))</f>
        <v>0</v>
      </c>
      <c r="E80" s="182">
        <f>HLOOKUP($B80, '5. Allocation of Balances'!$D$4:$Z$54, 43,FALSE)</f>
        <v>0</v>
      </c>
      <c r="F80" s="183">
        <f t="shared" si="5"/>
        <v>0</v>
      </c>
      <c r="G80" s="184" t="str">
        <f t="shared" si="6"/>
        <v/>
      </c>
    </row>
    <row r="81" spans="2:7" x14ac:dyDescent="0.2">
      <c r="B81" s="180" t="str">
        <f t="shared" si="4"/>
        <v/>
      </c>
      <c r="C81" s="89" t="str">
        <f>IF(ISBLANK('4. Billing Determinants'!C30), "", '4. Billing Determinants'!C30)</f>
        <v/>
      </c>
      <c r="D81" s="181">
        <f>IF(C81="", 0, IF(C81="kWh", '4. Billing Determinants'!Q30, IF(C81="kW", '4. Billing Determinants'!R30, '4. Billing Determinants'!D30)))</f>
        <v>0</v>
      </c>
      <c r="E81" s="182">
        <f>HLOOKUP($B81, '5. Allocation of Balances'!$D$4:$Z$54, 43,FALSE)</f>
        <v>0</v>
      </c>
      <c r="F81" s="183">
        <f t="shared" si="5"/>
        <v>0</v>
      </c>
      <c r="G81" s="184" t="str">
        <f t="shared" si="6"/>
        <v/>
      </c>
    </row>
    <row r="82" spans="2:7" x14ac:dyDescent="0.2">
      <c r="B82" s="180" t="str">
        <f t="shared" si="4"/>
        <v/>
      </c>
      <c r="C82" s="89" t="str">
        <f>IF(ISBLANK('4. Billing Determinants'!C31), "", '4. Billing Determinants'!C31)</f>
        <v/>
      </c>
      <c r="D82" s="181">
        <f>IF(C82="", 0, IF(C82="kWh", '4. Billing Determinants'!Q31, IF(C82="kW", '4. Billing Determinants'!R31, '4. Billing Determinants'!D31)))</f>
        <v>0</v>
      </c>
      <c r="E82" s="182">
        <f>HLOOKUP($B82, '5. Allocation of Balances'!$D$4:$Z$54, 43,FALSE)</f>
        <v>0</v>
      </c>
      <c r="F82" s="183">
        <f t="shared" si="5"/>
        <v>0</v>
      </c>
      <c r="G82" s="184" t="str">
        <f t="shared" si="6"/>
        <v/>
      </c>
    </row>
    <row r="83" spans="2:7" x14ac:dyDescent="0.2">
      <c r="B83" s="180" t="str">
        <f t="shared" si="4"/>
        <v/>
      </c>
      <c r="C83" s="89" t="str">
        <f>IF(ISBLANK('4. Billing Determinants'!C32), "", '4. Billing Determinants'!C32)</f>
        <v/>
      </c>
      <c r="D83" s="181">
        <f>IF(C83="", 0, IF(C83="kWh", '4. Billing Determinants'!Q32, IF(C83="kW", '4. Billing Determinants'!R32, '4. Billing Determinants'!D32)))</f>
        <v>0</v>
      </c>
      <c r="E83" s="182">
        <f>HLOOKUP($B83, '5. Allocation of Balances'!$D$4:$Z$54, 43,FALSE)</f>
        <v>0</v>
      </c>
      <c r="F83" s="183">
        <f t="shared" si="5"/>
        <v>0</v>
      </c>
      <c r="G83" s="184" t="str">
        <f t="shared" si="6"/>
        <v/>
      </c>
    </row>
    <row r="84" spans="2:7" x14ac:dyDescent="0.2">
      <c r="B84" s="180" t="str">
        <f t="shared" si="4"/>
        <v/>
      </c>
      <c r="C84" s="89" t="str">
        <f>IF(ISBLANK('4. Billing Determinants'!C33), "", '4. Billing Determinants'!C33)</f>
        <v/>
      </c>
      <c r="D84" s="181">
        <f>IF(C84="", 0, IF(C84="kWh", '4. Billing Determinants'!Q33, IF(C84="kW", '4. Billing Determinants'!R33, '4. Billing Determinants'!D33)))</f>
        <v>0</v>
      </c>
      <c r="E84" s="182">
        <f>HLOOKUP($B84, '5. Allocation of Balances'!$D$4:$Z$54, 43,FALSE)</f>
        <v>0</v>
      </c>
      <c r="F84" s="183">
        <f t="shared" si="5"/>
        <v>0</v>
      </c>
      <c r="G84" s="184" t="str">
        <f t="shared" si="6"/>
        <v/>
      </c>
    </row>
    <row r="85" spans="2:7" x14ac:dyDescent="0.2">
      <c r="B85" s="180" t="str">
        <f t="shared" si="4"/>
        <v/>
      </c>
      <c r="C85" s="89" t="str">
        <f>IF(ISBLANK('4. Billing Determinants'!C34), "", '4. Billing Determinants'!C34)</f>
        <v/>
      </c>
      <c r="D85" s="181">
        <f>IF(C85="", 0, IF(C85="kWh", '4. Billing Determinants'!Q34, IF(C85="kW", '4. Billing Determinants'!R34, '4. Billing Determinants'!D34)))</f>
        <v>0</v>
      </c>
      <c r="E85" s="182">
        <f>HLOOKUP($B85, '5. Allocation of Balances'!$D$4:$Z$54, 43,FALSE)</f>
        <v>0</v>
      </c>
      <c r="F85" s="183">
        <f t="shared" si="5"/>
        <v>0</v>
      </c>
      <c r="G85" s="184" t="str">
        <f t="shared" si="6"/>
        <v/>
      </c>
    </row>
    <row r="86" spans="2:7" x14ac:dyDescent="0.2">
      <c r="B86" s="180" t="str">
        <f t="shared" si="4"/>
        <v/>
      </c>
      <c r="C86" s="89" t="str">
        <f>IF(ISBLANK('4. Billing Determinants'!C35), "", '4. Billing Determinants'!C35)</f>
        <v/>
      </c>
      <c r="D86" s="181">
        <f>IF(C86="", 0, IF(C86="kWh", '4. Billing Determinants'!Q35, IF(C86="kW", '4. Billing Determinants'!R35, '4. Billing Determinants'!D35)))</f>
        <v>0</v>
      </c>
      <c r="E86" s="182">
        <f>HLOOKUP($B86, '5. Allocation of Balances'!$D$4:$Z$54, 43,FALSE)</f>
        <v>0</v>
      </c>
      <c r="F86" s="183">
        <f t="shared" si="5"/>
        <v>0</v>
      </c>
      <c r="G86" s="184" t="str">
        <f t="shared" si="6"/>
        <v/>
      </c>
    </row>
    <row r="87" spans="2:7" x14ac:dyDescent="0.2">
      <c r="B87" s="180" t="str">
        <f t="shared" si="4"/>
        <v/>
      </c>
      <c r="C87" s="89" t="str">
        <f>IF(ISBLANK('4. Billing Determinants'!C36), "", '4. Billing Determinants'!C36)</f>
        <v/>
      </c>
      <c r="D87" s="181">
        <f>IF(C87="", 0, IF(C87="kWh", '4. Billing Determinants'!Q36, IF(C87="kW", '4. Billing Determinants'!R36, '4. Billing Determinants'!D36)))</f>
        <v>0</v>
      </c>
      <c r="E87" s="182">
        <f>HLOOKUP($B87, '5. Allocation of Balances'!$D$4:$Z$54, 43,FALSE)</f>
        <v>0</v>
      </c>
      <c r="F87" s="183">
        <f t="shared" si="5"/>
        <v>0</v>
      </c>
      <c r="G87" s="184" t="str">
        <f t="shared" si="6"/>
        <v/>
      </c>
    </row>
    <row r="88" spans="2:7" x14ac:dyDescent="0.2">
      <c r="B88" s="180" t="str">
        <f t="shared" si="4"/>
        <v/>
      </c>
      <c r="C88" s="89" t="str">
        <f>IF(ISBLANK('4. Billing Determinants'!C37), "", '4. Billing Determinants'!C37)</f>
        <v/>
      </c>
      <c r="D88" s="181">
        <f>IF(C88="", 0, IF(C88="kWh", '4. Billing Determinants'!Q37, IF(C88="kW", '4. Billing Determinants'!R37, '4. Billing Determinants'!D37)))</f>
        <v>0</v>
      </c>
      <c r="E88" s="182">
        <f>HLOOKUP($B88, '5. Allocation of Balances'!$D$4:$Z$54, 43,FALSE)</f>
        <v>0</v>
      </c>
      <c r="F88" s="183">
        <f t="shared" si="5"/>
        <v>0</v>
      </c>
      <c r="G88" s="184" t="str">
        <f t="shared" si="6"/>
        <v/>
      </c>
    </row>
    <row r="89" spans="2:7" x14ac:dyDescent="0.2">
      <c r="B89" s="180" t="str">
        <f t="shared" si="4"/>
        <v/>
      </c>
      <c r="C89" s="89" t="str">
        <f>IF(ISBLANK('4. Billing Determinants'!C38), "", '4. Billing Determinants'!C38)</f>
        <v/>
      </c>
      <c r="D89" s="181">
        <f>IF(C89="", 0, IF(C89="kWh", '4. Billing Determinants'!Q38, IF(C89="kW", '4. Billing Determinants'!R38, '4. Billing Determinants'!D38)))</f>
        <v>0</v>
      </c>
      <c r="E89" s="182">
        <f>HLOOKUP($B89, '5. Allocation of Balances'!$D$4:$Z$54, 43,FALSE)</f>
        <v>0</v>
      </c>
      <c r="F89" s="183">
        <f t="shared" si="5"/>
        <v>0</v>
      </c>
      <c r="G89" s="184" t="str">
        <f t="shared" si="6"/>
        <v/>
      </c>
    </row>
    <row r="90" spans="2:7" x14ac:dyDescent="0.2">
      <c r="B90" s="180" t="str">
        <f t="shared" si="4"/>
        <v/>
      </c>
      <c r="C90" s="89" t="str">
        <f>IF(ISBLANK('4. Billing Determinants'!C39), "", '4. Billing Determinants'!C39)</f>
        <v/>
      </c>
      <c r="D90" s="181">
        <f>IF(C90="", 0, IF(C90="kWh", '4. Billing Determinants'!Q39, IF(C90="kW", '4. Billing Determinants'!R39, '4. Billing Determinants'!D39)))</f>
        <v>0</v>
      </c>
      <c r="E90" s="182">
        <f>HLOOKUP($B90, '5. Allocation of Balances'!$D$4:$Z$54, 43,FALSE)</f>
        <v>0</v>
      </c>
      <c r="F90" s="183">
        <f t="shared" si="5"/>
        <v>0</v>
      </c>
      <c r="G90" s="184" t="str">
        <f t="shared" si="6"/>
        <v/>
      </c>
    </row>
    <row r="91" spans="2:7" x14ac:dyDescent="0.2">
      <c r="B91" s="180" t="str">
        <f t="shared" si="4"/>
        <v/>
      </c>
      <c r="C91" s="89" t="str">
        <f>IF(ISBLANK('4. Billing Determinants'!C40), "", '4. Billing Determinants'!C40)</f>
        <v/>
      </c>
      <c r="D91" s="181">
        <f>IF(C91="", 0, IF(C91="kWh", '4. Billing Determinants'!Q40, IF(C91="kW", '4. Billing Determinants'!R40, '4. Billing Determinants'!D40)))</f>
        <v>0</v>
      </c>
      <c r="E91" s="182">
        <f>HLOOKUP($B91, '5. Allocation of Balances'!$D$4:$Z$54, 43,FALSE)</f>
        <v>0</v>
      </c>
      <c r="F91" s="183">
        <f t="shared" si="5"/>
        <v>0</v>
      </c>
      <c r="G91" s="184" t="str">
        <f t="shared" si="6"/>
        <v/>
      </c>
    </row>
    <row r="92" spans="2:7" x14ac:dyDescent="0.2">
      <c r="B92" s="186" t="s">
        <v>86</v>
      </c>
      <c r="C92" s="187"/>
      <c r="D92" s="188"/>
      <c r="E92" s="189">
        <f>SUM(E72:E91)</f>
        <v>-785712.25699999987</v>
      </c>
      <c r="F92" s="186"/>
    </row>
    <row r="94" spans="2:7" ht="18" x14ac:dyDescent="0.25">
      <c r="B94" s="178" t="s">
        <v>270</v>
      </c>
    </row>
    <row r="95" spans="2:7" x14ac:dyDescent="0.2">
      <c r="B95" s="179" t="s">
        <v>267</v>
      </c>
    </row>
    <row r="96" spans="2:7" x14ac:dyDescent="0.2">
      <c r="B96" s="370" t="s">
        <v>96</v>
      </c>
      <c r="C96" s="369" t="s">
        <v>85</v>
      </c>
      <c r="D96" s="375" t="s">
        <v>203</v>
      </c>
      <c r="E96" s="375" t="s">
        <v>201</v>
      </c>
      <c r="F96" s="377" t="s">
        <v>202</v>
      </c>
    </row>
    <row r="97" spans="2:9" ht="54.75" customHeight="1" x14ac:dyDescent="0.2">
      <c r="B97" s="371"/>
      <c r="C97" s="369"/>
      <c r="D97" s="376"/>
      <c r="E97" s="376"/>
      <c r="F97" s="377"/>
      <c r="H97" s="191"/>
      <c r="I97" s="191"/>
    </row>
    <row r="98" spans="2:9" x14ac:dyDescent="0.2">
      <c r="B98" s="180" t="str">
        <f>B20</f>
        <v>RESIDENTIAL</v>
      </c>
      <c r="C98" s="89" t="str">
        <f>IF(ISBLANK('4. Billing Determinants'!C21), "", '4. Billing Determinants'!C21)</f>
        <v>kWh</v>
      </c>
      <c r="D98" s="181">
        <f>IF(C98="", 0, IF(C98="kWh", '4. Billing Determinants'!O21, IF(C98="kW", '4. Billing Determinants'!P21, '4. Billing Determinants'!D21)))</f>
        <v>0</v>
      </c>
      <c r="E98" s="182">
        <f>HLOOKUP($B98, '5. Allocation of Balances'!$D$4:$Z$54, 45,FALSE)</f>
        <v>0</v>
      </c>
      <c r="F98" s="183">
        <f>IF(ISERROR(E98/D98), 0, IF(C98="# of Customers", E98/D98/12/$D$13, E98/D98/$D$13))</f>
        <v>0</v>
      </c>
      <c r="G98" s="1" t="str">
        <f>IF(C98="", "", IF(C98="# of Customers", "per customer per month", "$/"&amp;C98))</f>
        <v>$/kWh</v>
      </c>
    </row>
    <row r="99" spans="2:9" x14ac:dyDescent="0.2">
      <c r="B99" s="180" t="str">
        <f t="shared" ref="B99:B117" si="7">B21</f>
        <v>GENERAL SERVICE LESS THAN 50 KW</v>
      </c>
      <c r="C99" s="89" t="str">
        <f>IF(ISBLANK('4. Billing Determinants'!C22), "", '4. Billing Determinants'!C22)</f>
        <v>kWh</v>
      </c>
      <c r="D99" s="181">
        <f>IF(C99="", 0, IF(C99="kWh", '4. Billing Determinants'!O22, IF(C99="kW", '4. Billing Determinants'!P22, '4. Billing Determinants'!D22)))</f>
        <v>0</v>
      </c>
      <c r="E99" s="182">
        <f>HLOOKUP($B99, '5. Allocation of Balances'!$D$4:$Z$54, 45,FALSE)</f>
        <v>0</v>
      </c>
      <c r="F99" s="183">
        <f t="shared" ref="F99:F117" si="8">IF(ISERROR(E99/D99), 0, IF(C99="# of Customers", E99/D99/12/$D$13, E99/D99/$D$13))</f>
        <v>0</v>
      </c>
      <c r="G99" s="1" t="str">
        <f t="shared" ref="G99:G117" si="9">IF(C99="", "", IF(C99="# of Customers", "per customer per month", "$/"&amp;C99))</f>
        <v>$/kWh</v>
      </c>
    </row>
    <row r="100" spans="2:9" x14ac:dyDescent="0.2">
      <c r="B100" s="180" t="str">
        <f t="shared" si="7"/>
        <v>GENERAL SERVICE 50-2999 KW</v>
      </c>
      <c r="C100" s="89" t="str">
        <f>IF(ISBLANK('4. Billing Determinants'!C23), "", '4. Billing Determinants'!C23)</f>
        <v>kW</v>
      </c>
      <c r="D100" s="181">
        <f>IF(C100="", 0, IF(C100="kWh", '4. Billing Determinants'!O23, IF(C100="kW", '4. Billing Determinants'!P23, '4. Billing Determinants'!D23)))</f>
        <v>0</v>
      </c>
      <c r="E100" s="182">
        <f>HLOOKUP($B100, '5. Allocation of Balances'!$D$4:$Z$54, 45,FALSE)</f>
        <v>0</v>
      </c>
      <c r="F100" s="183">
        <f t="shared" si="8"/>
        <v>0</v>
      </c>
      <c r="G100" s="1" t="str">
        <f t="shared" si="9"/>
        <v>$/kW</v>
      </c>
    </row>
    <row r="101" spans="2:9" x14ac:dyDescent="0.2">
      <c r="B101" s="180" t="str">
        <f t="shared" si="7"/>
        <v>GENERAL SERVICE 3000-4999 KW</v>
      </c>
      <c r="C101" s="89" t="str">
        <f>IF(ISBLANK('4. Billing Determinants'!C24), "", '4. Billing Determinants'!C24)</f>
        <v>kW</v>
      </c>
      <c r="D101" s="181">
        <f>IF(C101="", 0, IF(C101="kWh", '4. Billing Determinants'!O24, IF(C101="kW", '4. Billing Determinants'!P24, '4. Billing Determinants'!D24)))</f>
        <v>0</v>
      </c>
      <c r="E101" s="182">
        <f>HLOOKUP($B101, '5. Allocation of Balances'!$D$4:$Z$54, 45,FALSE)</f>
        <v>0</v>
      </c>
      <c r="F101" s="183">
        <f t="shared" si="8"/>
        <v>0</v>
      </c>
      <c r="G101" s="1" t="str">
        <f t="shared" si="9"/>
        <v>$/kW</v>
      </c>
    </row>
    <row r="102" spans="2:9" x14ac:dyDescent="0.2">
      <c r="B102" s="180" t="str">
        <f t="shared" si="7"/>
        <v>STREET LIGHTING</v>
      </c>
      <c r="C102" s="89" t="str">
        <f>IF(ISBLANK('4. Billing Determinants'!C25), "", '4. Billing Determinants'!C25)</f>
        <v>kW</v>
      </c>
      <c r="D102" s="181">
        <f>IF(C102="", 0, IF(C102="kWh", '4. Billing Determinants'!O25, IF(C102="kW", '4. Billing Determinants'!P25, '4. Billing Determinants'!D25)))</f>
        <v>0</v>
      </c>
      <c r="E102" s="182">
        <f>HLOOKUP($B102, '5. Allocation of Balances'!$D$4:$Z$54, 45,FALSE)</f>
        <v>0</v>
      </c>
      <c r="F102" s="183">
        <f t="shared" si="8"/>
        <v>0</v>
      </c>
      <c r="G102" s="1" t="str">
        <f t="shared" si="9"/>
        <v>$/kW</v>
      </c>
    </row>
    <row r="103" spans="2:9" x14ac:dyDescent="0.2">
      <c r="B103" s="180" t="str">
        <f t="shared" si="7"/>
        <v>SENTINEL LIGHTS</v>
      </c>
      <c r="C103" s="89" t="str">
        <f>IF(ISBLANK('4. Billing Determinants'!C26), "", '4. Billing Determinants'!C26)</f>
        <v>kW</v>
      </c>
      <c r="D103" s="181">
        <f>IF(C103="", 0, IF(C103="kWh", '4. Billing Determinants'!O26, IF(C103="kW", '4. Billing Determinants'!P26, '4. Billing Determinants'!D26)))</f>
        <v>0</v>
      </c>
      <c r="E103" s="182">
        <f>HLOOKUP($B103, '5. Allocation of Balances'!$D$4:$Z$54, 45,FALSE)</f>
        <v>0</v>
      </c>
      <c r="F103" s="183">
        <f t="shared" si="8"/>
        <v>0</v>
      </c>
      <c r="G103" s="1" t="str">
        <f t="shared" si="9"/>
        <v>$/kW</v>
      </c>
    </row>
    <row r="104" spans="2:9" x14ac:dyDescent="0.2">
      <c r="B104" s="180" t="str">
        <f t="shared" si="7"/>
        <v>UNMETERED SCATTERED LOAD</v>
      </c>
      <c r="C104" s="89" t="str">
        <f>IF(ISBLANK('4. Billing Determinants'!C27), "", '4. Billing Determinants'!C27)</f>
        <v>kWh</v>
      </c>
      <c r="D104" s="181">
        <f>IF(C104="", 0, IF(C104="kWh", '4. Billing Determinants'!O27, IF(C104="kW", '4. Billing Determinants'!P27, '4. Billing Determinants'!D27)))</f>
        <v>0</v>
      </c>
      <c r="E104" s="182">
        <f>HLOOKUP($B104, '5. Allocation of Balances'!$D$4:$Z$54, 45,FALSE)</f>
        <v>0</v>
      </c>
      <c r="F104" s="183">
        <f t="shared" si="8"/>
        <v>0</v>
      </c>
      <c r="G104" s="1" t="str">
        <f t="shared" si="9"/>
        <v>$/kWh</v>
      </c>
    </row>
    <row r="105" spans="2:9" x14ac:dyDescent="0.2">
      <c r="B105" s="180" t="str">
        <f t="shared" si="7"/>
        <v/>
      </c>
      <c r="C105" s="89" t="str">
        <f>IF(ISBLANK('4. Billing Determinants'!C28), "", '4. Billing Determinants'!C28)</f>
        <v/>
      </c>
      <c r="D105" s="181">
        <f>IF(C105="", 0, IF(C105="kWh", '4. Billing Determinants'!O28, IF(C105="kW", '4. Billing Determinants'!P28, '4. Billing Determinants'!D28)))</f>
        <v>0</v>
      </c>
      <c r="E105" s="182">
        <f>HLOOKUP($B105, '5. Allocation of Balances'!$D$4:$Z$54, 45,FALSE)</f>
        <v>0</v>
      </c>
      <c r="F105" s="183">
        <f t="shared" si="8"/>
        <v>0</v>
      </c>
      <c r="G105" s="1" t="str">
        <f t="shared" si="9"/>
        <v/>
      </c>
    </row>
    <row r="106" spans="2:9" x14ac:dyDescent="0.2">
      <c r="B106" s="180" t="str">
        <f t="shared" si="7"/>
        <v/>
      </c>
      <c r="C106" s="89" t="str">
        <f>IF(ISBLANK('4. Billing Determinants'!C29), "", '4. Billing Determinants'!C29)</f>
        <v/>
      </c>
      <c r="D106" s="181">
        <f>IF(C106="", 0, IF(C106="kWh", '4. Billing Determinants'!O29, IF(C106="kW", '4. Billing Determinants'!P29, '4. Billing Determinants'!D29)))</f>
        <v>0</v>
      </c>
      <c r="E106" s="182">
        <f>HLOOKUP($B106, '5. Allocation of Balances'!$D$4:$Z$54, 45,FALSE)</f>
        <v>0</v>
      </c>
      <c r="F106" s="183">
        <f t="shared" si="8"/>
        <v>0</v>
      </c>
      <c r="G106" s="1" t="str">
        <f t="shared" si="9"/>
        <v/>
      </c>
    </row>
    <row r="107" spans="2:9" x14ac:dyDescent="0.2">
      <c r="B107" s="180" t="str">
        <f t="shared" si="7"/>
        <v/>
      </c>
      <c r="C107" s="89" t="str">
        <f>IF(ISBLANK('4. Billing Determinants'!C30), "", '4. Billing Determinants'!C30)</f>
        <v/>
      </c>
      <c r="D107" s="181">
        <f>IF(C107="", 0, IF(C107="kWh", '4. Billing Determinants'!O30, IF(C107="kW", '4. Billing Determinants'!P30, '4. Billing Determinants'!D30)))</f>
        <v>0</v>
      </c>
      <c r="E107" s="182">
        <f>HLOOKUP($B107, '5. Allocation of Balances'!$D$4:$Z$54, 45,FALSE)</f>
        <v>0</v>
      </c>
      <c r="F107" s="183">
        <f t="shared" si="8"/>
        <v>0</v>
      </c>
      <c r="G107" s="1" t="str">
        <f t="shared" si="9"/>
        <v/>
      </c>
    </row>
    <row r="108" spans="2:9" x14ac:dyDescent="0.2">
      <c r="B108" s="180" t="str">
        <f t="shared" si="7"/>
        <v/>
      </c>
      <c r="C108" s="89" t="str">
        <f>IF(ISBLANK('4. Billing Determinants'!C31), "", '4. Billing Determinants'!C31)</f>
        <v/>
      </c>
      <c r="D108" s="181">
        <f>IF(C108="", 0, IF(C108="kWh", '4. Billing Determinants'!O31, IF(C108="kW", '4. Billing Determinants'!P31, '4. Billing Determinants'!D31)))</f>
        <v>0</v>
      </c>
      <c r="E108" s="182">
        <f>HLOOKUP($B108, '5. Allocation of Balances'!$D$4:$Z$54, 45,FALSE)</f>
        <v>0</v>
      </c>
      <c r="F108" s="183">
        <f t="shared" si="8"/>
        <v>0</v>
      </c>
      <c r="G108" s="1" t="str">
        <f t="shared" si="9"/>
        <v/>
      </c>
    </row>
    <row r="109" spans="2:9" x14ac:dyDescent="0.2">
      <c r="B109" s="180" t="str">
        <f t="shared" si="7"/>
        <v/>
      </c>
      <c r="C109" s="89" t="str">
        <f>IF(ISBLANK('4. Billing Determinants'!C32), "", '4. Billing Determinants'!C32)</f>
        <v/>
      </c>
      <c r="D109" s="181">
        <f>IF(C109="", 0, IF(C109="kWh", '4. Billing Determinants'!O32, IF(C109="kW", '4. Billing Determinants'!P32, '4. Billing Determinants'!D32)))</f>
        <v>0</v>
      </c>
      <c r="E109" s="182">
        <f>HLOOKUP($B109, '5. Allocation of Balances'!$D$4:$Z$54, 45,FALSE)</f>
        <v>0</v>
      </c>
      <c r="F109" s="183">
        <f t="shared" si="8"/>
        <v>0</v>
      </c>
      <c r="G109" s="1" t="str">
        <f t="shared" si="9"/>
        <v/>
      </c>
    </row>
    <row r="110" spans="2:9" x14ac:dyDescent="0.2">
      <c r="B110" s="180" t="str">
        <f t="shared" si="7"/>
        <v/>
      </c>
      <c r="C110" s="89" t="str">
        <f>IF(ISBLANK('4. Billing Determinants'!C33), "", '4. Billing Determinants'!C33)</f>
        <v/>
      </c>
      <c r="D110" s="181">
        <f>IF(C110="", 0, IF(C110="kWh", '4. Billing Determinants'!O33, IF(C110="kW", '4. Billing Determinants'!P33, '4. Billing Determinants'!D33)))</f>
        <v>0</v>
      </c>
      <c r="E110" s="182">
        <f>HLOOKUP($B110, '5. Allocation of Balances'!$D$4:$Z$54, 45,FALSE)</f>
        <v>0</v>
      </c>
      <c r="F110" s="183">
        <f t="shared" si="8"/>
        <v>0</v>
      </c>
      <c r="G110" s="1" t="str">
        <f t="shared" si="9"/>
        <v/>
      </c>
    </row>
    <row r="111" spans="2:9" x14ac:dyDescent="0.2">
      <c r="B111" s="180" t="str">
        <f t="shared" si="7"/>
        <v/>
      </c>
      <c r="C111" s="89" t="str">
        <f>IF(ISBLANK('4. Billing Determinants'!C34), "", '4. Billing Determinants'!C34)</f>
        <v/>
      </c>
      <c r="D111" s="181">
        <f>IF(C111="", 0, IF(C111="kWh", '4. Billing Determinants'!O34, IF(C111="kW", '4. Billing Determinants'!P34, '4. Billing Determinants'!D34)))</f>
        <v>0</v>
      </c>
      <c r="E111" s="182">
        <f>HLOOKUP($B111, '5. Allocation of Balances'!$D$4:$Z$54, 45,FALSE)</f>
        <v>0</v>
      </c>
      <c r="F111" s="183">
        <f t="shared" si="8"/>
        <v>0</v>
      </c>
      <c r="G111" s="1" t="str">
        <f t="shared" si="9"/>
        <v/>
      </c>
    </row>
    <row r="112" spans="2:9" x14ac:dyDescent="0.2">
      <c r="B112" s="180" t="str">
        <f t="shared" si="7"/>
        <v/>
      </c>
      <c r="C112" s="89" t="str">
        <f>IF(ISBLANK('4. Billing Determinants'!C35), "", '4. Billing Determinants'!C35)</f>
        <v/>
      </c>
      <c r="D112" s="181">
        <f>IF(C112="", 0, IF(C112="kWh", '4. Billing Determinants'!O35, IF(C112="kW", '4. Billing Determinants'!P35, '4. Billing Determinants'!D35)))</f>
        <v>0</v>
      </c>
      <c r="E112" s="182">
        <f>HLOOKUP($B112, '5. Allocation of Balances'!$D$4:$Z$54, 45,FALSE)</f>
        <v>0</v>
      </c>
      <c r="F112" s="183">
        <f t="shared" si="8"/>
        <v>0</v>
      </c>
      <c r="G112" s="1" t="str">
        <f t="shared" si="9"/>
        <v/>
      </c>
    </row>
    <row r="113" spans="2:9" x14ac:dyDescent="0.2">
      <c r="B113" s="180" t="str">
        <f t="shared" si="7"/>
        <v/>
      </c>
      <c r="C113" s="89" t="str">
        <f>IF(ISBLANK('4. Billing Determinants'!C36), "", '4. Billing Determinants'!C36)</f>
        <v/>
      </c>
      <c r="D113" s="181">
        <f>IF(C113="", 0, IF(C113="kWh", '4. Billing Determinants'!O36, IF(C113="kW", '4. Billing Determinants'!P36, '4. Billing Determinants'!D36)))</f>
        <v>0</v>
      </c>
      <c r="E113" s="182">
        <f>HLOOKUP($B113, '5. Allocation of Balances'!$D$4:$Z$54, 45,FALSE)</f>
        <v>0</v>
      </c>
      <c r="F113" s="183">
        <f t="shared" si="8"/>
        <v>0</v>
      </c>
      <c r="G113" s="1" t="str">
        <f t="shared" si="9"/>
        <v/>
      </c>
    </row>
    <row r="114" spans="2:9" x14ac:dyDescent="0.2">
      <c r="B114" s="180" t="str">
        <f t="shared" si="7"/>
        <v/>
      </c>
      <c r="C114" s="89" t="str">
        <f>IF(ISBLANK('4. Billing Determinants'!C37), "", '4. Billing Determinants'!C37)</f>
        <v/>
      </c>
      <c r="D114" s="181">
        <f>IF(C114="", 0, IF(C114="kWh", '4. Billing Determinants'!O37, IF(C114="kW", '4. Billing Determinants'!P37, '4. Billing Determinants'!D37)))</f>
        <v>0</v>
      </c>
      <c r="E114" s="182">
        <f>HLOOKUP($B114, '5. Allocation of Balances'!$D$4:$Z$54, 45,FALSE)</f>
        <v>0</v>
      </c>
      <c r="F114" s="183">
        <f t="shared" si="8"/>
        <v>0</v>
      </c>
      <c r="G114" s="1" t="str">
        <f t="shared" si="9"/>
        <v/>
      </c>
    </row>
    <row r="115" spans="2:9" x14ac:dyDescent="0.2">
      <c r="B115" s="180" t="str">
        <f t="shared" si="7"/>
        <v/>
      </c>
      <c r="C115" s="89" t="str">
        <f>IF(ISBLANK('4. Billing Determinants'!C38), "", '4. Billing Determinants'!C38)</f>
        <v/>
      </c>
      <c r="D115" s="181">
        <f>IF(C115="", 0, IF(C115="kWh", '4. Billing Determinants'!O38, IF(C115="kW", '4. Billing Determinants'!P38, '4. Billing Determinants'!D38)))</f>
        <v>0</v>
      </c>
      <c r="E115" s="182">
        <f>HLOOKUP($B115, '5. Allocation of Balances'!$D$4:$Z$54, 45,FALSE)</f>
        <v>0</v>
      </c>
      <c r="F115" s="183">
        <f t="shared" si="8"/>
        <v>0</v>
      </c>
      <c r="G115" s="1" t="str">
        <f t="shared" si="9"/>
        <v/>
      </c>
    </row>
    <row r="116" spans="2:9" x14ac:dyDescent="0.2">
      <c r="B116" s="180" t="str">
        <f t="shared" si="7"/>
        <v/>
      </c>
      <c r="C116" s="89" t="str">
        <f>IF(ISBLANK('4. Billing Determinants'!C39), "", '4. Billing Determinants'!C39)</f>
        <v/>
      </c>
      <c r="D116" s="181">
        <f>IF(C116="", 0, IF(C116="kWh", '4. Billing Determinants'!O39, IF(C116="kW", '4. Billing Determinants'!P39, '4. Billing Determinants'!D39)))</f>
        <v>0</v>
      </c>
      <c r="E116" s="182">
        <f>HLOOKUP($B116, '5. Allocation of Balances'!$D$4:$Z$54, 45,FALSE)</f>
        <v>0</v>
      </c>
      <c r="F116" s="183">
        <f t="shared" si="8"/>
        <v>0</v>
      </c>
      <c r="G116" s="1" t="str">
        <f t="shared" si="9"/>
        <v/>
      </c>
    </row>
    <row r="117" spans="2:9" x14ac:dyDescent="0.2">
      <c r="B117" s="180" t="str">
        <f t="shared" si="7"/>
        <v/>
      </c>
      <c r="C117" s="89" t="str">
        <f>IF(ISBLANK('4. Billing Determinants'!C40), "", '4. Billing Determinants'!C40)</f>
        <v/>
      </c>
      <c r="D117" s="181">
        <f>IF(C117="", 0, IF(C117="kWh", '4. Billing Determinants'!O40, IF(C117="kW", '4. Billing Determinants'!P40, '4. Billing Determinants'!D40)))</f>
        <v>0</v>
      </c>
      <c r="E117" s="182">
        <f>HLOOKUP($B117, '5. Allocation of Balances'!$D$4:$Z$54, 45,FALSE)</f>
        <v>0</v>
      </c>
      <c r="F117" s="183">
        <f t="shared" si="8"/>
        <v>0</v>
      </c>
      <c r="G117" s="1" t="str">
        <f t="shared" si="9"/>
        <v/>
      </c>
    </row>
    <row r="118" spans="2:9" x14ac:dyDescent="0.2">
      <c r="B118" s="186" t="s">
        <v>86</v>
      </c>
      <c r="C118" s="187"/>
      <c r="D118" s="188"/>
      <c r="E118" s="189">
        <f>SUM(E98:E117)</f>
        <v>0</v>
      </c>
      <c r="F118" s="186"/>
    </row>
    <row r="121" spans="2:9" ht="18" x14ac:dyDescent="0.25">
      <c r="B121" s="178" t="s">
        <v>271</v>
      </c>
    </row>
    <row r="122" spans="2:9" x14ac:dyDescent="0.2">
      <c r="B122" s="179"/>
    </row>
    <row r="123" spans="2:9" x14ac:dyDescent="0.2">
      <c r="B123" s="370" t="s">
        <v>96</v>
      </c>
      <c r="C123" s="369" t="s">
        <v>85</v>
      </c>
      <c r="D123" s="375" t="s">
        <v>203</v>
      </c>
      <c r="E123" s="375" t="s">
        <v>276</v>
      </c>
      <c r="F123" s="377" t="s">
        <v>202</v>
      </c>
    </row>
    <row r="124" spans="2:9" ht="54.75" customHeight="1" x14ac:dyDescent="0.2">
      <c r="B124" s="371"/>
      <c r="C124" s="369"/>
      <c r="D124" s="376"/>
      <c r="E124" s="376"/>
      <c r="F124" s="377"/>
      <c r="H124" s="191"/>
      <c r="I124" s="191"/>
    </row>
    <row r="125" spans="2:9" x14ac:dyDescent="0.2">
      <c r="B125" s="180" t="str">
        <f>B20</f>
        <v>RESIDENTIAL</v>
      </c>
      <c r="C125" s="89" t="s">
        <v>95</v>
      </c>
      <c r="D125" s="181">
        <f>IF(C125="",0,IF(ISNUMBER(SEARCH("RESIDENTIAL",UPPER(B125),1)),'4. Billing Determinants'!D21, IF(C125="kWh",'4. Billing Determinants'!E21, IF(C125="kW",'4. Billing Determinants'!F21,'4. Billing Determinants'!D21))))</f>
        <v>9171.114887354759</v>
      </c>
      <c r="E125" s="182">
        <f>HLOOKUP($B125, '5. Allocation of Balances'!$D$4:$Z$54, 47,FALSE)</f>
        <v>11016.887599251229</v>
      </c>
      <c r="F125" s="298">
        <f>IF(ISERROR(E125/D125), 0, IF(C125="# of Customers", E125/D125/12/$D$13, E125/D125/$D$13))</f>
        <v>0.10010494665922463</v>
      </c>
      <c r="G125" s="1" t="str">
        <f>IF(C125="", "", IF(C125="# of Customers", "per customer per month", "$/"&amp;C125))</f>
        <v>per customer per month</v>
      </c>
    </row>
    <row r="126" spans="2:9" x14ac:dyDescent="0.2">
      <c r="B126" s="180" t="str">
        <f t="shared" ref="B126:B144" si="10">B21</f>
        <v>GENERAL SERVICE LESS THAN 50 KW</v>
      </c>
      <c r="C126" s="89" t="s">
        <v>223</v>
      </c>
      <c r="D126" s="181">
        <f>IF(C126="",0,IF(ISNUMBER(SEARCH("RESIDENTIAL",UPPER(B126),1)),'4. Billing Determinants'!D22, IF(C126="kWh",'4. Billing Determinants'!E22, IF(C126="kW",'4. Billing Determinants'!F22,'4. Billing Determinants'!D22))))</f>
        <v>32059727.781671293</v>
      </c>
      <c r="E126" s="182">
        <f>HLOOKUP($B126, '5. Allocation of Balances'!$D$4:$Z$54, 47,FALSE)</f>
        <v>4553.6332798788417</v>
      </c>
      <c r="F126" s="299">
        <f t="shared" ref="F126:F144" si="11">IF(ISERROR(E126/D126), 0, IF(C126="# of Customers", E126/D126/12/$D$13, E126/D126/$D$13))</f>
        <v>1.4203593090026724E-4</v>
      </c>
      <c r="G126" s="1" t="str">
        <f t="shared" ref="G126:G144" si="12">IF(C126="", "", IF(C126="# of Customers", "per customer per month", "$/"&amp;C126))</f>
        <v>$/kWh</v>
      </c>
    </row>
    <row r="127" spans="2:9" x14ac:dyDescent="0.2">
      <c r="B127" s="180" t="str">
        <f t="shared" si="10"/>
        <v>GENERAL SERVICE 50-2999 KW</v>
      </c>
      <c r="C127" s="89" t="s">
        <v>333</v>
      </c>
      <c r="D127" s="181">
        <f>IF(C127="",0,IF(ISNUMBER(SEARCH("RESIDENTIAL",UPPER(B127),1)),'4. Billing Determinants'!D23, IF(C127="kWh",'4. Billing Determinants'!E23, IF(C127="kW",'4. Billing Determinants'!F23,'4. Billing Determinants'!D23))))</f>
        <v>289868.64584270574</v>
      </c>
      <c r="E127" s="182">
        <f>HLOOKUP($B127, '5. Allocation of Balances'!$D$4:$Z$54, 47,FALSE)</f>
        <v>16301.643866681565</v>
      </c>
      <c r="F127" s="299">
        <f t="shared" si="11"/>
        <v>5.6238037816368332E-2</v>
      </c>
      <c r="G127" s="1" t="str">
        <f t="shared" si="12"/>
        <v>$/kW</v>
      </c>
    </row>
    <row r="128" spans="2:9" x14ac:dyDescent="0.2">
      <c r="B128" s="180" t="str">
        <f t="shared" si="10"/>
        <v>GENERAL SERVICE 3000-4999 KW</v>
      </c>
      <c r="C128" s="89" t="s">
        <v>333</v>
      </c>
      <c r="D128" s="181">
        <f>IF(C128="",0,IF(ISNUMBER(SEARCH("RESIDENTIAL",UPPER(B128),1)),'4. Billing Determinants'!D24, IF(C128="kWh",'4. Billing Determinants'!E24, IF(C128="kW",'4. Billing Determinants'!F24,'4. Billing Determinants'!D24))))</f>
        <v>39488.800157330261</v>
      </c>
      <c r="E128" s="182">
        <f>HLOOKUP($B128, '5. Allocation of Balances'!$D$4:$Z$54, 47,FALSE)</f>
        <v>2105.7828728266436</v>
      </c>
      <c r="F128" s="299">
        <f t="shared" si="11"/>
        <v>5.33260788992534E-2</v>
      </c>
      <c r="G128" s="1" t="str">
        <f t="shared" si="12"/>
        <v>$/kW</v>
      </c>
    </row>
    <row r="129" spans="2:7" x14ac:dyDescent="0.2">
      <c r="B129" s="180" t="str">
        <f t="shared" si="10"/>
        <v>STREET LIGHTING</v>
      </c>
      <c r="C129" s="89" t="s">
        <v>333</v>
      </c>
      <c r="D129" s="181">
        <f>IF(C129="",0,IF(ISNUMBER(SEARCH("RESIDENTIAL",UPPER(B129),1)),'4. Billing Determinants'!D25, IF(C129="kWh",'4. Billing Determinants'!E25, IF(C129="kW",'4. Billing Determinants'!F25,'4. Billing Determinants'!D25))))</f>
        <v>3837.2665920832246</v>
      </c>
      <c r="E129" s="182">
        <f>HLOOKUP($B129, '5. Allocation of Balances'!$D$4:$Z$54, 47,FALSE)</f>
        <v>202.9051563262696</v>
      </c>
      <c r="F129" s="299">
        <f t="shared" si="11"/>
        <v>5.2877524002342989E-2</v>
      </c>
      <c r="G129" s="1" t="str">
        <f t="shared" si="12"/>
        <v>$/kW</v>
      </c>
    </row>
    <row r="130" spans="2:7" x14ac:dyDescent="0.2">
      <c r="B130" s="180" t="str">
        <f t="shared" si="10"/>
        <v>SENTINEL LIGHTS</v>
      </c>
      <c r="C130" s="89" t="s">
        <v>333</v>
      </c>
      <c r="D130" s="181">
        <f>IF(C130="",0,IF(ISNUMBER(SEARCH("RESIDENTIAL",UPPER(B130),1)),'4. Billing Determinants'!D26, IF(C130="kWh",'4. Billing Determinants'!E26, IF(C130="kW",'4. Billing Determinants'!F26,'4. Billing Determinants'!D26))))</f>
        <v>132.26609235784815</v>
      </c>
      <c r="E130" s="182">
        <f>HLOOKUP($B130, '5. Allocation of Balances'!$D$4:$Z$54, 47,FALSE)</f>
        <v>6.174522106170552</v>
      </c>
      <c r="F130" s="299">
        <f t="shared" si="11"/>
        <v>4.6682577492841312E-2</v>
      </c>
      <c r="G130" s="1" t="str">
        <f t="shared" si="12"/>
        <v>$/kW</v>
      </c>
    </row>
    <row r="131" spans="2:7" x14ac:dyDescent="0.2">
      <c r="B131" s="180" t="str">
        <f t="shared" si="10"/>
        <v>UNMETERED SCATTERED LOAD</v>
      </c>
      <c r="C131" s="89" t="s">
        <v>223</v>
      </c>
      <c r="D131" s="181">
        <f>IF(C131="",0,IF(ISNUMBER(SEARCH("RESIDENTIAL",UPPER(B131),1)),'4. Billing Determinants'!D27, IF(C131="kWh",'4. Billing Determinants'!E27, IF(C131="kW",'4. Billing Determinants'!F27,'4. Billing Determinants'!D27))))</f>
        <v>597466.44663356245</v>
      </c>
      <c r="E131" s="182">
        <f>HLOOKUP($B131, '5. Allocation of Balances'!$D$4:$Z$54, 47,FALSE)</f>
        <v>84.86170292927288</v>
      </c>
      <c r="F131" s="299">
        <f t="shared" si="11"/>
        <v>1.4203593090026724E-4</v>
      </c>
      <c r="G131" s="1" t="str">
        <f t="shared" si="12"/>
        <v>$/kWh</v>
      </c>
    </row>
    <row r="132" spans="2:7" x14ac:dyDescent="0.2">
      <c r="B132" s="180" t="str">
        <f t="shared" si="10"/>
        <v/>
      </c>
      <c r="C132" s="89"/>
      <c r="D132" s="181">
        <f>IF(C132="",0,IF(ISNUMBER(SEARCH("RESIDENTIAL",UPPER(B132),1)),'4. Billing Determinants'!D28, IF(C132="kWh",'4. Billing Determinants'!E28, IF(C132="kW",'4. Billing Determinants'!F28,'4. Billing Determinants'!D28))))</f>
        <v>0</v>
      </c>
      <c r="E132" s="182">
        <f>HLOOKUP($B132, '5. Allocation of Balances'!$D$4:$Z$54, 47,FALSE)</f>
        <v>0</v>
      </c>
      <c r="F132" s="232">
        <f t="shared" si="11"/>
        <v>0</v>
      </c>
      <c r="G132" s="1" t="str">
        <f t="shared" si="12"/>
        <v/>
      </c>
    </row>
    <row r="133" spans="2:7" x14ac:dyDescent="0.2">
      <c r="B133" s="180" t="str">
        <f t="shared" si="10"/>
        <v/>
      </c>
      <c r="C133" s="89" t="str">
        <f>IF(ISBLANK('4. Billing Determinants'!C56), "", '4. Billing Determinants'!C56)</f>
        <v/>
      </c>
      <c r="D133" s="181">
        <f>IF(C133="",0,IF(ISNUMBER(SEARCH("RESIDENTIAL",UPPER(B133),1)),'4. Billing Determinants'!D29, IF(C133="kWh",'4. Billing Determinants'!E29, IF(C133="kW",'4. Billing Determinants'!F29,'4. Billing Determinants'!D29))))</f>
        <v>0</v>
      </c>
      <c r="E133" s="182">
        <f>HLOOKUP($B133, '5. Allocation of Balances'!$D$4:$Z$54, 47,FALSE)</f>
        <v>0</v>
      </c>
      <c r="F133" s="232">
        <f t="shared" si="11"/>
        <v>0</v>
      </c>
      <c r="G133" s="1" t="str">
        <f t="shared" si="12"/>
        <v/>
      </c>
    </row>
    <row r="134" spans="2:7" x14ac:dyDescent="0.2">
      <c r="B134" s="180" t="str">
        <f t="shared" si="10"/>
        <v/>
      </c>
      <c r="C134" s="89" t="str">
        <f>IF(ISBLANK('4. Billing Determinants'!C57), "", '4. Billing Determinants'!C57)</f>
        <v/>
      </c>
      <c r="D134" s="181">
        <f>IF(C134="",0,IF(ISNUMBER(SEARCH("RESIDENTIAL",UPPER(B134),1)),'4. Billing Determinants'!D30, IF(C134="kWh",'4. Billing Determinants'!E30, IF(C134="kW",'4. Billing Determinants'!F30,'4. Billing Determinants'!D30))))</f>
        <v>0</v>
      </c>
      <c r="E134" s="182">
        <f>HLOOKUP($B134, '5. Allocation of Balances'!$D$4:$Z$54, 47,FALSE)</f>
        <v>0</v>
      </c>
      <c r="F134" s="232">
        <f t="shared" si="11"/>
        <v>0</v>
      </c>
      <c r="G134" s="1" t="str">
        <f t="shared" si="12"/>
        <v/>
      </c>
    </row>
    <row r="135" spans="2:7" x14ac:dyDescent="0.2">
      <c r="B135" s="180" t="str">
        <f t="shared" si="10"/>
        <v/>
      </c>
      <c r="C135" s="89" t="str">
        <f>IF(ISBLANK('4. Billing Determinants'!C58), "", '4. Billing Determinants'!C58)</f>
        <v/>
      </c>
      <c r="D135" s="181">
        <f>IF(C135="",0,IF(ISNUMBER(SEARCH("RESIDENTIAL",UPPER(B135),1)),'4. Billing Determinants'!D31, IF(C135="kWh",'4. Billing Determinants'!E31, IF(C135="kW",'4. Billing Determinants'!F31,'4. Billing Determinants'!D31))))</f>
        <v>0</v>
      </c>
      <c r="E135" s="182">
        <f>HLOOKUP($B135, '5. Allocation of Balances'!$D$4:$Z$54, 47,FALSE)</f>
        <v>0</v>
      </c>
      <c r="F135" s="232">
        <f t="shared" si="11"/>
        <v>0</v>
      </c>
      <c r="G135" s="1" t="str">
        <f t="shared" si="12"/>
        <v/>
      </c>
    </row>
    <row r="136" spans="2:7" x14ac:dyDescent="0.2">
      <c r="B136" s="180" t="str">
        <f t="shared" si="10"/>
        <v/>
      </c>
      <c r="C136" s="89" t="str">
        <f>IF(ISBLANK('4. Billing Determinants'!C59), "", '4. Billing Determinants'!C59)</f>
        <v/>
      </c>
      <c r="D136" s="181">
        <f>IF(C136="",0,IF(ISNUMBER(SEARCH("RESIDENTIAL",UPPER(B136),1)),'4. Billing Determinants'!D32, IF(C136="kWh",'4. Billing Determinants'!E32, IF(C136="kW",'4. Billing Determinants'!F32,'4. Billing Determinants'!D32))))</f>
        <v>0</v>
      </c>
      <c r="E136" s="182">
        <f>HLOOKUP($B136, '5. Allocation of Balances'!$D$4:$Z$54, 47,FALSE)</f>
        <v>0</v>
      </c>
      <c r="F136" s="232">
        <f t="shared" si="11"/>
        <v>0</v>
      </c>
      <c r="G136" s="1" t="str">
        <f t="shared" si="12"/>
        <v/>
      </c>
    </row>
    <row r="137" spans="2:7" x14ac:dyDescent="0.2">
      <c r="B137" s="180" t="str">
        <f t="shared" si="10"/>
        <v/>
      </c>
      <c r="C137" s="89" t="str">
        <f>IF(ISBLANK('4. Billing Determinants'!C60), "", '4. Billing Determinants'!C60)</f>
        <v/>
      </c>
      <c r="D137" s="181">
        <f>IF(C137="",0,IF(ISNUMBER(SEARCH("RESIDENTIAL",UPPER(B137),1)),'4. Billing Determinants'!D33, IF(C137="kWh",'4. Billing Determinants'!E33, IF(C137="kW",'4. Billing Determinants'!F33,'4. Billing Determinants'!D33))))</f>
        <v>0</v>
      </c>
      <c r="E137" s="182">
        <f>HLOOKUP($B137, '5. Allocation of Balances'!$D$4:$Z$54, 47,FALSE)</f>
        <v>0</v>
      </c>
      <c r="F137" s="232">
        <f t="shared" si="11"/>
        <v>0</v>
      </c>
      <c r="G137" s="1" t="str">
        <f t="shared" si="12"/>
        <v/>
      </c>
    </row>
    <row r="138" spans="2:7" x14ac:dyDescent="0.2">
      <c r="B138" s="180" t="str">
        <f t="shared" si="10"/>
        <v/>
      </c>
      <c r="C138" s="89" t="str">
        <f>IF(ISBLANK('4. Billing Determinants'!C61), "", '4. Billing Determinants'!C61)</f>
        <v/>
      </c>
      <c r="D138" s="181">
        <f>IF(C138="",0,IF(ISNUMBER(SEARCH("RESIDENTIAL",UPPER(B138),1)),'4. Billing Determinants'!D34, IF(C138="kWh",'4. Billing Determinants'!E34, IF(C138="kW",'4. Billing Determinants'!F34,'4. Billing Determinants'!D34))))</f>
        <v>0</v>
      </c>
      <c r="E138" s="182">
        <f>HLOOKUP($B138, '5. Allocation of Balances'!$D$4:$Z$54, 47,FALSE)</f>
        <v>0</v>
      </c>
      <c r="F138" s="232">
        <f t="shared" si="11"/>
        <v>0</v>
      </c>
      <c r="G138" s="1" t="str">
        <f t="shared" si="12"/>
        <v/>
      </c>
    </row>
    <row r="139" spans="2:7" x14ac:dyDescent="0.2">
      <c r="B139" s="180" t="str">
        <f t="shared" si="10"/>
        <v/>
      </c>
      <c r="C139" s="89" t="str">
        <f>IF(ISBLANK('4. Billing Determinants'!C62), "", '4. Billing Determinants'!C62)</f>
        <v/>
      </c>
      <c r="D139" s="181">
        <f>IF(C139="",0,IF(ISNUMBER(SEARCH("RESIDENTIAL",UPPER(B139),1)),'4. Billing Determinants'!D35, IF(C139="kWh",'4. Billing Determinants'!E35, IF(C139="kW",'4. Billing Determinants'!F35,'4. Billing Determinants'!D35))))</f>
        <v>0</v>
      </c>
      <c r="E139" s="182">
        <f>HLOOKUP($B139, '5. Allocation of Balances'!$D$4:$Z$54, 47,FALSE)</f>
        <v>0</v>
      </c>
      <c r="F139" s="232">
        <f t="shared" si="11"/>
        <v>0</v>
      </c>
      <c r="G139" s="1" t="str">
        <f t="shared" si="12"/>
        <v/>
      </c>
    </row>
    <row r="140" spans="2:7" x14ac:dyDescent="0.2">
      <c r="B140" s="180" t="str">
        <f t="shared" si="10"/>
        <v/>
      </c>
      <c r="C140" s="89" t="str">
        <f>IF(ISBLANK('4. Billing Determinants'!C63), "", '4. Billing Determinants'!C63)</f>
        <v/>
      </c>
      <c r="D140" s="181">
        <f>IF(C140="",0,IF(ISNUMBER(SEARCH("RESIDENTIAL",UPPER(B140),1)),'4. Billing Determinants'!D36, IF(C140="kWh",'4. Billing Determinants'!E36, IF(C140="kW",'4. Billing Determinants'!F36,'4. Billing Determinants'!D36))))</f>
        <v>0</v>
      </c>
      <c r="E140" s="182">
        <f>HLOOKUP($B140, '5. Allocation of Balances'!$D$4:$Z$54, 47,FALSE)</f>
        <v>0</v>
      </c>
      <c r="F140" s="232">
        <f t="shared" si="11"/>
        <v>0</v>
      </c>
      <c r="G140" s="1" t="str">
        <f t="shared" si="12"/>
        <v/>
      </c>
    </row>
    <row r="141" spans="2:7" x14ac:dyDescent="0.2">
      <c r="B141" s="180" t="str">
        <f t="shared" si="10"/>
        <v/>
      </c>
      <c r="C141" s="89" t="str">
        <f>IF(ISBLANK('4. Billing Determinants'!C64), "", '4. Billing Determinants'!C64)</f>
        <v/>
      </c>
      <c r="D141" s="181">
        <f>IF(C141="",0,IF(ISNUMBER(SEARCH("RESIDENTIAL",UPPER(B141),1)),'4. Billing Determinants'!D37, IF(C141="kWh",'4. Billing Determinants'!E37, IF(C141="kW",'4. Billing Determinants'!F37,'4. Billing Determinants'!D37))))</f>
        <v>0</v>
      </c>
      <c r="E141" s="182">
        <f>HLOOKUP($B141, '5. Allocation of Balances'!$D$4:$Z$54, 47,FALSE)</f>
        <v>0</v>
      </c>
      <c r="F141" s="232">
        <f t="shared" si="11"/>
        <v>0</v>
      </c>
      <c r="G141" s="1" t="str">
        <f t="shared" si="12"/>
        <v/>
      </c>
    </row>
    <row r="142" spans="2:7" x14ac:dyDescent="0.2">
      <c r="B142" s="180" t="str">
        <f t="shared" si="10"/>
        <v/>
      </c>
      <c r="C142" s="89" t="str">
        <f>IF(ISBLANK('4. Billing Determinants'!C65), "", '4. Billing Determinants'!C65)</f>
        <v/>
      </c>
      <c r="D142" s="181">
        <f>IF(C142="",0,IF(ISNUMBER(SEARCH("RESIDENTIAL",UPPER(B142),1)),'4. Billing Determinants'!D38, IF(C142="kWh",'4. Billing Determinants'!E38, IF(C142="kW",'4. Billing Determinants'!F38,'4. Billing Determinants'!D38))))</f>
        <v>0</v>
      </c>
      <c r="E142" s="182">
        <f>HLOOKUP($B142, '5. Allocation of Balances'!$D$4:$Z$54, 47,FALSE)</f>
        <v>0</v>
      </c>
      <c r="F142" s="232">
        <f t="shared" si="11"/>
        <v>0</v>
      </c>
      <c r="G142" s="1" t="str">
        <f t="shared" si="12"/>
        <v/>
      </c>
    </row>
    <row r="143" spans="2:7" x14ac:dyDescent="0.2">
      <c r="B143" s="180" t="str">
        <f t="shared" si="10"/>
        <v/>
      </c>
      <c r="C143" s="89" t="str">
        <f>IF(ISBLANK('4. Billing Determinants'!C66), "", '4. Billing Determinants'!C66)</f>
        <v/>
      </c>
      <c r="D143" s="181">
        <f>IF(C143="",0,IF(ISNUMBER(SEARCH("RESIDENTIAL",UPPER(B143),1)),'4. Billing Determinants'!D39, IF(C143="kWh",'4. Billing Determinants'!E39, IF(C143="kW",'4. Billing Determinants'!F39,'4. Billing Determinants'!D39))))</f>
        <v>0</v>
      </c>
      <c r="E143" s="182">
        <f>HLOOKUP($B143, '5. Allocation of Balances'!$D$4:$Z$54, 47,FALSE)</f>
        <v>0</v>
      </c>
      <c r="F143" s="232">
        <f t="shared" si="11"/>
        <v>0</v>
      </c>
      <c r="G143" s="1" t="str">
        <f t="shared" si="12"/>
        <v/>
      </c>
    </row>
    <row r="144" spans="2:7" x14ac:dyDescent="0.2">
      <c r="B144" s="180" t="str">
        <f t="shared" si="10"/>
        <v/>
      </c>
      <c r="C144" s="89" t="str">
        <f>IF(ISBLANK('4. Billing Determinants'!C67), "", '4. Billing Determinants'!C67)</f>
        <v/>
      </c>
      <c r="D144" s="181">
        <f>IF(C144="",0,IF(ISNUMBER(SEARCH("RESIDENTIAL",UPPER(B144),1)),'4. Billing Determinants'!D40, IF(C144="kWh",'4. Billing Determinants'!E40, IF(C144="kW",'4. Billing Determinants'!F40,'4. Billing Determinants'!D40))))</f>
        <v>0</v>
      </c>
      <c r="E144" s="182">
        <f>HLOOKUP($B144, '5. Allocation of Balances'!$D$4:$Z$54, 47,FALSE)</f>
        <v>0</v>
      </c>
      <c r="F144" s="232">
        <f t="shared" si="11"/>
        <v>0</v>
      </c>
      <c r="G144" s="1" t="str">
        <f t="shared" si="12"/>
        <v/>
      </c>
    </row>
    <row r="145" spans="2:7" x14ac:dyDescent="0.2">
      <c r="B145" s="186" t="s">
        <v>86</v>
      </c>
      <c r="C145" s="187"/>
      <c r="D145" s="188"/>
      <c r="E145" s="189">
        <f>SUM(E125:E144)</f>
        <v>34271.888999999996</v>
      </c>
      <c r="F145" s="186"/>
    </row>
    <row r="147" spans="2:7" ht="18" x14ac:dyDescent="0.25">
      <c r="B147" s="178" t="s">
        <v>125</v>
      </c>
    </row>
    <row r="148" spans="2:7" ht="18" x14ac:dyDescent="0.25">
      <c r="B148" s="178"/>
    </row>
    <row r="149" spans="2:7" x14ac:dyDescent="0.2">
      <c r="B149" s="77" t="s">
        <v>103</v>
      </c>
      <c r="C149" s="78"/>
      <c r="D149" s="79">
        <v>2</v>
      </c>
    </row>
    <row r="150" spans="2:7" ht="12.75" customHeight="1" x14ac:dyDescent="0.2">
      <c r="C150" s="179"/>
    </row>
    <row r="151" spans="2:7" x14ac:dyDescent="0.2">
      <c r="B151" s="370" t="s">
        <v>96</v>
      </c>
      <c r="C151" s="369" t="s">
        <v>85</v>
      </c>
      <c r="D151" s="375" t="s">
        <v>104</v>
      </c>
      <c r="E151" s="375" t="s">
        <v>126</v>
      </c>
      <c r="F151" s="377" t="s">
        <v>127</v>
      </c>
    </row>
    <row r="152" spans="2:7" ht="25.5" customHeight="1" x14ac:dyDescent="0.2">
      <c r="B152" s="371"/>
      <c r="C152" s="369"/>
      <c r="D152" s="376"/>
      <c r="E152" s="376"/>
      <c r="F152" s="377"/>
    </row>
    <row r="153" spans="2:7" x14ac:dyDescent="0.2">
      <c r="B153" s="180" t="str">
        <f t="shared" ref="B153:B172" si="13">B20</f>
        <v>RESIDENTIAL</v>
      </c>
      <c r="C153" s="89" t="s">
        <v>223</v>
      </c>
      <c r="D153" s="181">
        <f>IF(C153="",0, IF(C153="kWh",'4. Billing Determinants'!E21, IF(C153="kW",'4. Billing Determinants'!F21,'4. Billing Determinants'!D21)))</f>
        <v>77564089.09649004</v>
      </c>
      <c r="E153" s="182">
        <f>HLOOKUP($B153, '5. Allocation of Balances'!$C$4:$Y$54, 51,FALSE)</f>
        <v>0</v>
      </c>
      <c r="F153" s="183">
        <f>IF(ISERROR(E153/D153), 0, IF(C153="# of Customers", E153/D153/12/$D$149, E153/D153/$D$149))</f>
        <v>0</v>
      </c>
      <c r="G153" s="1" t="str">
        <f t="shared" ref="G153:G172" si="14">IF(C153="", "", IF(C153="# of Customers", "per customer per month", "$/"&amp;C153))</f>
        <v>$/kWh</v>
      </c>
    </row>
    <row r="154" spans="2:7" x14ac:dyDescent="0.2">
      <c r="B154" s="180" t="str">
        <f t="shared" si="13"/>
        <v>GENERAL SERVICE LESS THAN 50 KW</v>
      </c>
      <c r="C154" s="89" t="str">
        <f>IF(ISBLANK('4. Billing Determinants'!C22), "", '4. Billing Determinants'!C22)</f>
        <v>kWh</v>
      </c>
      <c r="D154" s="181">
        <f>IF(C154="",0,IF(ISNUMBER(SEARCH("RESIDENTIAL",UPPER(B154),1)),'4. Billing Determinants'!D22, IF(C154="kWh",'4. Billing Determinants'!E22, IF(C154="kW",'4. Billing Determinants'!F22,'4. Billing Determinants'!D22))))</f>
        <v>32059727.781671293</v>
      </c>
      <c r="E154" s="182">
        <f>HLOOKUP($B154, '5. Allocation of Balances'!$C$4:$Y$54, 51,FALSE)</f>
        <v>0</v>
      </c>
      <c r="F154" s="183">
        <f t="shared" ref="F154:F172" si="15">IF(ISERROR(E154/D154), 0, IF(C154="# of Customers", E154/D154/12/$D$149, E154/D154/$D$149))</f>
        <v>0</v>
      </c>
      <c r="G154" s="1" t="str">
        <f t="shared" si="14"/>
        <v>$/kWh</v>
      </c>
    </row>
    <row r="155" spans="2:7" x14ac:dyDescent="0.2">
      <c r="B155" s="180" t="str">
        <f t="shared" si="13"/>
        <v>GENERAL SERVICE 50-2999 KW</v>
      </c>
      <c r="C155" s="89" t="str">
        <f>IF(ISBLANK('4. Billing Determinants'!C23), "", '4. Billing Determinants'!C23)</f>
        <v>kW</v>
      </c>
      <c r="D155" s="181">
        <f>IF(C155="",0,IF(ISNUMBER(SEARCH("RESIDENTIAL",UPPER(B155),1)),'4. Billing Determinants'!D23, IF(C155="kWh",'4. Billing Determinants'!E23, IF(C155="kW",'4. Billing Determinants'!F23,'4. Billing Determinants'!D23))))</f>
        <v>289868.64584270574</v>
      </c>
      <c r="E155" s="182">
        <f>HLOOKUP($B155, '5. Allocation of Balances'!$C$4:$Y$54, 51,FALSE)</f>
        <v>0</v>
      </c>
      <c r="F155" s="183">
        <f t="shared" si="15"/>
        <v>0</v>
      </c>
      <c r="G155" s="1" t="str">
        <f t="shared" si="14"/>
        <v>$/kW</v>
      </c>
    </row>
    <row r="156" spans="2:7" x14ac:dyDescent="0.2">
      <c r="B156" s="180" t="str">
        <f t="shared" si="13"/>
        <v>GENERAL SERVICE 3000-4999 KW</v>
      </c>
      <c r="C156" s="89" t="str">
        <f>IF(ISBLANK('4. Billing Determinants'!C24), "", '4. Billing Determinants'!C24)</f>
        <v>kW</v>
      </c>
      <c r="D156" s="181">
        <f>IF(C156="",0,IF(ISNUMBER(SEARCH("RESIDENTIAL",UPPER(B156),1)),'4. Billing Determinants'!D24, IF(C156="kWh",'4. Billing Determinants'!E24, IF(C156="kW",'4. Billing Determinants'!F24,'4. Billing Determinants'!D24))))</f>
        <v>39488.800157330261</v>
      </c>
      <c r="E156" s="182">
        <f>HLOOKUP($B156, '5. Allocation of Balances'!$C$4:$Y$54, 51,FALSE)</f>
        <v>0</v>
      </c>
      <c r="F156" s="183">
        <f t="shared" si="15"/>
        <v>0</v>
      </c>
      <c r="G156" s="1" t="str">
        <f t="shared" si="14"/>
        <v>$/kW</v>
      </c>
    </row>
    <row r="157" spans="2:7" x14ac:dyDescent="0.2">
      <c r="B157" s="180" t="str">
        <f t="shared" si="13"/>
        <v>STREET LIGHTING</v>
      </c>
      <c r="C157" s="89" t="str">
        <f>IF(ISBLANK('4. Billing Determinants'!C25), "", '4. Billing Determinants'!C25)</f>
        <v>kW</v>
      </c>
      <c r="D157" s="181">
        <f>IF(C157="",0,IF(ISNUMBER(SEARCH("RESIDENTIAL",UPPER(B157),1)),'4. Billing Determinants'!D25, IF(C157="kWh",'4. Billing Determinants'!E25, IF(C157="kW",'4. Billing Determinants'!F25,'4. Billing Determinants'!D25))))</f>
        <v>3837.2665920832246</v>
      </c>
      <c r="E157" s="182">
        <f>HLOOKUP($B157, '5. Allocation of Balances'!$C$4:$Y$54, 51,FALSE)</f>
        <v>0</v>
      </c>
      <c r="F157" s="183">
        <f t="shared" si="15"/>
        <v>0</v>
      </c>
      <c r="G157" s="1" t="str">
        <f t="shared" si="14"/>
        <v>$/kW</v>
      </c>
    </row>
    <row r="158" spans="2:7" x14ac:dyDescent="0.2">
      <c r="B158" s="180" t="str">
        <f t="shared" si="13"/>
        <v>SENTINEL LIGHTS</v>
      </c>
      <c r="C158" s="89" t="str">
        <f>IF(ISBLANK('4. Billing Determinants'!C26), "", '4. Billing Determinants'!C26)</f>
        <v>kW</v>
      </c>
      <c r="D158" s="181">
        <f>IF(C158="",0,IF(ISNUMBER(SEARCH("RESIDENTIAL",UPPER(B158),1)),'4. Billing Determinants'!D26, IF(C158="kWh",'4. Billing Determinants'!E26, IF(C158="kW",'4. Billing Determinants'!F26,'4. Billing Determinants'!D26))))</f>
        <v>132.26609235784815</v>
      </c>
      <c r="E158" s="182">
        <f>HLOOKUP($B158, '5. Allocation of Balances'!$C$4:$Y$54, 51,FALSE)</f>
        <v>0</v>
      </c>
      <c r="F158" s="183">
        <f t="shared" si="15"/>
        <v>0</v>
      </c>
      <c r="G158" s="1" t="str">
        <f t="shared" si="14"/>
        <v>$/kW</v>
      </c>
    </row>
    <row r="159" spans="2:7" x14ac:dyDescent="0.2">
      <c r="B159" s="180" t="str">
        <f t="shared" si="13"/>
        <v>UNMETERED SCATTERED LOAD</v>
      </c>
      <c r="C159" s="89" t="str">
        <f>IF(ISBLANK('4. Billing Determinants'!C27), "", '4. Billing Determinants'!C27)</f>
        <v>kWh</v>
      </c>
      <c r="D159" s="181">
        <f>IF(C159="",0,IF(ISNUMBER(SEARCH("RESIDENTIAL",UPPER(B159),1)),'4. Billing Determinants'!D27, IF(C159="kWh",'4. Billing Determinants'!E27, IF(C159="kW",'4. Billing Determinants'!F27,'4. Billing Determinants'!D27))))</f>
        <v>597466.44663356245</v>
      </c>
      <c r="E159" s="182">
        <f>HLOOKUP($B159, '5. Allocation of Balances'!$C$4:$Y$54, 51,FALSE)</f>
        <v>0</v>
      </c>
      <c r="F159" s="183">
        <f t="shared" si="15"/>
        <v>0</v>
      </c>
      <c r="G159" s="1" t="str">
        <f t="shared" si="14"/>
        <v>$/kWh</v>
      </c>
    </row>
    <row r="160" spans="2:7" x14ac:dyDescent="0.2">
      <c r="B160" s="180" t="str">
        <f t="shared" si="13"/>
        <v/>
      </c>
      <c r="C160" s="89" t="str">
        <f>IF(ISBLANK('4. Billing Determinants'!C28), "", '4. Billing Determinants'!C28)</f>
        <v/>
      </c>
      <c r="D160" s="181">
        <f>IF(C160="",0,IF(ISNUMBER(SEARCH("RESIDENTIAL",UPPER(B160),1)),'4. Billing Determinants'!D28, IF(C160="kWh",'4. Billing Determinants'!E28, IF(C160="kW",'4. Billing Determinants'!F28,'4. Billing Determinants'!D28))))</f>
        <v>0</v>
      </c>
      <c r="E160" s="182">
        <f>HLOOKUP($B160, '5. Allocation of Balances'!$C$4:$Y$54, 51,FALSE)</f>
        <v>0</v>
      </c>
      <c r="F160" s="183">
        <f t="shared" si="15"/>
        <v>0</v>
      </c>
      <c r="G160" s="1" t="str">
        <f t="shared" si="14"/>
        <v/>
      </c>
    </row>
    <row r="161" spans="2:7" x14ac:dyDescent="0.2">
      <c r="B161" s="180" t="str">
        <f t="shared" si="13"/>
        <v/>
      </c>
      <c r="C161" s="89" t="str">
        <f>IF(ISBLANK('4. Billing Determinants'!C29), "", '4. Billing Determinants'!C29)</f>
        <v/>
      </c>
      <c r="D161" s="181">
        <f>IF(C161="",0,IF(ISNUMBER(SEARCH("RESIDENTIAL",UPPER(B161),1)),'4. Billing Determinants'!D29, IF(C161="kWh",'4. Billing Determinants'!E29, IF(C161="kW",'4. Billing Determinants'!F29,'4. Billing Determinants'!D29))))</f>
        <v>0</v>
      </c>
      <c r="E161" s="182">
        <f>HLOOKUP($B161, '5. Allocation of Balances'!$C$4:$Y$54, 51,FALSE)</f>
        <v>0</v>
      </c>
      <c r="F161" s="183">
        <f t="shared" si="15"/>
        <v>0</v>
      </c>
      <c r="G161" s="1" t="str">
        <f t="shared" si="14"/>
        <v/>
      </c>
    </row>
    <row r="162" spans="2:7" x14ac:dyDescent="0.2">
      <c r="B162" s="180" t="str">
        <f t="shared" si="13"/>
        <v/>
      </c>
      <c r="C162" s="89" t="str">
        <f>IF(ISBLANK('4. Billing Determinants'!C30), "", '4. Billing Determinants'!C30)</f>
        <v/>
      </c>
      <c r="D162" s="181">
        <f>IF(C162="",0,IF(ISNUMBER(SEARCH("RESIDENTIAL",UPPER(B162),1)),'4. Billing Determinants'!D30, IF(C162="kWh",'4. Billing Determinants'!E30, IF(C162="kW",'4. Billing Determinants'!F30,'4. Billing Determinants'!D30))))</f>
        <v>0</v>
      </c>
      <c r="E162" s="182">
        <f>HLOOKUP($B162, '5. Allocation of Balances'!$C$4:$Y$54, 51,FALSE)</f>
        <v>0</v>
      </c>
      <c r="F162" s="183">
        <f t="shared" si="15"/>
        <v>0</v>
      </c>
      <c r="G162" s="1" t="str">
        <f t="shared" si="14"/>
        <v/>
      </c>
    </row>
    <row r="163" spans="2:7" x14ac:dyDescent="0.2">
      <c r="B163" s="180" t="str">
        <f t="shared" si="13"/>
        <v/>
      </c>
      <c r="C163" s="89" t="str">
        <f>IF(ISBLANK('4. Billing Determinants'!C31), "", '4. Billing Determinants'!C31)</f>
        <v/>
      </c>
      <c r="D163" s="181">
        <f>IF(C163="",0,IF(ISNUMBER(SEARCH("RESIDENTIAL",UPPER(B163),1)),'4. Billing Determinants'!D31, IF(C163="kWh",'4. Billing Determinants'!E31, IF(C163="kW",'4. Billing Determinants'!F31,'4. Billing Determinants'!D31))))</f>
        <v>0</v>
      </c>
      <c r="E163" s="182">
        <f>HLOOKUP($B163, '5. Allocation of Balances'!$C$4:$Y$54, 51,FALSE)</f>
        <v>0</v>
      </c>
      <c r="F163" s="183">
        <f t="shared" si="15"/>
        <v>0</v>
      </c>
      <c r="G163" s="1" t="str">
        <f t="shared" si="14"/>
        <v/>
      </c>
    </row>
    <row r="164" spans="2:7" x14ac:dyDescent="0.2">
      <c r="B164" s="180" t="str">
        <f t="shared" si="13"/>
        <v/>
      </c>
      <c r="C164" s="89" t="str">
        <f>IF(ISBLANK('4. Billing Determinants'!C32), "", '4. Billing Determinants'!C32)</f>
        <v/>
      </c>
      <c r="D164" s="181">
        <f>IF(C164="",0,IF(ISNUMBER(SEARCH("RESIDENTIAL",UPPER(B164),1)),'4. Billing Determinants'!D32, IF(C164="kWh",'4. Billing Determinants'!E32, IF(C164="kW",'4. Billing Determinants'!F32,'4. Billing Determinants'!D32))))</f>
        <v>0</v>
      </c>
      <c r="E164" s="182">
        <f>HLOOKUP($B164, '5. Allocation of Balances'!$C$4:$Y$54, 51,FALSE)</f>
        <v>0</v>
      </c>
      <c r="F164" s="183">
        <f t="shared" si="15"/>
        <v>0</v>
      </c>
      <c r="G164" s="1" t="str">
        <f t="shared" si="14"/>
        <v/>
      </c>
    </row>
    <row r="165" spans="2:7" x14ac:dyDescent="0.2">
      <c r="B165" s="180" t="str">
        <f t="shared" si="13"/>
        <v/>
      </c>
      <c r="C165" s="89" t="str">
        <f>IF(ISBLANK('4. Billing Determinants'!C33), "", '4. Billing Determinants'!C33)</f>
        <v/>
      </c>
      <c r="D165" s="181">
        <f>IF(C165="",0,IF(ISNUMBER(SEARCH("RESIDENTIAL",UPPER(B165),1)),'4. Billing Determinants'!D33, IF(C165="kWh",'4. Billing Determinants'!E33, IF(C165="kW",'4. Billing Determinants'!F33,'4. Billing Determinants'!D33))))</f>
        <v>0</v>
      </c>
      <c r="E165" s="182">
        <f>HLOOKUP($B165, '5. Allocation of Balances'!$C$4:$Y$54, 51,FALSE)</f>
        <v>0</v>
      </c>
      <c r="F165" s="183">
        <f t="shared" si="15"/>
        <v>0</v>
      </c>
      <c r="G165" s="1" t="str">
        <f t="shared" si="14"/>
        <v/>
      </c>
    </row>
    <row r="166" spans="2:7" x14ac:dyDescent="0.2">
      <c r="B166" s="180" t="str">
        <f t="shared" si="13"/>
        <v/>
      </c>
      <c r="C166" s="89" t="str">
        <f>IF(ISBLANK('4. Billing Determinants'!C34), "", '4. Billing Determinants'!C34)</f>
        <v/>
      </c>
      <c r="D166" s="181">
        <f>IF(C166="",0,IF(ISNUMBER(SEARCH("RESIDENTIAL",UPPER(B166),1)),'4. Billing Determinants'!D34, IF(C166="kWh",'4. Billing Determinants'!E34, IF(C166="kW",'4. Billing Determinants'!F34,'4. Billing Determinants'!D34))))</f>
        <v>0</v>
      </c>
      <c r="E166" s="182">
        <f>HLOOKUP($B166, '5. Allocation of Balances'!$C$4:$Y$54, 51,FALSE)</f>
        <v>0</v>
      </c>
      <c r="F166" s="183">
        <f t="shared" si="15"/>
        <v>0</v>
      </c>
      <c r="G166" s="1" t="str">
        <f t="shared" si="14"/>
        <v/>
      </c>
    </row>
    <row r="167" spans="2:7" x14ac:dyDescent="0.2">
      <c r="B167" s="180" t="str">
        <f t="shared" si="13"/>
        <v/>
      </c>
      <c r="C167" s="89" t="str">
        <f>IF(ISBLANK('4. Billing Determinants'!C35), "", '4. Billing Determinants'!C35)</f>
        <v/>
      </c>
      <c r="D167" s="181">
        <f>IF(C167="",0,IF(ISNUMBER(SEARCH("RESIDENTIAL",UPPER(B167),1)),'4. Billing Determinants'!D35, IF(C167="kWh",'4. Billing Determinants'!E35, IF(C167="kW",'4. Billing Determinants'!F35,'4. Billing Determinants'!D35))))</f>
        <v>0</v>
      </c>
      <c r="E167" s="182">
        <f>HLOOKUP($B167, '5. Allocation of Balances'!$C$4:$Y$54, 51,FALSE)</f>
        <v>0</v>
      </c>
      <c r="F167" s="183">
        <f t="shared" si="15"/>
        <v>0</v>
      </c>
      <c r="G167" s="1" t="str">
        <f t="shared" si="14"/>
        <v/>
      </c>
    </row>
    <row r="168" spans="2:7" x14ac:dyDescent="0.2">
      <c r="B168" s="180" t="str">
        <f t="shared" si="13"/>
        <v/>
      </c>
      <c r="C168" s="89" t="str">
        <f>IF(ISBLANK('4. Billing Determinants'!C36), "", '4. Billing Determinants'!C36)</f>
        <v/>
      </c>
      <c r="D168" s="181">
        <f>IF(C168="",0,IF(ISNUMBER(SEARCH("RESIDENTIAL",UPPER(B168),1)),'4. Billing Determinants'!D36, IF(C168="kWh",'4. Billing Determinants'!E36, IF(C168="kW",'4. Billing Determinants'!F36,'4. Billing Determinants'!D36))))</f>
        <v>0</v>
      </c>
      <c r="E168" s="182">
        <f>HLOOKUP($B168, '5. Allocation of Balances'!$C$4:$Y$54, 51,FALSE)</f>
        <v>0</v>
      </c>
      <c r="F168" s="183">
        <f t="shared" si="15"/>
        <v>0</v>
      </c>
      <c r="G168" s="1" t="str">
        <f t="shared" si="14"/>
        <v/>
      </c>
    </row>
    <row r="169" spans="2:7" x14ac:dyDescent="0.2">
      <c r="B169" s="180" t="str">
        <f t="shared" si="13"/>
        <v/>
      </c>
      <c r="C169" s="89" t="str">
        <f>IF(ISBLANK('4. Billing Determinants'!C37), "", '4. Billing Determinants'!C37)</f>
        <v/>
      </c>
      <c r="D169" s="181">
        <f>IF(C169="",0,IF(ISNUMBER(SEARCH("RESIDENTIAL",UPPER(B169),1)),'4. Billing Determinants'!D37, IF(C169="kWh",'4. Billing Determinants'!E37, IF(C169="kW",'4. Billing Determinants'!F37,'4. Billing Determinants'!D37))))</f>
        <v>0</v>
      </c>
      <c r="E169" s="182">
        <f>HLOOKUP($B169, '5. Allocation of Balances'!$C$4:$Y$54, 51,FALSE)</f>
        <v>0</v>
      </c>
      <c r="F169" s="183">
        <f t="shared" si="15"/>
        <v>0</v>
      </c>
      <c r="G169" s="1" t="str">
        <f t="shared" si="14"/>
        <v/>
      </c>
    </row>
    <row r="170" spans="2:7" x14ac:dyDescent="0.2">
      <c r="B170" s="180" t="str">
        <f t="shared" si="13"/>
        <v/>
      </c>
      <c r="C170" s="89" t="str">
        <f>IF(ISBLANK('4. Billing Determinants'!C38), "", '4. Billing Determinants'!C38)</f>
        <v/>
      </c>
      <c r="D170" s="181">
        <f>IF(C170="",0,IF(ISNUMBER(SEARCH("RESIDENTIAL",UPPER(B170),1)),'4. Billing Determinants'!D38, IF(C170="kWh",'4. Billing Determinants'!E38, IF(C170="kW",'4. Billing Determinants'!F38,'4. Billing Determinants'!D38))))</f>
        <v>0</v>
      </c>
      <c r="E170" s="182">
        <f>HLOOKUP($B170, '5. Allocation of Balances'!$C$4:$Y$54, 51,FALSE)</f>
        <v>0</v>
      </c>
      <c r="F170" s="183">
        <f t="shared" si="15"/>
        <v>0</v>
      </c>
      <c r="G170" s="1" t="str">
        <f t="shared" si="14"/>
        <v/>
      </c>
    </row>
    <row r="171" spans="2:7" x14ac:dyDescent="0.2">
      <c r="B171" s="180" t="str">
        <f t="shared" si="13"/>
        <v/>
      </c>
      <c r="C171" s="89" t="str">
        <f>IF(ISBLANK('4. Billing Determinants'!C39), "", '4. Billing Determinants'!C39)</f>
        <v/>
      </c>
      <c r="D171" s="181">
        <f>IF(C171="",0,IF(ISNUMBER(SEARCH("RESIDENTIAL",UPPER(B171),1)),'4. Billing Determinants'!D39, IF(C171="kWh",'4. Billing Determinants'!E39, IF(C171="kW",'4. Billing Determinants'!F39,'4. Billing Determinants'!D39))))</f>
        <v>0</v>
      </c>
      <c r="E171" s="182">
        <f>HLOOKUP($B171, '5. Allocation of Balances'!$C$4:$Y$54, 51,FALSE)</f>
        <v>0</v>
      </c>
      <c r="F171" s="183">
        <f t="shared" si="15"/>
        <v>0</v>
      </c>
      <c r="G171" s="1" t="str">
        <f t="shared" si="14"/>
        <v/>
      </c>
    </row>
    <row r="172" spans="2:7" x14ac:dyDescent="0.2">
      <c r="B172" s="180" t="str">
        <f t="shared" si="13"/>
        <v/>
      </c>
      <c r="C172" s="89" t="str">
        <f>IF(ISBLANK('4. Billing Determinants'!C40), "", '4. Billing Determinants'!C40)</f>
        <v/>
      </c>
      <c r="D172" s="181">
        <f>IF(C172="",0,IF(ISNUMBER(SEARCH("RESIDENTIAL",UPPER(B172),1)),'4. Billing Determinants'!D40, IF(C172="kWh",'4. Billing Determinants'!E40, IF(C172="kW",'4. Billing Determinants'!F40,'4. Billing Determinants'!D40))))</f>
        <v>0</v>
      </c>
      <c r="E172" s="182">
        <f>HLOOKUP($B172, '5. Allocation of Balances'!$C$4:$Y$54, 51,FALSE)</f>
        <v>0</v>
      </c>
      <c r="F172" s="183">
        <f t="shared" si="15"/>
        <v>0</v>
      </c>
      <c r="G172" s="1" t="str">
        <f t="shared" si="14"/>
        <v/>
      </c>
    </row>
    <row r="173" spans="2:7" x14ac:dyDescent="0.2">
      <c r="B173" s="186" t="s">
        <v>86</v>
      </c>
      <c r="C173" s="187"/>
      <c r="D173" s="188"/>
      <c r="E173" s="189">
        <f>SUM(E153:E172)</f>
        <v>0</v>
      </c>
      <c r="F173" s="186"/>
    </row>
    <row r="175" spans="2:7" ht="18" x14ac:dyDescent="0.25">
      <c r="B175" s="178" t="s">
        <v>224</v>
      </c>
    </row>
    <row r="176" spans="2:7" ht="18" x14ac:dyDescent="0.25">
      <c r="B176" s="178"/>
    </row>
    <row r="177" spans="2:7" x14ac:dyDescent="0.2">
      <c r="B177" s="77" t="s">
        <v>103</v>
      </c>
      <c r="C177" s="78"/>
      <c r="D177" s="79">
        <v>1</v>
      </c>
    </row>
    <row r="179" spans="2:7" x14ac:dyDescent="0.2">
      <c r="B179" s="370" t="s">
        <v>96</v>
      </c>
      <c r="C179" s="369" t="s">
        <v>85</v>
      </c>
      <c r="D179" s="375" t="s">
        <v>104</v>
      </c>
      <c r="E179" s="375" t="s">
        <v>225</v>
      </c>
      <c r="F179" s="377" t="s">
        <v>226</v>
      </c>
    </row>
    <row r="180" spans="2:7" x14ac:dyDescent="0.2">
      <c r="B180" s="371"/>
      <c r="C180" s="369"/>
      <c r="D180" s="376"/>
      <c r="E180" s="376"/>
      <c r="F180" s="377"/>
    </row>
    <row r="181" spans="2:7" x14ac:dyDescent="0.2">
      <c r="B181" s="180" t="str">
        <f t="shared" ref="B181:B200" si="16">B20</f>
        <v>RESIDENTIAL</v>
      </c>
      <c r="C181" s="89" t="s">
        <v>223</v>
      </c>
      <c r="D181" s="181">
        <f>IF(C153="",0, IF(C153="kWh",'4. Billing Determinants'!E21, IF(C153="kW",'4. Billing Determinants'!F21,'4. Billing Determinants'!D21)))</f>
        <v>77564089.09649004</v>
      </c>
      <c r="E181" s="182">
        <f>HLOOKUP($B181, '5. Allocation of Balances'!$D$4:$Z$54, 37,FALSE)</f>
        <v>-21585.34</v>
      </c>
      <c r="F181" s="183">
        <f t="shared" ref="F181:F200" si="17">IF(ISERROR(E181/D181), 0, IF(C181="# of Customers", E181/D181/12/$D$177, E181/D181/$D$177))</f>
        <v>-2.7829038220442132E-4</v>
      </c>
      <c r="G181" s="184" t="str">
        <f>IF(C181="", "", IF(C181="# of Customers", "per customer per month", "$/"&amp;C181))</f>
        <v>$/kWh</v>
      </c>
    </row>
    <row r="182" spans="2:7" x14ac:dyDescent="0.2">
      <c r="B182" s="180" t="str">
        <f t="shared" si="16"/>
        <v>GENERAL SERVICE LESS THAN 50 KW</v>
      </c>
      <c r="C182" s="89" t="str">
        <f>IF(ISBLANK('4. Billing Determinants'!C22), "", '4. Billing Determinants'!C22)</f>
        <v>kWh</v>
      </c>
      <c r="D182" s="181">
        <f>IF(C154="",0,IF(ISNUMBER(SEARCH("RESIDENTIAL",UPPER(B154),1)),'4. Billing Determinants'!D22, IF(C154="kWh",'4. Billing Determinants'!E22, IF(C154="kW",'4. Billing Determinants'!F22,'4. Billing Determinants'!D22))))</f>
        <v>32059727.781671293</v>
      </c>
      <c r="E182" s="182">
        <f>HLOOKUP($B182, '5. Allocation of Balances'!$D$4:$Z$54, 37,FALSE)</f>
        <v>24507.63</v>
      </c>
      <c r="F182" s="183">
        <f t="shared" si="17"/>
        <v>7.6443662176105991E-4</v>
      </c>
      <c r="G182" s="184" t="str">
        <f t="shared" ref="G182:G200" si="18">IF(C182="", "", IF(C182="# of Customers", "per customer per month", "$/"&amp;C182))</f>
        <v>$/kWh</v>
      </c>
    </row>
    <row r="183" spans="2:7" x14ac:dyDescent="0.2">
      <c r="B183" s="180" t="str">
        <f t="shared" si="16"/>
        <v>GENERAL SERVICE 50-2999 KW</v>
      </c>
      <c r="C183" s="89" t="str">
        <f>IF(ISBLANK('4. Billing Determinants'!C23), "", '4. Billing Determinants'!C23)</f>
        <v>kW</v>
      </c>
      <c r="D183" s="181">
        <f>IF(C155="",0,IF(ISNUMBER(SEARCH("RESIDENTIAL",UPPER(B155),1)),'4. Billing Determinants'!D23, IF(C155="kWh",'4. Billing Determinants'!E23, IF(C155="kW",'4. Billing Determinants'!F23,'4. Billing Determinants'!D23))))</f>
        <v>289868.64584270574</v>
      </c>
      <c r="E183" s="182">
        <f>HLOOKUP($B183, '5. Allocation of Balances'!$D$4:$Z$54, 37,FALSE)</f>
        <v>-26331.41</v>
      </c>
      <c r="F183" s="183">
        <f t="shared" si="17"/>
        <v>-9.0839110671833312E-2</v>
      </c>
      <c r="G183" s="184" t="str">
        <f t="shared" si="18"/>
        <v>$/kW</v>
      </c>
    </row>
    <row r="184" spans="2:7" x14ac:dyDescent="0.2">
      <c r="B184" s="180" t="str">
        <f t="shared" si="16"/>
        <v>GENERAL SERVICE 3000-4999 KW</v>
      </c>
      <c r="C184" s="89" t="str">
        <f>IF(ISBLANK('4. Billing Determinants'!C24), "", '4. Billing Determinants'!C24)</f>
        <v>kW</v>
      </c>
      <c r="D184" s="181">
        <f>IF(C156="",0,IF(ISNUMBER(SEARCH("RESIDENTIAL",UPPER(B156),1)),'4. Billing Determinants'!D24, IF(C156="kWh",'4. Billing Determinants'!E24, IF(C156="kW",'4. Billing Determinants'!F24,'4. Billing Determinants'!D24))))</f>
        <v>39488.800157330261</v>
      </c>
      <c r="E184" s="182">
        <f>HLOOKUP($B184, '5. Allocation of Balances'!$D$4:$Z$54, 37,FALSE)</f>
        <v>0</v>
      </c>
      <c r="F184" s="183">
        <f t="shared" si="17"/>
        <v>0</v>
      </c>
      <c r="G184" s="184" t="str">
        <f t="shared" si="18"/>
        <v>$/kW</v>
      </c>
    </row>
    <row r="185" spans="2:7" x14ac:dyDescent="0.2">
      <c r="B185" s="180" t="str">
        <f t="shared" si="16"/>
        <v>STREET LIGHTING</v>
      </c>
      <c r="C185" s="89" t="str">
        <f>IF(ISBLANK('4. Billing Determinants'!C25), "", '4. Billing Determinants'!C25)</f>
        <v>kW</v>
      </c>
      <c r="D185" s="181">
        <f>IF(C157="",0,IF(ISNUMBER(SEARCH("RESIDENTIAL",UPPER(B157),1)),'4. Billing Determinants'!D25, IF(C157="kWh",'4. Billing Determinants'!E25, IF(C157="kW",'4. Billing Determinants'!F25,'4. Billing Determinants'!D25))))</f>
        <v>3837.2665920832246</v>
      </c>
      <c r="E185" s="182">
        <f>HLOOKUP($B185, '5. Allocation of Balances'!$D$4:$Z$54, 37,FALSE)</f>
        <v>0</v>
      </c>
      <c r="F185" s="183">
        <f t="shared" si="17"/>
        <v>0</v>
      </c>
      <c r="G185" s="184" t="str">
        <f t="shared" si="18"/>
        <v>$/kW</v>
      </c>
    </row>
    <row r="186" spans="2:7" x14ac:dyDescent="0.2">
      <c r="B186" s="180" t="str">
        <f t="shared" si="16"/>
        <v>SENTINEL LIGHTS</v>
      </c>
      <c r="C186" s="89" t="str">
        <f>IF(ISBLANK('4. Billing Determinants'!C26), "", '4. Billing Determinants'!C26)</f>
        <v>kW</v>
      </c>
      <c r="D186" s="181">
        <f>IF(C158="",0,IF(ISNUMBER(SEARCH("RESIDENTIAL",UPPER(B158),1)),'4. Billing Determinants'!D26, IF(C158="kWh",'4. Billing Determinants'!E26, IF(C158="kW",'4. Billing Determinants'!F26,'4. Billing Determinants'!D26))))</f>
        <v>132.26609235784815</v>
      </c>
      <c r="E186" s="182">
        <f>HLOOKUP($B186, '5. Allocation of Balances'!$D$4:$Z$54, 37,FALSE)</f>
        <v>0</v>
      </c>
      <c r="F186" s="183">
        <f t="shared" si="17"/>
        <v>0</v>
      </c>
      <c r="G186" s="184" t="str">
        <f t="shared" si="18"/>
        <v>$/kW</v>
      </c>
    </row>
    <row r="187" spans="2:7" x14ac:dyDescent="0.2">
      <c r="B187" s="180" t="str">
        <f t="shared" si="16"/>
        <v>UNMETERED SCATTERED LOAD</v>
      </c>
      <c r="C187" s="89" t="str">
        <f>IF(ISBLANK('4. Billing Determinants'!C27), "", '4. Billing Determinants'!C27)</f>
        <v>kWh</v>
      </c>
      <c r="D187" s="181">
        <f>IF(C159="",0,IF(ISNUMBER(SEARCH("RESIDENTIAL",UPPER(B159),1)),'4. Billing Determinants'!D27, IF(C159="kWh",'4. Billing Determinants'!E27, IF(C159="kW",'4. Billing Determinants'!F27,'4. Billing Determinants'!D27))))</f>
        <v>597466.44663356245</v>
      </c>
      <c r="E187" s="182">
        <f>HLOOKUP($B187, '5. Allocation of Balances'!$D$4:$Z$54, 37,FALSE)</f>
        <v>0</v>
      </c>
      <c r="F187" s="183">
        <f t="shared" si="17"/>
        <v>0</v>
      </c>
      <c r="G187" s="184" t="str">
        <f t="shared" si="18"/>
        <v>$/kWh</v>
      </c>
    </row>
    <row r="188" spans="2:7" x14ac:dyDescent="0.2">
      <c r="B188" s="180" t="str">
        <f t="shared" si="16"/>
        <v/>
      </c>
      <c r="C188" s="89" t="str">
        <f>IF(ISBLANK('4. Billing Determinants'!C28), "", '4. Billing Determinants'!C28)</f>
        <v/>
      </c>
      <c r="D188" s="181">
        <f>IF(C160="",0,IF(ISNUMBER(SEARCH("RESIDENTIAL",UPPER(B160),1)),'4. Billing Determinants'!D28, IF(C160="kWh",'4. Billing Determinants'!E28, IF(C160="kW",'4. Billing Determinants'!F28,'4. Billing Determinants'!D28))))</f>
        <v>0</v>
      </c>
      <c r="E188" s="182">
        <f>HLOOKUP($B188, '5. Allocation of Balances'!$D$4:$Z$54, 37,FALSE)</f>
        <v>0</v>
      </c>
      <c r="F188" s="183">
        <f t="shared" si="17"/>
        <v>0</v>
      </c>
      <c r="G188" s="184" t="str">
        <f t="shared" si="18"/>
        <v/>
      </c>
    </row>
    <row r="189" spans="2:7" x14ac:dyDescent="0.2">
      <c r="B189" s="180" t="str">
        <f t="shared" si="16"/>
        <v/>
      </c>
      <c r="C189" s="89" t="str">
        <f>IF(ISBLANK('4. Billing Determinants'!C29), "", '4. Billing Determinants'!C29)</f>
        <v/>
      </c>
      <c r="D189" s="181">
        <f>IF(C161="",0,IF(ISNUMBER(SEARCH("RESIDENTIAL",UPPER(B161),1)),'4. Billing Determinants'!D29, IF(C161="kWh",'4. Billing Determinants'!E29, IF(C161="kW",'4. Billing Determinants'!F29,'4. Billing Determinants'!D29))))</f>
        <v>0</v>
      </c>
      <c r="E189" s="182">
        <f>HLOOKUP($B189, '5. Allocation of Balances'!$D$4:$Z$54, 37,FALSE)</f>
        <v>0</v>
      </c>
      <c r="F189" s="183">
        <f t="shared" si="17"/>
        <v>0</v>
      </c>
      <c r="G189" s="184" t="str">
        <f t="shared" si="18"/>
        <v/>
      </c>
    </row>
    <row r="190" spans="2:7" x14ac:dyDescent="0.2">
      <c r="B190" s="180" t="str">
        <f t="shared" si="16"/>
        <v/>
      </c>
      <c r="C190" s="89" t="str">
        <f>IF(ISBLANK('4. Billing Determinants'!C30), "", '4. Billing Determinants'!C30)</f>
        <v/>
      </c>
      <c r="D190" s="181">
        <f>IF(C162="",0,IF(ISNUMBER(SEARCH("RESIDENTIAL",UPPER(B162),1)),'4. Billing Determinants'!D30, IF(C162="kWh",'4. Billing Determinants'!E30, IF(C162="kW",'4. Billing Determinants'!F30,'4. Billing Determinants'!D30))))</f>
        <v>0</v>
      </c>
      <c r="E190" s="182">
        <f>HLOOKUP($B190, '5. Allocation of Balances'!$D$4:$Z$54, 37,FALSE)</f>
        <v>0</v>
      </c>
      <c r="F190" s="183">
        <f t="shared" si="17"/>
        <v>0</v>
      </c>
      <c r="G190" s="184" t="str">
        <f t="shared" si="18"/>
        <v/>
      </c>
    </row>
    <row r="191" spans="2:7" x14ac:dyDescent="0.2">
      <c r="B191" s="180" t="str">
        <f t="shared" si="16"/>
        <v/>
      </c>
      <c r="C191" s="89" t="str">
        <f>IF(ISBLANK('4. Billing Determinants'!C31), "", '4. Billing Determinants'!C31)</f>
        <v/>
      </c>
      <c r="D191" s="181">
        <f>IF(C163="",0,IF(ISNUMBER(SEARCH("RESIDENTIAL",UPPER(B163),1)),'4. Billing Determinants'!D31, IF(C163="kWh",'4. Billing Determinants'!E31, IF(C163="kW",'4. Billing Determinants'!F31,'4. Billing Determinants'!D31))))</f>
        <v>0</v>
      </c>
      <c r="E191" s="182">
        <f>HLOOKUP($B191, '5. Allocation of Balances'!$D$4:$Z$54, 37,FALSE)</f>
        <v>0</v>
      </c>
      <c r="F191" s="183">
        <f t="shared" si="17"/>
        <v>0</v>
      </c>
      <c r="G191" s="184" t="str">
        <f t="shared" si="18"/>
        <v/>
      </c>
    </row>
    <row r="192" spans="2:7" x14ac:dyDescent="0.2">
      <c r="B192" s="180" t="str">
        <f t="shared" si="16"/>
        <v/>
      </c>
      <c r="C192" s="89" t="str">
        <f>IF(ISBLANK('4. Billing Determinants'!C32), "", '4. Billing Determinants'!C32)</f>
        <v/>
      </c>
      <c r="D192" s="181">
        <f>IF(C164="",0,IF(ISNUMBER(SEARCH("RESIDENTIAL",UPPER(B164),1)),'4. Billing Determinants'!D32, IF(C164="kWh",'4. Billing Determinants'!E32, IF(C164="kW",'4. Billing Determinants'!F32,'4. Billing Determinants'!D32))))</f>
        <v>0</v>
      </c>
      <c r="E192" s="182">
        <f>HLOOKUP($B192, '5. Allocation of Balances'!$D$4:$Z$54, 37,FALSE)</f>
        <v>0</v>
      </c>
      <c r="F192" s="183">
        <f t="shared" si="17"/>
        <v>0</v>
      </c>
      <c r="G192" s="184" t="str">
        <f t="shared" si="18"/>
        <v/>
      </c>
    </row>
    <row r="193" spans="2:7" x14ac:dyDescent="0.2">
      <c r="B193" s="180" t="str">
        <f t="shared" si="16"/>
        <v/>
      </c>
      <c r="C193" s="89" t="str">
        <f>IF(ISBLANK('4. Billing Determinants'!C33), "", '4. Billing Determinants'!C33)</f>
        <v/>
      </c>
      <c r="D193" s="181">
        <f>IF(C165="",0,IF(ISNUMBER(SEARCH("RESIDENTIAL",UPPER(B165),1)),'4. Billing Determinants'!D33, IF(C165="kWh",'4. Billing Determinants'!E33, IF(C165="kW",'4. Billing Determinants'!F33,'4. Billing Determinants'!D33))))</f>
        <v>0</v>
      </c>
      <c r="E193" s="182">
        <f>HLOOKUP($B193, '5. Allocation of Balances'!$D$4:$Z$54, 37,FALSE)</f>
        <v>0</v>
      </c>
      <c r="F193" s="183">
        <f t="shared" si="17"/>
        <v>0</v>
      </c>
      <c r="G193" s="184" t="str">
        <f t="shared" si="18"/>
        <v/>
      </c>
    </row>
    <row r="194" spans="2:7" x14ac:dyDescent="0.2">
      <c r="B194" s="180" t="str">
        <f t="shared" si="16"/>
        <v/>
      </c>
      <c r="C194" s="89" t="str">
        <f>IF(ISBLANK('4. Billing Determinants'!C34), "", '4. Billing Determinants'!C34)</f>
        <v/>
      </c>
      <c r="D194" s="181">
        <f>IF(C166="",0,IF(ISNUMBER(SEARCH("RESIDENTIAL",UPPER(B166),1)),'4. Billing Determinants'!D34, IF(C166="kWh",'4. Billing Determinants'!E34, IF(C166="kW",'4. Billing Determinants'!F34,'4. Billing Determinants'!D34))))</f>
        <v>0</v>
      </c>
      <c r="E194" s="182">
        <f>HLOOKUP($B194, '5. Allocation of Balances'!$D$4:$Z$54, 37,FALSE)</f>
        <v>0</v>
      </c>
      <c r="F194" s="183">
        <f t="shared" si="17"/>
        <v>0</v>
      </c>
      <c r="G194" s="184" t="str">
        <f t="shared" si="18"/>
        <v/>
      </c>
    </row>
    <row r="195" spans="2:7" x14ac:dyDescent="0.2">
      <c r="B195" s="180" t="str">
        <f t="shared" si="16"/>
        <v/>
      </c>
      <c r="C195" s="89" t="str">
        <f>IF(ISBLANK('4. Billing Determinants'!C35), "", '4. Billing Determinants'!C35)</f>
        <v/>
      </c>
      <c r="D195" s="181">
        <f>IF(C167="",0,IF(ISNUMBER(SEARCH("RESIDENTIAL",UPPER(B167),1)),'4. Billing Determinants'!D35, IF(C167="kWh",'4. Billing Determinants'!E35, IF(C167="kW",'4. Billing Determinants'!F35,'4. Billing Determinants'!D35))))</f>
        <v>0</v>
      </c>
      <c r="E195" s="182">
        <f>HLOOKUP($B195, '5. Allocation of Balances'!$D$4:$Z$54, 37,FALSE)</f>
        <v>0</v>
      </c>
      <c r="F195" s="183">
        <f t="shared" si="17"/>
        <v>0</v>
      </c>
      <c r="G195" s="184" t="str">
        <f t="shared" si="18"/>
        <v/>
      </c>
    </row>
    <row r="196" spans="2:7" x14ac:dyDescent="0.2">
      <c r="B196" s="180" t="str">
        <f t="shared" si="16"/>
        <v/>
      </c>
      <c r="C196" s="89" t="str">
        <f>IF(ISBLANK('4. Billing Determinants'!C36), "", '4. Billing Determinants'!C36)</f>
        <v/>
      </c>
      <c r="D196" s="181">
        <f>IF(C168="",0,IF(ISNUMBER(SEARCH("RESIDENTIAL",UPPER(B168),1)),'4. Billing Determinants'!D36, IF(C168="kWh",'4. Billing Determinants'!E36, IF(C168="kW",'4. Billing Determinants'!F36,'4. Billing Determinants'!D36))))</f>
        <v>0</v>
      </c>
      <c r="E196" s="182">
        <f>HLOOKUP($B196, '5. Allocation of Balances'!$D$4:$Z$54, 37,FALSE)</f>
        <v>0</v>
      </c>
      <c r="F196" s="183">
        <f t="shared" si="17"/>
        <v>0</v>
      </c>
      <c r="G196" s="184" t="str">
        <f t="shared" si="18"/>
        <v/>
      </c>
    </row>
    <row r="197" spans="2:7" x14ac:dyDescent="0.2">
      <c r="B197" s="180" t="str">
        <f t="shared" si="16"/>
        <v/>
      </c>
      <c r="C197" s="89" t="str">
        <f>IF(ISBLANK('4. Billing Determinants'!C37), "", '4. Billing Determinants'!C37)</f>
        <v/>
      </c>
      <c r="D197" s="181">
        <f>IF(C169="",0,IF(ISNUMBER(SEARCH("RESIDENTIAL",UPPER(B169),1)),'4. Billing Determinants'!D37, IF(C169="kWh",'4. Billing Determinants'!E37, IF(C169="kW",'4. Billing Determinants'!F37,'4. Billing Determinants'!D37))))</f>
        <v>0</v>
      </c>
      <c r="E197" s="182">
        <f>HLOOKUP($B197, '5. Allocation of Balances'!$D$4:$Z$54, 37,FALSE)</f>
        <v>0</v>
      </c>
      <c r="F197" s="183">
        <f t="shared" si="17"/>
        <v>0</v>
      </c>
      <c r="G197" s="184" t="str">
        <f t="shared" si="18"/>
        <v/>
      </c>
    </row>
    <row r="198" spans="2:7" x14ac:dyDescent="0.2">
      <c r="B198" s="180" t="str">
        <f t="shared" si="16"/>
        <v/>
      </c>
      <c r="C198" s="89" t="str">
        <f>IF(ISBLANK('4. Billing Determinants'!C38), "", '4. Billing Determinants'!C38)</f>
        <v/>
      </c>
      <c r="D198" s="181">
        <f>IF(C170="",0,IF(ISNUMBER(SEARCH("RESIDENTIAL",UPPER(B170),1)),'4. Billing Determinants'!D38, IF(C170="kWh",'4. Billing Determinants'!E38, IF(C170="kW",'4. Billing Determinants'!F38,'4. Billing Determinants'!D38))))</f>
        <v>0</v>
      </c>
      <c r="E198" s="182">
        <f>HLOOKUP($B198, '5. Allocation of Balances'!$D$4:$Z$54, 37,FALSE)</f>
        <v>0</v>
      </c>
      <c r="F198" s="183">
        <f t="shared" si="17"/>
        <v>0</v>
      </c>
      <c r="G198" s="184" t="str">
        <f t="shared" si="18"/>
        <v/>
      </c>
    </row>
    <row r="199" spans="2:7" x14ac:dyDescent="0.2">
      <c r="B199" s="180" t="str">
        <f t="shared" si="16"/>
        <v/>
      </c>
      <c r="C199" s="89" t="str">
        <f>IF(ISBLANK('4. Billing Determinants'!C39), "", '4. Billing Determinants'!C39)</f>
        <v/>
      </c>
      <c r="D199" s="181">
        <f>IF(C171="",0,IF(ISNUMBER(SEARCH("RESIDENTIAL",UPPER(B171),1)),'4. Billing Determinants'!D39, IF(C171="kWh",'4. Billing Determinants'!E39, IF(C171="kW",'4. Billing Determinants'!F39,'4. Billing Determinants'!D39))))</f>
        <v>0</v>
      </c>
      <c r="E199" s="182">
        <f>HLOOKUP($B199, '5. Allocation of Balances'!$D$4:$Z$54, 37,FALSE)</f>
        <v>0</v>
      </c>
      <c r="F199" s="183">
        <f t="shared" si="17"/>
        <v>0</v>
      </c>
      <c r="G199" s="184" t="str">
        <f t="shared" si="18"/>
        <v/>
      </c>
    </row>
    <row r="200" spans="2:7" x14ac:dyDescent="0.2">
      <c r="B200" s="180" t="str">
        <f t="shared" si="16"/>
        <v/>
      </c>
      <c r="C200" s="89" t="str">
        <f>IF(ISBLANK('4. Billing Determinants'!C40), "", '4. Billing Determinants'!C40)</f>
        <v/>
      </c>
      <c r="D200" s="181">
        <f>IF(C172="",0,IF(ISNUMBER(SEARCH("RESIDENTIAL",UPPER(B172),1)),'4. Billing Determinants'!D40, IF(C172="kWh",'4. Billing Determinants'!E40, IF(C172="kW",'4. Billing Determinants'!F40,'4. Billing Determinants'!D40))))</f>
        <v>0</v>
      </c>
      <c r="E200" s="182">
        <f>HLOOKUP($B200, '5. Allocation of Balances'!$D$4:$Z$54, 37,FALSE)</f>
        <v>0</v>
      </c>
      <c r="F200" s="183">
        <f t="shared" si="17"/>
        <v>0</v>
      </c>
      <c r="G200" s="184" t="str">
        <f t="shared" si="18"/>
        <v/>
      </c>
    </row>
    <row r="201" spans="2:7" x14ac:dyDescent="0.2">
      <c r="B201" s="186" t="s">
        <v>86</v>
      </c>
      <c r="C201" s="187"/>
      <c r="D201" s="188"/>
      <c r="E201" s="189">
        <f>SUM(E181:E200)</f>
        <v>-23409.119999999999</v>
      </c>
      <c r="F201" s="186"/>
    </row>
  </sheetData>
  <mergeCells count="35">
    <mergeCell ref="B70:B71"/>
    <mergeCell ref="C70:C71"/>
    <mergeCell ref="D18:D19"/>
    <mergeCell ref="E18:E19"/>
    <mergeCell ref="F18:F19"/>
    <mergeCell ref="E70:E71"/>
    <mergeCell ref="F70:F71"/>
    <mergeCell ref="D70:D71"/>
    <mergeCell ref="B18:B19"/>
    <mergeCell ref="C18:C19"/>
    <mergeCell ref="B44:B45"/>
    <mergeCell ref="C44:C45"/>
    <mergeCell ref="D44:D45"/>
    <mergeCell ref="E44:E45"/>
    <mergeCell ref="F44:F45"/>
    <mergeCell ref="B151:B152"/>
    <mergeCell ref="C151:C152"/>
    <mergeCell ref="D151:D152"/>
    <mergeCell ref="E151:E152"/>
    <mergeCell ref="F151:F152"/>
    <mergeCell ref="B179:B180"/>
    <mergeCell ref="C179:C180"/>
    <mergeCell ref="D179:D180"/>
    <mergeCell ref="E179:E180"/>
    <mergeCell ref="F179:F180"/>
    <mergeCell ref="B96:B97"/>
    <mergeCell ref="C96:C97"/>
    <mergeCell ref="D96:D97"/>
    <mergeCell ref="E96:E97"/>
    <mergeCell ref="F96:F97"/>
    <mergeCell ref="B123:B124"/>
    <mergeCell ref="C123:C124"/>
    <mergeCell ref="D123:D124"/>
    <mergeCell ref="E123:E124"/>
    <mergeCell ref="F123:F124"/>
  </mergeCells>
  <conditionalFormatting sqref="C20:C39">
    <cfRule type="cellIs" dxfId="13" priority="26" operator="equal">
      <formula>"kW"</formula>
    </cfRule>
  </conditionalFormatting>
  <conditionalFormatting sqref="G20:G39">
    <cfRule type="cellIs" dxfId="12" priority="23" operator="equal">
      <formula>"$/kW"</formula>
    </cfRule>
  </conditionalFormatting>
  <conditionalFormatting sqref="G153:G172">
    <cfRule type="cellIs" dxfId="11" priority="18" operator="equal">
      <formula>"$/kW"</formula>
    </cfRule>
  </conditionalFormatting>
  <conditionalFormatting sqref="G98:G117">
    <cfRule type="cellIs" dxfId="10" priority="14" operator="equal">
      <formula>"$/kW"</formula>
    </cfRule>
  </conditionalFormatting>
  <conditionalFormatting sqref="G125:G144">
    <cfRule type="cellIs" dxfId="9" priority="12" operator="equal">
      <formula>"$/kW"</formula>
    </cfRule>
  </conditionalFormatting>
  <conditionalFormatting sqref="G46:G65">
    <cfRule type="cellIs" dxfId="8" priority="10" operator="equal">
      <formula>"$/kW"</formula>
    </cfRule>
  </conditionalFormatting>
  <conditionalFormatting sqref="G72:G91">
    <cfRule type="cellIs" dxfId="7" priority="9" operator="equal">
      <formula>"$/kW"</formula>
    </cfRule>
  </conditionalFormatting>
  <conditionalFormatting sqref="G181:G200">
    <cfRule type="cellIs" dxfId="6" priority="8" operator="equal">
      <formula>"$/kW"</formula>
    </cfRule>
  </conditionalFormatting>
  <conditionalFormatting sqref="C46:C65">
    <cfRule type="cellIs" dxfId="5" priority="7" operator="equal">
      <formula>"kW"</formula>
    </cfRule>
  </conditionalFormatting>
  <conditionalFormatting sqref="C72:C91">
    <cfRule type="cellIs" dxfId="4" priority="6" operator="equal">
      <formula>"kW"</formula>
    </cfRule>
  </conditionalFormatting>
  <conditionalFormatting sqref="C98:C117">
    <cfRule type="cellIs" dxfId="3" priority="5" operator="equal">
      <formula>"kW"</formula>
    </cfRule>
  </conditionalFormatting>
  <conditionalFormatting sqref="C153:C172">
    <cfRule type="cellIs" dxfId="2" priority="4" operator="equal">
      <formula>"kW"</formula>
    </cfRule>
  </conditionalFormatting>
  <conditionalFormatting sqref="C181:C200">
    <cfRule type="cellIs" dxfId="1" priority="3" operator="equal">
      <formula>"kW"</formula>
    </cfRule>
  </conditionalFormatting>
  <conditionalFormatting sqref="C125:C14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6:C65 C153:C172 C98:C117 C181:C200 C72:C91 C125:C144">
      <formula1>"kWh, kW, # of Customers"</formula1>
    </dataValidation>
    <dataValidation type="list" allowBlank="1" showInputMessage="1" showErrorMessage="1" sqref="D149 D177">
      <formula1>"1,2,3,4,5"</formula1>
    </dataValidation>
  </dataValidations>
  <pageMargins left="0.7" right="0.7" top="0.75" bottom="0.75" header="0.3" footer="0.3"/>
  <pageSetup scale="55" orientation="landscape"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2"/>
  <sheetViews>
    <sheetView zoomScaleNormal="100" workbookViewId="0">
      <selection activeCell="E27" sqref="E27"/>
    </sheetView>
  </sheetViews>
  <sheetFormatPr defaultRowHeight="12.75" x14ac:dyDescent="0.2"/>
  <cols>
    <col min="1" max="1" width="69.28515625" customWidth="1"/>
    <col min="3" max="8" width="20.42578125" customWidth="1"/>
    <col min="9" max="11" width="21.140625" customWidth="1"/>
  </cols>
  <sheetData>
    <row r="1" spans="1:10" ht="34.5" customHeight="1" x14ac:dyDescent="0.2">
      <c r="C1" s="379" t="s">
        <v>214</v>
      </c>
      <c r="D1" s="379" t="s">
        <v>215</v>
      </c>
      <c r="E1" s="379" t="s">
        <v>219</v>
      </c>
      <c r="F1" s="379" t="s">
        <v>216</v>
      </c>
      <c r="G1" s="379" t="s">
        <v>218</v>
      </c>
      <c r="H1" s="379" t="s">
        <v>27</v>
      </c>
      <c r="I1" s="379" t="s">
        <v>220</v>
      </c>
      <c r="J1" s="379" t="s">
        <v>217</v>
      </c>
    </row>
    <row r="2" spans="1:10" ht="34.5" customHeight="1" x14ac:dyDescent="0.2">
      <c r="C2" s="380"/>
      <c r="D2" s="380"/>
      <c r="E2" s="380"/>
      <c r="F2" s="379"/>
      <c r="G2" s="379"/>
      <c r="H2" s="379"/>
      <c r="I2" s="379"/>
      <c r="J2" s="379"/>
    </row>
    <row r="3" spans="1:10" ht="34.5" customHeight="1" x14ac:dyDescent="0.2">
      <c r="C3" s="380"/>
      <c r="D3" s="380"/>
      <c r="E3" s="380"/>
      <c r="F3" s="379"/>
      <c r="G3" s="379"/>
      <c r="H3" s="379" t="s">
        <v>12</v>
      </c>
      <c r="I3" s="379"/>
      <c r="J3" s="379"/>
    </row>
    <row r="4" spans="1:10" ht="15" customHeight="1" x14ac:dyDescent="0.2">
      <c r="A4" s="142" t="s">
        <v>40</v>
      </c>
      <c r="B4" s="143">
        <v>1508</v>
      </c>
      <c r="C4" s="74">
        <f>VLOOKUP(A4, '2. 2015 Continuity Schedule'!$C$20:$CE$84, MATCH('2. 2015 Continuity Schedule'!BY$20, '2. 2015 Continuity Schedule'!C$20:CE$20,0),FALSE)</f>
        <v>0</v>
      </c>
      <c r="D4" s="74">
        <f>VLOOKUP(A4, '2. 2015 Continuity Schedule'!$C$20:$CE$84, MATCH('2. 2015 Continuity Schedule'!BZ$20, '2. 2015 Continuity Schedule'!C$20:CE$20,0),FALSE)</f>
        <v>0</v>
      </c>
      <c r="E4" s="74">
        <f>SUM(C4:D4)</f>
        <v>0</v>
      </c>
      <c r="F4" s="74">
        <f>VLOOKUP(A4, '2. 2015 Continuity Schedule'!$C$20:$CE$84, MATCH('2. 2015 Continuity Schedule'!CA$20, '2. 2015 Continuity Schedule'!C$20:CE$20,0),FALSE)</f>
        <v>0</v>
      </c>
      <c r="G4" s="74">
        <f>VLOOKUP(A4, '2. 2015 Continuity Schedule'!$C$20:$CE$84, MATCH('2. 2015 Continuity Schedule'!CB$20, '2. 2015 Continuity Schedule'!C$20:CE$20,0),FALSE)</f>
        <v>0</v>
      </c>
      <c r="H4" s="74">
        <f>SUM(E4:G4)</f>
        <v>0</v>
      </c>
      <c r="I4" s="74">
        <f>VLOOKUP(A4, '2. 2015 Continuity Schedule'!$C$20:$CE$84, MATCH('2. 2015 Continuity Schedule'!CD$20, '2. 2015 Continuity Schedule'!C$20:CE$20,0),FALSE)</f>
        <v>0</v>
      </c>
      <c r="J4" s="74">
        <f>VLOOKUP(A4, '2. 2015 Continuity Schedule'!$C$20:$CE$84, MATCH('2. 2015 Continuity Schedule'!CE$20, '2. 2015 Continuity Schedule'!C$20:CE$20,0),FALSE)</f>
        <v>0</v>
      </c>
    </row>
    <row r="5" spans="1:10" ht="14.25" x14ac:dyDescent="0.2">
      <c r="A5" s="142" t="s">
        <v>41</v>
      </c>
      <c r="B5" s="143">
        <v>1508</v>
      </c>
      <c r="C5" s="74">
        <f>VLOOKUP(A5, '2. 2015 Continuity Schedule'!$C$20:$CE$84, MATCH('2. 2015 Continuity Schedule'!BY$20, '2. 2015 Continuity Schedule'!C$20:CE$20,0),FALSE)</f>
        <v>0</v>
      </c>
      <c r="D5" s="74">
        <f>VLOOKUP(A5, '2. 2015 Continuity Schedule'!$C$20:$CE$84, MATCH('2. 2015 Continuity Schedule'!BZ$20, '2. 2015 Continuity Schedule'!C$20:CE$20,0),FALSE)</f>
        <v>0</v>
      </c>
      <c r="E5" s="74">
        <f t="shared" ref="E5:E44" si="0">SUM(C5:D5)</f>
        <v>0</v>
      </c>
      <c r="F5" s="74">
        <f>VLOOKUP(A5, '2. 2015 Continuity Schedule'!$C$20:$CE$84, MATCH('2. 2015 Continuity Schedule'!CA$20, '2. 2015 Continuity Schedule'!C$20:CE$20,0),FALSE)</f>
        <v>0</v>
      </c>
      <c r="G5" s="74">
        <f>VLOOKUP(A5, '2. 2015 Continuity Schedule'!$C$20:$CE$84, MATCH('2. 2015 Continuity Schedule'!CB$20, '2. 2015 Continuity Schedule'!C$20:CE$20,0),FALSE)</f>
        <v>0</v>
      </c>
      <c r="H5" s="74">
        <f t="shared" ref="H5:H44" si="1">SUM(E5:G5)</f>
        <v>0</v>
      </c>
      <c r="I5" s="74">
        <f>VLOOKUP(A5, '2. 2015 Continuity Schedule'!$C$20:$CE$84, MATCH('2. 2015 Continuity Schedule'!CD$20, '2. 2015 Continuity Schedule'!C$20:CE$20,0),FALSE)</f>
        <v>0</v>
      </c>
      <c r="J5" s="74">
        <f>VLOOKUP(A5, '2. 2015 Continuity Schedule'!$C$20:$CE$84, MATCH('2. 2015 Continuity Schedule'!CE$20, '2. 2015 Continuity Schedule'!C$20:CE$20,0),FALSE)</f>
        <v>0</v>
      </c>
    </row>
    <row r="6" spans="1:10" ht="30.75" x14ac:dyDescent="0.2">
      <c r="A6" s="144" t="s">
        <v>57</v>
      </c>
      <c r="B6" s="143">
        <v>1508</v>
      </c>
      <c r="C6" s="74">
        <f>VLOOKUP(A6, '2. 2015 Continuity Schedule'!$C$20:$CE$84, MATCH('2. 2015 Continuity Schedule'!BY$20, '2. 2015 Continuity Schedule'!C$20:CE$20,0),FALSE)</f>
        <v>0</v>
      </c>
      <c r="D6" s="74">
        <f>VLOOKUP(A6, '2. 2015 Continuity Schedule'!$C$20:$CE$84, MATCH('2. 2015 Continuity Schedule'!BZ$20, '2. 2015 Continuity Schedule'!C$20:CE$20,0),FALSE)</f>
        <v>0</v>
      </c>
      <c r="E6" s="74">
        <f t="shared" si="0"/>
        <v>0</v>
      </c>
      <c r="F6" s="74">
        <f>VLOOKUP(A6, '2. 2015 Continuity Schedule'!$C$20:$CE$84, MATCH('2. 2015 Continuity Schedule'!CA$20, '2. 2015 Continuity Schedule'!C$20:CE$20,0),FALSE)</f>
        <v>0</v>
      </c>
      <c r="G6" s="74">
        <f>VLOOKUP(A6, '2. 2015 Continuity Schedule'!$C$20:$CE$84, MATCH('2. 2015 Continuity Schedule'!CB$20, '2. 2015 Continuity Schedule'!C$20:CE$20,0),FALSE)</f>
        <v>0</v>
      </c>
      <c r="H6" s="74">
        <f t="shared" si="1"/>
        <v>0</v>
      </c>
      <c r="I6" s="74">
        <f>VLOOKUP(A6, '2. 2015 Continuity Schedule'!$C$20:$CE$84, MATCH('2. 2015 Continuity Schedule'!CD$20, '2. 2015 Continuity Schedule'!C$20:CE$20,0),FALSE)</f>
        <v>0</v>
      </c>
      <c r="J6" s="74">
        <f>VLOOKUP(A6, '2. 2015 Continuity Schedule'!$C$20:$CE$84, MATCH('2. 2015 Continuity Schedule'!CE$20, '2. 2015 Continuity Schedule'!C$20:CE$20,0),FALSE)</f>
        <v>0</v>
      </c>
    </row>
    <row r="7" spans="1:10" ht="28.5" x14ac:dyDescent="0.2">
      <c r="A7" s="144" t="s">
        <v>53</v>
      </c>
      <c r="B7" s="143">
        <v>1508</v>
      </c>
      <c r="C7" s="74">
        <f>VLOOKUP(A7, '2. 2015 Continuity Schedule'!$C$20:$CE$84, MATCH('2. 2015 Continuity Schedule'!BY$20, '2. 2015 Continuity Schedule'!C$20:CE$20,0),FALSE)</f>
        <v>0</v>
      </c>
      <c r="D7" s="74">
        <f>VLOOKUP(A7, '2. 2015 Continuity Schedule'!$C$20:$CE$84, MATCH('2. 2015 Continuity Schedule'!BZ$20, '2. 2015 Continuity Schedule'!C$20:CE$20,0),FALSE)</f>
        <v>0</v>
      </c>
      <c r="E7" s="74">
        <f t="shared" si="0"/>
        <v>0</v>
      </c>
      <c r="F7" s="74">
        <f>VLOOKUP(A7, '2. 2015 Continuity Schedule'!$C$20:$CE$84, MATCH('2. 2015 Continuity Schedule'!CA$20, '2. 2015 Continuity Schedule'!C$20:CE$20,0),FALSE)</f>
        <v>0</v>
      </c>
      <c r="G7" s="74">
        <f>VLOOKUP(A7, '2. 2015 Continuity Schedule'!$C$20:$CE$84, MATCH('2. 2015 Continuity Schedule'!CB$20, '2. 2015 Continuity Schedule'!C$20:CE$20,0),FALSE)</f>
        <v>0</v>
      </c>
      <c r="H7" s="74">
        <f t="shared" si="1"/>
        <v>0</v>
      </c>
      <c r="I7" s="74">
        <f>VLOOKUP(A7, '2. 2015 Continuity Schedule'!$C$20:$CE$84, MATCH('2. 2015 Continuity Schedule'!CD$20, '2. 2015 Continuity Schedule'!C$20:CE$20,0),FALSE)</f>
        <v>0</v>
      </c>
      <c r="J7" s="74">
        <f>VLOOKUP(A7, '2. 2015 Continuity Schedule'!$C$20:$CE$84, MATCH('2. 2015 Continuity Schedule'!CE$20, '2. 2015 Continuity Schedule'!C$20:CE$20,0),FALSE)</f>
        <v>0</v>
      </c>
    </row>
    <row r="8" spans="1:10" ht="16.5" x14ac:dyDescent="0.2">
      <c r="A8" s="142" t="s">
        <v>56</v>
      </c>
      <c r="B8" s="143">
        <v>1508</v>
      </c>
      <c r="C8" s="74">
        <f>VLOOKUP(A8, '2. 2015 Continuity Schedule'!$C$20:$CE$84, MATCH('2. 2015 Continuity Schedule'!BY$20, '2. 2015 Continuity Schedule'!C$20:CE$20,0),FALSE)</f>
        <v>1314</v>
      </c>
      <c r="D8" s="74">
        <f>VLOOKUP(A8, '2. 2015 Continuity Schedule'!$C$20:$CE$84, MATCH('2. 2015 Continuity Schedule'!BZ$20, '2. 2015 Continuity Schedule'!C$20:CE$20,0),FALSE)</f>
        <v>500</v>
      </c>
      <c r="E8" s="74">
        <f t="shared" si="0"/>
        <v>1814</v>
      </c>
      <c r="F8" s="74">
        <f>VLOOKUP(A8, '2. 2015 Continuity Schedule'!$C$20:$CE$84, MATCH('2. 2015 Continuity Schedule'!CA$20, '2. 2015 Continuity Schedule'!C$20:CE$20,0),FALSE)</f>
        <v>14.453999999999999</v>
      </c>
      <c r="G8" s="74">
        <f>VLOOKUP(A8, '2. 2015 Continuity Schedule'!$C$20:$CE$84, MATCH('2. 2015 Continuity Schedule'!CB$20, '2. 2015 Continuity Schedule'!C$20:CE$20,0),FALSE)</f>
        <v>0</v>
      </c>
      <c r="H8" s="74">
        <f t="shared" si="1"/>
        <v>1828.454</v>
      </c>
      <c r="I8" s="74">
        <f>VLOOKUP(A8, '2. 2015 Continuity Schedule'!$C$20:$CE$84, MATCH('2. 2015 Continuity Schedule'!CD$20, '2. 2015 Continuity Schedule'!C$20:CE$20,0),FALSE)</f>
        <v>1814</v>
      </c>
      <c r="J8" s="74">
        <f>VLOOKUP(A8, '2. 2015 Continuity Schedule'!$C$20:$CE$84, MATCH('2. 2015 Continuity Schedule'!CE$20, '2. 2015 Continuity Schedule'!C$20:CE$20,0),FALSE)</f>
        <v>0</v>
      </c>
    </row>
    <row r="9" spans="1:10" ht="14.25" x14ac:dyDescent="0.2">
      <c r="A9" s="142" t="s">
        <v>4</v>
      </c>
      <c r="B9" s="143">
        <v>1518</v>
      </c>
      <c r="C9" s="74">
        <f>VLOOKUP(A9, '2. 2015 Continuity Schedule'!$C$20:$CE$84, MATCH('2. 2015 Continuity Schedule'!BY$20, '2. 2015 Continuity Schedule'!C$20:CE$20,0),FALSE)</f>
        <v>13442</v>
      </c>
      <c r="D9" s="74">
        <f>VLOOKUP(A9, '2. 2015 Continuity Schedule'!$C$20:$CE$84, MATCH('2. 2015 Continuity Schedule'!BZ$20, '2. 2015 Continuity Schedule'!C$20:CE$20,0),FALSE)</f>
        <v>2390</v>
      </c>
      <c r="E9" s="74">
        <f t="shared" si="0"/>
        <v>15832</v>
      </c>
      <c r="F9" s="74">
        <f>VLOOKUP(A9, '2. 2015 Continuity Schedule'!$C$20:$CE$84, MATCH('2. 2015 Continuity Schedule'!CA$20, '2. 2015 Continuity Schedule'!C$20:CE$20,0),FALSE)</f>
        <v>147.86199999999999</v>
      </c>
      <c r="G9" s="74">
        <f>VLOOKUP(A9, '2. 2015 Continuity Schedule'!$C$20:$CE$84, MATCH('2. 2015 Continuity Schedule'!CB$20, '2. 2015 Continuity Schedule'!C$20:CE$20,0),FALSE)</f>
        <v>0</v>
      </c>
      <c r="H9" s="74">
        <f t="shared" si="1"/>
        <v>15979.861999999999</v>
      </c>
      <c r="I9" s="74">
        <f>VLOOKUP(A9, '2. 2015 Continuity Schedule'!$C$20:$CE$84, MATCH('2. 2015 Continuity Schedule'!CD$20, '2. 2015 Continuity Schedule'!C$20:CE$20,0),FALSE)</f>
        <v>15832</v>
      </c>
      <c r="J9" s="74">
        <f>VLOOKUP(A9, '2. 2015 Continuity Schedule'!$C$20:$CE$84, MATCH('2. 2015 Continuity Schedule'!CE$20, '2. 2015 Continuity Schedule'!C$20:CE$20,0),FALSE)</f>
        <v>0</v>
      </c>
    </row>
    <row r="10" spans="1:10" ht="14.25" x14ac:dyDescent="0.2">
      <c r="A10" s="142" t="s">
        <v>9</v>
      </c>
      <c r="B10" s="143">
        <v>1525</v>
      </c>
      <c r="C10" s="74">
        <f>VLOOKUP(A10, '2. 2015 Continuity Schedule'!$C$20:$CE$84, MATCH('2. 2015 Continuity Schedule'!BY$20, '2. 2015 Continuity Schedule'!C$20:CE$20,0),FALSE)</f>
        <v>0</v>
      </c>
      <c r="D10" s="74">
        <f>VLOOKUP(A10, '2. 2015 Continuity Schedule'!$C$20:$CE$84, MATCH('2. 2015 Continuity Schedule'!BZ$20, '2. 2015 Continuity Schedule'!C$20:CE$20,0),FALSE)</f>
        <v>0</v>
      </c>
      <c r="E10" s="74">
        <f t="shared" si="0"/>
        <v>0</v>
      </c>
      <c r="F10" s="74">
        <f>VLOOKUP(A10, '2. 2015 Continuity Schedule'!$C$20:$CE$84, MATCH('2. 2015 Continuity Schedule'!CA$20, '2. 2015 Continuity Schedule'!C$20:CE$20,0),FALSE)</f>
        <v>0</v>
      </c>
      <c r="G10" s="74">
        <f>VLOOKUP(A10, '2. 2015 Continuity Schedule'!$C$20:$CE$84, MATCH('2. 2015 Continuity Schedule'!CB$20, '2. 2015 Continuity Schedule'!C$20:CE$20,0),FALSE)</f>
        <v>0</v>
      </c>
      <c r="H10" s="74">
        <f t="shared" si="1"/>
        <v>0</v>
      </c>
      <c r="I10" s="74">
        <f>VLOOKUP(A10, '2. 2015 Continuity Schedule'!$C$20:$CE$84, MATCH('2. 2015 Continuity Schedule'!CD$20, '2. 2015 Continuity Schedule'!C$20:CE$20,0),FALSE)</f>
        <v>0</v>
      </c>
      <c r="J10" s="74">
        <f>VLOOKUP(A10, '2. 2015 Continuity Schedule'!$C$20:$CE$84, MATCH('2. 2015 Continuity Schedule'!CE$20, '2. 2015 Continuity Schedule'!C$20:CE$20,0),FALSE)</f>
        <v>0</v>
      </c>
    </row>
    <row r="11" spans="1:10" ht="14.25" x14ac:dyDescent="0.2">
      <c r="A11" s="142" t="s">
        <v>37</v>
      </c>
      <c r="B11" s="143">
        <v>1531</v>
      </c>
      <c r="C11" s="74">
        <f>VLOOKUP(A11, '2. 2015 Continuity Schedule'!$C$20:$CE$84, MATCH('2. 2015 Continuity Schedule'!BY$20, '2. 2015 Continuity Schedule'!C$20:CE$20,0),FALSE)</f>
        <v>0</v>
      </c>
      <c r="D11" s="74">
        <f>VLOOKUP(A11, '2. 2015 Continuity Schedule'!$C$20:$CE$84, MATCH('2. 2015 Continuity Schedule'!BZ$20, '2. 2015 Continuity Schedule'!C$20:CE$20,0),FALSE)</f>
        <v>0</v>
      </c>
      <c r="E11" s="74">
        <f t="shared" si="0"/>
        <v>0</v>
      </c>
      <c r="F11" s="74">
        <f>VLOOKUP(A11, '2. 2015 Continuity Schedule'!$C$20:$CE$84, MATCH('2. 2015 Continuity Schedule'!CA$20, '2. 2015 Continuity Schedule'!C$20:CE$20,0),FALSE)</f>
        <v>0</v>
      </c>
      <c r="G11" s="74">
        <f>VLOOKUP(A11, '2. 2015 Continuity Schedule'!$C$20:$CE$84, MATCH('2. 2015 Continuity Schedule'!CB$20, '2. 2015 Continuity Schedule'!C$20:CE$20,0),FALSE)</f>
        <v>0</v>
      </c>
      <c r="H11" s="74">
        <f t="shared" si="1"/>
        <v>0</v>
      </c>
      <c r="I11" s="74">
        <f>VLOOKUP(A11, '2. 2015 Continuity Schedule'!$C$20:$CE$84, MATCH('2. 2015 Continuity Schedule'!CD$20, '2. 2015 Continuity Schedule'!C$20:CE$20,0),FALSE)</f>
        <v>0</v>
      </c>
      <c r="J11" s="74">
        <f>VLOOKUP(A11, '2. 2015 Continuity Schedule'!$C$20:$CE$84, MATCH('2. 2015 Continuity Schedule'!CE$20, '2. 2015 Continuity Schedule'!C$20:CE$20,0),FALSE)</f>
        <v>0</v>
      </c>
    </row>
    <row r="12" spans="1:10" ht="14.25" x14ac:dyDescent="0.2">
      <c r="A12" s="142" t="s">
        <v>38</v>
      </c>
      <c r="B12" s="143">
        <v>1532</v>
      </c>
      <c r="C12" s="74">
        <f>VLOOKUP(A12, '2. 2015 Continuity Schedule'!$C$20:$CE$84, MATCH('2. 2015 Continuity Schedule'!BY$20, '2. 2015 Continuity Schedule'!C$20:CE$20,0),FALSE)</f>
        <v>0</v>
      </c>
      <c r="D12" s="74">
        <f>VLOOKUP(A12, '2. 2015 Continuity Schedule'!$C$20:$CE$84, MATCH('2. 2015 Continuity Schedule'!BZ$20, '2. 2015 Continuity Schedule'!C$20:CE$20,0),FALSE)</f>
        <v>0</v>
      </c>
      <c r="E12" s="74">
        <f t="shared" si="0"/>
        <v>0</v>
      </c>
      <c r="F12" s="74">
        <f>VLOOKUP(A12, '2. 2015 Continuity Schedule'!$C$20:$CE$84, MATCH('2. 2015 Continuity Schedule'!CA$20, '2. 2015 Continuity Schedule'!C$20:CE$20,0),FALSE)</f>
        <v>0</v>
      </c>
      <c r="G12" s="74">
        <f>VLOOKUP(A12, '2. 2015 Continuity Schedule'!$C$20:$CE$84, MATCH('2. 2015 Continuity Schedule'!CB$20, '2. 2015 Continuity Schedule'!C$20:CE$20,0),FALSE)</f>
        <v>0</v>
      </c>
      <c r="H12" s="74">
        <f t="shared" si="1"/>
        <v>0</v>
      </c>
      <c r="I12" s="74">
        <f>VLOOKUP(A12, '2. 2015 Continuity Schedule'!$C$20:$CE$84, MATCH('2. 2015 Continuity Schedule'!CD$20, '2. 2015 Continuity Schedule'!C$20:CE$20,0),FALSE)</f>
        <v>0</v>
      </c>
      <c r="J12" s="74">
        <f>VLOOKUP(A12, '2. 2015 Continuity Schedule'!$C$20:$CE$84, MATCH('2. 2015 Continuity Schedule'!CE$20, '2. 2015 Continuity Schedule'!C$20:CE$20,0),FALSE)</f>
        <v>0</v>
      </c>
    </row>
    <row r="13" spans="1:10" ht="14.25" x14ac:dyDescent="0.2">
      <c r="A13" s="145" t="s">
        <v>24</v>
      </c>
      <c r="B13" s="143">
        <v>1533</v>
      </c>
      <c r="C13" s="74">
        <f>VLOOKUP(A13, '2. 2015 Continuity Schedule'!$C$20:$CE$84, MATCH('2. 2015 Continuity Schedule'!BY$20, '2. 2015 Continuity Schedule'!C$20:CE$20,0),FALSE)</f>
        <v>0</v>
      </c>
      <c r="D13" s="74">
        <f>VLOOKUP(A13, '2. 2015 Continuity Schedule'!$C$20:$CE$84, MATCH('2. 2015 Continuity Schedule'!BZ$20, '2. 2015 Continuity Schedule'!C$20:CE$20,0),FALSE)</f>
        <v>0</v>
      </c>
      <c r="E13" s="74">
        <f t="shared" si="0"/>
        <v>0</v>
      </c>
      <c r="F13" s="74">
        <f>VLOOKUP(A13, '2. 2015 Continuity Schedule'!$C$20:$CE$84, MATCH('2. 2015 Continuity Schedule'!CA$20, '2. 2015 Continuity Schedule'!C$20:CE$20,0),FALSE)</f>
        <v>0</v>
      </c>
      <c r="G13" s="74">
        <f>VLOOKUP(A13, '2. 2015 Continuity Schedule'!$C$20:$CE$84, MATCH('2. 2015 Continuity Schedule'!CB$20, '2. 2015 Continuity Schedule'!C$20:CE$20,0),FALSE)</f>
        <v>0</v>
      </c>
      <c r="H13" s="74">
        <f t="shared" si="1"/>
        <v>0</v>
      </c>
      <c r="I13" s="74">
        <f>VLOOKUP(A13, '2. 2015 Continuity Schedule'!$C$20:$CE$84, MATCH('2. 2015 Continuity Schedule'!CD$20, '2. 2015 Continuity Schedule'!C$20:CE$20,0),FALSE)</f>
        <v>0</v>
      </c>
      <c r="J13" s="74">
        <f>VLOOKUP(A13, '2. 2015 Continuity Schedule'!$C$20:$CE$84, MATCH('2. 2015 Continuity Schedule'!CE$20, '2. 2015 Continuity Schedule'!C$20:CE$20,0),FALSE)</f>
        <v>0</v>
      </c>
    </row>
    <row r="14" spans="1:10" ht="14.25" x14ac:dyDescent="0.2">
      <c r="A14" s="142" t="s">
        <v>16</v>
      </c>
      <c r="B14" s="143">
        <v>1534</v>
      </c>
      <c r="C14" s="74">
        <f>VLOOKUP(A14, '2. 2015 Continuity Schedule'!$C$20:$CE$84, MATCH('2. 2015 Continuity Schedule'!BY$20, '2. 2015 Continuity Schedule'!C$20:CE$20,0),FALSE)</f>
        <v>0</v>
      </c>
      <c r="D14" s="74">
        <f>VLOOKUP(A14, '2. 2015 Continuity Schedule'!$C$20:$CE$84, MATCH('2. 2015 Continuity Schedule'!BZ$20, '2. 2015 Continuity Schedule'!C$20:CE$20,0),FALSE)</f>
        <v>0</v>
      </c>
      <c r="E14" s="74">
        <f t="shared" si="0"/>
        <v>0</v>
      </c>
      <c r="F14" s="74">
        <f>VLOOKUP(A14, '2. 2015 Continuity Schedule'!$C$20:$CE$84, MATCH('2. 2015 Continuity Schedule'!CA$20, '2. 2015 Continuity Schedule'!C$20:CE$20,0),FALSE)</f>
        <v>0</v>
      </c>
      <c r="G14" s="74">
        <f>VLOOKUP(A14, '2. 2015 Continuity Schedule'!$C$20:$CE$84, MATCH('2. 2015 Continuity Schedule'!CB$20, '2. 2015 Continuity Schedule'!C$20:CE$20,0),FALSE)</f>
        <v>0</v>
      </c>
      <c r="H14" s="74">
        <f t="shared" si="1"/>
        <v>0</v>
      </c>
      <c r="I14" s="74">
        <f>VLOOKUP(A14, '2. 2015 Continuity Schedule'!$C$20:$CE$84, MATCH('2. 2015 Continuity Schedule'!CD$20, '2. 2015 Continuity Schedule'!C$20:CE$20,0),FALSE)</f>
        <v>0</v>
      </c>
      <c r="J14" s="74">
        <f>VLOOKUP(A14, '2. 2015 Continuity Schedule'!$C$20:$CE$84, MATCH('2. 2015 Continuity Schedule'!CE$20, '2. 2015 Continuity Schedule'!C$20:CE$20,0),FALSE)</f>
        <v>0</v>
      </c>
    </row>
    <row r="15" spans="1:10" ht="14.25" x14ac:dyDescent="0.2">
      <c r="A15" s="142" t="s">
        <v>17</v>
      </c>
      <c r="B15" s="143">
        <v>1535</v>
      </c>
      <c r="C15" s="74">
        <f>VLOOKUP(A15, '2. 2015 Continuity Schedule'!$C$20:$CE$84, MATCH('2. 2015 Continuity Schedule'!BY$20, '2. 2015 Continuity Schedule'!C$20:CE$20,0),FALSE)</f>
        <v>0</v>
      </c>
      <c r="D15" s="74">
        <f>VLOOKUP(A15, '2. 2015 Continuity Schedule'!$C$20:$CE$84, MATCH('2. 2015 Continuity Schedule'!BZ$20, '2. 2015 Continuity Schedule'!C$20:CE$20,0),FALSE)</f>
        <v>0</v>
      </c>
      <c r="E15" s="74">
        <f t="shared" si="0"/>
        <v>0</v>
      </c>
      <c r="F15" s="74">
        <f>VLOOKUP(A15, '2. 2015 Continuity Schedule'!$C$20:$CE$84, MATCH('2. 2015 Continuity Schedule'!CA$20, '2. 2015 Continuity Schedule'!C$20:CE$20,0),FALSE)</f>
        <v>0</v>
      </c>
      <c r="G15" s="74">
        <f>VLOOKUP(A15, '2. 2015 Continuity Schedule'!$C$20:$CE$84, MATCH('2. 2015 Continuity Schedule'!CB$20, '2. 2015 Continuity Schedule'!C$20:CE$20,0),FALSE)</f>
        <v>0</v>
      </c>
      <c r="H15" s="74">
        <f t="shared" si="1"/>
        <v>0</v>
      </c>
      <c r="I15" s="74">
        <f>VLOOKUP(A15, '2. 2015 Continuity Schedule'!$C$20:$CE$84, MATCH('2. 2015 Continuity Schedule'!CD$20, '2. 2015 Continuity Schedule'!C$20:CE$20,0),FALSE)</f>
        <v>0</v>
      </c>
      <c r="J15" s="74">
        <f>VLOOKUP(A15, '2. 2015 Continuity Schedule'!$C$20:$CE$84, MATCH('2. 2015 Continuity Schedule'!CE$20, '2. 2015 Continuity Schedule'!C$20:CE$20,0),FALSE)</f>
        <v>0</v>
      </c>
    </row>
    <row r="16" spans="1:10" ht="14.25" x14ac:dyDescent="0.2">
      <c r="A16" s="142" t="s">
        <v>22</v>
      </c>
      <c r="B16" s="143">
        <v>1536</v>
      </c>
      <c r="C16" s="74">
        <f>VLOOKUP(A16, '2. 2015 Continuity Schedule'!$C$20:$CE$84, MATCH('2. 2015 Continuity Schedule'!BY$20, '2. 2015 Continuity Schedule'!C$20:CE$20,0),FALSE)</f>
        <v>0</v>
      </c>
      <c r="D16" s="74">
        <f>VLOOKUP(A16, '2. 2015 Continuity Schedule'!$C$20:$CE$84, MATCH('2. 2015 Continuity Schedule'!BZ$20, '2. 2015 Continuity Schedule'!C$20:CE$20,0),FALSE)</f>
        <v>0</v>
      </c>
      <c r="E16" s="74">
        <f t="shared" si="0"/>
        <v>0</v>
      </c>
      <c r="F16" s="74">
        <f>VLOOKUP(A16, '2. 2015 Continuity Schedule'!$C$20:$CE$84, MATCH('2. 2015 Continuity Schedule'!CA$20, '2. 2015 Continuity Schedule'!C$20:CE$20,0),FALSE)</f>
        <v>0</v>
      </c>
      <c r="G16" s="74">
        <f>VLOOKUP(A16, '2. 2015 Continuity Schedule'!$C$20:$CE$84, MATCH('2. 2015 Continuity Schedule'!CB$20, '2. 2015 Continuity Schedule'!C$20:CE$20,0),FALSE)</f>
        <v>0</v>
      </c>
      <c r="H16" s="74">
        <f t="shared" si="1"/>
        <v>0</v>
      </c>
      <c r="I16" s="74">
        <f>VLOOKUP(A16, '2. 2015 Continuity Schedule'!$C$20:$CE$84, MATCH('2. 2015 Continuity Schedule'!CD$20, '2. 2015 Continuity Schedule'!C$20:CE$20,0),FALSE)</f>
        <v>0</v>
      </c>
      <c r="J16" s="74">
        <f>VLOOKUP(A16, '2. 2015 Continuity Schedule'!$C$20:$CE$84, MATCH('2. 2015 Continuity Schedule'!CE$20, '2. 2015 Continuity Schedule'!C$20:CE$20,0),FALSE)</f>
        <v>0</v>
      </c>
    </row>
    <row r="17" spans="1:10" ht="14.25" x14ac:dyDescent="0.2">
      <c r="A17" s="142" t="s">
        <v>5</v>
      </c>
      <c r="B17" s="143">
        <v>1548</v>
      </c>
      <c r="C17" s="74">
        <f>VLOOKUP(A17, '2. 2015 Continuity Schedule'!$C$20:$CE$84, MATCH('2. 2015 Continuity Schedule'!BY$20, '2. 2015 Continuity Schedule'!C$20:CE$20,0),FALSE)</f>
        <v>11509</v>
      </c>
      <c r="D17" s="74">
        <f>VLOOKUP(A17, '2. 2015 Continuity Schedule'!$C$20:$CE$84, MATCH('2. 2015 Continuity Schedule'!BZ$20, '2. 2015 Continuity Schedule'!C$20:CE$20,0),FALSE)</f>
        <v>5288</v>
      </c>
      <c r="E17" s="74">
        <f t="shared" si="0"/>
        <v>16797</v>
      </c>
      <c r="F17" s="74">
        <f>VLOOKUP(A17, '2. 2015 Continuity Schedule'!$C$20:$CE$84, MATCH('2. 2015 Continuity Schedule'!CA$20, '2. 2015 Continuity Schedule'!C$20:CE$20,0),FALSE)</f>
        <v>126.59899999999999</v>
      </c>
      <c r="G17" s="74">
        <f>VLOOKUP(A17, '2. 2015 Continuity Schedule'!$C$20:$CE$84, MATCH('2. 2015 Continuity Schedule'!CB$20, '2. 2015 Continuity Schedule'!C$20:CE$20,0),FALSE)</f>
        <v>0</v>
      </c>
      <c r="H17" s="74">
        <f t="shared" si="1"/>
        <v>16923.598999999998</v>
      </c>
      <c r="I17" s="74">
        <f>VLOOKUP(A17, '2. 2015 Continuity Schedule'!$C$20:$CE$84, MATCH('2. 2015 Continuity Schedule'!CD$20, '2. 2015 Continuity Schedule'!C$20:CE$20,0),FALSE)</f>
        <v>16797</v>
      </c>
      <c r="J17" s="74">
        <f>VLOOKUP(A17, '2. 2015 Continuity Schedule'!$C$20:$CE$84, MATCH('2. 2015 Continuity Schedule'!CE$20, '2. 2015 Continuity Schedule'!C$20:CE$20,0),FALSE)</f>
        <v>0</v>
      </c>
    </row>
    <row r="18" spans="1:10" ht="14.25" x14ac:dyDescent="0.2">
      <c r="A18" s="142" t="s">
        <v>35</v>
      </c>
      <c r="B18" s="143">
        <v>1550</v>
      </c>
      <c r="C18" s="74">
        <f>VLOOKUP(A18, '2. 2015 Continuity Schedule'!$C$20:$CE$84, MATCH('2. 2015 Continuity Schedule'!BY$20, '2. 2015 Continuity Schedule'!C$20:CE$20,0),FALSE)</f>
        <v>305639</v>
      </c>
      <c r="D18" s="74">
        <f>VLOOKUP(A18, '2. 2015 Continuity Schedule'!$C$20:$CE$84, MATCH('2. 2015 Continuity Schedule'!BZ$20, '2. 2015 Continuity Schedule'!C$20:CE$20,0),FALSE)</f>
        <v>40</v>
      </c>
      <c r="E18" s="74">
        <f t="shared" si="0"/>
        <v>305679</v>
      </c>
      <c r="F18" s="74">
        <f>VLOOKUP(A18, '2. 2015 Continuity Schedule'!$C$20:$CE$84, MATCH('2. 2015 Continuity Schedule'!CA$20, '2. 2015 Continuity Schedule'!C$20:CE$20,0),FALSE)</f>
        <v>7089.0049999999992</v>
      </c>
      <c r="G18" s="74">
        <f>VLOOKUP(A18, '2. 2015 Continuity Schedule'!$C$20:$CE$84, MATCH('2. 2015 Continuity Schedule'!CB$20, '2. 2015 Continuity Schedule'!C$20:CE$20,0),FALSE)</f>
        <v>0</v>
      </c>
      <c r="H18" s="74">
        <f t="shared" si="1"/>
        <v>312768.005</v>
      </c>
      <c r="I18" s="74">
        <f>VLOOKUP(A18, '2. 2015 Continuity Schedule'!$C$20:$CE$84, MATCH('2. 2015 Continuity Schedule'!CD$20, '2. 2015 Continuity Schedule'!C$20:CE$20,0),FALSE)</f>
        <v>653875</v>
      </c>
      <c r="J18" s="74">
        <f>VLOOKUP(A18, '2. 2015 Continuity Schedule'!$C$20:$CE$84, MATCH('2. 2015 Continuity Schedule'!CE$20, '2. 2015 Continuity Schedule'!C$20:CE$20,0),FALSE)</f>
        <v>2</v>
      </c>
    </row>
    <row r="19" spans="1:10" ht="14.25" x14ac:dyDescent="0.2">
      <c r="A19" s="142" t="s">
        <v>207</v>
      </c>
      <c r="B19" s="143">
        <v>1551</v>
      </c>
      <c r="C19" s="74">
        <f>VLOOKUP(A19, '2. 2015 Continuity Schedule'!$C$20:$CE$84, MATCH('2. 2015 Continuity Schedule'!BY$20, '2. 2015 Continuity Schedule'!C$20:CE$20,0),FALSE)</f>
        <v>-1728.9700000000003</v>
      </c>
      <c r="D19" s="74">
        <f>VLOOKUP(A19, '2. 2015 Continuity Schedule'!$C$20:$CE$84, MATCH('2. 2015 Continuity Schedule'!BZ$20, '2. 2015 Continuity Schedule'!C$20:CE$20,0),FALSE)</f>
        <v>-42.220000000000027</v>
      </c>
      <c r="E19" s="74">
        <f t="shared" si="0"/>
        <v>-1771.1900000000003</v>
      </c>
      <c r="F19" s="74">
        <f>VLOOKUP(A19, '2. 2015 Continuity Schedule'!$C$20:$CE$84, MATCH('2. 2015 Continuity Schedule'!CA$20, '2. 2015 Continuity Schedule'!C$20:CE$20,0),FALSE)</f>
        <v>83</v>
      </c>
      <c r="G19" s="74">
        <f>VLOOKUP(A19, '2. 2015 Continuity Schedule'!$C$20:$CE$84, MATCH('2. 2015 Continuity Schedule'!CB$20, '2. 2015 Continuity Schedule'!C$20:CE$20,0),FALSE)</f>
        <v>0</v>
      </c>
      <c r="H19" s="74">
        <f t="shared" si="1"/>
        <v>-1688.1900000000003</v>
      </c>
      <c r="I19" s="74">
        <f>VLOOKUP(A19, '2. 2015 Continuity Schedule'!$C$20:$CE$84, MATCH('2. 2015 Continuity Schedule'!CD$20, '2. 2015 Continuity Schedule'!C$20:CE$20,0),FALSE)</f>
        <v>5598</v>
      </c>
      <c r="J19" s="74">
        <f>VLOOKUP(A19, '2. 2015 Continuity Schedule'!$C$20:$CE$84, MATCH('2. 2015 Continuity Schedule'!CE$20, '2. 2015 Continuity Schedule'!C$20:CE$20,0),FALSE)</f>
        <v>-0.80999999999949068</v>
      </c>
    </row>
    <row r="20" spans="1:10" ht="16.5" x14ac:dyDescent="0.2">
      <c r="A20" s="142" t="s">
        <v>117</v>
      </c>
      <c r="B20" s="143">
        <v>1555</v>
      </c>
      <c r="C20" s="74" t="e">
        <f>VLOOKUP(A20, '2. 2015 Continuity Schedule'!$C$20:$CE$84, MATCH('2. 2015 Continuity Schedule'!BY$20, '2. 2015 Continuity Schedule'!C$20:CE$20,0),FALSE)</f>
        <v>#N/A</v>
      </c>
      <c r="D20" s="74" t="e">
        <f>VLOOKUP(A20, '2. 2015 Continuity Schedule'!$C$20:$CE$84, MATCH('2. 2015 Continuity Schedule'!BZ$20, '2. 2015 Continuity Schedule'!C$20:CE$20,0),FALSE)</f>
        <v>#N/A</v>
      </c>
      <c r="E20" s="74" t="e">
        <f t="shared" si="0"/>
        <v>#N/A</v>
      </c>
      <c r="F20" s="74" t="e">
        <f>VLOOKUP(A20, '2. 2015 Continuity Schedule'!$C$20:$CE$84, MATCH('2. 2015 Continuity Schedule'!CA$20, '2. 2015 Continuity Schedule'!C$20:CE$20,0),FALSE)</f>
        <v>#N/A</v>
      </c>
      <c r="G20" s="74" t="e">
        <f>VLOOKUP(A20, '2. 2015 Continuity Schedule'!$C$20:$CE$84, MATCH('2. 2015 Continuity Schedule'!CB$20, '2. 2015 Continuity Schedule'!C$20:CE$20,0),FALSE)</f>
        <v>#N/A</v>
      </c>
      <c r="H20" s="74" t="e">
        <f t="shared" si="1"/>
        <v>#N/A</v>
      </c>
      <c r="I20" s="74" t="e">
        <f>VLOOKUP(A20, '2. 2015 Continuity Schedule'!$C$20:$CE$84, MATCH('2. 2015 Continuity Schedule'!CD$20, '2. 2015 Continuity Schedule'!C$20:CE$20,0),FALSE)</f>
        <v>#N/A</v>
      </c>
      <c r="J20" s="74" t="e">
        <f>VLOOKUP(A20, '2. 2015 Continuity Schedule'!$C$20:$CE$84, MATCH('2. 2015 Continuity Schedule'!CE$20, '2. 2015 Continuity Schedule'!C$20:CE$20,0),FALSE)</f>
        <v>#N/A</v>
      </c>
    </row>
    <row r="21" spans="1:10" ht="16.5" x14ac:dyDescent="0.2">
      <c r="A21" s="142" t="s">
        <v>118</v>
      </c>
      <c r="B21" s="143">
        <v>1555</v>
      </c>
      <c r="C21" s="74" t="e">
        <f>VLOOKUP(A21, '2. 2015 Continuity Schedule'!$C$20:$CE$84, MATCH('2. 2015 Continuity Schedule'!BY$20, '2. 2015 Continuity Schedule'!C$20:CE$20,0),FALSE)</f>
        <v>#N/A</v>
      </c>
      <c r="D21" s="74" t="e">
        <f>VLOOKUP(A21, '2. 2015 Continuity Schedule'!$C$20:$CE$84, MATCH('2. 2015 Continuity Schedule'!BZ$20, '2. 2015 Continuity Schedule'!C$20:CE$20,0),FALSE)</f>
        <v>#N/A</v>
      </c>
      <c r="E21" s="74" t="e">
        <f t="shared" si="0"/>
        <v>#N/A</v>
      </c>
      <c r="F21" s="74" t="e">
        <f>VLOOKUP(A21, '2. 2015 Continuity Schedule'!$C$20:$CE$84, MATCH('2. 2015 Continuity Schedule'!CA$20, '2. 2015 Continuity Schedule'!C$20:CE$20,0),FALSE)</f>
        <v>#N/A</v>
      </c>
      <c r="G21" s="74" t="e">
        <f>VLOOKUP(A21, '2. 2015 Continuity Schedule'!$C$20:$CE$84, MATCH('2. 2015 Continuity Schedule'!CB$20, '2. 2015 Continuity Schedule'!C$20:CE$20,0),FALSE)</f>
        <v>#N/A</v>
      </c>
      <c r="H21" s="74" t="e">
        <f t="shared" si="1"/>
        <v>#N/A</v>
      </c>
      <c r="I21" s="74" t="e">
        <f>VLOOKUP(A21, '2. 2015 Continuity Schedule'!$C$20:$CE$84, MATCH('2. 2015 Continuity Schedule'!CD$20, '2. 2015 Continuity Schedule'!C$20:CE$20,0),FALSE)</f>
        <v>#N/A</v>
      </c>
      <c r="J21" s="74" t="e">
        <f>VLOOKUP(A21, '2. 2015 Continuity Schedule'!$C$20:$CE$84, MATCH('2. 2015 Continuity Schedule'!CE$20, '2. 2015 Continuity Schedule'!C$20:CE$20,0),FALSE)</f>
        <v>#N/A</v>
      </c>
    </row>
    <row r="22" spans="1:10" ht="16.5" x14ac:dyDescent="0.2">
      <c r="A22" s="142" t="s">
        <v>119</v>
      </c>
      <c r="B22" s="143">
        <v>1555</v>
      </c>
      <c r="C22" s="74" t="e">
        <f>VLOOKUP(A22, '2. 2015 Continuity Schedule'!$C$20:$CE$84, MATCH('2. 2015 Continuity Schedule'!BY$20, '2. 2015 Continuity Schedule'!C$20:CE$20,0),FALSE)</f>
        <v>#N/A</v>
      </c>
      <c r="D22" s="74" t="e">
        <f>VLOOKUP(A22, '2. 2015 Continuity Schedule'!$C$20:$CE$84, MATCH('2. 2015 Continuity Schedule'!BZ$20, '2. 2015 Continuity Schedule'!C$20:CE$20,0),FALSE)</f>
        <v>#N/A</v>
      </c>
      <c r="E22" s="74" t="e">
        <f t="shared" si="0"/>
        <v>#N/A</v>
      </c>
      <c r="F22" s="74" t="e">
        <f>VLOOKUP(A22, '2. 2015 Continuity Schedule'!$C$20:$CE$84, MATCH('2. 2015 Continuity Schedule'!CA$20, '2. 2015 Continuity Schedule'!C$20:CE$20,0),FALSE)</f>
        <v>#N/A</v>
      </c>
      <c r="G22" s="74" t="e">
        <f>VLOOKUP(A22, '2. 2015 Continuity Schedule'!$C$20:$CE$84, MATCH('2. 2015 Continuity Schedule'!CB$20, '2. 2015 Continuity Schedule'!C$20:CE$20,0),FALSE)</f>
        <v>#N/A</v>
      </c>
      <c r="H22" s="74" t="e">
        <f t="shared" si="1"/>
        <v>#N/A</v>
      </c>
      <c r="I22" s="74" t="e">
        <f>VLOOKUP(A22, '2. 2015 Continuity Schedule'!$C$20:$CE$84, MATCH('2. 2015 Continuity Schedule'!CD$20, '2. 2015 Continuity Schedule'!C$20:CE$20,0),FALSE)</f>
        <v>#N/A</v>
      </c>
      <c r="J22" s="74" t="e">
        <f>VLOOKUP(A22, '2. 2015 Continuity Schedule'!$C$20:$CE$84, MATCH('2. 2015 Continuity Schedule'!CE$20, '2. 2015 Continuity Schedule'!C$20:CE$20,0),FALSE)</f>
        <v>#N/A</v>
      </c>
    </row>
    <row r="23" spans="1:10" ht="16.5" x14ac:dyDescent="0.2">
      <c r="A23" s="142" t="s">
        <v>120</v>
      </c>
      <c r="B23" s="143">
        <v>1556</v>
      </c>
      <c r="C23" s="74" t="e">
        <f>VLOOKUP(A23, '2. 2015 Continuity Schedule'!$C$20:$CE$84, MATCH('2. 2015 Continuity Schedule'!BY$20, '2. 2015 Continuity Schedule'!C$20:CE$20,0),FALSE)</f>
        <v>#N/A</v>
      </c>
      <c r="D23" s="74" t="e">
        <f>VLOOKUP(A23, '2. 2015 Continuity Schedule'!$C$20:$CE$84, MATCH('2. 2015 Continuity Schedule'!BZ$20, '2. 2015 Continuity Schedule'!C$20:CE$20,0),FALSE)</f>
        <v>#N/A</v>
      </c>
      <c r="E23" s="74" t="e">
        <f t="shared" si="0"/>
        <v>#N/A</v>
      </c>
      <c r="F23" s="74" t="e">
        <f>VLOOKUP(A23, '2. 2015 Continuity Schedule'!$C$20:$CE$84, MATCH('2. 2015 Continuity Schedule'!CA$20, '2. 2015 Continuity Schedule'!C$20:CE$20,0),FALSE)</f>
        <v>#N/A</v>
      </c>
      <c r="G23" s="74" t="e">
        <f>VLOOKUP(A23, '2. 2015 Continuity Schedule'!$C$20:$CE$84, MATCH('2. 2015 Continuity Schedule'!CB$20, '2. 2015 Continuity Schedule'!C$20:CE$20,0),FALSE)</f>
        <v>#N/A</v>
      </c>
      <c r="H23" s="74" t="e">
        <f t="shared" si="1"/>
        <v>#N/A</v>
      </c>
      <c r="I23" s="74" t="e">
        <f>VLOOKUP(A23, '2. 2015 Continuity Schedule'!$C$20:$CE$84, MATCH('2. 2015 Continuity Schedule'!CD$20, '2. 2015 Continuity Schedule'!C$20:CE$20,0),FALSE)</f>
        <v>#N/A</v>
      </c>
      <c r="J23" s="74" t="e">
        <f>VLOOKUP(A23, '2. 2015 Continuity Schedule'!$C$20:$CE$84, MATCH('2. 2015 Continuity Schedule'!CE$20, '2. 2015 Continuity Schedule'!C$20:CE$20,0),FALSE)</f>
        <v>#N/A</v>
      </c>
    </row>
    <row r="24" spans="1:10" ht="14.25" x14ac:dyDescent="0.2">
      <c r="A24" s="142" t="s">
        <v>8</v>
      </c>
      <c r="B24" s="143">
        <v>1562</v>
      </c>
      <c r="C24" s="74" t="e">
        <f>VLOOKUP(A24, '2. 2015 Continuity Schedule'!$C$20:$CE$84, MATCH('2. 2015 Continuity Schedule'!BY$20, '2. 2015 Continuity Schedule'!C$20:CE$20,0),FALSE)</f>
        <v>#N/A</v>
      </c>
      <c r="D24" s="74" t="e">
        <f>VLOOKUP(A24, '2. 2015 Continuity Schedule'!$C$20:$CE$84, MATCH('2. 2015 Continuity Schedule'!BZ$20, '2. 2015 Continuity Schedule'!C$20:CE$20,0),FALSE)</f>
        <v>#N/A</v>
      </c>
      <c r="E24" s="74" t="e">
        <f t="shared" si="0"/>
        <v>#N/A</v>
      </c>
      <c r="F24" s="74" t="e">
        <f>VLOOKUP(A24, '2. 2015 Continuity Schedule'!$C$20:$CE$84, MATCH('2. 2015 Continuity Schedule'!CA$20, '2. 2015 Continuity Schedule'!C$20:CE$20,0),FALSE)</f>
        <v>#N/A</v>
      </c>
      <c r="G24" s="74" t="e">
        <f>VLOOKUP(A24, '2. 2015 Continuity Schedule'!$C$20:$CE$84, MATCH('2. 2015 Continuity Schedule'!CB$20, '2. 2015 Continuity Schedule'!C$20:CE$20,0),FALSE)</f>
        <v>#N/A</v>
      </c>
      <c r="H24" s="74" t="e">
        <f t="shared" si="1"/>
        <v>#N/A</v>
      </c>
      <c r="I24" s="74" t="e">
        <f>VLOOKUP(A24, '2. 2015 Continuity Schedule'!$C$20:$CE$84, MATCH('2. 2015 Continuity Schedule'!CD$20, '2. 2015 Continuity Schedule'!C$20:CE$20,0),FALSE)</f>
        <v>#N/A</v>
      </c>
      <c r="J24" s="74" t="e">
        <f>VLOOKUP(A24, '2. 2015 Continuity Schedule'!$C$20:$CE$84, MATCH('2. 2015 Continuity Schedule'!CE$20, '2. 2015 Continuity Schedule'!C$20:CE$20,0),FALSE)</f>
        <v>#N/A</v>
      </c>
    </row>
    <row r="25" spans="1:10" ht="14.25" x14ac:dyDescent="0.2">
      <c r="A25" s="142" t="s">
        <v>39</v>
      </c>
      <c r="B25" s="143">
        <v>1567</v>
      </c>
      <c r="C25" s="74">
        <f>VLOOKUP(A25, '2. 2015 Continuity Schedule'!$C$20:$CE$84, MATCH('2. 2015 Continuity Schedule'!BY$20, '2. 2015 Continuity Schedule'!C$20:CE$20,0),FALSE)</f>
        <v>0</v>
      </c>
      <c r="D25" s="74">
        <f>VLOOKUP(A25, '2. 2015 Continuity Schedule'!$C$20:$CE$84, MATCH('2. 2015 Continuity Schedule'!BZ$20, '2. 2015 Continuity Schedule'!C$20:CE$20,0),FALSE)</f>
        <v>0</v>
      </c>
      <c r="E25" s="74">
        <f t="shared" si="0"/>
        <v>0</v>
      </c>
      <c r="F25" s="74">
        <f>VLOOKUP(A25, '2. 2015 Continuity Schedule'!$C$20:$CE$84, MATCH('2. 2015 Continuity Schedule'!CA$20, '2. 2015 Continuity Schedule'!C$20:CE$20,0),FALSE)</f>
        <v>0</v>
      </c>
      <c r="G25" s="74">
        <f>VLOOKUP(A25, '2. 2015 Continuity Schedule'!$C$20:$CE$84, MATCH('2. 2015 Continuity Schedule'!CB$20, '2. 2015 Continuity Schedule'!C$20:CE$20,0),FALSE)</f>
        <v>0</v>
      </c>
      <c r="H25" s="74">
        <f t="shared" si="1"/>
        <v>0</v>
      </c>
      <c r="I25" s="74">
        <f>VLOOKUP(A25, '2. 2015 Continuity Schedule'!$C$20:$CE$84, MATCH('2. 2015 Continuity Schedule'!CD$20, '2. 2015 Continuity Schedule'!C$20:CE$20,0),FALSE)</f>
        <v>0</v>
      </c>
      <c r="J25" s="74">
        <f>VLOOKUP(A25, '2. 2015 Continuity Schedule'!$C$20:$CE$84, MATCH('2. 2015 Continuity Schedule'!CE$20, '2. 2015 Continuity Schedule'!C$20:CE$20,0),FALSE)</f>
        <v>0</v>
      </c>
    </row>
    <row r="26" spans="1:10" ht="14.25" x14ac:dyDescent="0.2">
      <c r="A26" s="142" t="s">
        <v>81</v>
      </c>
      <c r="B26" s="143">
        <v>1568</v>
      </c>
      <c r="C26" s="74">
        <f>VLOOKUP(A26, '2. 2015 Continuity Schedule'!$C$20:$CE$84, MATCH('2. 2015 Continuity Schedule'!BY$20, '2. 2015 Continuity Schedule'!C$20:CE$20,0),FALSE)</f>
        <v>-22522.13</v>
      </c>
      <c r="D26" s="74">
        <f>VLOOKUP(A26, '2. 2015 Continuity Schedule'!$C$20:$CE$84, MATCH('2. 2015 Continuity Schedule'!BZ$20, '2. 2015 Continuity Schedule'!C$20:CE$20,0),FALSE)</f>
        <v>0</v>
      </c>
      <c r="E26" s="74">
        <f t="shared" si="0"/>
        <v>-22522.13</v>
      </c>
      <c r="F26" s="74">
        <f>VLOOKUP(A26, '2. 2015 Continuity Schedule'!$C$20:$CE$84, MATCH('2. 2015 Continuity Schedule'!CA$20, '2. 2015 Continuity Schedule'!C$20:CE$20,0),FALSE)</f>
        <v>-886.99</v>
      </c>
      <c r="G26" s="74">
        <f>VLOOKUP(A26, '2. 2015 Continuity Schedule'!$C$20:$CE$84, MATCH('2. 2015 Continuity Schedule'!CB$20, '2. 2015 Continuity Schedule'!C$20:CE$20,0),FALSE)</f>
        <v>0</v>
      </c>
      <c r="H26" s="74">
        <f t="shared" si="1"/>
        <v>-23409.120000000003</v>
      </c>
      <c r="I26" s="74">
        <f>VLOOKUP(A26, '2. 2015 Continuity Schedule'!$C$20:$CE$84, MATCH('2. 2015 Continuity Schedule'!CD$20, '2. 2015 Continuity Schedule'!C$20:CE$20,0),FALSE)</f>
        <v>0</v>
      </c>
      <c r="J26" s="74">
        <f>VLOOKUP(A26, '2. 2015 Continuity Schedule'!$C$20:$CE$84, MATCH('2. 2015 Continuity Schedule'!CE$20, '2. 2015 Continuity Schedule'!C$20:CE$20,0),FALSE)</f>
        <v>22522.13</v>
      </c>
    </row>
    <row r="27" spans="1:10" ht="14.25" x14ac:dyDescent="0.2">
      <c r="A27" s="142" t="s">
        <v>10</v>
      </c>
      <c r="B27" s="143">
        <v>1572</v>
      </c>
      <c r="C27" s="74">
        <f>VLOOKUP(A27, '2. 2015 Continuity Schedule'!$C$20:$CE$84, MATCH('2. 2015 Continuity Schedule'!BY$20, '2. 2015 Continuity Schedule'!C$20:CE$20,0),FALSE)</f>
        <v>0</v>
      </c>
      <c r="D27" s="74">
        <f>VLOOKUP(A27, '2. 2015 Continuity Schedule'!$C$20:$CE$84, MATCH('2. 2015 Continuity Schedule'!BZ$20, '2. 2015 Continuity Schedule'!C$20:CE$20,0),FALSE)</f>
        <v>0</v>
      </c>
      <c r="E27" s="74">
        <f t="shared" si="0"/>
        <v>0</v>
      </c>
      <c r="F27" s="74">
        <f>VLOOKUP(A27, '2. 2015 Continuity Schedule'!$C$20:$CE$84, MATCH('2. 2015 Continuity Schedule'!CA$20, '2. 2015 Continuity Schedule'!C$20:CE$20,0),FALSE)</f>
        <v>0</v>
      </c>
      <c r="G27" s="74">
        <f>VLOOKUP(A27, '2. 2015 Continuity Schedule'!$C$20:$CE$84, MATCH('2. 2015 Continuity Schedule'!CB$20, '2. 2015 Continuity Schedule'!C$20:CE$20,0),FALSE)</f>
        <v>0</v>
      </c>
      <c r="H27" s="74">
        <f t="shared" si="1"/>
        <v>0</v>
      </c>
      <c r="I27" s="74">
        <f>VLOOKUP(A27, '2. 2015 Continuity Schedule'!$C$20:$CE$84, MATCH('2. 2015 Continuity Schedule'!CD$20, '2. 2015 Continuity Schedule'!C$20:CE$20,0),FALSE)</f>
        <v>0</v>
      </c>
      <c r="J27" s="74">
        <f>VLOOKUP(A27, '2. 2015 Continuity Schedule'!$C$20:$CE$84, MATCH('2. 2015 Continuity Schedule'!CE$20, '2. 2015 Continuity Schedule'!C$20:CE$20,0),FALSE)</f>
        <v>0</v>
      </c>
    </row>
    <row r="28" spans="1:10" ht="14.25" x14ac:dyDescent="0.2">
      <c r="A28" s="142" t="s">
        <v>6</v>
      </c>
      <c r="B28" s="143">
        <v>1574</v>
      </c>
      <c r="C28" s="74">
        <f>VLOOKUP(A28, '2. 2015 Continuity Schedule'!$C$20:$CE$84, MATCH('2. 2015 Continuity Schedule'!BY$20, '2. 2015 Continuity Schedule'!C$20:CE$20,0),FALSE)</f>
        <v>0</v>
      </c>
      <c r="D28" s="74">
        <f>VLOOKUP(A28, '2. 2015 Continuity Schedule'!$C$20:$CE$84, MATCH('2. 2015 Continuity Schedule'!BZ$20, '2. 2015 Continuity Schedule'!C$20:CE$20,0),FALSE)</f>
        <v>0</v>
      </c>
      <c r="E28" s="74">
        <f t="shared" si="0"/>
        <v>0</v>
      </c>
      <c r="F28" s="74">
        <f>VLOOKUP(A28, '2. 2015 Continuity Schedule'!$C$20:$CE$84, MATCH('2. 2015 Continuity Schedule'!CA$20, '2. 2015 Continuity Schedule'!C$20:CE$20,0),FALSE)</f>
        <v>0</v>
      </c>
      <c r="G28" s="74">
        <f>VLOOKUP(A28, '2. 2015 Continuity Schedule'!$C$20:$CE$84, MATCH('2. 2015 Continuity Schedule'!CB$20, '2. 2015 Continuity Schedule'!C$20:CE$20,0),FALSE)</f>
        <v>0</v>
      </c>
      <c r="H28" s="74">
        <f t="shared" si="1"/>
        <v>0</v>
      </c>
      <c r="I28" s="74">
        <f>VLOOKUP(A28, '2. 2015 Continuity Schedule'!$C$20:$CE$84, MATCH('2. 2015 Continuity Schedule'!CD$20, '2. 2015 Continuity Schedule'!C$20:CE$20,0),FALSE)</f>
        <v>0</v>
      </c>
      <c r="J28" s="74">
        <f>VLOOKUP(A28, '2. 2015 Continuity Schedule'!$C$20:$CE$84, MATCH('2. 2015 Continuity Schedule'!CE$20, '2. 2015 Continuity Schedule'!C$20:CE$20,0),FALSE)</f>
        <v>0</v>
      </c>
    </row>
    <row r="29" spans="1:10" ht="30.75" x14ac:dyDescent="0.2">
      <c r="A29" s="146" t="s">
        <v>196</v>
      </c>
      <c r="B29" s="147">
        <v>1575</v>
      </c>
      <c r="C29" s="74" t="e">
        <f>VLOOKUP(A29, '2. 2015 Continuity Schedule'!$C$20:$CE$84, MATCH('2. 2015 Continuity Schedule'!BY$20, '2. 2015 Continuity Schedule'!C$20:CE$20,0),FALSE)</f>
        <v>#N/A</v>
      </c>
      <c r="D29" s="74" t="e">
        <f>VLOOKUP(A29, '2. 2015 Continuity Schedule'!$C$20:$CE$84, MATCH('2. 2015 Continuity Schedule'!BZ$20, '2. 2015 Continuity Schedule'!C$20:CE$20,0),FALSE)</f>
        <v>#N/A</v>
      </c>
      <c r="E29" s="74" t="e">
        <f t="shared" si="0"/>
        <v>#N/A</v>
      </c>
      <c r="F29" s="74" t="e">
        <f>VLOOKUP(A29, '2. 2015 Continuity Schedule'!$C$20:$CE$84, MATCH('2. 2015 Continuity Schedule'!CA$20, '2. 2015 Continuity Schedule'!C$20:CE$20,0),FALSE)</f>
        <v>#N/A</v>
      </c>
      <c r="G29" s="74" t="e">
        <f>VLOOKUP(A29, '2. 2015 Continuity Schedule'!$C$20:$CE$84, MATCH('2. 2015 Continuity Schedule'!CB$20, '2. 2015 Continuity Schedule'!C$20:CE$20,0),FALSE)</f>
        <v>#N/A</v>
      </c>
      <c r="H29" s="74" t="e">
        <f t="shared" si="1"/>
        <v>#N/A</v>
      </c>
      <c r="I29" s="74" t="e">
        <f>VLOOKUP(A29, '2. 2015 Continuity Schedule'!$C$20:$CE$84, MATCH('2. 2015 Continuity Schedule'!CD$20, '2. 2015 Continuity Schedule'!C$20:CE$20,0),FALSE)</f>
        <v>#N/A</v>
      </c>
      <c r="J29" s="74" t="e">
        <f>VLOOKUP(A29, '2. 2015 Continuity Schedule'!$C$20:$CE$84, MATCH('2. 2015 Continuity Schedule'!CE$20, '2. 2015 Continuity Schedule'!C$20:CE$20,0),FALSE)</f>
        <v>#N/A</v>
      </c>
    </row>
    <row r="30" spans="1:10" ht="16.5" x14ac:dyDescent="0.2">
      <c r="A30" s="146" t="s">
        <v>197</v>
      </c>
      <c r="B30" s="147">
        <v>1576</v>
      </c>
      <c r="C30" s="74" t="e">
        <f>VLOOKUP(A30, '2. 2015 Continuity Schedule'!$C$20:$CE$84, MATCH('2. 2015 Continuity Schedule'!BY$20, '2. 2015 Continuity Schedule'!C$20:CE$20,0),FALSE)</f>
        <v>#N/A</v>
      </c>
      <c r="D30" s="74" t="e">
        <f>VLOOKUP(A30, '2. 2015 Continuity Schedule'!$C$20:$CE$84, MATCH('2. 2015 Continuity Schedule'!BZ$20, '2. 2015 Continuity Schedule'!C$20:CE$20,0),FALSE)</f>
        <v>#N/A</v>
      </c>
      <c r="E30" s="74" t="e">
        <f t="shared" si="0"/>
        <v>#N/A</v>
      </c>
      <c r="F30" s="74" t="e">
        <f>VLOOKUP(A30, '2. 2015 Continuity Schedule'!$C$20:$CE$84, MATCH('2. 2015 Continuity Schedule'!CA$20, '2. 2015 Continuity Schedule'!C$20:CE$20,0),FALSE)</f>
        <v>#N/A</v>
      </c>
      <c r="G30" s="74" t="e">
        <f>VLOOKUP(A30, '2. 2015 Continuity Schedule'!$C$20:$CE$84, MATCH('2. 2015 Continuity Schedule'!CB$20, '2. 2015 Continuity Schedule'!C$20:CE$20,0),FALSE)</f>
        <v>#N/A</v>
      </c>
      <c r="H30" s="74" t="e">
        <f t="shared" si="1"/>
        <v>#N/A</v>
      </c>
      <c r="I30" s="74" t="e">
        <f>VLOOKUP(A30, '2. 2015 Continuity Schedule'!$C$20:$CE$84, MATCH('2. 2015 Continuity Schedule'!CD$20, '2. 2015 Continuity Schedule'!C$20:CE$20,0),FALSE)</f>
        <v>#N/A</v>
      </c>
      <c r="J30" s="74" t="e">
        <f>VLOOKUP(A30, '2. 2015 Continuity Schedule'!$C$20:$CE$84, MATCH('2. 2015 Continuity Schedule'!CE$20, '2. 2015 Continuity Schedule'!C$20:CE$20,0),FALSE)</f>
        <v>#N/A</v>
      </c>
    </row>
    <row r="31" spans="1:10" ht="14.25" x14ac:dyDescent="0.2">
      <c r="A31" s="145" t="s">
        <v>1</v>
      </c>
      <c r="B31" s="143">
        <v>1580</v>
      </c>
      <c r="C31" s="74">
        <f>VLOOKUP(A31, '2. 2015 Continuity Schedule'!$C$20:$CE$84, MATCH('2. 2015 Continuity Schedule'!BY$20, '2. 2015 Continuity Schedule'!C$20:CE$20,0),FALSE)</f>
        <v>-471942</v>
      </c>
      <c r="D31" s="74">
        <f>VLOOKUP(A31, '2. 2015 Continuity Schedule'!$C$20:$CE$84, MATCH('2. 2015 Continuity Schedule'!BZ$20, '2. 2015 Continuity Schedule'!C$20:CE$20,0),FALSE)</f>
        <v>-1400</v>
      </c>
      <c r="E31" s="74">
        <f t="shared" si="0"/>
        <v>-473342</v>
      </c>
      <c r="F31" s="74">
        <f>VLOOKUP(A31, '2. 2015 Continuity Schedule'!$C$20:$CE$84, MATCH('2. 2015 Continuity Schedule'!CA$20, '2. 2015 Continuity Schedule'!C$20:CE$20,0),FALSE)</f>
        <v>-7515.4749999999995</v>
      </c>
      <c r="G31" s="74">
        <f>VLOOKUP(A31, '2. 2015 Continuity Schedule'!$C$20:$CE$84, MATCH('2. 2015 Continuity Schedule'!CB$20, '2. 2015 Continuity Schedule'!C$20:CE$20,0),FALSE)</f>
        <v>0</v>
      </c>
      <c r="H31" s="74">
        <f t="shared" si="1"/>
        <v>-480857.47499999998</v>
      </c>
      <c r="I31" s="74">
        <f>VLOOKUP(A31, '2. 2015 Continuity Schedule'!$C$20:$CE$84, MATCH('2. 2015 Continuity Schedule'!CD$20, '2. 2015 Continuity Schedule'!C$20:CE$20,0),FALSE)</f>
        <v>-692615</v>
      </c>
      <c r="J31" s="74">
        <f>VLOOKUP(A31, '2. 2015 Continuity Schedule'!$C$20:$CE$84, MATCH('2. 2015 Continuity Schedule'!CE$20, '2. 2015 Continuity Schedule'!C$20:CE$20,0),FALSE)</f>
        <v>2</v>
      </c>
    </row>
    <row r="32" spans="1:10" ht="14.25" x14ac:dyDescent="0.2">
      <c r="A32" s="145" t="s">
        <v>36</v>
      </c>
      <c r="B32" s="143">
        <v>1582</v>
      </c>
      <c r="C32" s="74">
        <f>VLOOKUP(A32, '2. 2015 Continuity Schedule'!$C$20:$CE$84, MATCH('2. 2015 Continuity Schedule'!BY$20, '2. 2015 Continuity Schedule'!C$20:CE$20,0),FALSE)</f>
        <v>-3366</v>
      </c>
      <c r="D32" s="74">
        <f>VLOOKUP(A32, '2. 2015 Continuity Schedule'!$C$20:$CE$84, MATCH('2. 2015 Continuity Schedule'!BZ$20, '2. 2015 Continuity Schedule'!C$20:CE$20,0),FALSE)</f>
        <v>2943</v>
      </c>
      <c r="E32" s="74">
        <f t="shared" si="0"/>
        <v>-423</v>
      </c>
      <c r="F32" s="74">
        <f>VLOOKUP(A32, '2. 2015 Continuity Schedule'!$C$20:$CE$84, MATCH('2. 2015 Continuity Schedule'!CA$20, '2. 2015 Continuity Schedule'!C$20:CE$20,0),FALSE)</f>
        <v>-37.025999999999996</v>
      </c>
      <c r="G32" s="74">
        <f>VLOOKUP(A32, '2. 2015 Continuity Schedule'!$C$20:$CE$84, MATCH('2. 2015 Continuity Schedule'!CB$20, '2. 2015 Continuity Schedule'!C$20:CE$20,0),FALSE)</f>
        <v>0</v>
      </c>
      <c r="H32" s="74">
        <f t="shared" si="1"/>
        <v>-460.02600000000001</v>
      </c>
      <c r="I32" s="74">
        <f>VLOOKUP(A32, '2. 2015 Continuity Schedule'!$C$20:$CE$84, MATCH('2. 2015 Continuity Schedule'!CD$20, '2. 2015 Continuity Schedule'!C$20:CE$20,0),FALSE)</f>
        <v>-424</v>
      </c>
      <c r="J32" s="74">
        <f>VLOOKUP(A32, '2. 2015 Continuity Schedule'!$C$20:$CE$84, MATCH('2. 2015 Continuity Schedule'!CE$20, '2. 2015 Continuity Schedule'!C$20:CE$20,0),FALSE)</f>
        <v>-1</v>
      </c>
    </row>
    <row r="33" spans="1:10" ht="14.25" x14ac:dyDescent="0.2">
      <c r="A33" s="145" t="s">
        <v>2</v>
      </c>
      <c r="B33" s="143">
        <v>1584</v>
      </c>
      <c r="C33" s="74">
        <f>VLOOKUP(A33, '2. 2015 Continuity Schedule'!$C$20:$CE$84, MATCH('2. 2015 Continuity Schedule'!BY$20, '2. 2015 Continuity Schedule'!C$20:CE$20,0),FALSE)</f>
        <v>-29064</v>
      </c>
      <c r="D33" s="74">
        <f>VLOOKUP(A33, '2. 2015 Continuity Schedule'!$C$20:$CE$84, MATCH('2. 2015 Continuity Schedule'!BZ$20, '2. 2015 Continuity Schedule'!C$20:CE$20,0),FALSE)</f>
        <v>-42</v>
      </c>
      <c r="E33" s="74">
        <f t="shared" si="0"/>
        <v>-29106</v>
      </c>
      <c r="F33" s="74">
        <f>VLOOKUP(A33, '2. 2015 Continuity Schedule'!$C$20:$CE$84, MATCH('2. 2015 Continuity Schedule'!CA$20, '2. 2015 Continuity Schedule'!C$20:CE$20,0),FALSE)</f>
        <v>-2847.933</v>
      </c>
      <c r="G33" s="74">
        <f>VLOOKUP(A33, '2. 2015 Continuity Schedule'!$C$20:$CE$84, MATCH('2. 2015 Continuity Schedule'!CB$20, '2. 2015 Continuity Schedule'!C$20:CE$20,0),FALSE)</f>
        <v>0</v>
      </c>
      <c r="H33" s="74">
        <f t="shared" si="1"/>
        <v>-31953.933000000001</v>
      </c>
      <c r="I33" s="74">
        <f>VLOOKUP(A33, '2. 2015 Continuity Schedule'!$C$20:$CE$84, MATCH('2. 2015 Continuity Schedule'!CD$20, '2. 2015 Continuity Schedule'!C$20:CE$20,0),FALSE)</f>
        <v>-265431</v>
      </c>
      <c r="J33" s="74">
        <f>VLOOKUP(A33, '2. 2015 Continuity Schedule'!$C$20:$CE$84, MATCH('2. 2015 Continuity Schedule'!CE$20, '2. 2015 Continuity Schedule'!C$20:CE$20,0),FALSE)</f>
        <v>0</v>
      </c>
    </row>
    <row r="34" spans="1:10" ht="14.25" x14ac:dyDescent="0.2">
      <c r="A34" s="145" t="s">
        <v>3</v>
      </c>
      <c r="B34" s="143">
        <v>1586</v>
      </c>
      <c r="C34" s="74">
        <f>VLOOKUP(A34, '2. 2015 Continuity Schedule'!$C$20:$CE$84, MATCH('2. 2015 Continuity Schedule'!BY$20, '2. 2015 Continuity Schedule'!C$20:CE$20,0),FALSE)</f>
        <v>41742</v>
      </c>
      <c r="D34" s="74">
        <f>VLOOKUP(A34, '2. 2015 Continuity Schedule'!$C$20:$CE$84, MATCH('2. 2015 Continuity Schedule'!BZ$20, '2. 2015 Continuity Schedule'!C$20:CE$20,0),FALSE)</f>
        <v>325</v>
      </c>
      <c r="E34" s="74">
        <f t="shared" si="0"/>
        <v>42067</v>
      </c>
      <c r="F34" s="74">
        <f>VLOOKUP(A34, '2. 2015 Continuity Schedule'!$C$20:$CE$84, MATCH('2. 2015 Continuity Schedule'!CA$20, '2. 2015 Continuity Schedule'!C$20:CE$20,0),FALSE)</f>
        <v>-1723.6999999999998</v>
      </c>
      <c r="G34" s="74">
        <f>VLOOKUP(A34, '2. 2015 Continuity Schedule'!$C$20:$CE$84, MATCH('2. 2015 Continuity Schedule'!CB$20, '2. 2015 Continuity Schedule'!C$20:CE$20,0),FALSE)</f>
        <v>0</v>
      </c>
      <c r="H34" s="74">
        <f t="shared" si="1"/>
        <v>40343.300000000003</v>
      </c>
      <c r="I34" s="74">
        <f>VLOOKUP(A34, '2. 2015 Continuity Schedule'!$C$20:$CE$84, MATCH('2. 2015 Continuity Schedule'!CD$20, '2. 2015 Continuity Schedule'!C$20:CE$20,0),FALSE)</f>
        <v>-162306</v>
      </c>
      <c r="J34" s="74">
        <f>VLOOKUP(A34, '2. 2015 Continuity Schedule'!$C$20:$CE$84, MATCH('2. 2015 Continuity Schedule'!CE$20, '2. 2015 Continuity Schedule'!C$20:CE$20,0),FALSE)</f>
        <v>1</v>
      </c>
    </row>
    <row r="35" spans="1:10" ht="14.25" x14ac:dyDescent="0.2">
      <c r="A35" s="145" t="s">
        <v>63</v>
      </c>
      <c r="B35" s="143">
        <v>1588</v>
      </c>
      <c r="C35" s="74">
        <f>VLOOKUP(A35, '2. 2015 Continuity Schedule'!$C$20:$CE$84, MATCH('2. 2015 Continuity Schedule'!BY$20, '2. 2015 Continuity Schedule'!C$20:CE$20,0),FALSE)</f>
        <v>395836</v>
      </c>
      <c r="D35" s="74">
        <f>VLOOKUP(A35, '2. 2015 Continuity Schedule'!$C$20:$CE$84, MATCH('2. 2015 Continuity Schedule'!BZ$20, '2. 2015 Continuity Schedule'!C$20:CE$20,0),FALSE)</f>
        <v>-7901</v>
      </c>
      <c r="E35" s="74">
        <f t="shared" si="0"/>
        <v>387935</v>
      </c>
      <c r="F35" s="74">
        <f>VLOOKUP(A35, '2. 2015 Continuity Schedule'!$C$20:$CE$84, MATCH('2. 2015 Continuity Schedule'!CA$20, '2. 2015 Continuity Schedule'!C$20:CE$20,0),FALSE)</f>
        <v>9862.9409999999989</v>
      </c>
      <c r="G35" s="74">
        <f>VLOOKUP(A35, '2. 2015 Continuity Schedule'!$C$20:$CE$84, MATCH('2. 2015 Continuity Schedule'!CB$20, '2. 2015 Continuity Schedule'!C$20:CE$20,0),FALSE)</f>
        <v>0</v>
      </c>
      <c r="H35" s="74">
        <f t="shared" si="1"/>
        <v>397797.94099999999</v>
      </c>
      <c r="I35" s="74">
        <f>VLOOKUP(A35, '2. 2015 Continuity Schedule'!$C$20:$CE$84, MATCH('2. 2015 Continuity Schedule'!CD$20, '2. 2015 Continuity Schedule'!C$20:CE$20,0),FALSE)</f>
        <v>879030</v>
      </c>
      <c r="J35" s="74">
        <f>VLOOKUP(A35, '2. 2015 Continuity Schedule'!$C$20:$CE$84, MATCH('2. 2015 Continuity Schedule'!CE$20, '2. 2015 Continuity Schedule'!C$20:CE$20,0),FALSE)</f>
        <v>0</v>
      </c>
    </row>
    <row r="36" spans="1:10" ht="14.25" x14ac:dyDescent="0.2">
      <c r="A36" s="145" t="s">
        <v>107</v>
      </c>
      <c r="B36" s="143">
        <v>1589</v>
      </c>
      <c r="C36" s="74">
        <f>VLOOKUP(A36, '2. 2015 Continuity Schedule'!$C$20:$CE$84, MATCH('2. 2015 Continuity Schedule'!BY$20, '2. 2015 Continuity Schedule'!C$20:CE$20,0),FALSE)</f>
        <v>-764541</v>
      </c>
      <c r="D36" s="74">
        <f>VLOOKUP(A36, '2. 2015 Continuity Schedule'!$C$20:$CE$84, MATCH('2. 2015 Continuity Schedule'!BZ$20, '2. 2015 Continuity Schedule'!C$20:CE$20,0),FALSE)</f>
        <v>-4238</v>
      </c>
      <c r="E36" s="74">
        <f t="shared" si="0"/>
        <v>-768779</v>
      </c>
      <c r="F36" s="74">
        <f>VLOOKUP(A36, '2. 2015 Continuity Schedule'!$C$20:$CE$84, MATCH('2. 2015 Continuity Schedule'!CA$20, '2. 2015 Continuity Schedule'!C$20:CE$20,0),FALSE)</f>
        <v>-16933.256999999998</v>
      </c>
      <c r="G36" s="74">
        <f>VLOOKUP(A36, '2. 2015 Continuity Schedule'!$C$20:$CE$84, MATCH('2. 2015 Continuity Schedule'!CB$20, '2. 2015 Continuity Schedule'!C$20:CE$20,0),FALSE)</f>
        <v>0</v>
      </c>
      <c r="H36" s="74">
        <f t="shared" si="1"/>
        <v>-785712.25699999998</v>
      </c>
      <c r="I36" s="74">
        <f>VLOOKUP(A36, '2. 2015 Continuity Schedule'!$C$20:$CE$84, MATCH('2. 2015 Continuity Schedule'!CD$20, '2. 2015 Continuity Schedule'!C$20:CE$20,0),FALSE)</f>
        <v>-1550984</v>
      </c>
      <c r="J36" s="74">
        <f>VLOOKUP(A36, '2. 2015 Continuity Schedule'!$C$20:$CE$84, MATCH('2. 2015 Continuity Schedule'!CE$20, '2. 2015 Continuity Schedule'!C$20:CE$20,0),FALSE)</f>
        <v>0</v>
      </c>
    </row>
    <row r="37" spans="1:10" ht="28.5" x14ac:dyDescent="0.2">
      <c r="A37" s="146" t="s">
        <v>43</v>
      </c>
      <c r="B37" s="147">
        <v>1592</v>
      </c>
      <c r="C37" s="74">
        <f>VLOOKUP(A37, '2. 2015 Continuity Schedule'!$C$20:$CE$84, MATCH('2. 2015 Continuity Schedule'!BY$20, '2. 2015 Continuity Schedule'!C$20:CE$20,0),FALSE)</f>
        <v>0</v>
      </c>
      <c r="D37" s="74">
        <f>VLOOKUP(A37, '2. 2015 Continuity Schedule'!$C$20:$CE$84, MATCH('2. 2015 Continuity Schedule'!BZ$20, '2. 2015 Continuity Schedule'!C$20:CE$20,0),FALSE)</f>
        <v>0</v>
      </c>
      <c r="E37" s="74">
        <f t="shared" si="0"/>
        <v>0</v>
      </c>
      <c r="F37" s="74">
        <f>VLOOKUP(A37, '2. 2015 Continuity Schedule'!$C$20:$CE$84, MATCH('2. 2015 Continuity Schedule'!CA$20, '2. 2015 Continuity Schedule'!C$20:CE$20,0),FALSE)</f>
        <v>0</v>
      </c>
      <c r="G37" s="74">
        <f>VLOOKUP(A37, '2. 2015 Continuity Schedule'!$C$20:$CE$84, MATCH('2. 2015 Continuity Schedule'!CB$20, '2. 2015 Continuity Schedule'!C$20:CE$20,0),FALSE)</f>
        <v>0</v>
      </c>
      <c r="H37" s="74">
        <f t="shared" si="1"/>
        <v>0</v>
      </c>
      <c r="I37" s="74">
        <f>VLOOKUP(A37, '2. 2015 Continuity Schedule'!$C$20:$CE$84, MATCH('2. 2015 Continuity Schedule'!CD$20, '2. 2015 Continuity Schedule'!C$20:CE$20,0),FALSE)</f>
        <v>0</v>
      </c>
      <c r="J37" s="74">
        <f>VLOOKUP(A37, '2. 2015 Continuity Schedule'!$C$20:$CE$84, MATCH('2. 2015 Continuity Schedule'!CE$20, '2. 2015 Continuity Schedule'!C$20:CE$20,0),FALSE)</f>
        <v>0</v>
      </c>
    </row>
    <row r="38" spans="1:10" ht="28.5" x14ac:dyDescent="0.2">
      <c r="A38" s="146" t="s">
        <v>42</v>
      </c>
      <c r="B38" s="147">
        <v>1592</v>
      </c>
      <c r="C38" s="74">
        <f>VLOOKUP(A38, '2. 2015 Continuity Schedule'!$C$20:$CE$84, MATCH('2. 2015 Continuity Schedule'!BY$20, '2. 2015 Continuity Schedule'!C$20:CE$20,0),FALSE)</f>
        <v>0</v>
      </c>
      <c r="D38" s="74">
        <f>VLOOKUP(A38, '2. 2015 Continuity Schedule'!$C$20:$CE$84, MATCH('2. 2015 Continuity Schedule'!BZ$20, '2. 2015 Continuity Schedule'!C$20:CE$20,0),FALSE)</f>
        <v>0</v>
      </c>
      <c r="E38" s="74">
        <f t="shared" si="0"/>
        <v>0</v>
      </c>
      <c r="F38" s="74">
        <f>VLOOKUP(A38, '2. 2015 Continuity Schedule'!$C$20:$CE$84, MATCH('2. 2015 Continuity Schedule'!CA$20, '2. 2015 Continuity Schedule'!C$20:CE$20,0),FALSE)</f>
        <v>0</v>
      </c>
      <c r="G38" s="74">
        <f>VLOOKUP(A38, '2. 2015 Continuity Schedule'!$C$20:$CE$84, MATCH('2. 2015 Continuity Schedule'!CB$20, '2. 2015 Continuity Schedule'!C$20:CE$20,0),FALSE)</f>
        <v>0</v>
      </c>
      <c r="H38" s="74">
        <f t="shared" si="1"/>
        <v>0</v>
      </c>
      <c r="I38" s="74">
        <f>VLOOKUP(A38, '2. 2015 Continuity Schedule'!$C$20:$CE$84, MATCH('2. 2015 Continuity Schedule'!CD$20, '2. 2015 Continuity Schedule'!C$20:CE$20,0),FALSE)</f>
        <v>0</v>
      </c>
      <c r="J38" s="74">
        <f>VLOOKUP(A38, '2. 2015 Continuity Schedule'!$C$20:$CE$84, MATCH('2. 2015 Continuity Schedule'!CE$20, '2. 2015 Continuity Schedule'!C$20:CE$20,0),FALSE)</f>
        <v>0</v>
      </c>
    </row>
    <row r="39" spans="1:10" ht="16.5" x14ac:dyDescent="0.2">
      <c r="A39" s="148" t="s">
        <v>58</v>
      </c>
      <c r="B39" s="143">
        <v>1595</v>
      </c>
      <c r="C39" s="74" t="e">
        <f>VLOOKUP(A39, '2. 2015 Continuity Schedule'!$C$20:$CE$84, MATCH('2. 2015 Continuity Schedule'!BY$20, '2. 2015 Continuity Schedule'!C$20:CE$20,0),FALSE)</f>
        <v>#N/A</v>
      </c>
      <c r="D39" s="74" t="e">
        <f>VLOOKUP(A39, '2. 2015 Continuity Schedule'!$C$20:$CE$84, MATCH('2. 2015 Continuity Schedule'!BZ$20, '2. 2015 Continuity Schedule'!C$20:CE$20,0),FALSE)</f>
        <v>#N/A</v>
      </c>
      <c r="E39" s="74" t="e">
        <f t="shared" si="0"/>
        <v>#N/A</v>
      </c>
      <c r="F39" s="74" t="e">
        <f>VLOOKUP(A39, '2. 2015 Continuity Schedule'!$C$20:$CE$84, MATCH('2. 2015 Continuity Schedule'!CA$20, '2. 2015 Continuity Schedule'!C$20:CE$20,0),FALSE)</f>
        <v>#N/A</v>
      </c>
      <c r="G39" s="74" t="e">
        <f>VLOOKUP(A39, '2. 2015 Continuity Schedule'!$C$20:$CE$84, MATCH('2. 2015 Continuity Schedule'!CB$20, '2. 2015 Continuity Schedule'!C$20:CE$20,0),FALSE)</f>
        <v>#N/A</v>
      </c>
      <c r="H39" s="74" t="e">
        <f t="shared" si="1"/>
        <v>#N/A</v>
      </c>
      <c r="I39" s="74" t="e">
        <f>VLOOKUP(A39, '2. 2015 Continuity Schedule'!$C$20:$CE$84, MATCH('2. 2015 Continuity Schedule'!CD$20, '2. 2015 Continuity Schedule'!C$20:CE$20,0),FALSE)</f>
        <v>#N/A</v>
      </c>
      <c r="J39" s="74" t="e">
        <f>VLOOKUP(A39, '2. 2015 Continuity Schedule'!$C$20:$CE$84, MATCH('2. 2015 Continuity Schedule'!CE$20, '2. 2015 Continuity Schedule'!C$20:CE$20,0),FALSE)</f>
        <v>#N/A</v>
      </c>
    </row>
    <row r="40" spans="1:10" ht="16.5" x14ac:dyDescent="0.2">
      <c r="A40" s="148" t="s">
        <v>59</v>
      </c>
      <c r="B40" s="143">
        <v>1595</v>
      </c>
      <c r="C40" s="74" t="e">
        <f>VLOOKUP(A40, '2. 2015 Continuity Schedule'!$C$20:$CE$84, MATCH('2. 2015 Continuity Schedule'!BY$20, '2. 2015 Continuity Schedule'!C$20:CE$20,0),FALSE)</f>
        <v>#N/A</v>
      </c>
      <c r="D40" s="74" t="e">
        <f>VLOOKUP(A40, '2. 2015 Continuity Schedule'!$C$20:$CE$84, MATCH('2. 2015 Continuity Schedule'!BZ$20, '2. 2015 Continuity Schedule'!C$20:CE$20,0),FALSE)</f>
        <v>#N/A</v>
      </c>
      <c r="E40" s="74" t="e">
        <f t="shared" si="0"/>
        <v>#N/A</v>
      </c>
      <c r="F40" s="74" t="e">
        <f>VLOOKUP(A40, '2. 2015 Continuity Schedule'!$C$20:$CE$84, MATCH('2. 2015 Continuity Schedule'!CA$20, '2. 2015 Continuity Schedule'!C$20:CE$20,0),FALSE)</f>
        <v>#N/A</v>
      </c>
      <c r="G40" s="74" t="e">
        <f>VLOOKUP(A40, '2. 2015 Continuity Schedule'!$C$20:$CE$84, MATCH('2. 2015 Continuity Schedule'!CB$20, '2. 2015 Continuity Schedule'!C$20:CE$20,0),FALSE)</f>
        <v>#N/A</v>
      </c>
      <c r="H40" s="74" t="e">
        <f t="shared" si="1"/>
        <v>#N/A</v>
      </c>
      <c r="I40" s="74" t="e">
        <f>VLOOKUP(A40, '2. 2015 Continuity Schedule'!$C$20:$CE$84, MATCH('2. 2015 Continuity Schedule'!CD$20, '2. 2015 Continuity Schedule'!C$20:CE$20,0),FALSE)</f>
        <v>#N/A</v>
      </c>
      <c r="J40" s="74" t="e">
        <f>VLOOKUP(A40, '2. 2015 Continuity Schedule'!$C$20:$CE$84, MATCH('2. 2015 Continuity Schedule'!CE$20, '2. 2015 Continuity Schedule'!C$20:CE$20,0),FALSE)</f>
        <v>#N/A</v>
      </c>
    </row>
    <row r="41" spans="1:10" ht="16.5" x14ac:dyDescent="0.2">
      <c r="A41" s="148" t="s">
        <v>60</v>
      </c>
      <c r="B41" s="143">
        <v>1595</v>
      </c>
      <c r="C41" s="74" t="e">
        <f>VLOOKUP(A41, '2. 2015 Continuity Schedule'!$C$20:$CE$84, MATCH('2. 2015 Continuity Schedule'!BY$20, '2. 2015 Continuity Schedule'!C$20:CE$20,0),FALSE)</f>
        <v>#N/A</v>
      </c>
      <c r="D41" s="74" t="e">
        <f>VLOOKUP(A41, '2. 2015 Continuity Schedule'!$C$20:$CE$84, MATCH('2. 2015 Continuity Schedule'!BZ$20, '2. 2015 Continuity Schedule'!C$20:CE$20,0),FALSE)</f>
        <v>#N/A</v>
      </c>
      <c r="E41" s="74" t="e">
        <f t="shared" si="0"/>
        <v>#N/A</v>
      </c>
      <c r="F41" s="74" t="e">
        <f>VLOOKUP(A41, '2. 2015 Continuity Schedule'!$C$20:$CE$84, MATCH('2. 2015 Continuity Schedule'!CA$20, '2. 2015 Continuity Schedule'!C$20:CE$20,0),FALSE)</f>
        <v>#N/A</v>
      </c>
      <c r="G41" s="74" t="e">
        <f>VLOOKUP(A41, '2. 2015 Continuity Schedule'!$C$20:$CE$84, MATCH('2. 2015 Continuity Schedule'!CB$20, '2. 2015 Continuity Schedule'!C$20:CE$20,0),FALSE)</f>
        <v>#N/A</v>
      </c>
      <c r="H41" s="74" t="e">
        <f t="shared" si="1"/>
        <v>#N/A</v>
      </c>
      <c r="I41" s="74" t="e">
        <f>VLOOKUP(A41, '2. 2015 Continuity Schedule'!$C$20:$CE$84, MATCH('2. 2015 Continuity Schedule'!CD$20, '2. 2015 Continuity Schedule'!C$20:CE$20,0),FALSE)</f>
        <v>#N/A</v>
      </c>
      <c r="J41" s="74" t="e">
        <f>VLOOKUP(A41, '2. 2015 Continuity Schedule'!$C$20:$CE$84, MATCH('2. 2015 Continuity Schedule'!CE$20, '2. 2015 Continuity Schedule'!C$20:CE$20,0),FALSE)</f>
        <v>#N/A</v>
      </c>
    </row>
    <row r="42" spans="1:10" ht="16.5" x14ac:dyDescent="0.2">
      <c r="A42" s="148" t="s">
        <v>110</v>
      </c>
      <c r="B42" s="143">
        <v>1595</v>
      </c>
      <c r="C42" s="74" t="e">
        <f>VLOOKUP(A42, '2. 2015 Continuity Schedule'!$C$20:$CE$84, MATCH('2. 2015 Continuity Schedule'!BY$20, '2. 2015 Continuity Schedule'!C$20:CE$20,0),FALSE)</f>
        <v>#N/A</v>
      </c>
      <c r="D42" s="74" t="e">
        <f>VLOOKUP(A42, '2. 2015 Continuity Schedule'!$C$20:$CE$84, MATCH('2. 2015 Continuity Schedule'!BZ$20, '2. 2015 Continuity Schedule'!C$20:CE$20,0),FALSE)</f>
        <v>#N/A</v>
      </c>
      <c r="E42" s="74" t="e">
        <f t="shared" si="0"/>
        <v>#N/A</v>
      </c>
      <c r="F42" s="74" t="e">
        <f>VLOOKUP(A42, '2. 2015 Continuity Schedule'!$C$20:$CE$84, MATCH('2. 2015 Continuity Schedule'!CA$20, '2. 2015 Continuity Schedule'!C$20:CE$20,0),FALSE)</f>
        <v>#N/A</v>
      </c>
      <c r="G42" s="74" t="e">
        <f>VLOOKUP(A42, '2. 2015 Continuity Schedule'!$C$20:$CE$84, MATCH('2. 2015 Continuity Schedule'!CB$20, '2. 2015 Continuity Schedule'!C$20:CE$20,0),FALSE)</f>
        <v>#N/A</v>
      </c>
      <c r="H42" s="74" t="e">
        <f t="shared" si="1"/>
        <v>#N/A</v>
      </c>
      <c r="I42" s="74" t="e">
        <f>VLOOKUP(A42, '2. 2015 Continuity Schedule'!$C$20:$CE$84, MATCH('2. 2015 Continuity Schedule'!CD$20, '2. 2015 Continuity Schedule'!C$20:CE$20,0),FALSE)</f>
        <v>#N/A</v>
      </c>
      <c r="J42" s="74" t="e">
        <f>VLOOKUP(A42, '2. 2015 Continuity Schedule'!$C$20:$CE$84, MATCH('2. 2015 Continuity Schedule'!CE$20, '2. 2015 Continuity Schedule'!C$20:CE$20,0),FALSE)</f>
        <v>#N/A</v>
      </c>
    </row>
    <row r="43" spans="1:10" ht="16.5" x14ac:dyDescent="0.2">
      <c r="A43" s="148" t="s">
        <v>206</v>
      </c>
      <c r="B43" s="143">
        <v>1595</v>
      </c>
      <c r="C43" s="74" t="e">
        <f>VLOOKUP(A43, '2. 2015 Continuity Schedule'!$C$20:$CE$84, MATCH('2. 2015 Continuity Schedule'!BY$20, '2. 2015 Continuity Schedule'!C$20:CE$20,0),FALSE)</f>
        <v>#N/A</v>
      </c>
      <c r="D43" s="74" t="e">
        <f>VLOOKUP(A43, '2. 2015 Continuity Schedule'!$C$20:$CE$84, MATCH('2. 2015 Continuity Schedule'!BZ$20, '2. 2015 Continuity Schedule'!C$20:CE$20,0),FALSE)</f>
        <v>#N/A</v>
      </c>
      <c r="E43" s="74" t="e">
        <f t="shared" si="0"/>
        <v>#N/A</v>
      </c>
      <c r="F43" s="74" t="e">
        <f>VLOOKUP(A43, '2. 2015 Continuity Schedule'!$C$20:$CE$84, MATCH('2. 2015 Continuity Schedule'!CA$20, '2. 2015 Continuity Schedule'!C$20:CE$20,0),FALSE)</f>
        <v>#N/A</v>
      </c>
      <c r="G43" s="74" t="e">
        <f>VLOOKUP(A43, '2. 2015 Continuity Schedule'!$C$20:$CE$84, MATCH('2. 2015 Continuity Schedule'!CB$20, '2. 2015 Continuity Schedule'!C$20:CE$20,0),FALSE)</f>
        <v>#N/A</v>
      </c>
      <c r="H43" s="74" t="e">
        <f t="shared" si="1"/>
        <v>#N/A</v>
      </c>
      <c r="I43" s="74" t="e">
        <f>VLOOKUP(A43, '2. 2015 Continuity Schedule'!$C$20:$CE$84, MATCH('2. 2015 Continuity Schedule'!CD$20, '2. 2015 Continuity Schedule'!C$20:CE$20,0),FALSE)</f>
        <v>#N/A</v>
      </c>
      <c r="J43" s="74" t="e">
        <f>VLOOKUP(A43, '2. 2015 Continuity Schedule'!$C$20:$CE$84, MATCH('2. 2015 Continuity Schedule'!CE$20, '2. 2015 Continuity Schedule'!C$20:CE$20,0),FALSE)</f>
        <v>#N/A</v>
      </c>
    </row>
    <row r="44" spans="1:10" ht="14.25" x14ac:dyDescent="0.2">
      <c r="A44" s="142" t="s">
        <v>7</v>
      </c>
      <c r="B44" s="143">
        <v>2425</v>
      </c>
      <c r="C44" s="74">
        <f>VLOOKUP(A44, '2. 2015 Continuity Schedule'!$C$20:$CE$84, MATCH('2. 2015 Continuity Schedule'!BY$20, '2. 2015 Continuity Schedule'!C$20:CE$20,0),FALSE)</f>
        <v>0</v>
      </c>
      <c r="D44" s="74">
        <f>VLOOKUP(A44, '2. 2015 Continuity Schedule'!$C$20:$CE$84, MATCH('2. 2015 Continuity Schedule'!BZ$20, '2. 2015 Continuity Schedule'!C$20:CE$20,0),FALSE)</f>
        <v>0</v>
      </c>
      <c r="E44" s="74">
        <f t="shared" si="0"/>
        <v>0</v>
      </c>
      <c r="F44" s="74">
        <f>VLOOKUP(A44, '2. 2015 Continuity Schedule'!$C$20:$CE$84, MATCH('2. 2015 Continuity Schedule'!CA$20, '2. 2015 Continuity Schedule'!C$20:CE$20,0),FALSE)</f>
        <v>0</v>
      </c>
      <c r="G44" s="74">
        <f>VLOOKUP(A44, '2. 2015 Continuity Schedule'!$C$20:$CE$84, MATCH('2. 2015 Continuity Schedule'!CB$20, '2. 2015 Continuity Schedule'!C$20:CE$20,0),FALSE)</f>
        <v>0</v>
      </c>
      <c r="H44" s="74">
        <f t="shared" si="1"/>
        <v>0</v>
      </c>
      <c r="I44" s="74">
        <f>VLOOKUP(A44, '2. 2015 Continuity Schedule'!$C$20:$CE$84, MATCH('2. 2015 Continuity Schedule'!CD$20, '2. 2015 Continuity Schedule'!C$20:CE$20,0),FALSE)</f>
        <v>0</v>
      </c>
      <c r="J44" s="74">
        <f>VLOOKUP(A44, '2. 2015 Continuity Schedule'!$C$20:$CE$84, MATCH('2. 2015 Continuity Schedule'!CE$20, '2. 2015 Continuity Schedule'!C$20:CE$20,0),FALSE)</f>
        <v>0</v>
      </c>
    </row>
    <row r="45" spans="1:10" ht="14.25" x14ac:dyDescent="0.2">
      <c r="A45" s="4"/>
      <c r="B45" s="4"/>
    </row>
    <row r="46" spans="1:10" ht="15" x14ac:dyDescent="0.25">
      <c r="A46" s="10"/>
      <c r="B46" s="10"/>
    </row>
    <row r="47" spans="1:10" ht="15" x14ac:dyDescent="0.25">
      <c r="A47" s="10"/>
      <c r="B47" s="10"/>
    </row>
    <row r="48" spans="1:10" ht="15" x14ac:dyDescent="0.25">
      <c r="A48" s="11"/>
      <c r="B48" s="12"/>
    </row>
    <row r="49" spans="1:2" ht="15" x14ac:dyDescent="0.25">
      <c r="A49" s="11"/>
      <c r="B49" s="11"/>
    </row>
    <row r="50" spans="1:2" ht="23.25" x14ac:dyDescent="0.25">
      <c r="A50" s="51"/>
      <c r="B50" s="11"/>
    </row>
    <row r="51" spans="1:2" ht="14.25" x14ac:dyDescent="0.2">
      <c r="A51" s="5"/>
      <c r="B51" s="5"/>
    </row>
    <row r="52" spans="1:2" ht="15" x14ac:dyDescent="0.25">
      <c r="A52" s="14"/>
      <c r="B52" s="5"/>
    </row>
    <row r="53" spans="1:2" ht="14.25" x14ac:dyDescent="0.2">
      <c r="A53" s="5"/>
      <c r="B53" s="5"/>
    </row>
    <row r="54" spans="1:2" ht="14.25" x14ac:dyDescent="0.2">
      <c r="A54" s="5"/>
      <c r="B54" s="5"/>
    </row>
    <row r="55" spans="1:2" ht="15" x14ac:dyDescent="0.25">
      <c r="A55" s="14"/>
      <c r="B55" s="5"/>
    </row>
    <row r="56" spans="1:2" ht="14.25" x14ac:dyDescent="0.2">
      <c r="A56" s="15"/>
      <c r="B56" s="15"/>
    </row>
    <row r="57" spans="1:2" ht="14.25" x14ac:dyDescent="0.2">
      <c r="A57" s="15"/>
      <c r="B57" s="15"/>
    </row>
    <row r="58" spans="1:2" ht="15" x14ac:dyDescent="0.25">
      <c r="A58" s="52"/>
      <c r="B58" s="53"/>
    </row>
    <row r="59" spans="1:2" ht="15" x14ac:dyDescent="0.25">
      <c r="A59" s="52"/>
      <c r="B59" s="53"/>
    </row>
    <row r="60" spans="1:2" ht="15" x14ac:dyDescent="0.25">
      <c r="A60" s="16"/>
      <c r="B60" s="15"/>
    </row>
    <row r="61" spans="1:2" ht="14.25" x14ac:dyDescent="0.2">
      <c r="A61" s="15"/>
      <c r="B61" s="15"/>
    </row>
    <row r="62" spans="1:2" ht="14.25" x14ac:dyDescent="0.2">
      <c r="A62" s="4"/>
      <c r="B62" s="7"/>
    </row>
  </sheetData>
  <sortState ref="A1:B59">
    <sortCondition ref="B1:B59"/>
  </sortState>
  <mergeCells count="8">
    <mergeCell ref="I1:I3"/>
    <mergeCell ref="J1:J3"/>
    <mergeCell ref="C1:C3"/>
    <mergeCell ref="D1:D3"/>
    <mergeCell ref="F1:F3"/>
    <mergeCell ref="G1:G3"/>
    <mergeCell ref="H1:H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1. Information Sheet</vt:lpstr>
      <vt:lpstr>2. 2015 Continuity Schedule</vt:lpstr>
      <vt:lpstr>3. Appendix A</vt:lpstr>
      <vt:lpstr>4. Billing Determinants</vt:lpstr>
      <vt:lpstr>5. Allocation of Balances</vt:lpstr>
      <vt:lpstr>6. Rate Rider Calculations</vt:lpstr>
      <vt:lpstr>Summary Sheet</vt:lpstr>
      <vt:lpstr>'1. Information Sheet'!Print_Area</vt:lpstr>
      <vt:lpstr>'3. Appendix A'!Print_Area</vt:lpstr>
      <vt:lpstr>'2. 2015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Adam Giddings</cp:lastModifiedBy>
  <cp:lastPrinted>2016-09-21T14:35:29Z</cp:lastPrinted>
  <dcterms:created xsi:type="dcterms:W3CDTF">2005-04-25T20:13:02Z</dcterms:created>
  <dcterms:modified xsi:type="dcterms:W3CDTF">2016-09-21T16:20:14Z</dcterms:modified>
</cp:coreProperties>
</file>