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V:\Finance\Regulatory Filings\2016 COS\OEB Models\"/>
    </mc:Choice>
  </mc:AlternateContent>
  <bookViews>
    <workbookView xWindow="0" yWindow="0" windowWidth="28800" windowHeight="12435" tabRatio="840" activeTab="3"/>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Charges'!$A$1:$S$165</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C118" i="44" l="1"/>
  <c r="D118" i="44"/>
  <c r="E118" i="44"/>
  <c r="F118" i="44"/>
  <c r="G118" i="44"/>
  <c r="H118" i="44"/>
  <c r="I118" i="44"/>
  <c r="C105" i="44"/>
  <c r="C92" i="44"/>
  <c r="C79" i="44"/>
  <c r="C66" i="44"/>
  <c r="Q44" i="44" l="1"/>
  <c r="Q45" i="44"/>
  <c r="Q43" i="44"/>
  <c r="Q39" i="44"/>
  <c r="Q40" i="44"/>
  <c r="Q38" i="44"/>
  <c r="I113" i="54" l="1"/>
  <c r="J308" i="46" l="1"/>
  <c r="Y26" i="46"/>
  <c r="Y25" i="46"/>
  <c r="Y24" i="46"/>
  <c r="Y23" i="46"/>
  <c r="Y22" i="46"/>
  <c r="X27" i="46"/>
  <c r="J114" i="54" l="1"/>
  <c r="J115" i="54" s="1"/>
  <c r="H113" i="54"/>
  <c r="I225" i="46"/>
  <c r="I226" i="46" s="1"/>
  <c r="H225" i="46"/>
  <c r="H226" i="46" s="1"/>
  <c r="I145" i="46"/>
  <c r="I146" i="46" s="1"/>
  <c r="I67" i="46"/>
  <c r="I68" i="46" s="1"/>
  <c r="M28" i="3" l="1"/>
  <c r="N322" i="46" s="1"/>
  <c r="L28" i="3"/>
  <c r="N321" i="46" s="1"/>
  <c r="K28" i="3"/>
  <c r="N320" i="46" s="1"/>
  <c r="J28" i="3"/>
  <c r="N319" i="46" s="1"/>
  <c r="I28" i="3"/>
  <c r="N318" i="46" s="1"/>
  <c r="H28" i="3"/>
  <c r="N317" i="46" s="1"/>
  <c r="J147" i="46"/>
  <c r="H27" i="3"/>
  <c r="N236" i="46" s="1"/>
  <c r="H26" i="3"/>
  <c r="N156" i="46" s="1"/>
  <c r="H25" i="3"/>
  <c r="N77" i="46" s="1"/>
  <c r="G27" i="3"/>
  <c r="H235" i="46" s="1"/>
  <c r="G26" i="3"/>
  <c r="N155" i="46" s="1"/>
  <c r="G25" i="3"/>
  <c r="N76" i="46" s="1"/>
  <c r="T27" i="3"/>
  <c r="L236" i="46" s="1"/>
  <c r="U27" i="3"/>
  <c r="L237" i="46" s="1"/>
  <c r="V27" i="3"/>
  <c r="L238" i="46" s="1"/>
  <c r="W27" i="3"/>
  <c r="L239" i="46" s="1"/>
  <c r="X27" i="3"/>
  <c r="M240" i="46" s="1"/>
  <c r="Y27" i="3"/>
  <c r="L241" i="46" s="1"/>
  <c r="S27" i="3"/>
  <c r="M235" i="46" s="1"/>
  <c r="I27" i="3"/>
  <c r="H237" i="46" s="1"/>
  <c r="J27" i="3"/>
  <c r="I238" i="46" s="1"/>
  <c r="K27" i="3"/>
  <c r="I239" i="46" s="1"/>
  <c r="L27" i="3"/>
  <c r="N240" i="46" s="1"/>
  <c r="M27" i="3"/>
  <c r="N241" i="46" s="1"/>
  <c r="K26" i="3"/>
  <c r="I159" i="46" s="1"/>
  <c r="M26" i="3"/>
  <c r="I161" i="46" s="1"/>
  <c r="Y28" i="3"/>
  <c r="L322" i="46" s="1"/>
  <c r="Y26" i="3"/>
  <c r="L161" i="46" s="1"/>
  <c r="W26" i="3"/>
  <c r="L159" i="46" s="1"/>
  <c r="U26" i="3"/>
  <c r="M157" i="46" s="1"/>
  <c r="U25" i="3"/>
  <c r="M78" i="46" s="1"/>
  <c r="W25" i="3"/>
  <c r="M80" i="46" s="1"/>
  <c r="Y25" i="3"/>
  <c r="L82" i="46" s="1"/>
  <c r="U28" i="3"/>
  <c r="L318" i="46" s="1"/>
  <c r="V28" i="3"/>
  <c r="L319" i="46" s="1"/>
  <c r="W28" i="3"/>
  <c r="M320" i="46" s="1"/>
  <c r="X28" i="3"/>
  <c r="M321" i="46" s="1"/>
  <c r="T25" i="3"/>
  <c r="L77" i="46" s="1"/>
  <c r="V25" i="3"/>
  <c r="M79" i="46" s="1"/>
  <c r="X25" i="3"/>
  <c r="M81" i="46" s="1"/>
  <c r="T26" i="3"/>
  <c r="L156" i="46" s="1"/>
  <c r="V26" i="3"/>
  <c r="L158" i="46" s="1"/>
  <c r="X26" i="3"/>
  <c r="M160" i="46" s="1"/>
  <c r="T28" i="3"/>
  <c r="L317" i="46" s="1"/>
  <c r="L26" i="3"/>
  <c r="I160" i="46" s="1"/>
  <c r="I26" i="3"/>
  <c r="I157" i="46" s="1"/>
  <c r="J26" i="3"/>
  <c r="I158" i="46" s="1"/>
  <c r="J25" i="3"/>
  <c r="I79" i="46" s="1"/>
  <c r="I25" i="3"/>
  <c r="I78" i="46" s="1"/>
  <c r="K25" i="3"/>
  <c r="N80" i="46" s="1"/>
  <c r="L25" i="3"/>
  <c r="I81" i="46" s="1"/>
  <c r="M25" i="3"/>
  <c r="N82" i="46" s="1"/>
  <c r="L235" i="46" l="1"/>
  <c r="L78" i="46"/>
  <c r="M241" i="46"/>
  <c r="M77" i="46"/>
  <c r="M82" i="46"/>
  <c r="L160" i="46"/>
  <c r="I76" i="46"/>
  <c r="I155" i="46"/>
  <c r="I82" i="46"/>
  <c r="L81" i="46"/>
  <c r="N78" i="46"/>
  <c r="L157" i="46"/>
  <c r="H236" i="46"/>
  <c r="I241" i="46"/>
  <c r="N79" i="46"/>
  <c r="N157" i="46"/>
  <c r="H238" i="46"/>
  <c r="I77" i="46"/>
  <c r="L79" i="46"/>
  <c r="I156" i="46"/>
  <c r="N159" i="46"/>
  <c r="H241" i="46"/>
  <c r="L240" i="46"/>
  <c r="N235" i="46"/>
  <c r="L321" i="46"/>
  <c r="L80" i="46"/>
  <c r="M159" i="46"/>
  <c r="N161" i="46"/>
  <c r="I236" i="46"/>
  <c r="M322" i="46"/>
  <c r="L320" i="46"/>
  <c r="M317" i="46"/>
  <c r="M318" i="46"/>
  <c r="M319" i="46"/>
  <c r="M236" i="46"/>
  <c r="M237" i="46"/>
  <c r="M238" i="46"/>
  <c r="M239" i="46"/>
  <c r="M156" i="46"/>
  <c r="M158" i="46"/>
  <c r="M161" i="46"/>
  <c r="H239" i="46"/>
  <c r="I240" i="46"/>
  <c r="H240" i="46"/>
  <c r="N237" i="46"/>
  <c r="I235" i="46"/>
  <c r="N238" i="46"/>
  <c r="N239" i="46"/>
  <c r="I237" i="46"/>
  <c r="N158" i="46"/>
  <c r="N160" i="46"/>
  <c r="N81" i="46"/>
  <c r="I80" i="46"/>
  <c r="V48" i="3"/>
  <c r="V44" i="3"/>
  <c r="U44" i="3"/>
  <c r="T44" i="3"/>
  <c r="S44" i="3"/>
  <c r="M128" i="54" l="1"/>
  <c r="L128" i="54"/>
  <c r="M129" i="54"/>
  <c r="L129" i="54"/>
  <c r="M130" i="54"/>
  <c r="L130" i="54"/>
  <c r="M127" i="54"/>
  <c r="L127" i="54"/>
  <c r="J309" i="46"/>
  <c r="F25" i="3"/>
  <c r="E25" i="3"/>
  <c r="K69" i="46"/>
  <c r="K70" i="46" s="1"/>
  <c r="K51" i="44"/>
  <c r="J321" i="46" l="1"/>
  <c r="J320" i="46"/>
  <c r="J319" i="46"/>
  <c r="J318" i="46"/>
  <c r="J317" i="46"/>
  <c r="J322" i="46"/>
  <c r="K78" i="46"/>
  <c r="K77" i="46"/>
  <c r="K82" i="46"/>
  <c r="K81" i="46"/>
  <c r="K80" i="46"/>
  <c r="K79" i="46"/>
  <c r="K114" i="54"/>
  <c r="H67" i="46"/>
  <c r="H68" i="46" s="1"/>
  <c r="V47" i="3"/>
  <c r="V46" i="3"/>
  <c r="V45" i="3"/>
  <c r="I44" i="3"/>
  <c r="F44" i="3"/>
  <c r="S26" i="3"/>
  <c r="R26" i="3"/>
  <c r="S25" i="3"/>
  <c r="K76" i="46" s="1"/>
  <c r="R25" i="3"/>
  <c r="L75" i="46" s="1"/>
  <c r="F26" i="3"/>
  <c r="N75" i="46"/>
  <c r="N74" i="46"/>
  <c r="K308" i="46"/>
  <c r="K309" i="46" s="1"/>
  <c r="I306" i="46"/>
  <c r="I307" i="46" s="1"/>
  <c r="H306" i="46"/>
  <c r="H307" i="46" s="1"/>
  <c r="K227" i="46"/>
  <c r="K228" i="46" s="1"/>
  <c r="J227" i="46"/>
  <c r="J228" i="46" s="1"/>
  <c r="K147" i="46"/>
  <c r="K148" i="46" s="1"/>
  <c r="J148" i="46"/>
  <c r="J69" i="46"/>
  <c r="J70" i="46" s="1"/>
  <c r="H145" i="46"/>
  <c r="H146" i="46" s="1"/>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C104" i="44"/>
  <c r="E104" i="44"/>
  <c r="D104" i="44"/>
  <c r="I104" i="44"/>
  <c r="H104" i="44"/>
  <c r="G104"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D91" i="44"/>
  <c r="C91" i="44"/>
  <c r="F91" i="44"/>
  <c r="G91" i="44"/>
  <c r="H91" i="44"/>
  <c r="I91" i="44"/>
  <c r="C39" i="44"/>
  <c r="C40" i="44" s="1"/>
  <c r="C26" i="44" s="1"/>
  <c r="H39" i="44"/>
  <c r="H40" i="44" s="1"/>
  <c r="H26" i="44" s="1"/>
  <c r="G39" i="44"/>
  <c r="G40" i="44" s="1"/>
  <c r="G26" i="44" s="1"/>
  <c r="D39" i="44"/>
  <c r="D40" i="44" s="1"/>
  <c r="D26" i="44" s="1"/>
  <c r="F39" i="44"/>
  <c r="F40" i="44" s="1"/>
  <c r="F26" i="44" s="1"/>
  <c r="E39" i="44"/>
  <c r="E40" i="44" s="1"/>
  <c r="E26" i="44" s="1"/>
  <c r="I39" i="44"/>
  <c r="I40" i="44" s="1"/>
  <c r="I26" i="44" s="1"/>
  <c r="E69" i="44"/>
  <c r="K91" i="44" l="1"/>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E117" i="44"/>
  <c r="F117" i="44"/>
  <c r="G117" i="44"/>
  <c r="H117" i="44"/>
  <c r="I117" i="44"/>
  <c r="C117" i="44"/>
  <c r="K95" i="44"/>
  <c r="K108" i="44"/>
  <c r="K121" i="44"/>
  <c r="F56" i="44"/>
  <c r="K117" i="44" l="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G33" i="45"/>
  <c r="J116" i="59"/>
  <c r="T45" i="3"/>
  <c r="T46" i="3"/>
  <c r="H33" i="45"/>
  <c r="H311" i="46" s="1"/>
  <c r="D119" i="44"/>
  <c r="E33" i="45"/>
  <c r="E34" i="45"/>
  <c r="D133" i="44" s="1"/>
  <c r="D22" i="43" s="1"/>
  <c r="E35" i="45"/>
  <c r="E36" i="45"/>
  <c r="F133" i="44" s="1"/>
  <c r="F22" i="43" s="1"/>
  <c r="E37" i="45"/>
  <c r="G133" i="44" s="1"/>
  <c r="G22" i="43" s="1"/>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P113" i="58"/>
  <c r="J127" i="58"/>
  <c r="L125" i="57"/>
  <c r="L126" i="54"/>
  <c r="M126" i="54"/>
  <c r="M121" i="57" s="1"/>
  <c r="J126" i="54"/>
  <c r="K126" i="54"/>
  <c r="K122" i="58" s="1"/>
  <c r="I129" i="58"/>
  <c r="I128" i="54"/>
  <c r="I121" i="59" s="1"/>
  <c r="N128" i="54"/>
  <c r="H128" i="54"/>
  <c r="H121" i="59" s="1"/>
  <c r="N127" i="59"/>
  <c r="N126" i="54"/>
  <c r="I126" i="54"/>
  <c r="H126" i="54"/>
  <c r="H121" i="57" s="1"/>
  <c r="N129" i="54"/>
  <c r="N121" i="60" s="1"/>
  <c r="I129" i="54"/>
  <c r="I121" i="60" s="1"/>
  <c r="H129" i="54"/>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80" i="44" s="1"/>
  <c r="I78" i="44"/>
  <c r="I80" i="44" s="1"/>
  <c r="F78" i="44"/>
  <c r="D78" i="44"/>
  <c r="D29" i="44" s="1"/>
  <c r="E78" i="44"/>
  <c r="G78" i="44"/>
  <c r="H78" i="44"/>
  <c r="H83" i="44" s="1"/>
  <c r="H84" i="44" s="1"/>
  <c r="C65" i="44"/>
  <c r="G65" i="44"/>
  <c r="H65" i="44"/>
  <c r="I65" i="44"/>
  <c r="E65" i="44"/>
  <c r="D65" i="44"/>
  <c r="F65" i="44"/>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H133" i="44"/>
  <c r="H22" i="43" s="1"/>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L123" i="58"/>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N124" i="60"/>
  <c r="H127" i="58"/>
  <c r="H123" i="59" s="1"/>
  <c r="K128" i="58"/>
  <c r="K123" i="60" s="1"/>
  <c r="K121" i="60"/>
  <c r="K121" i="61"/>
  <c r="H122" i="58"/>
  <c r="J121" i="60"/>
  <c r="J121" i="61"/>
  <c r="J121" i="59"/>
  <c r="I122" i="58"/>
  <c r="I121" i="57"/>
  <c r="H121" i="61"/>
  <c r="H121" i="60"/>
  <c r="J122" i="58"/>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1" i="59"/>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N124" i="54" l="1"/>
  <c r="I35" i="43" s="1"/>
  <c r="J124" i="54"/>
  <c r="E35" i="43" s="1"/>
  <c r="H232" i="46"/>
  <c r="P121" i="54"/>
  <c r="K124" i="54"/>
  <c r="F35" i="43" s="1"/>
  <c r="M124" i="54"/>
  <c r="H35" i="43" s="1"/>
  <c r="I124" i="54"/>
  <c r="D35" i="43" s="1"/>
  <c r="P122" i="54"/>
  <c r="L124" i="54"/>
  <c r="G35" i="43" s="1"/>
  <c r="H124" i="54"/>
  <c r="C35" i="43" s="1"/>
  <c r="P119" i="54"/>
  <c r="P120" i="54"/>
  <c r="H24" i="43"/>
  <c r="K234" i="46"/>
  <c r="F29" i="43" s="1"/>
  <c r="I234" i="46"/>
  <c r="D29" i="43" s="1"/>
  <c r="H231" i="46"/>
  <c r="H316" i="46"/>
  <c r="L234" i="46"/>
  <c r="G29"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D32" i="43" s="1"/>
  <c r="J313" i="46"/>
  <c r="J232" i="46"/>
  <c r="J234" i="46" s="1"/>
  <c r="J153" i="46"/>
  <c r="E26" i="43" s="1"/>
  <c r="J314" i="46"/>
  <c r="D23" i="43"/>
  <c r="C54" i="44"/>
  <c r="C27" i="44"/>
  <c r="C134" i="44" s="1"/>
  <c r="C25" i="43" s="1"/>
  <c r="E123" i="44"/>
  <c r="C30" i="44"/>
  <c r="C137" i="44" s="1"/>
  <c r="K92" i="44"/>
  <c r="E18" i="44" s="1"/>
  <c r="N121" i="57"/>
  <c r="N123" i="57" s="1"/>
  <c r="I123" i="57"/>
  <c r="J312" i="46"/>
  <c r="D136" i="44"/>
  <c r="D31" i="43" s="1"/>
  <c r="N125" i="58"/>
  <c r="N18" i="47"/>
  <c r="N23" i="47"/>
  <c r="D106" i="44"/>
  <c r="D31" i="44"/>
  <c r="D138" i="44" s="1"/>
  <c r="E109" i="44"/>
  <c r="E106" i="44"/>
  <c r="F109" i="44"/>
  <c r="F106" i="44"/>
  <c r="N22" i="47"/>
  <c r="N25" i="47"/>
  <c r="N20" i="47"/>
  <c r="E119" i="44"/>
  <c r="E32" i="44"/>
  <c r="E139" i="44" s="1"/>
  <c r="N24" i="47"/>
  <c r="C32" i="44"/>
  <c r="C139" i="44" s="1"/>
  <c r="I119" i="44"/>
  <c r="I32" i="44"/>
  <c r="I139" i="44" s="1"/>
  <c r="F122" i="44"/>
  <c r="F119" i="44"/>
  <c r="N26" i="47"/>
  <c r="K65" i="44"/>
  <c r="I93" i="44"/>
  <c r="I30" i="44"/>
  <c r="I137" i="44" s="1"/>
  <c r="I34" i="43" s="1"/>
  <c r="H106" i="44"/>
  <c r="H109" i="44"/>
  <c r="N19" i="47"/>
  <c r="G109" i="44"/>
  <c r="G106" i="44"/>
  <c r="C31" i="44"/>
  <c r="C138" i="44" s="1"/>
  <c r="C106" i="44"/>
  <c r="H122" i="44"/>
  <c r="H119" i="44"/>
  <c r="N21" i="47"/>
  <c r="D80" i="44"/>
  <c r="K78" i="44"/>
  <c r="I106" i="44"/>
  <c r="I31" i="44"/>
  <c r="I138" i="44" s="1"/>
  <c r="G122" i="44"/>
  <c r="G119" i="44"/>
  <c r="I29" i="44"/>
  <c r="I136" i="44" s="1"/>
  <c r="I31" i="43" s="1"/>
  <c r="G70" i="44"/>
  <c r="H28" i="44" s="1"/>
  <c r="H135" i="44" s="1"/>
  <c r="H28" i="43" s="1"/>
  <c r="G67" i="44"/>
  <c r="F93" i="44"/>
  <c r="F96" i="44"/>
  <c r="E93" i="44"/>
  <c r="E96" i="44"/>
  <c r="C29" i="44"/>
  <c r="C136" i="44" s="1"/>
  <c r="C93" i="44"/>
  <c r="G96" i="44"/>
  <c r="G93" i="44"/>
  <c r="H96" i="44"/>
  <c r="H93" i="44"/>
  <c r="G41" i="44"/>
  <c r="G44" i="44"/>
  <c r="G45" i="44" s="1"/>
  <c r="H41" i="44"/>
  <c r="H44" i="44"/>
  <c r="H45" i="44" s="1"/>
  <c r="F41" i="44"/>
  <c r="F44" i="44"/>
  <c r="F45" i="44" s="1"/>
  <c r="E41" i="44"/>
  <c r="E44" i="44"/>
  <c r="G29" i="44"/>
  <c r="G136" i="44" s="1"/>
  <c r="G31" i="43" s="1"/>
  <c r="K39" i="44"/>
  <c r="E83" i="44"/>
  <c r="E80" i="44"/>
  <c r="G54" i="44"/>
  <c r="G80" i="44"/>
  <c r="G83" i="44"/>
  <c r="H80" i="44"/>
  <c r="E67" i="44"/>
  <c r="E70" i="44"/>
  <c r="K40" i="44"/>
  <c r="E14" i="44" s="1"/>
  <c r="I67" i="44"/>
  <c r="I28" i="44"/>
  <c r="I135" i="44" s="1"/>
  <c r="I28" i="43" s="1"/>
  <c r="C67" i="44"/>
  <c r="C28" i="44"/>
  <c r="C135" i="44" s="1"/>
  <c r="E54" i="44"/>
  <c r="H57" i="44"/>
  <c r="H54" i="44"/>
  <c r="H67" i="44"/>
  <c r="H70" i="44"/>
  <c r="F67" i="44"/>
  <c r="F70" i="44"/>
  <c r="F28" i="44" s="1"/>
  <c r="F135" i="44" s="1"/>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K35" i="43"/>
  <c r="P124" i="54"/>
  <c r="I27" i="44"/>
  <c r="I134" i="44" s="1"/>
  <c r="I25" i="43" s="1"/>
  <c r="I27" i="43" s="1"/>
  <c r="C27" i="43"/>
  <c r="G24" i="43"/>
  <c r="D24" i="43"/>
  <c r="F24" i="43"/>
  <c r="C24" i="43"/>
  <c r="I33" i="47" s="1"/>
  <c r="I16" i="47"/>
  <c r="I24" i="43"/>
  <c r="E24" i="43"/>
  <c r="I153"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D20" i="44" s="1"/>
  <c r="K106" i="44"/>
  <c r="K53" i="44"/>
  <c r="E15" i="44" s="1"/>
  <c r="K70" i="44"/>
  <c r="D16" i="44" s="1"/>
  <c r="G58" i="44"/>
  <c r="H27" i="44"/>
  <c r="H134" i="44" s="1"/>
  <c r="H25" i="43" s="1"/>
  <c r="D54" i="44"/>
  <c r="K54" i="44" s="1"/>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D18" i="44" s="1"/>
  <c r="C28" i="43"/>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N28" i="47"/>
  <c r="D93" i="44"/>
  <c r="K93" i="44" s="1"/>
  <c r="D30" i="44"/>
  <c r="D137" i="44" s="1"/>
  <c r="D32" i="44"/>
  <c r="D139" i="44" s="1"/>
  <c r="K80" i="44"/>
  <c r="E110" i="44"/>
  <c r="G71" i="44"/>
  <c r="E97" i="44"/>
  <c r="E45" i="44"/>
  <c r="K45" i="44" s="1"/>
  <c r="H29" i="44"/>
  <c r="H136" i="44" s="1"/>
  <c r="H31" i="43" s="1"/>
  <c r="G84" i="44"/>
  <c r="E84" i="44"/>
  <c r="E29" i="44"/>
  <c r="E136" i="44" s="1"/>
  <c r="E31" i="43" s="1"/>
  <c r="G27" i="44"/>
  <c r="G134" i="44" s="1"/>
  <c r="G25" i="43" s="1"/>
  <c r="G27" i="43" s="1"/>
  <c r="H58" i="44"/>
  <c r="D28" i="44"/>
  <c r="D135" i="44" s="1"/>
  <c r="D67" i="44"/>
  <c r="K67" i="44" s="1"/>
  <c r="G28" i="44"/>
  <c r="G135" i="44" s="1"/>
  <c r="G28" i="43" s="1"/>
  <c r="H71" i="44"/>
  <c r="F29" i="44"/>
  <c r="F136" i="44" s="1"/>
  <c r="F84" i="44"/>
  <c r="K83" i="44"/>
  <c r="D17" i="44" s="1"/>
  <c r="E16" i="44"/>
  <c r="E28" i="44"/>
  <c r="E135" i="44" s="1"/>
  <c r="E28" i="43" s="1"/>
  <c r="E71" i="44"/>
  <c r="F28" i="43"/>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K22" i="43"/>
  <c r="O52" i="47" l="1"/>
  <c r="O40" i="47"/>
  <c r="N35" i="47"/>
  <c r="O53" i="47"/>
  <c r="O37" i="47"/>
  <c r="O51" i="47"/>
  <c r="O39" i="47"/>
  <c r="O47" i="47"/>
  <c r="O38" i="47"/>
  <c r="O42" i="47"/>
  <c r="I41" i="47"/>
  <c r="I47" i="47"/>
  <c r="I32" i="47"/>
  <c r="I37" i="47"/>
  <c r="O36" i="47"/>
  <c r="O57" i="47"/>
  <c r="O50" i="47"/>
  <c r="I36" i="47"/>
  <c r="I31" i="47"/>
  <c r="I40" i="47"/>
  <c r="O32" i="47"/>
  <c r="O55" i="47"/>
  <c r="O34" i="47"/>
  <c r="O41" i="47"/>
  <c r="O46" i="47"/>
  <c r="O56" i="47"/>
  <c r="O128" i="47"/>
  <c r="O54" i="47"/>
  <c r="O49" i="47"/>
  <c r="O35" i="47"/>
  <c r="O48" i="47"/>
  <c r="O33"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I109" i="47"/>
  <c r="M100" i="47"/>
  <c r="K84" i="44"/>
  <c r="M110" i="47"/>
  <c r="M111" i="47"/>
  <c r="M96" i="47"/>
  <c r="M93" i="47"/>
  <c r="M97" i="47"/>
  <c r="M99" i="47"/>
  <c r="M109" i="47"/>
  <c r="M107" i="47"/>
  <c r="M113" i="47"/>
  <c r="M106" i="47"/>
  <c r="M115" i="47"/>
  <c r="M112" i="47"/>
  <c r="M101" i="47"/>
  <c r="M114" i="47"/>
  <c r="M95" i="47"/>
  <c r="M102" i="47"/>
  <c r="M108" i="47"/>
  <c r="M98" i="47"/>
  <c r="M91" i="47"/>
  <c r="M117" i="47"/>
  <c r="M94" i="47"/>
  <c r="M92"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Q24" i="47"/>
  <c r="Q20" i="47"/>
  <c r="Q26" i="47"/>
  <c r="Q22" i="47"/>
  <c r="Q27" i="47"/>
  <c r="Q25" i="47"/>
  <c r="Q23" i="47"/>
  <c r="K28" i="47"/>
  <c r="Q21" i="47"/>
  <c r="I28" i="47"/>
  <c r="Q18" i="47"/>
  <c r="K26" i="43"/>
  <c r="K32" i="43"/>
  <c r="P316" i="46"/>
  <c r="Q19" i="47"/>
  <c r="J64" i="47" l="1"/>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F27" i="43"/>
  <c r="L68" i="47" s="1"/>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N43" i="47"/>
  <c r="L158" i="47" l="1"/>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E27" i="43" l="1"/>
  <c r="K53" i="47" s="1"/>
  <c r="Q53" i="47" s="1"/>
  <c r="K33" i="47"/>
  <c r="Q33" i="47" s="1"/>
  <c r="K40" i="47"/>
  <c r="K38" i="47"/>
  <c r="Q38" i="47" s="1"/>
  <c r="K34" i="47"/>
  <c r="Q34" i="47" s="1"/>
  <c r="K31" i="47"/>
  <c r="K37" i="47"/>
  <c r="Q37" i="47" s="1"/>
  <c r="K36" i="47"/>
  <c r="Q36" i="47" s="1"/>
  <c r="K35" i="47"/>
  <c r="Q35" i="47" s="1"/>
  <c r="K39" i="47"/>
  <c r="Q39" i="47" s="1"/>
  <c r="K42" i="47"/>
  <c r="Q42" i="47" s="1"/>
  <c r="K32" i="47"/>
  <c r="Q32" i="47" s="1"/>
  <c r="K41" i="47"/>
  <c r="Q41" i="47" s="1"/>
  <c r="K25" i="43"/>
  <c r="Q40" i="47"/>
  <c r="K102" i="47" l="1"/>
  <c r="Q102" i="47" s="1"/>
  <c r="K95" i="47"/>
  <c r="Q95" i="47" s="1"/>
  <c r="K72" i="47"/>
  <c r="Q72" i="47" s="1"/>
  <c r="K154" i="47"/>
  <c r="Q154" i="47" s="1"/>
  <c r="K96" i="47"/>
  <c r="Q96" i="47" s="1"/>
  <c r="K129" i="47"/>
  <c r="K48" i="47"/>
  <c r="Q48" i="47" s="1"/>
  <c r="K139" i="47"/>
  <c r="K131" i="47"/>
  <c r="K153" i="47"/>
  <c r="Q153" i="47" s="1"/>
  <c r="K63" i="47"/>
  <c r="Q63" i="47" s="1"/>
  <c r="K100" i="47"/>
  <c r="Q100" i="47" s="1"/>
  <c r="K91" i="47"/>
  <c r="Q91" i="47" s="1"/>
  <c r="K123" i="47"/>
  <c r="K132" i="47"/>
  <c r="K52" i="47"/>
  <c r="Q52" i="47" s="1"/>
  <c r="K69" i="47"/>
  <c r="Q69" i="47" s="1"/>
  <c r="K144" i="47"/>
  <c r="K161" i="47"/>
  <c r="Q161" i="47" s="1"/>
  <c r="K79" i="47"/>
  <c r="Q79" i="47" s="1"/>
  <c r="K81" i="47"/>
  <c r="Q81" i="47" s="1"/>
  <c r="K115" i="47"/>
  <c r="Q115" i="47" s="1"/>
  <c r="K109" i="47"/>
  <c r="Q109" i="47" s="1"/>
  <c r="K94" i="47"/>
  <c r="Q94" i="47" s="1"/>
  <c r="K107" i="47"/>
  <c r="Q107" i="47" s="1"/>
  <c r="K92" i="47"/>
  <c r="Q92" i="47" s="1"/>
  <c r="K111" i="47"/>
  <c r="Q111" i="47" s="1"/>
  <c r="K130" i="47"/>
  <c r="K147" i="47"/>
  <c r="K152" i="47"/>
  <c r="Q152" i="47" s="1"/>
  <c r="K162" i="47"/>
  <c r="Q162" i="47" s="1"/>
  <c r="K137" i="47"/>
  <c r="K128" i="47"/>
  <c r="K151" i="47"/>
  <c r="Q151" i="47" s="1"/>
  <c r="K125" i="47"/>
  <c r="K159" i="47"/>
  <c r="Q159" i="47" s="1"/>
  <c r="K76" i="47"/>
  <c r="Q76" i="47" s="1"/>
  <c r="K86" i="47"/>
  <c r="Q86" i="47" s="1"/>
  <c r="K62" i="47"/>
  <c r="Q62" i="47" s="1"/>
  <c r="K66" i="47"/>
  <c r="Q66" i="47" s="1"/>
  <c r="K46" i="47"/>
  <c r="Q46" i="47" s="1"/>
  <c r="K49" i="47"/>
  <c r="Q49" i="47" s="1"/>
  <c r="K55" i="47"/>
  <c r="Q55" i="47" s="1"/>
  <c r="K54" i="47"/>
  <c r="Q54" i="47" s="1"/>
  <c r="K108" i="47"/>
  <c r="Q108" i="47" s="1"/>
  <c r="K99" i="47"/>
  <c r="Q99" i="47" s="1"/>
  <c r="K114" i="47"/>
  <c r="Q114" i="47" s="1"/>
  <c r="K97" i="47"/>
  <c r="Q97" i="47" s="1"/>
  <c r="K98" i="47"/>
  <c r="Q98" i="47" s="1"/>
  <c r="K101" i="47"/>
  <c r="Q101" i="47" s="1"/>
  <c r="K112" i="47"/>
  <c r="Q112" i="47" s="1"/>
  <c r="K156" i="47"/>
  <c r="Q156" i="47" s="1"/>
  <c r="K127" i="47"/>
  <c r="K160" i="47"/>
  <c r="Q160" i="47" s="1"/>
  <c r="K121" i="47"/>
  <c r="K157" i="47"/>
  <c r="Q157" i="47" s="1"/>
  <c r="K138" i="47"/>
  <c r="K145" i="47"/>
  <c r="K158" i="47"/>
  <c r="Q158" i="47" s="1"/>
  <c r="K141" i="47"/>
  <c r="K77" i="47"/>
  <c r="Q77" i="47" s="1"/>
  <c r="K82" i="47"/>
  <c r="Q82" i="47" s="1"/>
  <c r="K65" i="47"/>
  <c r="Q65" i="47" s="1"/>
  <c r="K57" i="47"/>
  <c r="Q57" i="47" s="1"/>
  <c r="K68" i="47"/>
  <c r="Q68" i="47" s="1"/>
  <c r="K61" i="47"/>
  <c r="Q61" i="47" s="1"/>
  <c r="K110" i="47"/>
  <c r="Q110" i="47" s="1"/>
  <c r="K116" i="47"/>
  <c r="Q116" i="47" s="1"/>
  <c r="K117" i="47"/>
  <c r="Q117" i="47" s="1"/>
  <c r="K93" i="47"/>
  <c r="Q93" i="47" s="1"/>
  <c r="K113" i="47"/>
  <c r="Q113" i="47" s="1"/>
  <c r="K106" i="47"/>
  <c r="Q106" i="47" s="1"/>
  <c r="K122" i="47"/>
  <c r="K126" i="47"/>
  <c r="K143" i="47"/>
  <c r="K155" i="47"/>
  <c r="Q155" i="47" s="1"/>
  <c r="K142" i="47"/>
  <c r="K124" i="47"/>
  <c r="K140" i="47"/>
  <c r="K146" i="47"/>
  <c r="K136" i="47"/>
  <c r="K83" i="47"/>
  <c r="Q83" i="47" s="1"/>
  <c r="K47" i="47"/>
  <c r="Q47" i="47" s="1"/>
  <c r="K64" i="47"/>
  <c r="Q64" i="47" s="1"/>
  <c r="K56" i="47"/>
  <c r="Q56" i="47" s="1"/>
  <c r="K50" i="47"/>
  <c r="Q50" i="47" s="1"/>
  <c r="K51" i="47"/>
  <c r="Q5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Q135" i="47"/>
  <c r="Q148" i="47" s="1"/>
  <c r="K38" i="43" l="1"/>
  <c r="H14" i="43" s="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<sst xmlns="http://schemas.openxmlformats.org/spreadsheetml/2006/main" count="2164" uniqueCount="529">
  <si>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</si>
  <si>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</si>
  <si>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</si>
  <si>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</si>
  <si>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</si>
  <si>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</si>
  <si>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</si>
  <si>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</si>
  <si>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</si>
  <si>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</si>
  <si>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</si>
  <si>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</si>
  <si>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</si>
  <si>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</si>
  <si>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</si>
  <si>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</si>
  <si>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</si>
  <si>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</si>
  <si>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</si>
  <si>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</si>
  <si>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</si>
  <si>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</si>
  <si>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</si>
  <si>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</si>
  <si>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</si>
  <si>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</si>
  <si>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</si>
  <si>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</si>
  <si>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</si>
  <si>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</si>
  <si>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</si>
  <si>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</si>
  <si>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</si>
  <si>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</si>
  <si>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</si>
  <si>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</si>
  <si>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</si>
  <si>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</si>
  <si>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</si>
  <si>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</si>
  <si>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</si>
  <si>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</si>
  <si>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</si>
  <si>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</si>
  <si>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</si>
  <si>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</si>
  <si>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</si>
  <si>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</si>
  <si>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</si>
  <si>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</si>
  <si>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</si>
  <si>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</si>
  <si>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</si>
  <si>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</si>
  <si>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</si>
  <si>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</si>
  <si>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</si>
  <si>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</si>
  <si>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</si>
  <si>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</si>
  <si>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</si>
  <si>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</si>
  <si>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</si>
  <si>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</si>
  <si>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</si>
  <si>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</si>
  <si>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</si>
  <si>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</si>
  <si>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</si>
  <si>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</si>
  <si>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</si>
  <si>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</si>
  <si>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</si>
  <si>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</si>
  <si>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</si>
  <si>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</si>
  <si>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</si>
  <si>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</si>
  <si>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</si>
  <si>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</si>
  <si>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</si>
  <si>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</si>
  <si>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</si>
  <si>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</si>
  <si>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</si>
  <si>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</si>
  <si>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</si>
  <si>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</si>
  <si>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</si>
  <si>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</si>
  <si>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</si>
  <si>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</si>
  <si>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</si>
  <si>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</si>
  <si>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</si>
  <si>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</si>
  <si>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</si>
  <si>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</si>
  <si>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</si>
  <si>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</si>
  <si>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</si>
  <si>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</si>
  <si>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</si>
  <si>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</si>
  <si>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</si>
  <si>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</si>
  <si>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</si>
  <si>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</si>
  <si>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</si>
  <si>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</si>
  <si>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</si>
  <si>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May 1, 2011
to
Sept 30, 2012</t>
  </si>
  <si>
    <t>Oct 1, 2012
to
Apr 30, 2013</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</si>
  <si>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</si>
  <si>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</si>
  <si>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</si>
  <si>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</si>
  <si>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</si>
  <si>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</si>
  <si>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</si>
  <si>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</si>
  <si>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</si>
  <si>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</si>
  <si>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</si>
  <si>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</si>
  <si>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</si>
  <si>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</si>
  <si>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</si>
  <si>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</si>
  <si>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</si>
  <si>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</si>
  <si>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</si>
  <si>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</si>
  <si>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</si>
  <si>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</si>
  <si>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</si>
  <si>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</si>
  <si>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</si>
  <si>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</si>
  <si>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</si>
  <si>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</si>
  <si>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</si>
  <si>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</si>
  <si>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</si>
  <si>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</si>
  <si>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</si>
  <si>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</si>
  <si>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</si>
  <si>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</si>
  <si>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</si>
  <si>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</si>
  <si>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</si>
  <si>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</si>
  <si>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</si>
  <si>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</si>
  <si>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</si>
  <si>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</si>
  <si>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</si>
  <si>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</si>
  <si>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</si>
  <si>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</si>
  <si>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</si>
  <si>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</si>
  <si>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</si>
  <si>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</si>
  <si>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</si>
  <si>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</si>
  <si>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</si>
  <si>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</si>
  <si>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</si>
  <si>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</si>
  <si>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</si>
  <si>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</si>
  <si>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</si>
  <si>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</si>
  <si>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</si>
  <si>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</si>
  <si>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</si>
  <si>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</si>
  <si>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</si>
  <si>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</si>
  <si>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</si>
  <si>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</si>
  <si>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</si>
  <si>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</si>
  <si>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</si>
  <si>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</si>
  <si>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</si>
  <si>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</si>
  <si>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</si>
  <si>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</si>
  <si>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</si>
  <si>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</si>
  <si>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</si>
  <si>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</si>
  <si>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</si>
  <si>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</si>
  <si>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</si>
  <si>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</si>
  <si>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</si>
  <si>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</si>
  <si>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</si>
  <si>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</si>
  <si>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</si>
  <si>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</si>
  <si>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</si>
  <si>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</si>
  <si>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</si>
  <si>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</si>
  <si>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</si>
  <si>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</si>
  <si>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</si>
  <si>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</si>
  <si>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</si>
  <si>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</si>
  <si>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</si>
  <si>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</si>
  <si>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</si>
  <si>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</si>
  <si>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</si>
  <si>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</si>
  <si>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</si>
  <si>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</si>
  <si>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</si>
  <si>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</si>
  <si>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</si>
  <si>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</si>
  <si>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</si>
  <si>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</si>
  <si>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</si>
  <si>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</si>
  <si>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</si>
  <si>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</si>
  <si>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</si>
  <si>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</si>
  <si>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</si>
  <si>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</si>
  <si>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</si>
  <si>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</si>
  <si>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</si>
  <si>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</si>
  <si>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</si>
  <si>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</si>
  <si>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</si>
  <si>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</si>
  <si>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</si>
  <si>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</si>
  <si>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</si>
  <si>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</si>
  <si>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</si>
  <si>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</si>
  <si>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</si>
  <si>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</si>
  <si>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</si>
  <si>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</si>
  <si>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</si>
  <si>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</si>
  <si>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</si>
  <si>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</si>
  <si>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</si>
  <si>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</si>
  <si>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</si>
  <si>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</si>
  <si>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</si>
  <si>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</si>
  <si>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</si>
  <si>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</si>
  <si>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</si>
  <si>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</si>
  <si>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</si>
  <si>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</si>
  <si>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</si>
  <si>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</si>
  <si>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</si>
  <si>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</si>
  <si>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</si>
  <si>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</si>
  <si>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</si>
  <si>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</si>
  <si>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</si>
  <si>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</si>
  <si>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</si>
  <si>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</si>
  <si>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</si>
  <si>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</si>
  <si>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</si>
  <si>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</si>
  <si>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</si>
  <si>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</si>
  <si>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</si>
  <si>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</si>
  <si>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</si>
  <si>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</si>
  <si>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</si>
  <si>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</si>
  <si>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</si>
  <si>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</si>
  <si>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</si>
  <si>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</si>
  <si>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</si>
  <si>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</si>
  <si>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</si>
  <si>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</si>
  <si>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</si>
  <si>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</si>
  <si>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</si>
  <si>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</si>
  <si>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</si>
  <si>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</si>
  <si>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</si>
  <si>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</si>
  <si>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</si>
  <si>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</si>
  <si>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</si>
  <si>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</si>
  <si>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</si>
  <si>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</si>
  <si>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</si>
  <si>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</si>
  <si>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</si>
  <si>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</si>
  <si>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</si>
  <si>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</si>
  <si>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</si>
  <si>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</si>
  <si>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</si>
  <si>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</si>
  <si>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</si>
  <si>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</si>
  <si>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</si>
  <si>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</si>
  <si>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</si>
  <si>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</si>
  <si>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</si>
  <si>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</si>
  <si>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</si>
  <si>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</si>
  <si>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</si>
  <si>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</si>
  <si>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</si>
  <si>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</si>
  <si>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</si>
  <si>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</si>
  <si>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</si>
  <si>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</si>
  <si>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</si>
  <si>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</si>
  <si>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</si>
  <si>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</si>
  <si>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</si>
  <si>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</si>
  <si>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</si>
  <si>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</si>
  <si>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</si>
  <si>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</si>
  <si>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</si>
  <si>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</si>
  <si>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</si>
  <si>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</si>
  <si>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</si>
  <si>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</si>
  <si>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</si>
  <si>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</si>
  <si>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</si>
  <si>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</si>
  <si>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</si>
  <si>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</si>
  <si>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</si>
  <si>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</si>
  <si>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</si>
  <si>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</si>
  <si>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</si>
  <si>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</si>
  <si>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</si>
  <si>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</si>
  <si>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</si>
  <si>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</si>
  <si>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</si>
  <si>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</si>
  <si>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</si>
  <si>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</si>
  <si>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</si>
  <si>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</si>
  <si>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</si>
  <si>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</si>
  <si>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</si>
  <si>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</si>
  <si>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</si>
  <si>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</si>
  <si>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</si>
  <si>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</si>
  <si>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</si>
  <si>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</si>
  <si>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</si>
  <si>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</si>
  <si>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</si>
  <si>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</si>
  <si>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</si>
  <si>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</si>
  <si>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</si>
  <si>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</si>
  <si>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</si>
  <si>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</si>
  <si>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</si>
  <si>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</si>
  <si>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</si>
  <si>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</si>
  <si>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</si>
  <si>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</si>
  <si>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</si>
  <si>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</si>
  <si>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</si>
  <si>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</si>
  <si>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</si>
  <si>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</si>
  <si>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</si>
  <si>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</si>
  <si>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</si>
  <si>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</si>
  <si>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</si>
  <si>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</si>
  <si>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</si>
  <si>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</si>
  <si>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</si>
  <si>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</si>
  <si>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</si>
  <si>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</si>
  <si>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</si>
  <si>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</si>
  <si>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</si>
  <si>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</si>
  <si>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</si>
  <si>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</si>
  <si>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</si>
  <si>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</si>
  <si>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</si>
  <si>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</si>
  <si>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</si>
  <si>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</si>
  <si>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</si>
  <si>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</si>
  <si>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</si>
  <si>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</si>
  <si>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</si>
  <si>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</si>
  <si>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</si>
  <si>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</si>
  <si>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</si>
  <si>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</si>
  <si>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</si>
  <si>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</si>
  <si>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</si>
  <si>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</si>
  <si>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</si>
  <si>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</si>
  <si>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</si>
  <si>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</si>
  <si>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</si>
  <si>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</si>
  <si>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</si>
  <si>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</si>
  <si>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</si>
  <si>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</si>
  <si>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</si>
  <si>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</si>
  <si>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</si>
  <si>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</si>
  <si>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</si>
  <si>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</si>
  <si>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</si>
  <si>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</si>
  <si>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</si>
  <si>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</si>
  <si>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</si>
  <si>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</si>
  <si>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</si>
  <si>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</si>
  <si>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</si>
  <si>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</si>
  <si>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</si>
  <si>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</si>
  <si>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</si>
  <si>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</si>
  <si>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</si>
  <si>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</si>
  <si>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</si>
  <si>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</si>
  <si>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</si>
  <si>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</si>
  <si>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</si>
  <si>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</si>
  <si>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</si>
  <si>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</si>
  <si>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</si>
  <si>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</si>
  <si>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</si>
  <si>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</si>
  <si>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</si>
  <si>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</si>
  <si>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</si>
  <si>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</si>
  <si>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</si>
  <si>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</si>
  <si>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</si>
  <si>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</si>
  <si>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</si>
  <si>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</si>
  <si>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</si>
  <si>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</si>
  <si>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</si>
  <si>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</si>
  <si>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</si>
  <si>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EB-2016-0089</t>
  </si>
  <si>
    <t>General Service 50 - 2999 kW</t>
  </si>
  <si>
    <t>General Service 3,000 - 4,999 kW</t>
  </si>
  <si>
    <t>General Service 
50 - 2999 kW</t>
  </si>
  <si>
    <t>EB-2009-0233</t>
  </si>
  <si>
    <t>EB-2010-0095</t>
  </si>
  <si>
    <t>EB-2011-0250</t>
  </si>
  <si>
    <t>EB-2012-0144</t>
  </si>
  <si>
    <t>EB-2013-0148</t>
  </si>
  <si>
    <t>EB-2014-0090</t>
  </si>
  <si>
    <t>May 1, 2015
to
Apr 30, 2016</t>
  </si>
  <si>
    <t>.</t>
  </si>
  <si>
    <t>Ratio</t>
  </si>
  <si>
    <t>Res</t>
  </si>
  <si>
    <t>GS&lt;50</t>
  </si>
  <si>
    <t>GS&gt;50</t>
  </si>
  <si>
    <t xml:space="preserve">Lakefront Notes: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</si>
</sst>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43" fontId="15"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16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43" fontId="8" fillId="0" borderId="0" applyFont="0" applyFill="0" applyBorder="0" applyAlignment="0" applyProtection="0"/>
  </cellStyleXfs>
  <cellXfs count="655">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1" fontId="15" fillId="2" borderId="0" xfId="0" applyNumberFormat="1" applyFont="1" applyFill="1" applyBorder="1" applyProtection="1"/>
    <xf numFmtId="0" fontId="44" fillId="2" borderId="0" xfId="0" applyFont="1" applyFill="1"/>
    <xf numFmtId="171"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3" fontId="3" fillId="2" borderId="0" xfId="0" applyNumberFormat="1" applyFont="1" applyFill="1"/>
    <xf numFmtId="173"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1"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8" fontId="4" fillId="2" borderId="0" xfId="0" applyNumberFormat="1" applyFont="1" applyFill="1" applyBorder="1" applyAlignment="1">
      <alignment horizontal="center"/>
    </xf>
    <xf numFmtId="8"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4"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0" fontId="51" fillId="2" borderId="2" xfId="0" applyNumberFormat="1" applyFont="1" applyFill="1" applyBorder="1" applyAlignment="1">
      <alignment horizontal="center"/>
    </xf>
    <xf numFmtId="170"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4" fontId="64" fillId="0" borderId="29" xfId="40" applyNumberFormat="1" applyFont="1" applyFill="1" applyBorder="1" applyAlignment="1">
      <alignment vertical="center"/>
    </xf>
    <xf numFmtId="0" fontId="51" fillId="2" borderId="0" xfId="0" applyFont="1" applyFill="1" applyAlignment="1">
      <alignment horizontal="left" wrapText="1"/>
    </xf>
    <xf numFmtId="8" fontId="56" fillId="2" borderId="42" xfId="0" applyNumberFormat="1" applyFont="1" applyFill="1" applyBorder="1" applyAlignment="1">
      <alignment horizontal="center"/>
    </xf>
    <xf numFmtId="8" fontId="56" fillId="2" borderId="43" xfId="0" applyNumberFormat="1" applyFont="1" applyFill="1" applyBorder="1" applyAlignment="1">
      <alignment horizontal="center"/>
    </xf>
    <xf numFmtId="8" fontId="51" fillId="2" borderId="42" xfId="0" applyNumberFormat="1" applyFont="1" applyFill="1" applyBorder="1" applyAlignment="1">
      <alignment horizontal="center"/>
    </xf>
    <xf numFmtId="8"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69" fontId="65" fillId="28" borderId="49" xfId="0" applyNumberFormat="1" applyFont="1" applyFill="1" applyBorder="1" applyAlignment="1">
      <alignment horizontal="center" vertical="center" wrapText="1"/>
    </xf>
    <xf numFmtId="169" fontId="65" fillId="27" borderId="50" xfId="6" applyNumberFormat="1" applyFont="1" applyFill="1" applyBorder="1" applyAlignment="1">
      <alignment horizontal="center" vertical="center" wrapText="1"/>
    </xf>
    <xf numFmtId="169" fontId="65" fillId="28" borderId="41" xfId="0" applyNumberFormat="1" applyFont="1" applyFill="1" applyBorder="1" applyAlignment="1">
      <alignment horizontal="center" vertical="center" wrapText="1"/>
    </xf>
    <xf numFmtId="170" fontId="56" fillId="2" borderId="45" xfId="0" applyNumberFormat="1" applyFont="1" applyFill="1" applyBorder="1" applyAlignment="1">
      <alignment horizontal="center"/>
    </xf>
    <xf numFmtId="170" fontId="10" fillId="2" borderId="51" xfId="0" applyNumberFormat="1" applyFont="1" applyFill="1" applyBorder="1" applyAlignment="1">
      <alignment horizontal="center"/>
    </xf>
    <xf numFmtId="8"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69" fontId="65" fillId="28" borderId="47" xfId="0" applyNumberFormat="1" applyFont="1" applyFill="1" applyBorder="1" applyAlignment="1">
      <alignment horizontal="center" vertical="center" wrapText="1"/>
    </xf>
    <xf numFmtId="169" fontId="65" fillId="27" borderId="46" xfId="6" applyNumberFormat="1" applyFont="1" applyFill="1" applyBorder="1" applyAlignment="1">
      <alignment horizontal="center" vertical="center" wrapText="1"/>
    </xf>
    <xf numFmtId="169"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8" fontId="56" fillId="2" borderId="44" xfId="0" applyNumberFormat="1" applyFont="1" applyFill="1" applyBorder="1" applyAlignment="1">
      <alignment horizontal="center"/>
    </xf>
    <xf numFmtId="8"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4"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69"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5"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5" fontId="56" fillId="2" borderId="0" xfId="71" applyNumberFormat="1" applyFont="1" applyFill="1" applyBorder="1" applyProtection="1">
      <protection locked="0"/>
    </xf>
    <xf numFmtId="175" fontId="56" fillId="2" borderId="37" xfId="71" applyNumberFormat="1" applyFont="1" applyFill="1" applyBorder="1" applyAlignment="1" applyProtection="1">
      <alignment horizontal="left" vertical="center"/>
      <protection locked="0"/>
    </xf>
    <xf numFmtId="175"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69"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8" fontId="15" fillId="0" borderId="9" xfId="70" applyNumberFormat="1" applyFont="1" applyFill="1" applyBorder="1"/>
    <xf numFmtId="168"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8" fontId="15" fillId="2" borderId="8" xfId="70" applyNumberFormat="1" applyFont="1" applyFill="1" applyBorder="1"/>
    <xf numFmtId="168"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69"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8"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8"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4" fontId="64" fillId="29" borderId="29" xfId="40" applyNumberFormat="1" applyFont="1" applyFill="1" applyBorder="1" applyAlignment="1">
      <alignment vertical="center" wrapText="1"/>
    </xf>
    <xf numFmtId="174" fontId="64" fillId="29" borderId="0" xfId="40" applyNumberFormat="1" applyFont="1" applyFill="1" applyBorder="1" applyAlignment="1">
      <alignment vertical="center" wrapText="1"/>
    </xf>
    <xf numFmtId="171"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6" fontId="56" fillId="29" borderId="39" xfId="70" applyNumberFormat="1" applyFont="1" applyFill="1" applyBorder="1" applyAlignment="1" applyProtection="1">
      <alignment horizontal="center"/>
      <protection locked="0"/>
    </xf>
    <xf numFmtId="176" fontId="56" fillId="29" borderId="55" xfId="70" applyNumberFormat="1" applyFont="1" applyFill="1" applyBorder="1" applyAlignment="1" applyProtection="1">
      <alignment horizontal="center"/>
      <protection locked="0"/>
    </xf>
    <xf numFmtId="176" fontId="56" fillId="29" borderId="55" xfId="70" applyNumberFormat="1" applyFont="1" applyFill="1" applyBorder="1"/>
    <xf numFmtId="0" fontId="51" fillId="2" borderId="0" xfId="0" applyFont="1" applyFill="1" applyAlignment="1">
      <alignment vertical="center"/>
    </xf>
    <xf numFmtId="166" fontId="64" fillId="29" borderId="2" xfId="0" applyNumberFormat="1" applyFont="1" applyFill="1" applyBorder="1" applyAlignment="1">
      <alignment horizontal="center" vertical="top"/>
    </xf>
    <xf numFmtId="175" fontId="56" fillId="29" borderId="37" xfId="71" applyNumberFormat="1" applyFont="1" applyFill="1" applyBorder="1" applyAlignment="1" applyProtection="1">
      <alignment horizontal="right" vertical="center"/>
      <protection locked="0"/>
    </xf>
    <xf numFmtId="175" fontId="56" fillId="29" borderId="37" xfId="71" applyNumberFormat="1" applyFont="1" applyFill="1" applyBorder="1" applyAlignment="1" applyProtection="1">
      <alignment horizontal="left" vertical="center"/>
      <protection locked="0"/>
    </xf>
    <xf numFmtId="175"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4"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69" fontId="60" fillId="27" borderId="66" xfId="6" applyNumberFormat="1" applyFont="1" applyFill="1" applyBorder="1" applyAlignment="1">
      <alignment horizontal="center" vertical="center" wrapText="1"/>
    </xf>
    <xf numFmtId="169"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8" fontId="40" fillId="29" borderId="8" xfId="0" applyNumberFormat="1" applyFont="1" applyFill="1" applyBorder="1" applyProtection="1">
      <protection locked="0"/>
    </xf>
    <xf numFmtId="168" fontId="15" fillId="29" borderId="8" xfId="70" applyNumberFormat="1" applyFont="1" applyFill="1" applyBorder="1" applyProtection="1"/>
    <xf numFmtId="0" fontId="55" fillId="2" borderId="0" xfId="73" applyFont="1" applyFill="1"/>
    <xf numFmtId="8"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4"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8" fontId="56" fillId="29" borderId="39" xfId="0" applyNumberFormat="1" applyFont="1" applyFill="1" applyBorder="1" applyAlignment="1">
      <alignment horizontal="center"/>
    </xf>
    <xf numFmtId="8"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0"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4"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7" fontId="56" fillId="2" borderId="0" xfId="0" applyNumberFormat="1" applyFont="1" applyFill="1" applyBorder="1" applyAlignment="1">
      <alignment horizontal="center" vertical="center"/>
    </xf>
    <xf numFmtId="170"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0" fontId="56" fillId="2" borderId="13" xfId="0" applyNumberFormat="1" applyFont="1" applyFill="1" applyBorder="1" applyAlignment="1">
      <alignment horizontal="center" vertical="center"/>
    </xf>
    <xf numFmtId="170"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6"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6"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6" fontId="56" fillId="2" borderId="6" xfId="70" applyNumberFormat="1" applyFont="1" applyFill="1" applyBorder="1" applyAlignment="1" applyProtection="1">
      <alignment horizontal="center"/>
    </xf>
    <xf numFmtId="176"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4"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2"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6" fontId="56" fillId="2" borderId="0" xfId="70" applyNumberFormat="1" applyFont="1" applyFill="1" applyBorder="1" applyAlignment="1" applyProtection="1">
      <alignment horizontal="center"/>
      <protection locked="0"/>
    </xf>
    <xf numFmtId="176"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0"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69"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69"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0" fontId="10" fillId="2" borderId="6" xfId="0" applyNumberFormat="1" applyFont="1" applyFill="1" applyBorder="1" applyAlignment="1">
      <alignment horizontal="center" vertical="center"/>
    </xf>
    <xf numFmtId="170"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8" fontId="52" fillId="2" borderId="6" xfId="0" applyNumberFormat="1" applyFont="1" applyFill="1" applyBorder="1" applyAlignment="1">
      <alignment horizontal="center"/>
    </xf>
    <xf numFmtId="170" fontId="52" fillId="2" borderId="82" xfId="0" applyNumberFormat="1" applyFont="1" applyFill="1" applyBorder="1" applyAlignment="1">
      <alignment horizontal="center"/>
    </xf>
    <xf numFmtId="8" fontId="10" fillId="2" borderId="55" xfId="0" applyNumberFormat="1" applyFont="1" applyFill="1" applyBorder="1" applyAlignment="1">
      <alignment horizontal="center"/>
    </xf>
    <xf numFmtId="8" fontId="52" fillId="2" borderId="83" xfId="0" applyNumberFormat="1" applyFont="1" applyFill="1" applyBorder="1" applyAlignment="1">
      <alignment horizontal="center"/>
    </xf>
    <xf numFmtId="8"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43"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6" fontId="51" fillId="2" borderId="37" xfId="0" applyNumberFormat="1" applyFont="1" applyFill="1" applyBorder="1"/>
    <xf numFmtId="16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7"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4"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6"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8" fontId="52" fillId="0" borderId="7" xfId="0" applyNumberFormat="1" applyFont="1" applyFill="1" applyBorder="1" applyAlignment="1">
      <alignment horizontal="center"/>
    </xf>
    <xf numFmtId="8" fontId="73" fillId="0" borderId="38" xfId="70" applyNumberFormat="1" applyFont="1" applyFill="1" applyBorder="1" applyAlignment="1">
      <alignment horizontal="center" vertical="center" wrapText="1"/>
    </xf>
    <xf numFmtId="2" fontId="1" fillId="2" borderId="0" xfId="0" applyNumberFormat="1" applyFont="1" applyFill="1"/>
    <xf numFmtId="38" fontId="56" fillId="2" borderId="37" xfId="71" applyNumberFormat="1" applyFont="1" applyFill="1" applyBorder="1" applyAlignment="1">
      <alignment horizontal="center" vertical="center"/>
    </xf>
    <xf numFmtId="0" fontId="51" fillId="2" borderId="0" xfId="0" quotePrefix="1" applyFont="1" applyFill="1" applyBorder="1"/>
    <xf numFmtId="0" fontId="56" fillId="2" borderId="37" xfId="0" applyFont="1" applyFill="1" applyBorder="1"/>
    <xf numFmtId="0" fontId="56" fillId="2" borderId="37" xfId="0" applyFont="1" applyFill="1" applyBorder="1" applyAlignment="1">
      <alignment horizontal="center"/>
    </xf>
    <xf numFmtId="0" fontId="10" fillId="2" borderId="37" xfId="0" applyFont="1" applyFill="1" applyBorder="1" applyAlignment="1">
      <alignment horizontal="center" vertical="center" wrapText="1"/>
    </xf>
    <xf numFmtId="0" fontId="52" fillId="2" borderId="0" xfId="0" applyFont="1" applyFill="1" applyBorder="1" applyAlignment="1">
      <alignment vertical="center"/>
    </xf>
    <xf numFmtId="171" fontId="56" fillId="2" borderId="37" xfId="0" applyNumberFormat="1" applyFont="1" applyFill="1" applyBorder="1" applyAlignment="1">
      <alignment horizontal="center"/>
    </xf>
    <xf numFmtId="38" fontId="79" fillId="32" borderId="0" xfId="71" applyNumberFormat="1" applyFont="1" applyFill="1" applyBorder="1" applyAlignment="1">
      <alignment horizontal="center"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43"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4" fontId="64" fillId="29" borderId="0" xfId="40" applyNumberFormat="1" applyFont="1" applyFill="1" applyBorder="1" applyAlignment="1">
      <alignment horizontal="left" vertical="top"/>
    </xf>
    <xf numFmtId="174"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69" fontId="65" fillId="27" borderId="70" xfId="6" applyNumberFormat="1" applyFont="1" applyFill="1" applyBorder="1" applyAlignment="1">
      <alignment horizontal="center" vertical="center"/>
    </xf>
    <xf numFmtId="169"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4"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69" fontId="65" fillId="27" borderId="50" xfId="6" applyNumberFormat="1" applyFont="1" applyFill="1" applyBorder="1" applyAlignment="1">
      <alignment horizontal="center" vertical="center"/>
    </xf>
    <xf numFmtId="169" fontId="65" fillId="27" borderId="41" xfId="6" applyNumberFormat="1" applyFont="1" applyFill="1" applyBorder="1" applyAlignment="1">
      <alignment horizontal="center" vertical="center"/>
    </xf>
    <xf numFmtId="174"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4"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7775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141075"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29167" y="0"/>
          <a:ext cx="1524000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5292917"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3025585"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985758"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5292294"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74625"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H5" sqref="H5"/>
    </sheetView>
  </sheetViews>
  <sheetFormatPr defaultColWidth="9.125" defaultRowHeight="15" x14ac:dyDescent="0.25"/>
  <cols>
    <col min="1" max="1" width="9.125" style="23"/>
    <col min="2" max="2" width="32.125" style="66" customWidth="1"/>
    <col min="3" max="3" width="114.25" style="23" customWidth="1"/>
    <col min="4" max="4" width="8.125" style="23" customWidth="1"/>
    <col min="5" max="16384" width="9.125" style="23"/>
  </cols>
  <sheetData>
    <row r="1" spans="1:3" ht="174" customHeight="1" x14ac:dyDescent="0.25"/>
    <row r="3" spans="1:3" ht="20.25" x14ac:dyDescent="0.25">
      <c r="B3" s="544" t="s">
        <v>344</v>
      </c>
      <c r="C3" s="544"/>
    </row>
    <row r="4" spans="1:3" ht="21" customHeight="1" x14ac:dyDescent="0.25"/>
    <row r="5" spans="1:3" s="73" customFormat="1" ht="25.5" customHeight="1" x14ac:dyDescent="0.2">
      <c r="B5" s="468" t="s">
        <v>380</v>
      </c>
      <c r="C5" s="468" t="s">
        <v>343</v>
      </c>
    </row>
    <row r="6" spans="1:3" s="80" customFormat="1" ht="32.25" customHeight="1" x14ac:dyDescent="0.25">
      <c r="A6" s="43"/>
      <c r="B6" s="469" t="s">
        <v>339</v>
      </c>
      <c r="C6" s="470" t="s">
        <v>464</v>
      </c>
    </row>
    <row r="7" spans="1:3" s="80" customFormat="1" ht="9.75" customHeight="1" x14ac:dyDescent="0.25">
      <c r="B7" s="91"/>
      <c r="C7" s="93"/>
    </row>
    <row r="8" spans="1:3" s="80" customFormat="1" x14ac:dyDescent="0.25">
      <c r="B8" s="305" t="s">
        <v>334</v>
      </c>
      <c r="C8" s="93" t="s">
        <v>352</v>
      </c>
    </row>
    <row r="9" spans="1:3" s="80" customFormat="1" ht="14.25" x14ac:dyDescent="0.25">
      <c r="B9" s="91"/>
      <c r="C9" s="93"/>
    </row>
    <row r="10" spans="1:3" s="80" customFormat="1" x14ac:dyDescent="0.25">
      <c r="B10" s="305" t="s">
        <v>335</v>
      </c>
      <c r="C10" s="93" t="s">
        <v>354</v>
      </c>
    </row>
    <row r="11" spans="1:3" s="80" customFormat="1" ht="14.25" x14ac:dyDescent="0.25">
      <c r="B11" s="91"/>
      <c r="C11" s="93"/>
    </row>
    <row r="12" spans="1:3" s="80" customFormat="1" ht="30" customHeight="1" x14ac:dyDescent="0.25">
      <c r="B12" s="305" t="s">
        <v>336</v>
      </c>
      <c r="C12" s="463" t="s">
        <v>465</v>
      </c>
    </row>
    <row r="13" spans="1:3" s="80" customFormat="1" ht="14.25" x14ac:dyDescent="0.25">
      <c r="B13" s="91"/>
      <c r="C13" s="93"/>
    </row>
    <row r="14" spans="1:3" s="80" customFormat="1" x14ac:dyDescent="0.25">
      <c r="B14" s="305" t="s">
        <v>506</v>
      </c>
      <c r="C14" s="93" t="s">
        <v>485</v>
      </c>
    </row>
    <row r="15" spans="1:3" s="80" customFormat="1" hidden="1" x14ac:dyDescent="0.25">
      <c r="B15" s="305" t="s">
        <v>473</v>
      </c>
      <c r="C15" s="93" t="s">
        <v>486</v>
      </c>
    </row>
    <row r="16" spans="1:3" s="80" customFormat="1" ht="14.25" hidden="1" x14ac:dyDescent="0.25">
      <c r="B16" s="91"/>
      <c r="C16" s="93"/>
    </row>
    <row r="17" spans="2:8" s="80" customFormat="1" hidden="1" x14ac:dyDescent="0.25">
      <c r="B17" s="305" t="s">
        <v>474</v>
      </c>
      <c r="C17" s="93" t="s">
        <v>487</v>
      </c>
    </row>
    <row r="18" spans="2:8" s="80" customFormat="1" ht="14.25" hidden="1" x14ac:dyDescent="0.25">
      <c r="B18" s="91"/>
      <c r="C18" s="93"/>
    </row>
    <row r="19" spans="2:8" s="80" customFormat="1" hidden="1" x14ac:dyDescent="0.25">
      <c r="B19" s="305" t="s">
        <v>475</v>
      </c>
      <c r="C19" s="93" t="s">
        <v>488</v>
      </c>
      <c r="E19" s="545" t="s">
        <v>470</v>
      </c>
      <c r="F19" s="545"/>
      <c r="G19" s="545"/>
      <c r="H19" s="545"/>
    </row>
    <row r="20" spans="2:8" s="80" customFormat="1" ht="14.25" hidden="1" x14ac:dyDescent="0.25">
      <c r="B20" s="91"/>
      <c r="C20" s="93"/>
      <c r="E20" s="545"/>
      <c r="F20" s="545"/>
      <c r="G20" s="545"/>
      <c r="H20" s="545"/>
    </row>
    <row r="21" spans="2:8" s="80" customFormat="1" hidden="1" x14ac:dyDescent="0.25">
      <c r="B21" s="305" t="s">
        <v>476</v>
      </c>
      <c r="C21" s="93" t="s">
        <v>489</v>
      </c>
      <c r="E21" s="545"/>
      <c r="F21" s="545"/>
      <c r="G21" s="545"/>
      <c r="H21" s="545"/>
    </row>
    <row r="22" spans="2:8" s="80" customFormat="1" ht="14.25" hidden="1" x14ac:dyDescent="0.25">
      <c r="B22" s="91"/>
      <c r="C22" s="93"/>
    </row>
    <row r="23" spans="2:8" s="80" customFormat="1" hidden="1" x14ac:dyDescent="0.25">
      <c r="B23" s="305" t="s">
        <v>477</v>
      </c>
      <c r="C23" s="93" t="s">
        <v>490</v>
      </c>
    </row>
    <row r="24" spans="2:8" s="80" customFormat="1" ht="14.25" x14ac:dyDescent="0.25">
      <c r="B24" s="91"/>
      <c r="C24" s="93"/>
    </row>
    <row r="25" spans="2:8" s="80" customFormat="1" x14ac:dyDescent="0.25">
      <c r="B25" s="305" t="s">
        <v>472</v>
      </c>
      <c r="C25" s="463" t="s">
        <v>494</v>
      </c>
    </row>
    <row r="26" spans="2:8" s="80" customFormat="1" ht="14.25" x14ac:dyDescent="0.25">
      <c r="B26" s="305"/>
      <c r="C26" s="463"/>
    </row>
    <row r="27" spans="2:8" s="80" customFormat="1" x14ac:dyDescent="0.25">
      <c r="B27" s="305" t="s">
        <v>337</v>
      </c>
      <c r="C27" s="93" t="s">
        <v>367</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25" defaultRowHeight="15" outlineLevelRow="1" x14ac:dyDescent="0.25"/>
  <cols>
    <col min="1" max="1" width="6.625" style="23" customWidth="1"/>
    <col min="2" max="2" width="5.125" style="68" customWidth="1"/>
    <col min="3" max="3" width="44.25" style="443" customWidth="1"/>
    <col min="4" max="4" width="12.25" style="444" customWidth="1"/>
    <col min="5" max="5" width="13.25" style="444" customWidth="1"/>
    <col min="6" max="7" width="19.375" style="68" customWidth="1"/>
    <col min="8" max="14" width="12.75" style="68" customWidth="1"/>
    <col min="15" max="15" width="8.125" style="68" customWidth="1"/>
    <col min="16" max="16" width="11.25" style="68" customWidth="1"/>
    <col min="17" max="17" width="13.125" style="23" customWidth="1"/>
    <col min="18" max="16384" width="9.125" style="23"/>
  </cols>
  <sheetData>
    <row r="2" spans="1:18" ht="18.75" customHeight="1" x14ac:dyDescent="0.3">
      <c r="B2" s="636" t="s">
        <v>283</v>
      </c>
      <c r="C2" s="636"/>
      <c r="D2" s="636"/>
      <c r="E2" s="636"/>
      <c r="F2" s="636"/>
      <c r="G2" s="636"/>
      <c r="H2" s="636"/>
      <c r="I2" s="636"/>
      <c r="J2" s="636"/>
      <c r="K2" s="636"/>
      <c r="L2" s="636"/>
      <c r="M2" s="636"/>
      <c r="N2" s="636"/>
      <c r="O2" s="636"/>
      <c r="P2" s="636"/>
    </row>
    <row r="3" spans="1:18" ht="18.75" outlineLevel="1" x14ac:dyDescent="0.3">
      <c r="B3" s="446"/>
      <c r="C3" s="447"/>
      <c r="D3" s="447"/>
      <c r="E3" s="447"/>
      <c r="F3" s="447"/>
      <c r="G3" s="447"/>
      <c r="H3" s="447"/>
      <c r="I3" s="447"/>
      <c r="J3" s="447"/>
      <c r="K3" s="447"/>
      <c r="L3" s="447"/>
      <c r="M3" s="447"/>
      <c r="N3" s="447"/>
      <c r="O3" s="447"/>
      <c r="P3" s="447"/>
    </row>
    <row r="4" spans="1:18" ht="35.25" customHeight="1" outlineLevel="1" x14ac:dyDescent="0.3">
      <c r="A4" s="65"/>
      <c r="B4" s="446"/>
      <c r="C4" s="372" t="s">
        <v>405</v>
      </c>
      <c r="D4" s="447"/>
      <c r="E4" s="637" t="s">
        <v>368</v>
      </c>
      <c r="F4" s="637"/>
      <c r="G4" s="637"/>
      <c r="H4" s="637"/>
      <c r="I4" s="637"/>
      <c r="J4" s="637"/>
      <c r="K4" s="637"/>
      <c r="L4" s="637"/>
      <c r="M4" s="637"/>
      <c r="N4" s="637"/>
      <c r="O4" s="637"/>
      <c r="P4" s="63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627" t="s">
        <v>369</v>
      </c>
      <c r="F9" s="627"/>
      <c r="G9" s="446"/>
      <c r="H9" s="446"/>
      <c r="I9" s="446"/>
      <c r="J9" s="446"/>
      <c r="K9" s="446"/>
      <c r="L9" s="446"/>
      <c r="M9" s="446"/>
      <c r="N9" s="446"/>
      <c r="O9" s="446"/>
      <c r="P9" s="446"/>
      <c r="R9" s="82"/>
    </row>
    <row r="10" spans="1:18" ht="18.75" customHeight="1" outlineLevel="1" x14ac:dyDescent="0.3">
      <c r="B10" s="446"/>
      <c r="C10" s="446"/>
      <c r="D10" s="446"/>
      <c r="E10" s="556" t="s">
        <v>342</v>
      </c>
      <c r="F10" s="556"/>
      <c r="G10" s="446"/>
      <c r="H10" s="446"/>
      <c r="I10" s="446"/>
      <c r="J10" s="446"/>
      <c r="K10" s="446"/>
      <c r="L10" s="446"/>
      <c r="M10" s="446"/>
      <c r="N10" s="446"/>
      <c r="O10" s="446"/>
      <c r="P10" s="446"/>
    </row>
    <row r="11" spans="1:18" ht="18.75" customHeight="1" x14ac:dyDescent="0.3">
      <c r="B11" s="446"/>
      <c r="C11" s="446"/>
      <c r="D11" s="446"/>
      <c r="E11" s="139"/>
      <c r="G11" s="446"/>
      <c r="H11" s="446"/>
      <c r="I11" s="446"/>
      <c r="J11" s="446"/>
      <c r="K11" s="446"/>
      <c r="L11" s="446"/>
      <c r="M11" s="446"/>
      <c r="N11" s="446"/>
      <c r="O11" s="446"/>
      <c r="P11" s="446"/>
    </row>
    <row r="12" spans="1:18" x14ac:dyDescent="0.25">
      <c r="A12" s="48"/>
      <c r="B12" s="449" t="s">
        <v>482</v>
      </c>
      <c r="C12" s="450"/>
      <c r="D12" s="451"/>
      <c r="E12" s="451"/>
    </row>
    <row r="13" spans="1:18" ht="45" x14ac:dyDescent="0.25">
      <c r="B13" s="628" t="s">
        <v>58</v>
      </c>
      <c r="C13" s="630" t="s">
        <v>0</v>
      </c>
      <c r="D13" s="630" t="s">
        <v>44</v>
      </c>
      <c r="E13" s="630" t="s">
        <v>209</v>
      </c>
      <c r="F13" s="240" t="s">
        <v>206</v>
      </c>
      <c r="G13" s="240" t="s">
        <v>45</v>
      </c>
      <c r="H13" s="632" t="s">
        <v>59</v>
      </c>
      <c r="I13" s="632"/>
      <c r="J13" s="632"/>
      <c r="K13" s="632"/>
      <c r="L13" s="632"/>
      <c r="M13" s="632"/>
      <c r="N13" s="632"/>
      <c r="O13" s="632"/>
      <c r="P13" s="633"/>
    </row>
    <row r="14" spans="1:18" ht="45" x14ac:dyDescent="0.25">
      <c r="B14" s="629"/>
      <c r="C14" s="631"/>
      <c r="D14" s="631"/>
      <c r="E14" s="631"/>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16" t="s">
        <v>145</v>
      </c>
      <c r="C15" s="617"/>
      <c r="D15" s="617"/>
      <c r="E15" s="617"/>
      <c r="F15" s="617"/>
      <c r="G15" s="617"/>
      <c r="H15" s="617"/>
      <c r="I15" s="617"/>
      <c r="J15" s="617"/>
      <c r="K15" s="617"/>
      <c r="L15" s="617"/>
      <c r="M15" s="617"/>
      <c r="N15" s="617"/>
      <c r="O15" s="617"/>
      <c r="P15" s="618"/>
    </row>
    <row r="16" spans="1:18" ht="26.25" customHeight="1" x14ac:dyDescent="0.25">
      <c r="A16" s="50"/>
      <c r="B16" s="608" t="s">
        <v>146</v>
      </c>
      <c r="C16" s="609"/>
      <c r="D16" s="609"/>
      <c r="E16" s="609"/>
      <c r="F16" s="609"/>
      <c r="G16" s="609"/>
      <c r="H16" s="609"/>
      <c r="I16" s="609"/>
      <c r="J16" s="609"/>
      <c r="K16" s="609"/>
      <c r="L16" s="609"/>
      <c r="M16" s="609"/>
      <c r="N16" s="609"/>
      <c r="O16" s="609"/>
      <c r="P16" s="610"/>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284</v>
      </c>
      <c r="C23" s="417"/>
      <c r="D23" s="255" t="s">
        <v>257</v>
      </c>
      <c r="E23" s="420"/>
      <c r="F23" s="300"/>
      <c r="G23" s="300"/>
      <c r="H23" s="429"/>
      <c r="I23" s="419"/>
      <c r="J23" s="419"/>
      <c r="K23" s="419"/>
      <c r="L23" s="419"/>
      <c r="M23" s="419"/>
      <c r="N23" s="419"/>
      <c r="O23" s="419"/>
      <c r="P23" s="433">
        <f t="shared" si="0"/>
        <v>0</v>
      </c>
    </row>
    <row r="24" spans="1:16" x14ac:dyDescent="0.25">
      <c r="A24" s="50"/>
      <c r="B24" s="432"/>
      <c r="C24" s="417"/>
      <c r="D24" s="255"/>
      <c r="E24" s="420"/>
      <c r="F24" s="300"/>
      <c r="G24" s="300"/>
      <c r="H24" s="429"/>
      <c r="I24" s="419"/>
      <c r="J24" s="419"/>
      <c r="K24" s="419"/>
      <c r="L24" s="419"/>
      <c r="M24" s="419"/>
      <c r="N24" s="419"/>
      <c r="O24" s="419"/>
      <c r="P24" s="433">
        <f t="shared" si="0"/>
        <v>0</v>
      </c>
    </row>
    <row r="25" spans="1:16" x14ac:dyDescent="0.25">
      <c r="A25" s="50"/>
      <c r="B25" s="432"/>
      <c r="C25" s="417"/>
      <c r="D25" s="255"/>
      <c r="E25" s="420"/>
      <c r="F25" s="300"/>
      <c r="G25" s="300"/>
      <c r="H25" s="429"/>
      <c r="I25" s="419"/>
      <c r="J25" s="419"/>
      <c r="K25" s="419"/>
      <c r="L25" s="419"/>
      <c r="M25" s="419"/>
      <c r="N25" s="419"/>
      <c r="O25" s="419"/>
      <c r="P25" s="433">
        <f t="shared" si="0"/>
        <v>0</v>
      </c>
    </row>
    <row r="26" spans="1:16" x14ac:dyDescent="0.25">
      <c r="A26" s="50"/>
      <c r="B26" s="432"/>
      <c r="C26" s="417"/>
      <c r="D26" s="255"/>
      <c r="E26" s="420"/>
      <c r="F26" s="300"/>
      <c r="G26" s="300"/>
      <c r="H26" s="429"/>
      <c r="I26" s="419"/>
      <c r="J26" s="419"/>
      <c r="K26" s="419"/>
      <c r="L26" s="419"/>
      <c r="M26" s="419"/>
      <c r="N26" s="419"/>
      <c r="O26" s="419"/>
      <c r="P26" s="433">
        <f t="shared" si="0"/>
        <v>0</v>
      </c>
    </row>
    <row r="27" spans="1:16" ht="25.5" customHeight="1" x14ac:dyDescent="0.25">
      <c r="A27" s="50"/>
      <c r="B27" s="608" t="s">
        <v>153</v>
      </c>
      <c r="C27" s="609"/>
      <c r="D27" s="609"/>
      <c r="E27" s="609"/>
      <c r="F27" s="609"/>
      <c r="G27" s="609"/>
      <c r="H27" s="609"/>
      <c r="I27" s="609"/>
      <c r="J27" s="609"/>
      <c r="K27" s="609"/>
      <c r="L27" s="609"/>
      <c r="M27" s="609"/>
      <c r="N27" s="609"/>
      <c r="O27" s="609"/>
      <c r="P27" s="610"/>
    </row>
    <row r="28" spans="1:16" x14ac:dyDescent="0.25">
      <c r="A28" s="50"/>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284</v>
      </c>
      <c r="C33" s="417"/>
      <c r="D33" s="255" t="s">
        <v>257</v>
      </c>
      <c r="E33" s="420"/>
      <c r="F33" s="300"/>
      <c r="G33" s="300"/>
      <c r="H33" s="419"/>
      <c r="I33" s="419"/>
      <c r="J33" s="419"/>
      <c r="K33" s="419"/>
      <c r="L33" s="419"/>
      <c r="M33" s="419"/>
      <c r="N33" s="419"/>
      <c r="O33" s="419"/>
      <c r="P33" s="433">
        <f t="shared" si="0"/>
        <v>0</v>
      </c>
    </row>
    <row r="34" spans="1:16" x14ac:dyDescent="0.25">
      <c r="A34" s="50"/>
      <c r="B34" s="432"/>
      <c r="C34" s="417"/>
      <c r="D34" s="255"/>
      <c r="E34" s="420"/>
      <c r="F34" s="300"/>
      <c r="G34" s="300"/>
      <c r="H34" s="419"/>
      <c r="I34" s="419"/>
      <c r="J34" s="419"/>
      <c r="K34" s="419"/>
      <c r="L34" s="419"/>
      <c r="M34" s="419"/>
      <c r="N34" s="419"/>
      <c r="O34" s="419"/>
      <c r="P34" s="433">
        <f t="shared" si="0"/>
        <v>0</v>
      </c>
    </row>
    <row r="35" spans="1:16" x14ac:dyDescent="0.25">
      <c r="A35" s="50"/>
      <c r="B35" s="432"/>
      <c r="C35" s="417"/>
      <c r="D35" s="255"/>
      <c r="E35" s="420"/>
      <c r="F35" s="300"/>
      <c r="G35" s="300"/>
      <c r="H35" s="419"/>
      <c r="I35" s="419"/>
      <c r="J35" s="419"/>
      <c r="K35" s="419"/>
      <c r="L35" s="419"/>
      <c r="M35" s="419"/>
      <c r="N35" s="419"/>
      <c r="O35" s="419"/>
      <c r="P35" s="433">
        <f t="shared" si="0"/>
        <v>0</v>
      </c>
    </row>
    <row r="36" spans="1:16" x14ac:dyDescent="0.25">
      <c r="A36" s="50"/>
      <c r="B36" s="432"/>
      <c r="C36" s="417"/>
      <c r="D36" s="255"/>
      <c r="E36" s="420"/>
      <c r="F36" s="300"/>
      <c r="G36" s="300"/>
      <c r="H36" s="419"/>
      <c r="I36" s="419"/>
      <c r="J36" s="419"/>
      <c r="K36" s="419"/>
      <c r="L36" s="419"/>
      <c r="M36" s="419"/>
      <c r="N36" s="419"/>
      <c r="O36" s="419"/>
      <c r="P36" s="433">
        <f t="shared" si="0"/>
        <v>0</v>
      </c>
    </row>
    <row r="37" spans="1:16" ht="26.25" customHeight="1" x14ac:dyDescent="0.25">
      <c r="A37" s="50"/>
      <c r="B37" s="608" t="s">
        <v>11</v>
      </c>
      <c r="C37" s="609"/>
      <c r="D37" s="609"/>
      <c r="E37" s="609"/>
      <c r="F37" s="609"/>
      <c r="G37" s="609"/>
      <c r="H37" s="609"/>
      <c r="I37" s="609"/>
      <c r="J37" s="609"/>
      <c r="K37" s="609"/>
      <c r="L37" s="609"/>
      <c r="M37" s="609"/>
      <c r="N37" s="609"/>
      <c r="O37" s="609"/>
      <c r="P37" s="610"/>
    </row>
    <row r="38" spans="1:16" ht="28.5" x14ac:dyDescent="0.25">
      <c r="A38" s="50"/>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50"/>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50"/>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50"/>
      <c r="B41" s="434" t="s">
        <v>284</v>
      </c>
      <c r="C41" s="417"/>
      <c r="D41" s="255" t="s">
        <v>257</v>
      </c>
      <c r="E41" s="420"/>
      <c r="F41" s="300"/>
      <c r="G41" s="300"/>
      <c r="H41" s="419"/>
      <c r="I41" s="419"/>
      <c r="J41" s="419"/>
      <c r="K41" s="419"/>
      <c r="L41" s="419"/>
      <c r="M41" s="419"/>
      <c r="N41" s="419"/>
      <c r="O41" s="419"/>
      <c r="P41" s="433">
        <f t="shared" si="0"/>
        <v>0</v>
      </c>
    </row>
    <row r="42" spans="1:16" x14ac:dyDescent="0.25">
      <c r="A42" s="50"/>
      <c r="B42" s="432"/>
      <c r="C42" s="417"/>
      <c r="D42" s="255"/>
      <c r="E42" s="420"/>
      <c r="F42" s="300"/>
      <c r="G42" s="300"/>
      <c r="H42" s="419"/>
      <c r="I42" s="419"/>
      <c r="J42" s="419"/>
      <c r="K42" s="419"/>
      <c r="L42" s="419"/>
      <c r="M42" s="419"/>
      <c r="N42" s="419"/>
      <c r="O42" s="419"/>
      <c r="P42" s="433">
        <f t="shared" si="0"/>
        <v>0</v>
      </c>
    </row>
    <row r="43" spans="1:16" x14ac:dyDescent="0.25">
      <c r="A43" s="50"/>
      <c r="B43" s="432"/>
      <c r="C43" s="417"/>
      <c r="D43" s="255"/>
      <c r="E43" s="420"/>
      <c r="F43" s="300"/>
      <c r="G43" s="300"/>
      <c r="H43" s="419"/>
      <c r="I43" s="419"/>
      <c r="J43" s="419"/>
      <c r="K43" s="419"/>
      <c r="L43" s="419"/>
      <c r="M43" s="419"/>
      <c r="N43" s="419"/>
      <c r="O43" s="419"/>
      <c r="P43" s="433">
        <f t="shared" si="0"/>
        <v>0</v>
      </c>
    </row>
    <row r="44" spans="1:16" x14ac:dyDescent="0.25">
      <c r="A44" s="50"/>
      <c r="B44" s="432"/>
      <c r="C44" s="417"/>
      <c r="D44" s="255"/>
      <c r="E44" s="420"/>
      <c r="F44" s="300"/>
      <c r="G44" s="300"/>
      <c r="H44" s="419"/>
      <c r="I44" s="419"/>
      <c r="J44" s="419"/>
      <c r="K44" s="419"/>
      <c r="L44" s="419"/>
      <c r="M44" s="419"/>
      <c r="N44" s="419"/>
      <c r="O44" s="419"/>
      <c r="P44" s="433">
        <f t="shared" si="0"/>
        <v>0</v>
      </c>
    </row>
    <row r="45" spans="1:16" ht="24" customHeight="1" x14ac:dyDescent="0.25">
      <c r="A45" s="50"/>
      <c r="B45" s="608" t="s">
        <v>162</v>
      </c>
      <c r="C45" s="609"/>
      <c r="D45" s="609"/>
      <c r="E45" s="609"/>
      <c r="F45" s="609"/>
      <c r="G45" s="609"/>
      <c r="H45" s="609"/>
      <c r="I45" s="609"/>
      <c r="J45" s="609"/>
      <c r="K45" s="609"/>
      <c r="L45" s="609"/>
      <c r="M45" s="609"/>
      <c r="N45" s="609"/>
      <c r="O45" s="609"/>
      <c r="P45" s="610"/>
    </row>
    <row r="46" spans="1:16" x14ac:dyDescent="0.25">
      <c r="A46" s="50"/>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50"/>
      <c r="B47" s="434" t="s">
        <v>284</v>
      </c>
      <c r="C47" s="417"/>
      <c r="D47" s="255" t="s">
        <v>257</v>
      </c>
      <c r="E47" s="420"/>
      <c r="F47" s="300"/>
      <c r="G47" s="300"/>
      <c r="H47" s="429"/>
      <c r="I47" s="419"/>
      <c r="J47" s="419"/>
      <c r="K47" s="419"/>
      <c r="L47" s="419"/>
      <c r="M47" s="419"/>
      <c r="N47" s="419"/>
      <c r="O47" s="419"/>
      <c r="P47" s="433">
        <f t="shared" si="0"/>
        <v>0</v>
      </c>
    </row>
    <row r="48" spans="1:16" x14ac:dyDescent="0.25">
      <c r="A48" s="50"/>
      <c r="B48" s="432"/>
      <c r="C48" s="417"/>
      <c r="D48" s="255"/>
      <c r="E48" s="420"/>
      <c r="F48" s="300"/>
      <c r="G48" s="300"/>
      <c r="H48" s="429"/>
      <c r="I48" s="419"/>
      <c r="J48" s="419"/>
      <c r="K48" s="419"/>
      <c r="L48" s="419"/>
      <c r="M48" s="419"/>
      <c r="N48" s="419"/>
      <c r="O48" s="419"/>
      <c r="P48" s="433">
        <f t="shared" si="0"/>
        <v>0</v>
      </c>
    </row>
    <row r="49" spans="1:16" x14ac:dyDescent="0.25">
      <c r="A49" s="50"/>
      <c r="B49" s="432"/>
      <c r="C49" s="417"/>
      <c r="D49" s="255"/>
      <c r="E49" s="420"/>
      <c r="F49" s="300"/>
      <c r="G49" s="300"/>
      <c r="H49" s="429"/>
      <c r="I49" s="419"/>
      <c r="J49" s="419"/>
      <c r="K49" s="419"/>
      <c r="L49" s="419"/>
      <c r="M49" s="419"/>
      <c r="N49" s="419"/>
      <c r="O49" s="419"/>
      <c r="P49" s="433"/>
    </row>
    <row r="50" spans="1:16" x14ac:dyDescent="0.25">
      <c r="A50" s="50"/>
      <c r="B50" s="432"/>
      <c r="C50" s="417"/>
      <c r="D50" s="255"/>
      <c r="E50" s="420"/>
      <c r="F50" s="300"/>
      <c r="G50" s="300"/>
      <c r="H50" s="429"/>
      <c r="I50" s="419"/>
      <c r="J50" s="419"/>
      <c r="K50" s="419"/>
      <c r="L50" s="419"/>
      <c r="M50" s="419"/>
      <c r="N50" s="419"/>
      <c r="O50" s="419"/>
      <c r="P50" s="433">
        <f t="shared" si="0"/>
        <v>0</v>
      </c>
    </row>
    <row r="51" spans="1:16" ht="21" customHeight="1" x14ac:dyDescent="0.25">
      <c r="A51" s="48"/>
      <c r="B51" s="608" t="s">
        <v>164</v>
      </c>
      <c r="C51" s="609"/>
      <c r="D51" s="609"/>
      <c r="E51" s="609"/>
      <c r="F51" s="609"/>
      <c r="G51" s="609"/>
      <c r="H51" s="609"/>
      <c r="I51" s="609"/>
      <c r="J51" s="609"/>
      <c r="K51" s="609"/>
      <c r="L51" s="609"/>
      <c r="M51" s="609"/>
      <c r="N51" s="609"/>
      <c r="O51" s="609"/>
      <c r="P51" s="610"/>
    </row>
    <row r="52" spans="1:16" x14ac:dyDescent="0.25">
      <c r="A52" s="50"/>
      <c r="B52" s="432">
        <v>16</v>
      </c>
      <c r="C52" s="417" t="s">
        <v>165</v>
      </c>
      <c r="D52" s="255" t="s">
        <v>33</v>
      </c>
      <c r="E52" s="420"/>
      <c r="F52" s="300"/>
      <c r="G52" s="300"/>
      <c r="H52" s="419"/>
      <c r="I52" s="419"/>
      <c r="J52" s="419"/>
      <c r="K52" s="419"/>
      <c r="L52" s="419"/>
      <c r="M52" s="419"/>
      <c r="N52" s="419"/>
      <c r="O52" s="419"/>
      <c r="P52" s="433">
        <f t="shared" si="0"/>
        <v>0</v>
      </c>
    </row>
    <row r="53" spans="1:16" x14ac:dyDescent="0.25">
      <c r="A53" s="50"/>
      <c r="B53" s="432">
        <v>17</v>
      </c>
      <c r="C53" s="417" t="s">
        <v>166</v>
      </c>
      <c r="D53" s="255" t="s">
        <v>33</v>
      </c>
      <c r="E53" s="420"/>
      <c r="F53" s="300"/>
      <c r="G53" s="300"/>
      <c r="H53" s="419"/>
      <c r="I53" s="419"/>
      <c r="J53" s="419"/>
      <c r="K53" s="419"/>
      <c r="L53" s="419"/>
      <c r="M53" s="419"/>
      <c r="N53" s="419"/>
      <c r="O53" s="419"/>
      <c r="P53" s="433">
        <f t="shared" si="0"/>
        <v>0</v>
      </c>
    </row>
    <row r="54" spans="1:16" x14ac:dyDescent="0.25">
      <c r="A54" s="50"/>
      <c r="B54" s="432">
        <v>18</v>
      </c>
      <c r="C54" s="417" t="s">
        <v>167</v>
      </c>
      <c r="D54" s="255" t="s">
        <v>33</v>
      </c>
      <c r="E54" s="420"/>
      <c r="F54" s="300"/>
      <c r="G54" s="300"/>
      <c r="H54" s="419"/>
      <c r="I54" s="419"/>
      <c r="J54" s="419"/>
      <c r="K54" s="419"/>
      <c r="L54" s="419"/>
      <c r="M54" s="419"/>
      <c r="N54" s="419"/>
      <c r="O54" s="419"/>
      <c r="P54" s="433">
        <f t="shared" si="0"/>
        <v>0</v>
      </c>
    </row>
    <row r="55" spans="1:16" x14ac:dyDescent="0.25">
      <c r="A55" s="50"/>
      <c r="B55" s="432">
        <v>19</v>
      </c>
      <c r="C55" s="417" t="s">
        <v>168</v>
      </c>
      <c r="D55" s="255" t="s">
        <v>33</v>
      </c>
      <c r="E55" s="420"/>
      <c r="F55" s="300"/>
      <c r="G55" s="300"/>
      <c r="H55" s="419"/>
      <c r="I55" s="419"/>
      <c r="J55" s="419"/>
      <c r="K55" s="419"/>
      <c r="L55" s="419"/>
      <c r="M55" s="419"/>
      <c r="N55" s="419"/>
      <c r="O55" s="419"/>
      <c r="P55" s="433">
        <f t="shared" si="0"/>
        <v>0</v>
      </c>
    </row>
    <row r="56" spans="1:16" x14ac:dyDescent="0.25">
      <c r="A56" s="50"/>
      <c r="B56" s="434" t="s">
        <v>284</v>
      </c>
      <c r="C56" s="417"/>
      <c r="D56" s="255" t="s">
        <v>257</v>
      </c>
      <c r="E56" s="420"/>
      <c r="F56" s="300"/>
      <c r="G56" s="300"/>
      <c r="H56" s="419"/>
      <c r="I56" s="419"/>
      <c r="J56" s="419"/>
      <c r="K56" s="419"/>
      <c r="L56" s="419"/>
      <c r="M56" s="419"/>
      <c r="N56" s="419"/>
      <c r="O56" s="419"/>
      <c r="P56" s="433">
        <f t="shared" si="0"/>
        <v>0</v>
      </c>
    </row>
    <row r="57" spans="1:16" x14ac:dyDescent="0.25">
      <c r="A57" s="50"/>
      <c r="B57" s="434"/>
      <c r="C57" s="417"/>
      <c r="D57" s="255"/>
      <c r="E57" s="420"/>
      <c r="F57" s="300"/>
      <c r="G57" s="300"/>
      <c r="H57" s="419"/>
      <c r="I57" s="419"/>
      <c r="J57" s="419"/>
      <c r="K57" s="419"/>
      <c r="L57" s="419"/>
      <c r="M57" s="419"/>
      <c r="N57" s="419"/>
      <c r="O57" s="419"/>
      <c r="P57" s="433"/>
    </row>
    <row r="58" spans="1:16" x14ac:dyDescent="0.25">
      <c r="A58" s="50"/>
      <c r="B58" s="434"/>
      <c r="C58" s="417"/>
      <c r="D58" s="255"/>
      <c r="E58" s="420"/>
      <c r="F58" s="300"/>
      <c r="G58" s="300"/>
      <c r="H58" s="419"/>
      <c r="I58" s="419"/>
      <c r="J58" s="419"/>
      <c r="K58" s="419"/>
      <c r="L58" s="419"/>
      <c r="M58" s="419"/>
      <c r="N58" s="419"/>
      <c r="O58" s="419"/>
      <c r="P58" s="433"/>
    </row>
    <row r="59" spans="1:16" x14ac:dyDescent="0.25">
      <c r="A59" s="48"/>
      <c r="B59" s="435"/>
      <c r="C59" s="421"/>
      <c r="D59" s="422"/>
      <c r="E59" s="422"/>
      <c r="F59" s="300"/>
      <c r="G59" s="300"/>
      <c r="H59" s="423"/>
      <c r="I59" s="423"/>
      <c r="J59" s="423"/>
      <c r="K59" s="423"/>
      <c r="L59" s="423"/>
      <c r="M59" s="423"/>
      <c r="N59" s="423"/>
      <c r="O59" s="423"/>
      <c r="P59" s="433"/>
    </row>
    <row r="60" spans="1:16" ht="27" customHeight="1" x14ac:dyDescent="0.25">
      <c r="B60" s="616" t="s">
        <v>169</v>
      </c>
      <c r="C60" s="617"/>
      <c r="D60" s="617"/>
      <c r="E60" s="617"/>
      <c r="F60" s="617"/>
      <c r="G60" s="617"/>
      <c r="H60" s="617"/>
      <c r="I60" s="617"/>
      <c r="J60" s="617"/>
      <c r="K60" s="617"/>
      <c r="L60" s="617"/>
      <c r="M60" s="617"/>
      <c r="N60" s="617"/>
      <c r="O60" s="617"/>
      <c r="P60" s="618"/>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1" t="s">
        <v>170</v>
      </c>
      <c r="C62" s="601"/>
      <c r="D62" s="601"/>
      <c r="E62" s="601"/>
      <c r="F62" s="601"/>
      <c r="G62" s="601"/>
      <c r="H62" s="601"/>
      <c r="I62" s="601"/>
      <c r="J62" s="601"/>
      <c r="K62" s="601"/>
      <c r="L62" s="601"/>
      <c r="M62" s="601"/>
      <c r="N62" s="601"/>
      <c r="O62" s="601"/>
      <c r="P62" s="612"/>
    </row>
    <row r="63" spans="1:16" x14ac:dyDescent="0.25">
      <c r="A63" s="50"/>
      <c r="B63" s="432">
        <v>21</v>
      </c>
      <c r="C63" s="417" t="s">
        <v>171</v>
      </c>
      <c r="D63" s="255" t="s">
        <v>33</v>
      </c>
      <c r="E63" s="420"/>
      <c r="F63" s="300"/>
      <c r="G63" s="300"/>
      <c r="H63" s="429">
        <v>1</v>
      </c>
      <c r="I63" s="419"/>
      <c r="J63" s="419"/>
      <c r="K63" s="419"/>
      <c r="L63" s="419"/>
      <c r="M63" s="419"/>
      <c r="N63" s="419"/>
      <c r="O63" s="419"/>
      <c r="P63" s="433">
        <f t="shared" si="0"/>
        <v>1</v>
      </c>
    </row>
    <row r="64" spans="1:16" ht="28.5" x14ac:dyDescent="0.25">
      <c r="A64" s="50"/>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50"/>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50"/>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50"/>
      <c r="B67" s="434" t="s">
        <v>284</v>
      </c>
      <c r="C67" s="417"/>
      <c r="D67" s="255" t="s">
        <v>257</v>
      </c>
      <c r="E67" s="420"/>
      <c r="F67" s="300"/>
      <c r="G67" s="300"/>
      <c r="H67" s="429"/>
      <c r="I67" s="419"/>
      <c r="J67" s="419"/>
      <c r="K67" s="419"/>
      <c r="L67" s="419"/>
      <c r="M67" s="419"/>
      <c r="N67" s="419"/>
      <c r="O67" s="419"/>
      <c r="P67" s="433"/>
    </row>
    <row r="68" spans="1:16" x14ac:dyDescent="0.25">
      <c r="A68" s="50"/>
      <c r="B68" s="432"/>
      <c r="C68" s="417"/>
      <c r="D68" s="255"/>
      <c r="E68" s="420"/>
      <c r="F68" s="300"/>
      <c r="G68" s="300"/>
      <c r="H68" s="429"/>
      <c r="I68" s="419"/>
      <c r="J68" s="419"/>
      <c r="K68" s="419"/>
      <c r="L68" s="419"/>
      <c r="M68" s="419"/>
      <c r="N68" s="419"/>
      <c r="O68" s="419"/>
      <c r="P68" s="433"/>
    </row>
    <row r="69" spans="1:16" x14ac:dyDescent="0.25">
      <c r="A69" s="50"/>
      <c r="B69" s="432"/>
      <c r="C69" s="417"/>
      <c r="D69" s="255"/>
      <c r="E69" s="420"/>
      <c r="F69" s="300"/>
      <c r="G69" s="300"/>
      <c r="H69" s="429"/>
      <c r="I69" s="419"/>
      <c r="J69" s="419"/>
      <c r="K69" s="419"/>
      <c r="L69" s="419"/>
      <c r="M69" s="419"/>
      <c r="N69" s="419"/>
      <c r="O69" s="419"/>
      <c r="P69" s="433"/>
    </row>
    <row r="70" spans="1:16" x14ac:dyDescent="0.25">
      <c r="A70" s="50"/>
      <c r="B70" s="432"/>
      <c r="C70" s="417"/>
      <c r="D70" s="255"/>
      <c r="E70" s="420"/>
      <c r="F70" s="300"/>
      <c r="G70" s="300"/>
      <c r="H70" s="419"/>
      <c r="I70" s="419"/>
      <c r="J70" s="419"/>
      <c r="K70" s="419"/>
      <c r="L70" s="419"/>
      <c r="M70" s="419"/>
      <c r="N70" s="419"/>
      <c r="O70" s="419"/>
      <c r="P70" s="433">
        <f t="shared" si="0"/>
        <v>0</v>
      </c>
    </row>
    <row r="71" spans="1:16" ht="28.5" customHeight="1" x14ac:dyDescent="0.25">
      <c r="A71" s="50"/>
      <c r="B71" s="611" t="s">
        <v>175</v>
      </c>
      <c r="C71" s="601"/>
      <c r="D71" s="601"/>
      <c r="E71" s="601"/>
      <c r="F71" s="601"/>
      <c r="G71" s="601"/>
      <c r="H71" s="601"/>
      <c r="I71" s="601"/>
      <c r="J71" s="601"/>
      <c r="K71" s="601"/>
      <c r="L71" s="601"/>
      <c r="M71" s="601"/>
      <c r="N71" s="601"/>
      <c r="O71" s="601"/>
      <c r="P71" s="612"/>
    </row>
    <row r="72" spans="1:16" x14ac:dyDescent="0.25">
      <c r="A72" s="50"/>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50"/>
      <c r="B73" s="432">
        <v>26</v>
      </c>
      <c r="C73" s="417" t="s">
        <v>177</v>
      </c>
      <c r="D73" s="255" t="s">
        <v>33</v>
      </c>
      <c r="E73" s="420"/>
      <c r="F73" s="300"/>
      <c r="G73" s="300"/>
      <c r="H73" s="419"/>
      <c r="I73" s="429">
        <v>1</v>
      </c>
      <c r="J73" s="419"/>
      <c r="K73" s="419"/>
      <c r="L73" s="419"/>
      <c r="M73" s="419"/>
      <c r="N73" s="419"/>
      <c r="O73" s="419"/>
      <c r="P73" s="433">
        <f t="shared" si="0"/>
        <v>1</v>
      </c>
    </row>
    <row r="74" spans="1:16" ht="28.5" x14ac:dyDescent="0.25">
      <c r="A74" s="50"/>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50"/>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50"/>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50"/>
      <c r="B77" s="432">
        <v>30</v>
      </c>
      <c r="C77" s="417" t="s">
        <v>181</v>
      </c>
      <c r="D77" s="255" t="s">
        <v>33</v>
      </c>
      <c r="E77" s="420"/>
      <c r="F77" s="300"/>
      <c r="G77" s="300"/>
      <c r="H77" s="419"/>
      <c r="I77" s="419"/>
      <c r="J77" s="419"/>
      <c r="K77" s="419"/>
      <c r="L77" s="419"/>
      <c r="M77" s="419"/>
      <c r="N77" s="419"/>
      <c r="O77" s="419"/>
      <c r="P77" s="433">
        <f t="shared" si="0"/>
        <v>0</v>
      </c>
    </row>
    <row r="78" spans="1:16" ht="28.5" x14ac:dyDescent="0.25">
      <c r="A78" s="50"/>
      <c r="B78" s="432">
        <v>31</v>
      </c>
      <c r="C78" s="417" t="s">
        <v>182</v>
      </c>
      <c r="D78" s="255" t="s">
        <v>33</v>
      </c>
      <c r="E78" s="420"/>
      <c r="F78" s="300"/>
      <c r="G78" s="300"/>
      <c r="H78" s="419"/>
      <c r="I78" s="419"/>
      <c r="J78" s="419"/>
      <c r="K78" s="419"/>
      <c r="L78" s="419"/>
      <c r="M78" s="419"/>
      <c r="N78" s="419"/>
      <c r="O78" s="419"/>
      <c r="P78" s="433">
        <f t="shared" si="0"/>
        <v>0</v>
      </c>
    </row>
    <row r="79" spans="1:16" x14ac:dyDescent="0.25">
      <c r="A79" s="50"/>
      <c r="B79" s="432">
        <v>32</v>
      </c>
      <c r="C79" s="417" t="s">
        <v>183</v>
      </c>
      <c r="D79" s="255" t="s">
        <v>33</v>
      </c>
      <c r="E79" s="420"/>
      <c r="F79" s="300"/>
      <c r="G79" s="300"/>
      <c r="H79" s="419"/>
      <c r="I79" s="419"/>
      <c r="J79" s="419"/>
      <c r="K79" s="419"/>
      <c r="L79" s="419"/>
      <c r="M79" s="419"/>
      <c r="N79" s="419"/>
      <c r="O79" s="419"/>
      <c r="P79" s="433">
        <f t="shared" si="0"/>
        <v>0</v>
      </c>
    </row>
    <row r="80" spans="1:16" x14ac:dyDescent="0.25">
      <c r="A80" s="50"/>
      <c r="B80" s="434" t="s">
        <v>284</v>
      </c>
      <c r="C80" s="417"/>
      <c r="D80" s="255" t="s">
        <v>257</v>
      </c>
      <c r="E80" s="420"/>
      <c r="F80" s="300"/>
      <c r="G80" s="300"/>
      <c r="H80" s="419"/>
      <c r="I80" s="419"/>
      <c r="J80" s="419"/>
      <c r="K80" s="419"/>
      <c r="L80" s="419"/>
      <c r="M80" s="419"/>
      <c r="N80" s="419"/>
      <c r="O80" s="419"/>
      <c r="P80" s="433"/>
    </row>
    <row r="81" spans="1:16" x14ac:dyDescent="0.25">
      <c r="A81" s="50"/>
      <c r="B81" s="432"/>
      <c r="C81" s="417"/>
      <c r="D81" s="255"/>
      <c r="E81" s="420"/>
      <c r="F81" s="300"/>
      <c r="G81" s="300"/>
      <c r="H81" s="419"/>
      <c r="I81" s="419"/>
      <c r="J81" s="419"/>
      <c r="K81" s="419"/>
      <c r="L81" s="419"/>
      <c r="M81" s="419"/>
      <c r="N81" s="419"/>
      <c r="O81" s="419"/>
      <c r="P81" s="433"/>
    </row>
    <row r="82" spans="1:16" x14ac:dyDescent="0.25">
      <c r="A82" s="50"/>
      <c r="B82" s="432"/>
      <c r="C82" s="417"/>
      <c r="D82" s="255"/>
      <c r="E82" s="420"/>
      <c r="F82" s="300"/>
      <c r="G82" s="300"/>
      <c r="H82" s="419"/>
      <c r="I82" s="419"/>
      <c r="J82" s="419"/>
      <c r="K82" s="419"/>
      <c r="L82" s="419"/>
      <c r="M82" s="419"/>
      <c r="N82" s="419"/>
      <c r="O82" s="419"/>
      <c r="P82" s="433"/>
    </row>
    <row r="83" spans="1:16" x14ac:dyDescent="0.25">
      <c r="A83" s="50"/>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50"/>
      <c r="B84" s="611" t="s">
        <v>184</v>
      </c>
      <c r="C84" s="601"/>
      <c r="D84" s="601"/>
      <c r="E84" s="601"/>
      <c r="F84" s="601"/>
      <c r="G84" s="601"/>
      <c r="H84" s="601"/>
      <c r="I84" s="601"/>
      <c r="J84" s="601"/>
      <c r="K84" s="601"/>
      <c r="L84" s="601"/>
      <c r="M84" s="601"/>
      <c r="N84" s="601"/>
      <c r="O84" s="601"/>
      <c r="P84" s="612"/>
    </row>
    <row r="85" spans="1:16" x14ac:dyDescent="0.25">
      <c r="A85" s="50"/>
      <c r="B85" s="432">
        <v>33</v>
      </c>
      <c r="C85" s="417" t="s">
        <v>185</v>
      </c>
      <c r="D85" s="255" t="s">
        <v>33</v>
      </c>
      <c r="E85" s="420"/>
      <c r="F85" s="300"/>
      <c r="G85" s="300"/>
      <c r="H85" s="425"/>
      <c r="I85" s="425"/>
      <c r="J85" s="425"/>
      <c r="K85" s="425"/>
      <c r="L85" s="425"/>
      <c r="M85" s="425"/>
      <c r="N85" s="425"/>
      <c r="O85" s="425"/>
      <c r="P85" s="433">
        <f t="shared" si="1"/>
        <v>0</v>
      </c>
    </row>
    <row r="86" spans="1:16" x14ac:dyDescent="0.25">
      <c r="A86" s="50"/>
      <c r="B86" s="432">
        <v>34</v>
      </c>
      <c r="C86" s="417" t="s">
        <v>186</v>
      </c>
      <c r="D86" s="255" t="s">
        <v>33</v>
      </c>
      <c r="E86" s="420"/>
      <c r="F86" s="300"/>
      <c r="G86" s="300"/>
      <c r="H86" s="425"/>
      <c r="I86" s="425"/>
      <c r="J86" s="425"/>
      <c r="K86" s="425"/>
      <c r="L86" s="425"/>
      <c r="M86" s="425"/>
      <c r="N86" s="425"/>
      <c r="O86" s="425"/>
      <c r="P86" s="433">
        <f t="shared" si="1"/>
        <v>0</v>
      </c>
    </row>
    <row r="87" spans="1:16" x14ac:dyDescent="0.25">
      <c r="A87" s="50"/>
      <c r="B87" s="432">
        <v>35</v>
      </c>
      <c r="C87" s="417" t="s">
        <v>187</v>
      </c>
      <c r="D87" s="255" t="s">
        <v>33</v>
      </c>
      <c r="E87" s="420"/>
      <c r="F87" s="300"/>
      <c r="G87" s="300"/>
      <c r="H87" s="425"/>
      <c r="I87" s="425"/>
      <c r="J87" s="425"/>
      <c r="K87" s="425"/>
      <c r="L87" s="425"/>
      <c r="M87" s="425"/>
      <c r="N87" s="425"/>
      <c r="O87" s="425"/>
      <c r="P87" s="433">
        <f t="shared" si="1"/>
        <v>0</v>
      </c>
    </row>
    <row r="88" spans="1:16" x14ac:dyDescent="0.25">
      <c r="A88" s="50"/>
      <c r="B88" s="434" t="s">
        <v>284</v>
      </c>
      <c r="C88" s="417"/>
      <c r="D88" s="255" t="s">
        <v>257</v>
      </c>
      <c r="E88" s="420"/>
      <c r="F88" s="300"/>
      <c r="G88" s="300"/>
      <c r="H88" s="425"/>
      <c r="I88" s="425"/>
      <c r="J88" s="425"/>
      <c r="K88" s="425"/>
      <c r="L88" s="425"/>
      <c r="M88" s="425"/>
      <c r="N88" s="425"/>
      <c r="O88" s="425"/>
      <c r="P88" s="433"/>
    </row>
    <row r="89" spans="1:16" x14ac:dyDescent="0.25">
      <c r="A89" s="50"/>
      <c r="B89" s="432"/>
      <c r="C89" s="417"/>
      <c r="D89" s="255"/>
      <c r="E89" s="420"/>
      <c r="F89" s="300"/>
      <c r="G89" s="300"/>
      <c r="H89" s="425"/>
      <c r="I89" s="425"/>
      <c r="J89" s="425"/>
      <c r="K89" s="425"/>
      <c r="L89" s="425"/>
      <c r="M89" s="425"/>
      <c r="N89" s="425"/>
      <c r="O89" s="425"/>
      <c r="P89" s="433"/>
    </row>
    <row r="90" spans="1:16" x14ac:dyDescent="0.25">
      <c r="A90" s="50"/>
      <c r="B90" s="432"/>
      <c r="C90" s="417"/>
      <c r="D90" s="255"/>
      <c r="E90" s="420"/>
      <c r="F90" s="300"/>
      <c r="G90" s="300"/>
      <c r="H90" s="425"/>
      <c r="I90" s="425"/>
      <c r="J90" s="425"/>
      <c r="K90" s="425"/>
      <c r="L90" s="425"/>
      <c r="M90" s="425"/>
      <c r="N90" s="425"/>
      <c r="O90" s="425"/>
      <c r="P90" s="433"/>
    </row>
    <row r="91" spans="1:16" x14ac:dyDescent="0.25">
      <c r="A91" s="50"/>
      <c r="B91" s="432"/>
      <c r="C91" s="417"/>
      <c r="D91" s="255"/>
      <c r="E91" s="420"/>
      <c r="F91" s="425"/>
      <c r="G91" s="425"/>
      <c r="H91" s="425"/>
      <c r="I91" s="425"/>
      <c r="J91" s="425"/>
      <c r="K91" s="425"/>
      <c r="L91" s="425"/>
      <c r="M91" s="425"/>
      <c r="N91" s="425"/>
      <c r="O91" s="425"/>
      <c r="P91" s="433">
        <f t="shared" si="1"/>
        <v>0</v>
      </c>
    </row>
    <row r="92" spans="1:16" ht="24" customHeight="1" x14ac:dyDescent="0.25">
      <c r="A92" s="50"/>
      <c r="B92" s="611" t="s">
        <v>188</v>
      </c>
      <c r="C92" s="601"/>
      <c r="D92" s="601"/>
      <c r="E92" s="601"/>
      <c r="F92" s="601"/>
      <c r="G92" s="601"/>
      <c r="H92" s="601"/>
      <c r="I92" s="601"/>
      <c r="J92" s="601"/>
      <c r="K92" s="601"/>
      <c r="L92" s="601"/>
      <c r="M92" s="601"/>
      <c r="N92" s="601"/>
      <c r="O92" s="601"/>
      <c r="P92" s="612"/>
    </row>
    <row r="93" spans="1:16" ht="42.75" x14ac:dyDescent="0.25">
      <c r="A93" s="50"/>
      <c r="B93" s="432">
        <v>36</v>
      </c>
      <c r="C93" s="417" t="s">
        <v>189</v>
      </c>
      <c r="D93" s="255" t="s">
        <v>33</v>
      </c>
      <c r="E93" s="420"/>
      <c r="F93" s="300"/>
      <c r="G93" s="300"/>
      <c r="H93" s="425"/>
      <c r="I93" s="425"/>
      <c r="J93" s="425"/>
      <c r="K93" s="425"/>
      <c r="L93" s="425"/>
      <c r="M93" s="425"/>
      <c r="N93" s="425"/>
      <c r="O93" s="425"/>
      <c r="P93" s="433">
        <f t="shared" si="1"/>
        <v>0</v>
      </c>
    </row>
    <row r="94" spans="1:16" ht="28.5" x14ac:dyDescent="0.25">
      <c r="A94" s="50"/>
      <c r="B94" s="432">
        <v>37</v>
      </c>
      <c r="C94" s="417" t="s">
        <v>190</v>
      </c>
      <c r="D94" s="255" t="s">
        <v>33</v>
      </c>
      <c r="E94" s="420"/>
      <c r="F94" s="300"/>
      <c r="G94" s="300"/>
      <c r="H94" s="425"/>
      <c r="I94" s="425"/>
      <c r="J94" s="425"/>
      <c r="K94" s="425"/>
      <c r="L94" s="425"/>
      <c r="M94" s="425"/>
      <c r="N94" s="425"/>
      <c r="O94" s="425"/>
      <c r="P94" s="433">
        <f t="shared" si="1"/>
        <v>0</v>
      </c>
    </row>
    <row r="95" spans="1:16" x14ac:dyDescent="0.25">
      <c r="A95" s="50"/>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50"/>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50"/>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50"/>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50"/>
      <c r="B99" s="432">
        <v>42</v>
      </c>
      <c r="C99" s="417" t="s">
        <v>195</v>
      </c>
      <c r="D99" s="255" t="s">
        <v>33</v>
      </c>
      <c r="E99" s="420"/>
      <c r="F99" s="300"/>
      <c r="G99" s="300"/>
      <c r="H99" s="425"/>
      <c r="I99" s="425"/>
      <c r="J99" s="425"/>
      <c r="K99" s="425"/>
      <c r="L99" s="425"/>
      <c r="M99" s="425"/>
      <c r="N99" s="425"/>
      <c r="O99" s="425"/>
      <c r="P99" s="433">
        <f t="shared" si="1"/>
        <v>0</v>
      </c>
    </row>
    <row r="100" spans="1:16" x14ac:dyDescent="0.25">
      <c r="A100" s="50"/>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50"/>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50"/>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50"/>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50"/>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50"/>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50"/>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50"/>
      <c r="B107" s="434" t="s">
        <v>284</v>
      </c>
      <c r="C107" s="417"/>
      <c r="D107" s="255" t="s">
        <v>257</v>
      </c>
      <c r="E107" s="420"/>
      <c r="F107" s="300"/>
      <c r="G107" s="300"/>
      <c r="H107" s="425"/>
      <c r="I107" s="425"/>
      <c r="J107" s="425"/>
      <c r="K107" s="425"/>
      <c r="L107" s="425"/>
      <c r="M107" s="425"/>
      <c r="N107" s="425"/>
      <c r="O107" s="425"/>
      <c r="P107" s="433"/>
    </row>
    <row r="108" spans="1:16" x14ac:dyDescent="0.25">
      <c r="A108" s="50"/>
      <c r="B108" s="432"/>
      <c r="C108" s="417"/>
      <c r="D108" s="255"/>
      <c r="E108" s="420"/>
      <c r="F108" s="300"/>
      <c r="G108" s="300"/>
      <c r="H108" s="425"/>
      <c r="I108" s="425"/>
      <c r="J108" s="425"/>
      <c r="K108" s="425"/>
      <c r="L108" s="425"/>
      <c r="M108" s="425"/>
      <c r="N108" s="425"/>
      <c r="O108" s="425"/>
      <c r="P108" s="433"/>
    </row>
    <row r="109" spans="1:16" x14ac:dyDescent="0.25">
      <c r="A109" s="50"/>
      <c r="B109" s="432"/>
      <c r="C109" s="417"/>
      <c r="D109" s="255"/>
      <c r="E109" s="420"/>
      <c r="F109" s="300"/>
      <c r="G109" s="300"/>
      <c r="H109" s="425"/>
      <c r="I109" s="425"/>
      <c r="J109" s="425"/>
      <c r="K109" s="425"/>
      <c r="L109" s="425"/>
      <c r="M109" s="425"/>
      <c r="N109" s="425"/>
      <c r="O109" s="425"/>
      <c r="P109" s="433"/>
    </row>
    <row r="110" spans="1:16" x14ac:dyDescent="0.25">
      <c r="A110" s="50"/>
      <c r="B110" s="432"/>
      <c r="C110" s="417"/>
      <c r="D110" s="255"/>
      <c r="E110" s="420"/>
      <c r="F110" s="300"/>
      <c r="G110" s="300"/>
      <c r="H110" s="425"/>
      <c r="I110" s="425"/>
      <c r="J110" s="425"/>
      <c r="K110" s="425"/>
      <c r="L110" s="425"/>
      <c r="M110" s="425"/>
      <c r="N110" s="425"/>
      <c r="O110" s="425"/>
      <c r="P110" s="433"/>
    </row>
    <row r="111" spans="1:16" x14ac:dyDescent="0.25">
      <c r="B111" s="356"/>
      <c r="C111" s="602" t="s">
        <v>225</v>
      </c>
      <c r="D111" s="602"/>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8" t="s">
        <v>264</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265</v>
      </c>
      <c r="D113" s="588"/>
      <c r="E113" s="271"/>
      <c r="F113" s="269"/>
      <c r="G113" s="269"/>
      <c r="H113" s="271"/>
      <c r="I113" s="271"/>
      <c r="J113" s="272">
        <f>J112-(E32*G32*J32)</f>
        <v>0</v>
      </c>
      <c r="K113" s="271">
        <f>K112-(E32*G32*K32)</f>
        <v>0</v>
      </c>
      <c r="L113" s="271"/>
      <c r="M113" s="271"/>
      <c r="N113" s="271"/>
      <c r="O113" s="271"/>
      <c r="P113" s="278"/>
    </row>
    <row r="114" spans="2:16" x14ac:dyDescent="0.25">
      <c r="B114" s="356"/>
      <c r="C114" s="602"/>
      <c r="D114" s="602"/>
      <c r="E114" s="357"/>
      <c r="F114" s="358"/>
      <c r="G114" s="358"/>
      <c r="H114" s="357"/>
      <c r="I114" s="357"/>
      <c r="J114" s="357"/>
      <c r="K114" s="357"/>
      <c r="L114" s="357"/>
      <c r="M114" s="357"/>
      <c r="N114" s="357"/>
      <c r="O114" s="357"/>
      <c r="P114" s="361"/>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6" t="s">
        <v>331</v>
      </c>
      <c r="D116" s="586"/>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6" t="s">
        <v>285</v>
      </c>
      <c r="D117" s="586"/>
      <c r="E117" s="264"/>
      <c r="F117" s="266"/>
      <c r="G117" s="266"/>
      <c r="H117" s="359"/>
      <c r="I117" s="359"/>
      <c r="J117" s="359"/>
      <c r="K117" s="359"/>
      <c r="L117" s="359"/>
      <c r="M117" s="359"/>
      <c r="N117" s="359"/>
      <c r="O117" s="255"/>
      <c r="P117" s="281">
        <f>SUM(H117:O117)</f>
        <v>0</v>
      </c>
    </row>
    <row r="118" spans="2:16" x14ac:dyDescent="0.25">
      <c r="B118" s="384"/>
      <c r="C118" s="586" t="s">
        <v>286</v>
      </c>
      <c r="D118" s="586"/>
      <c r="E118" s="264"/>
      <c r="F118" s="266"/>
      <c r="G118" s="266"/>
      <c r="H118" s="359"/>
      <c r="I118" s="359"/>
      <c r="J118" s="359"/>
      <c r="K118" s="359"/>
      <c r="L118" s="359"/>
      <c r="M118" s="359"/>
      <c r="N118" s="359"/>
      <c r="O118" s="255"/>
      <c r="P118" s="281">
        <f>SUM(H118:O118)</f>
        <v>0</v>
      </c>
    </row>
    <row r="119" spans="2:16" x14ac:dyDescent="0.25">
      <c r="B119" s="384"/>
      <c r="C119" s="586" t="s">
        <v>287</v>
      </c>
      <c r="D119" s="586"/>
      <c r="E119" s="264"/>
      <c r="F119" s="266"/>
      <c r="G119" s="266"/>
      <c r="H119" s="359"/>
      <c r="I119" s="359"/>
      <c r="J119" s="359"/>
      <c r="K119" s="359"/>
      <c r="L119" s="359"/>
      <c r="M119" s="359"/>
      <c r="N119" s="359"/>
      <c r="O119" s="255"/>
      <c r="P119" s="281">
        <f t="shared" ref="P119" si="2">SUM(H119:O119)</f>
        <v>0</v>
      </c>
    </row>
    <row r="120" spans="2:16" x14ac:dyDescent="0.25">
      <c r="B120" s="384"/>
      <c r="C120" s="586" t="s">
        <v>288</v>
      </c>
      <c r="D120" s="586"/>
      <c r="E120" s="264"/>
      <c r="F120" s="266"/>
      <c r="G120" s="266"/>
      <c r="H120" s="359"/>
      <c r="I120" s="359"/>
      <c r="J120" s="359"/>
      <c r="K120" s="359"/>
      <c r="L120" s="359"/>
      <c r="M120" s="359"/>
      <c r="N120" s="359"/>
      <c r="O120" s="255"/>
      <c r="P120" s="281">
        <f>SUM(H120:O120)</f>
        <v>0</v>
      </c>
    </row>
    <row r="121" spans="2:16" x14ac:dyDescent="0.25">
      <c r="B121" s="384"/>
      <c r="C121" s="586" t="s">
        <v>289</v>
      </c>
      <c r="D121" s="586"/>
      <c r="E121" s="264"/>
      <c r="F121" s="266"/>
      <c r="G121" s="266"/>
      <c r="H121" s="381" t="e">
        <f>'5.  2015 LRAM'!H128*H116</f>
        <v>#REF!</v>
      </c>
      <c r="I121" s="381" t="e">
        <f>'5.  2015 LRAM'!I128*I116</f>
        <v>#REF!</v>
      </c>
      <c r="J121" s="381" t="e">
        <f>'5.  2015 LRAM'!J128*J116</f>
        <v>#REF!</v>
      </c>
      <c r="K121" s="381" t="e">
        <f>'5.  2015 LRAM'!K128*K116</f>
        <v>#REF!</v>
      </c>
      <c r="L121" s="381" t="e">
        <f>'5.  2015 LRAM'!L128*L116</f>
        <v>#REF!</v>
      </c>
      <c r="M121" s="381" t="e">
        <f>'5.  2015 LRAM'!M128*M116</f>
        <v>#REF!</v>
      </c>
      <c r="N121" s="381" t="e">
        <f>'5.  2015 LRAM'!N128*N116</f>
        <v>#REF!</v>
      </c>
      <c r="O121" s="255"/>
      <c r="P121" s="281" t="e">
        <f t="shared" ref="P121:P122" si="3">SUM(H121:O121)</f>
        <v>#REF!</v>
      </c>
    </row>
    <row r="122" spans="2:16" x14ac:dyDescent="0.25">
      <c r="B122" s="384"/>
      <c r="C122" s="586" t="s">
        <v>290</v>
      </c>
      <c r="D122" s="586"/>
      <c r="E122" s="264"/>
      <c r="F122" s="266"/>
      <c r="G122" s="266"/>
      <c r="H122" s="381" t="e">
        <f>'5-b. 2016 LRAM'!H126*H116</f>
        <v>#DIV/0!</v>
      </c>
      <c r="I122" s="381" t="e">
        <f>'5-b. 2016 LRAM'!I126*I116</f>
        <v>#DIV/0!</v>
      </c>
      <c r="J122" s="381" t="e">
        <f>'5-b. 2016 LRAM'!J126*J116</f>
        <v>#DIV/0!</v>
      </c>
      <c r="K122" s="381" t="e">
        <f>'5-b. 2016 LRAM'!K126*K116</f>
        <v>#DIV/0!</v>
      </c>
      <c r="L122" s="381" t="e">
        <f>'5-b. 2016 LRAM'!L126*L116</f>
        <v>#REF!</v>
      </c>
      <c r="M122" s="381" t="e">
        <f>'5-b. 2016 LRAM'!M126*M116</f>
        <v>#REF!</v>
      </c>
      <c r="N122" s="381" t="e">
        <f>'5-b. 2016 LRAM'!N126*N116</f>
        <v>#REF!</v>
      </c>
      <c r="O122" s="255"/>
      <c r="P122" s="281" t="e">
        <f t="shared" si="3"/>
        <v>#DIV/0!</v>
      </c>
    </row>
    <row r="123" spans="2:16" x14ac:dyDescent="0.25">
      <c r="B123" s="384"/>
      <c r="C123" s="586" t="s">
        <v>291</v>
      </c>
      <c r="D123" s="586"/>
      <c r="E123" s="264"/>
      <c r="F123" s="266"/>
      <c r="G123" s="266"/>
      <c r="H123" s="381" t="e">
        <f>'5-c.  2017 LRAM'!H127*H116</f>
        <v>#DIV/0!</v>
      </c>
      <c r="I123" s="381" t="e">
        <f>'5-c.  2017 LRAM'!I127*I116</f>
        <v>#DIV/0!</v>
      </c>
      <c r="J123" s="381" t="e">
        <f>'5-c.  2017 LRAM'!J127*J116</f>
        <v>#DIV/0!</v>
      </c>
      <c r="K123" s="381" t="e">
        <f>'5-c.  2017 LRAM'!K127*K116</f>
        <v>#DIV/0!</v>
      </c>
      <c r="L123" s="381" t="e">
        <f>'5-c.  2017 LRAM'!L127*L116</f>
        <v>#REF!</v>
      </c>
      <c r="M123" s="381" t="e">
        <f>'5-c.  2017 LRAM'!M127*M116</f>
        <v>#REF!</v>
      </c>
      <c r="N123" s="381" t="e">
        <f>'5-c.  2017 LRAM'!N127*N116</f>
        <v>#DIV/0!</v>
      </c>
      <c r="O123" s="255"/>
      <c r="P123" s="281" t="e">
        <f>SUM(H123:O123)</f>
        <v>#DIV/0!</v>
      </c>
    </row>
    <row r="124" spans="2:16" x14ac:dyDescent="0.25">
      <c r="B124" s="384"/>
      <c r="C124" s="586" t="s">
        <v>292</v>
      </c>
      <c r="D124" s="586"/>
      <c r="E124" s="264"/>
      <c r="F124" s="266"/>
      <c r="G124" s="266"/>
      <c r="H124" s="381" t="e">
        <f>H111*H116</f>
        <v>#REF!</v>
      </c>
      <c r="I124" s="381" t="e">
        <f>I111*I116</f>
        <v>#REF!</v>
      </c>
      <c r="J124" s="381" t="e">
        <f>J112*J116</f>
        <v>#REF!</v>
      </c>
      <c r="K124" s="381" t="e">
        <f>K112*K116</f>
        <v>#REF!</v>
      </c>
      <c r="L124" s="381" t="e">
        <f>L112*L116</f>
        <v>#REF!</v>
      </c>
      <c r="M124" s="381" t="e">
        <f>M112*M116</f>
        <v>#REF!</v>
      </c>
      <c r="N124" s="381" t="e">
        <f>N111*N116</f>
        <v>#REF!</v>
      </c>
      <c r="O124" s="255"/>
      <c r="P124" s="281" t="e">
        <f>SUM(H124:O124)</f>
        <v>#REF!</v>
      </c>
    </row>
    <row r="125" spans="2:16" x14ac:dyDescent="0.25">
      <c r="B125" s="279"/>
      <c r="C125" s="382" t="s">
        <v>293</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6" t="s">
        <v>294</v>
      </c>
      <c r="D127" s="586"/>
      <c r="E127" s="418"/>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3"/>
    </row>
    <row r="128" spans="2:16" x14ac:dyDescent="0.25">
      <c r="B128" s="427"/>
      <c r="C128" s="587" t="s">
        <v>295</v>
      </c>
      <c r="D128" s="587"/>
      <c r="E128" s="428"/>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3"/>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25" defaultRowHeight="15" outlineLevelRow="1" x14ac:dyDescent="0.25"/>
  <cols>
    <col min="1" max="1" width="6.625" style="68" customWidth="1"/>
    <col min="2" max="2" width="5.125" style="68" customWidth="1"/>
    <col min="3" max="3" width="44.25" style="443" customWidth="1"/>
    <col min="4" max="4" width="12.25" style="444" customWidth="1"/>
    <col min="5" max="5" width="13.25" style="444" customWidth="1"/>
    <col min="6" max="7" width="19.375" style="68" customWidth="1"/>
    <col min="8" max="14" width="12.75" style="68" customWidth="1"/>
    <col min="15" max="15" width="8.125" style="68" customWidth="1"/>
    <col min="16" max="16" width="11.25" style="68" customWidth="1"/>
    <col min="17" max="17" width="13.125" style="68" customWidth="1"/>
    <col min="18" max="16384" width="9.125" style="68"/>
  </cols>
  <sheetData>
    <row r="2" spans="1:18" ht="18.75" customHeight="1" x14ac:dyDescent="0.3">
      <c r="B2" s="636" t="s">
        <v>297</v>
      </c>
      <c r="C2" s="636"/>
      <c r="D2" s="636"/>
      <c r="E2" s="636"/>
      <c r="F2" s="636"/>
      <c r="G2" s="636"/>
      <c r="H2" s="636"/>
      <c r="I2" s="636"/>
      <c r="J2" s="636"/>
      <c r="K2" s="636"/>
      <c r="L2" s="636"/>
      <c r="M2" s="636"/>
      <c r="N2" s="636"/>
      <c r="O2" s="636"/>
      <c r="P2" s="636"/>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40"/>
      <c r="B4" s="446"/>
      <c r="C4" s="372" t="s">
        <v>405</v>
      </c>
      <c r="D4" s="447"/>
      <c r="E4" s="637" t="s">
        <v>368</v>
      </c>
      <c r="F4" s="637"/>
      <c r="G4" s="637"/>
      <c r="H4" s="637"/>
      <c r="I4" s="637"/>
      <c r="J4" s="637"/>
      <c r="K4" s="637"/>
      <c r="L4" s="637"/>
      <c r="M4" s="637"/>
      <c r="N4" s="637"/>
      <c r="O4" s="637"/>
      <c r="P4" s="63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52"/>
      <c r="D8" s="446"/>
      <c r="E8" s="171"/>
      <c r="F8" s="446"/>
      <c r="G8" s="446"/>
      <c r="H8" s="446"/>
      <c r="I8" s="446"/>
      <c r="J8" s="446"/>
      <c r="K8" s="446"/>
      <c r="L8" s="446"/>
      <c r="M8" s="446"/>
      <c r="N8" s="446"/>
      <c r="O8" s="446"/>
      <c r="P8" s="446"/>
    </row>
    <row r="9" spans="1:18" ht="18.75" customHeight="1" outlineLevel="1" x14ac:dyDescent="0.3">
      <c r="B9" s="446"/>
      <c r="C9" s="237" t="s">
        <v>341</v>
      </c>
      <c r="D9" s="446"/>
      <c r="E9" s="627" t="s">
        <v>369</v>
      </c>
      <c r="F9" s="627"/>
      <c r="G9" s="446"/>
      <c r="H9" s="446"/>
      <c r="I9" s="446"/>
      <c r="J9" s="446"/>
      <c r="K9" s="446"/>
      <c r="L9" s="446"/>
      <c r="M9" s="446"/>
      <c r="N9" s="446"/>
      <c r="O9" s="446"/>
      <c r="P9" s="446"/>
      <c r="R9" s="82"/>
    </row>
    <row r="10" spans="1:18" ht="18.75" customHeight="1" outlineLevel="1" x14ac:dyDescent="0.3">
      <c r="B10" s="446"/>
      <c r="C10" s="446"/>
      <c r="D10" s="446"/>
      <c r="E10" s="638" t="s">
        <v>342</v>
      </c>
      <c r="F10" s="638"/>
      <c r="G10" s="446"/>
      <c r="H10" s="446"/>
      <c r="I10" s="446"/>
      <c r="J10" s="446"/>
      <c r="K10" s="446"/>
      <c r="L10" s="446"/>
      <c r="M10" s="446"/>
      <c r="N10" s="446"/>
      <c r="O10" s="446"/>
      <c r="P10" s="446"/>
    </row>
    <row r="11" spans="1:18" x14ac:dyDescent="0.25">
      <c r="A11" s="453"/>
      <c r="C11" s="450"/>
      <c r="D11" s="451"/>
      <c r="E11" s="451"/>
    </row>
    <row r="12" spans="1:18" x14ac:dyDescent="0.25">
      <c r="A12" s="453"/>
      <c r="B12" s="449" t="s">
        <v>483</v>
      </c>
      <c r="C12" s="450"/>
      <c r="D12" s="451"/>
      <c r="E12" s="451"/>
    </row>
    <row r="13" spans="1:18" ht="45" x14ac:dyDescent="0.25">
      <c r="A13" s="453"/>
      <c r="B13" s="628" t="s">
        <v>58</v>
      </c>
      <c r="C13" s="630" t="s">
        <v>0</v>
      </c>
      <c r="D13" s="630" t="s">
        <v>44</v>
      </c>
      <c r="E13" s="630" t="s">
        <v>209</v>
      </c>
      <c r="F13" s="240" t="s">
        <v>206</v>
      </c>
      <c r="G13" s="240" t="s">
        <v>45</v>
      </c>
      <c r="H13" s="632" t="s">
        <v>59</v>
      </c>
      <c r="I13" s="632"/>
      <c r="J13" s="632"/>
      <c r="K13" s="632"/>
      <c r="L13" s="632"/>
      <c r="M13" s="632"/>
      <c r="N13" s="632"/>
      <c r="O13" s="632"/>
      <c r="P13" s="633"/>
    </row>
    <row r="14" spans="1:18" ht="45" x14ac:dyDescent="0.25">
      <c r="A14" s="453"/>
      <c r="B14" s="629"/>
      <c r="C14" s="631"/>
      <c r="D14" s="631"/>
      <c r="E14" s="631"/>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16" t="s">
        <v>145</v>
      </c>
      <c r="C15" s="617"/>
      <c r="D15" s="617"/>
      <c r="E15" s="617"/>
      <c r="F15" s="617"/>
      <c r="G15" s="617"/>
      <c r="H15" s="617"/>
      <c r="I15" s="617"/>
      <c r="J15" s="617"/>
      <c r="K15" s="617"/>
      <c r="L15" s="617"/>
      <c r="M15" s="617"/>
      <c r="N15" s="617"/>
      <c r="O15" s="617"/>
      <c r="P15" s="618"/>
    </row>
    <row r="16" spans="1:18" ht="26.25" customHeight="1" x14ac:dyDescent="0.25">
      <c r="A16" s="454"/>
      <c r="B16" s="608" t="s">
        <v>146</v>
      </c>
      <c r="C16" s="609"/>
      <c r="D16" s="609"/>
      <c r="E16" s="609"/>
      <c r="F16" s="609"/>
      <c r="G16" s="609"/>
      <c r="H16" s="609"/>
      <c r="I16" s="609"/>
      <c r="J16" s="609"/>
      <c r="K16" s="609"/>
      <c r="L16" s="609"/>
      <c r="M16" s="609"/>
      <c r="N16" s="609"/>
      <c r="O16" s="609"/>
      <c r="P16" s="610"/>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298</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08" t="s">
        <v>153</v>
      </c>
      <c r="C27" s="609"/>
      <c r="D27" s="609"/>
      <c r="E27" s="609"/>
      <c r="F27" s="609"/>
      <c r="G27" s="609"/>
      <c r="H27" s="609"/>
      <c r="I27" s="609"/>
      <c r="J27" s="609"/>
      <c r="K27" s="609"/>
      <c r="L27" s="609"/>
      <c r="M27" s="609"/>
      <c r="N27" s="609"/>
      <c r="O27" s="609"/>
      <c r="P27" s="610"/>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298</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08" t="s">
        <v>11</v>
      </c>
      <c r="C37" s="609"/>
      <c r="D37" s="609"/>
      <c r="E37" s="609"/>
      <c r="F37" s="609"/>
      <c r="G37" s="609"/>
      <c r="H37" s="609"/>
      <c r="I37" s="609"/>
      <c r="J37" s="609"/>
      <c r="K37" s="609"/>
      <c r="L37" s="609"/>
      <c r="M37" s="609"/>
      <c r="N37" s="609"/>
      <c r="O37" s="609"/>
      <c r="P37" s="610"/>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298</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08" t="s">
        <v>162</v>
      </c>
      <c r="C45" s="609"/>
      <c r="D45" s="609"/>
      <c r="E45" s="609"/>
      <c r="F45" s="609"/>
      <c r="G45" s="609"/>
      <c r="H45" s="609"/>
      <c r="I45" s="609"/>
      <c r="J45" s="609"/>
      <c r="K45" s="609"/>
      <c r="L45" s="609"/>
      <c r="M45" s="609"/>
      <c r="N45" s="609"/>
      <c r="O45" s="609"/>
      <c r="P45" s="610"/>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298</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08" t="s">
        <v>164</v>
      </c>
      <c r="C51" s="609"/>
      <c r="D51" s="609"/>
      <c r="E51" s="609"/>
      <c r="F51" s="609"/>
      <c r="G51" s="609"/>
      <c r="H51" s="609"/>
      <c r="I51" s="609"/>
      <c r="J51" s="609"/>
      <c r="K51" s="609"/>
      <c r="L51" s="609"/>
      <c r="M51" s="609"/>
      <c r="N51" s="609"/>
      <c r="O51" s="609"/>
      <c r="P51" s="610"/>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298</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16" t="s">
        <v>169</v>
      </c>
      <c r="C60" s="617"/>
      <c r="D60" s="617"/>
      <c r="E60" s="617"/>
      <c r="F60" s="617"/>
      <c r="G60" s="617"/>
      <c r="H60" s="617"/>
      <c r="I60" s="617"/>
      <c r="J60" s="617"/>
      <c r="K60" s="617"/>
      <c r="L60" s="617"/>
      <c r="M60" s="617"/>
      <c r="N60" s="617"/>
      <c r="O60" s="617"/>
      <c r="P60" s="618"/>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1" t="s">
        <v>170</v>
      </c>
      <c r="C62" s="601"/>
      <c r="D62" s="601"/>
      <c r="E62" s="601"/>
      <c r="F62" s="601"/>
      <c r="G62" s="601"/>
      <c r="H62" s="601"/>
      <c r="I62" s="601"/>
      <c r="J62" s="601"/>
      <c r="K62" s="601"/>
      <c r="L62" s="601"/>
      <c r="M62" s="601"/>
      <c r="N62" s="601"/>
      <c r="O62" s="601"/>
      <c r="P62" s="612"/>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298</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1" t="s">
        <v>175</v>
      </c>
      <c r="C71" s="601"/>
      <c r="D71" s="601"/>
      <c r="E71" s="601"/>
      <c r="F71" s="601"/>
      <c r="G71" s="601"/>
      <c r="H71" s="601"/>
      <c r="I71" s="601"/>
      <c r="J71" s="601"/>
      <c r="K71" s="601"/>
      <c r="L71" s="601"/>
      <c r="M71" s="601"/>
      <c r="N71" s="601"/>
      <c r="O71" s="601"/>
      <c r="P71" s="612"/>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298</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1" t="s">
        <v>184</v>
      </c>
      <c r="C84" s="601"/>
      <c r="D84" s="601"/>
      <c r="E84" s="601"/>
      <c r="F84" s="601"/>
      <c r="G84" s="601"/>
      <c r="H84" s="601"/>
      <c r="I84" s="601"/>
      <c r="J84" s="601"/>
      <c r="K84" s="601"/>
      <c r="L84" s="601"/>
      <c r="M84" s="601"/>
      <c r="N84" s="601"/>
      <c r="O84" s="601"/>
      <c r="P84" s="612"/>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298</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1" t="s">
        <v>188</v>
      </c>
      <c r="C92" s="601"/>
      <c r="D92" s="601"/>
      <c r="E92" s="601"/>
      <c r="F92" s="601"/>
      <c r="G92" s="601"/>
      <c r="H92" s="601"/>
      <c r="I92" s="601"/>
      <c r="J92" s="601"/>
      <c r="K92" s="601"/>
      <c r="L92" s="601"/>
      <c r="M92" s="601"/>
      <c r="N92" s="601"/>
      <c r="O92" s="601"/>
      <c r="P92" s="612"/>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298</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602" t="s">
        <v>225</v>
      </c>
      <c r="D111" s="602"/>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8" t="s">
        <v>264</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265</v>
      </c>
      <c r="D113" s="588"/>
      <c r="E113" s="271"/>
      <c r="F113" s="269"/>
      <c r="G113" s="269"/>
      <c r="H113" s="271"/>
      <c r="I113" s="271"/>
      <c r="J113" s="272">
        <f>J112-(E32*G32*J32)</f>
        <v>0</v>
      </c>
      <c r="K113" s="271">
        <f>K112-(E32*G32*K32)</f>
        <v>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6" t="s">
        <v>332</v>
      </c>
      <c r="D116" s="586"/>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6" t="s">
        <v>300</v>
      </c>
      <c r="D117" s="586"/>
      <c r="E117" s="264"/>
      <c r="F117" s="266"/>
      <c r="G117" s="266"/>
      <c r="H117" s="300"/>
      <c r="I117" s="300"/>
      <c r="J117" s="300"/>
      <c r="K117" s="300"/>
      <c r="L117" s="300"/>
      <c r="M117" s="300"/>
      <c r="N117" s="300"/>
      <c r="O117" s="255"/>
      <c r="P117" s="281">
        <f>SUM(H117:O117)</f>
        <v>0</v>
      </c>
    </row>
    <row r="118" spans="2:16" x14ac:dyDescent="0.25">
      <c r="B118" s="384"/>
      <c r="C118" s="586" t="s">
        <v>301</v>
      </c>
      <c r="D118" s="586"/>
      <c r="E118" s="264"/>
      <c r="F118" s="266"/>
      <c r="G118" s="266"/>
      <c r="H118" s="300"/>
      <c r="I118" s="300"/>
      <c r="J118" s="300"/>
      <c r="K118" s="300"/>
      <c r="L118" s="300"/>
      <c r="M118" s="300"/>
      <c r="N118" s="300"/>
      <c r="O118" s="255"/>
      <c r="P118" s="281">
        <f>SUM(H118:O118)</f>
        <v>0</v>
      </c>
    </row>
    <row r="119" spans="2:16" x14ac:dyDescent="0.25">
      <c r="B119" s="384"/>
      <c r="C119" s="586" t="s">
        <v>302</v>
      </c>
      <c r="D119" s="586"/>
      <c r="E119" s="264"/>
      <c r="F119" s="266"/>
      <c r="G119" s="266"/>
      <c r="H119" s="300"/>
      <c r="I119" s="300"/>
      <c r="J119" s="300"/>
      <c r="K119" s="300"/>
      <c r="L119" s="300"/>
      <c r="M119" s="300"/>
      <c r="N119" s="300"/>
      <c r="O119" s="255"/>
      <c r="P119" s="281">
        <f t="shared" ref="P119" si="2">SUM(H119:O119)</f>
        <v>0</v>
      </c>
    </row>
    <row r="120" spans="2:16" x14ac:dyDescent="0.25">
      <c r="B120" s="384"/>
      <c r="C120" s="586" t="s">
        <v>303</v>
      </c>
      <c r="D120" s="586"/>
      <c r="E120" s="264"/>
      <c r="F120" s="266"/>
      <c r="G120" s="266"/>
      <c r="H120" s="300"/>
      <c r="I120" s="300"/>
      <c r="J120" s="300"/>
      <c r="K120" s="300"/>
      <c r="L120" s="300"/>
      <c r="M120" s="300"/>
      <c r="N120" s="300"/>
      <c r="O120" s="255"/>
      <c r="P120" s="281">
        <f>SUM(H120:O120)</f>
        <v>0</v>
      </c>
    </row>
    <row r="121" spans="2:16" x14ac:dyDescent="0.25">
      <c r="B121" s="384"/>
      <c r="C121" s="586" t="s">
        <v>304</v>
      </c>
      <c r="D121" s="586"/>
      <c r="E121" s="264"/>
      <c r="F121" s="266"/>
      <c r="G121" s="266"/>
      <c r="H121" s="381" t="e">
        <f>'5.  2015 LRAM'!H129*H116</f>
        <v>#REF!</v>
      </c>
      <c r="I121" s="381" t="e">
        <f>'5.  2015 LRAM'!I129*I116</f>
        <v>#REF!</v>
      </c>
      <c r="J121" s="381" t="e">
        <f>'5.  2015 LRAM'!J129*J116</f>
        <v>#REF!</v>
      </c>
      <c r="K121" s="381" t="e">
        <f>'5.  2015 LRAM'!K129*K116</f>
        <v>#REF!</v>
      </c>
      <c r="L121" s="381" t="e">
        <f>'5.  2015 LRAM'!L129*L116</f>
        <v>#REF!</v>
      </c>
      <c r="M121" s="381" t="e">
        <f>'5.  2015 LRAM'!M129*M116</f>
        <v>#REF!</v>
      </c>
      <c r="N121" s="381" t="e">
        <f>'5.  2015 LRAM'!N129*N116</f>
        <v>#REF!</v>
      </c>
      <c r="O121" s="255"/>
      <c r="P121" s="281" t="e">
        <f t="shared" ref="P121:P122" si="3">SUM(H121:O121)</f>
        <v>#REF!</v>
      </c>
    </row>
    <row r="122" spans="2:16" x14ac:dyDescent="0.25">
      <c r="B122" s="384"/>
      <c r="C122" s="586" t="s">
        <v>305</v>
      </c>
      <c r="D122" s="586"/>
      <c r="E122" s="264"/>
      <c r="F122" s="266"/>
      <c r="G122" s="266"/>
      <c r="H122" s="381" t="e">
        <f>'5-b. 2016 LRAM'!H127*H116</f>
        <v>#DIV/0!</v>
      </c>
      <c r="I122" s="381" t="e">
        <f>'5-b. 2016 LRAM'!I127*I116</f>
        <v>#DIV/0!</v>
      </c>
      <c r="J122" s="381" t="e">
        <f>'5-b. 2016 LRAM'!J127*J116</f>
        <v>#DIV/0!</v>
      </c>
      <c r="K122" s="381" t="e">
        <f>'5-b. 2016 LRAM'!K127*K116</f>
        <v>#DIV/0!</v>
      </c>
      <c r="L122" s="381" t="e">
        <f>'5-b. 2016 LRAM'!L127*L116</f>
        <v>#REF!</v>
      </c>
      <c r="M122" s="381" t="e">
        <f>'5-b. 2016 LRAM'!M127*M116</f>
        <v>#REF!</v>
      </c>
      <c r="N122" s="381" t="e">
        <f>'5-b. 2016 LRAM'!N127*N116</f>
        <v>#REF!</v>
      </c>
      <c r="O122" s="255"/>
      <c r="P122" s="281" t="e">
        <f t="shared" si="3"/>
        <v>#DIV/0!</v>
      </c>
    </row>
    <row r="123" spans="2:16" x14ac:dyDescent="0.25">
      <c r="B123" s="384"/>
      <c r="C123" s="586" t="s">
        <v>306</v>
      </c>
      <c r="D123" s="586"/>
      <c r="E123" s="264"/>
      <c r="F123" s="266"/>
      <c r="G123" s="266"/>
      <c r="H123" s="381" t="e">
        <f>'5-c.  2017 LRAM'!H128*H116</f>
        <v>#DIV/0!</v>
      </c>
      <c r="I123" s="381" t="e">
        <f>'5-c.  2017 LRAM'!I128*I116</f>
        <v>#DIV/0!</v>
      </c>
      <c r="J123" s="381" t="e">
        <f>'5-c.  2017 LRAM'!J128*J116</f>
        <v>#DIV/0!</v>
      </c>
      <c r="K123" s="381" t="e">
        <f>'5-c.  2017 LRAM'!K128*K116</f>
        <v>#DIV/0!</v>
      </c>
      <c r="L123" s="381" t="e">
        <f>'5-c.  2017 LRAM'!L128*L116</f>
        <v>#REF!</v>
      </c>
      <c r="M123" s="381" t="e">
        <f>'5-c.  2017 LRAM'!M128*M116</f>
        <v>#REF!</v>
      </c>
      <c r="N123" s="381" t="e">
        <f>'5-c.  2017 LRAM'!N128*N116</f>
        <v>#DIV/0!</v>
      </c>
      <c r="O123" s="255"/>
      <c r="P123" s="281" t="e">
        <f>SUM(H123:O123)</f>
        <v>#DIV/0!</v>
      </c>
    </row>
    <row r="124" spans="2:16" x14ac:dyDescent="0.25">
      <c r="B124" s="384"/>
      <c r="C124" s="586" t="s">
        <v>307</v>
      </c>
      <c r="D124" s="586"/>
      <c r="E124" s="264"/>
      <c r="F124" s="266"/>
      <c r="G124" s="266"/>
      <c r="H124" s="381" t="e">
        <f>'5-d.  2018 LRAM'!H127*H116</f>
        <v>#DIV/0!</v>
      </c>
      <c r="I124" s="381" t="e">
        <f>'5-d.  2018 LRAM'!I127*I116</f>
        <v>#DIV/0!</v>
      </c>
      <c r="J124" s="381" t="e">
        <f>'5-d.  2018 LRAM'!J127*J116</f>
        <v>#DIV/0!</v>
      </c>
      <c r="K124" s="381" t="e">
        <f>'5-d.  2018 LRAM'!K127*K116</f>
        <v>#DIV/0!</v>
      </c>
      <c r="L124" s="381" t="e">
        <f>'5-d.  2018 LRAM'!L127*L116</f>
        <v>#REF!</v>
      </c>
      <c r="M124" s="381" t="e">
        <f>'5-d.  2018 LRAM'!M127*M116</f>
        <v>#REF!</v>
      </c>
      <c r="N124" s="381" t="e">
        <f>'5-d.  2018 LRAM'!N127*N116</f>
        <v>#REF!</v>
      </c>
      <c r="O124" s="255"/>
      <c r="P124" s="281" t="e">
        <f t="shared" ref="P124:P125" si="4">SUM(H124:O124)</f>
        <v>#DIV/0!</v>
      </c>
    </row>
    <row r="125" spans="2:16" x14ac:dyDescent="0.25">
      <c r="B125" s="384"/>
      <c r="C125" s="586" t="s">
        <v>308</v>
      </c>
      <c r="D125" s="586"/>
      <c r="E125" s="264"/>
      <c r="F125" s="266"/>
      <c r="G125" s="266"/>
      <c r="H125" s="381" t="e">
        <f>H111*H116</f>
        <v>#REF!</v>
      </c>
      <c r="I125" s="381" t="e">
        <f>I111*I116</f>
        <v>#REF!</v>
      </c>
      <c r="J125" s="381" t="e">
        <f>J112*J116</f>
        <v>#REF!</v>
      </c>
      <c r="K125" s="381" t="e">
        <f>K112*K116</f>
        <v>#REF!</v>
      </c>
      <c r="L125" s="381" t="e">
        <f>L112*L116</f>
        <v>#REF!</v>
      </c>
      <c r="M125" s="381" t="e">
        <f>M112*M116</f>
        <v>#REF!</v>
      </c>
      <c r="N125" s="381" t="e">
        <f>N111*N116</f>
        <v>#REF!</v>
      </c>
      <c r="O125" s="255"/>
      <c r="P125" s="281" t="e">
        <f t="shared" si="4"/>
        <v>#REF!</v>
      </c>
    </row>
    <row r="126" spans="2:16" x14ac:dyDescent="0.25">
      <c r="B126" s="279"/>
      <c r="C126" s="382" t="s">
        <v>299</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2"/>
      <c r="D127" s="264"/>
      <c r="E127" s="264"/>
      <c r="F127" s="262"/>
      <c r="G127" s="262"/>
      <c r="H127" s="268"/>
      <c r="I127" s="268"/>
      <c r="J127" s="268"/>
      <c r="K127" s="268"/>
      <c r="L127" s="268"/>
      <c r="M127" s="268"/>
      <c r="N127" s="268"/>
      <c r="O127" s="264"/>
      <c r="P127" s="282"/>
    </row>
    <row r="128" spans="2:16" x14ac:dyDescent="0.25">
      <c r="B128" s="427"/>
      <c r="C128" s="587" t="s">
        <v>309</v>
      </c>
      <c r="D128" s="587"/>
      <c r="E128" s="428"/>
      <c r="F128" s="334"/>
      <c r="G128" s="334"/>
      <c r="H128" s="407" t="e">
        <f>H111*'6.  Persistence Rates'!$I$48</f>
        <v>#DIV/0!</v>
      </c>
      <c r="I128" s="407" t="e">
        <f>I111*'6.  Persistence Rates'!$I$48</f>
        <v>#DIV/0!</v>
      </c>
      <c r="J128" s="407" t="e">
        <f>J112*'6.  Persistence Rates'!$V$48</f>
        <v>#DIV/0!</v>
      </c>
      <c r="K128" s="407" t="e">
        <f>K112*'6.  Persistence Rates'!$V$48</f>
        <v>#DIV/0!</v>
      </c>
      <c r="L128" s="407" t="e">
        <f>L112*'6.  Persistence Rates'!$V$48</f>
        <v>#DIV/0!</v>
      </c>
      <c r="M128" s="407" t="e">
        <f>M112*'6.  Persistence Rates'!$V$48</f>
        <v>#DIV/0!</v>
      </c>
      <c r="N128" s="407" t="e">
        <f>N111*'6.  Persistence Rates'!$I$48</f>
        <v>#DIV/0!</v>
      </c>
      <c r="O128" s="334"/>
      <c r="P128" s="403"/>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25" defaultRowHeight="15" outlineLevelRow="1" x14ac:dyDescent="0.25"/>
  <cols>
    <col min="1" max="1" width="6.375" style="68" customWidth="1"/>
    <col min="2" max="2" width="5.125" style="68" customWidth="1"/>
    <col min="3" max="3" width="44.25" style="443" customWidth="1"/>
    <col min="4" max="4" width="12.25" style="444" customWidth="1"/>
    <col min="5" max="5" width="13.25" style="444" customWidth="1"/>
    <col min="6" max="7" width="19.375" style="68" customWidth="1"/>
    <col min="8" max="14" width="12.75" style="68" customWidth="1"/>
    <col min="15" max="15" width="8.125" style="68" customWidth="1"/>
    <col min="16" max="16" width="11.25" style="68" customWidth="1"/>
    <col min="17" max="17" width="13.125" style="68" customWidth="1"/>
    <col min="18" max="16384" width="9.125" style="68"/>
  </cols>
  <sheetData>
    <row r="2" spans="1:18" ht="18.75" customHeight="1" x14ac:dyDescent="0.3">
      <c r="B2" s="636" t="s">
        <v>310</v>
      </c>
      <c r="C2" s="636"/>
      <c r="D2" s="636"/>
      <c r="E2" s="636"/>
      <c r="F2" s="636"/>
      <c r="G2" s="636"/>
      <c r="H2" s="636"/>
      <c r="I2" s="636"/>
      <c r="J2" s="636"/>
      <c r="K2" s="636"/>
      <c r="L2" s="636"/>
      <c r="M2" s="636"/>
      <c r="N2" s="636"/>
      <c r="O2" s="636"/>
      <c r="P2" s="636"/>
    </row>
    <row r="3" spans="1:18" ht="18.75" outlineLevel="1" x14ac:dyDescent="0.3">
      <c r="B3" s="446"/>
      <c r="C3" s="446"/>
      <c r="D3" s="446"/>
      <c r="E3" s="446"/>
      <c r="F3" s="446"/>
      <c r="G3" s="446"/>
      <c r="H3" s="446"/>
      <c r="I3" s="446"/>
      <c r="J3" s="446"/>
      <c r="K3" s="446"/>
      <c r="L3" s="446"/>
      <c r="M3" s="446"/>
      <c r="N3" s="446"/>
      <c r="O3" s="446"/>
      <c r="P3" s="446"/>
    </row>
    <row r="4" spans="1:18" ht="35.25" customHeight="1" outlineLevel="1" x14ac:dyDescent="0.3">
      <c r="A4" s="340"/>
      <c r="B4" s="446"/>
      <c r="C4" s="372" t="s">
        <v>405</v>
      </c>
      <c r="D4" s="447"/>
      <c r="E4" s="637" t="s">
        <v>368</v>
      </c>
      <c r="F4" s="637"/>
      <c r="G4" s="637"/>
      <c r="H4" s="637"/>
      <c r="I4" s="637"/>
      <c r="J4" s="637"/>
      <c r="K4" s="637"/>
      <c r="L4" s="637"/>
      <c r="M4" s="637"/>
      <c r="N4" s="637"/>
      <c r="O4" s="637"/>
      <c r="P4" s="637"/>
    </row>
    <row r="5" spans="1:18" ht="18.75" customHeight="1" outlineLevel="1" x14ac:dyDescent="0.3">
      <c r="B5" s="446"/>
      <c r="C5" s="448"/>
      <c r="D5" s="447"/>
      <c r="E5" s="375" t="s">
        <v>362</v>
      </c>
      <c r="F5" s="447"/>
      <c r="G5" s="447"/>
      <c r="H5" s="447"/>
      <c r="I5" s="447"/>
      <c r="J5" s="447"/>
      <c r="K5" s="447"/>
      <c r="L5" s="447"/>
      <c r="M5" s="447"/>
      <c r="N5" s="447"/>
      <c r="O5" s="447"/>
      <c r="P5" s="447"/>
    </row>
    <row r="6" spans="1:18" ht="18.75" customHeight="1" outlineLevel="1" x14ac:dyDescent="0.3">
      <c r="B6" s="446"/>
      <c r="C6" s="448"/>
      <c r="D6" s="447"/>
      <c r="E6" s="375" t="s">
        <v>363</v>
      </c>
      <c r="F6" s="447"/>
      <c r="G6" s="447"/>
      <c r="H6" s="447"/>
      <c r="I6" s="447"/>
      <c r="J6" s="447"/>
      <c r="K6" s="447"/>
      <c r="L6" s="447"/>
      <c r="M6" s="447"/>
      <c r="N6" s="447"/>
      <c r="O6" s="447"/>
      <c r="P6" s="447"/>
    </row>
    <row r="7" spans="1:18" ht="18.75" customHeight="1" outlineLevel="1" x14ac:dyDescent="0.3">
      <c r="B7" s="446"/>
      <c r="C7" s="448"/>
      <c r="D7" s="447"/>
      <c r="E7" s="375" t="s">
        <v>422</v>
      </c>
      <c r="F7" s="447"/>
      <c r="G7" s="447"/>
      <c r="H7" s="447"/>
      <c r="I7" s="447"/>
      <c r="J7" s="447"/>
      <c r="K7" s="447"/>
      <c r="L7" s="447"/>
      <c r="M7" s="447"/>
      <c r="N7" s="447"/>
      <c r="O7" s="447"/>
      <c r="P7" s="447"/>
    </row>
    <row r="8" spans="1:18" ht="18.75" customHeight="1" outlineLevel="1" x14ac:dyDescent="0.3">
      <c r="B8" s="446"/>
      <c r="C8" s="448"/>
      <c r="D8" s="447"/>
      <c r="E8" s="375"/>
      <c r="F8" s="447"/>
      <c r="G8" s="447"/>
      <c r="H8" s="447"/>
      <c r="I8" s="447"/>
      <c r="J8" s="447"/>
      <c r="K8" s="447"/>
      <c r="L8" s="447"/>
      <c r="M8" s="447"/>
      <c r="N8" s="447"/>
      <c r="O8" s="447"/>
      <c r="P8" s="447"/>
    </row>
    <row r="9" spans="1:18" ht="18.75" customHeight="1" outlineLevel="1" x14ac:dyDescent="0.3">
      <c r="B9" s="446"/>
      <c r="C9" s="237" t="s">
        <v>341</v>
      </c>
      <c r="D9" s="446"/>
      <c r="E9" s="238" t="s">
        <v>369</v>
      </c>
      <c r="F9" s="455"/>
      <c r="G9" s="446"/>
      <c r="H9" s="446"/>
      <c r="I9" s="446"/>
      <c r="J9" s="446"/>
      <c r="K9" s="446"/>
      <c r="L9" s="446"/>
      <c r="M9" s="446"/>
      <c r="N9" s="446"/>
      <c r="O9" s="446"/>
      <c r="P9" s="446"/>
      <c r="R9" s="82"/>
    </row>
    <row r="10" spans="1:18" ht="18.75" customHeight="1" outlineLevel="1" x14ac:dyDescent="0.3">
      <c r="B10" s="446"/>
      <c r="C10" s="446"/>
      <c r="D10" s="446"/>
      <c r="E10" s="638" t="s">
        <v>342</v>
      </c>
      <c r="F10" s="638"/>
      <c r="G10" s="446"/>
      <c r="H10" s="446"/>
      <c r="I10" s="446"/>
      <c r="J10" s="446"/>
      <c r="K10" s="446"/>
      <c r="L10" s="446"/>
      <c r="M10" s="446"/>
      <c r="N10" s="446"/>
      <c r="O10" s="446"/>
      <c r="P10" s="446"/>
    </row>
    <row r="11" spans="1:18" x14ac:dyDescent="0.25">
      <c r="A11" s="453"/>
      <c r="C11" s="450"/>
      <c r="D11" s="451"/>
      <c r="E11" s="451"/>
    </row>
    <row r="12" spans="1:18" ht="18.75" x14ac:dyDescent="0.3">
      <c r="B12" s="449" t="s">
        <v>484</v>
      </c>
      <c r="C12" s="446"/>
      <c r="D12" s="446"/>
      <c r="E12" s="446"/>
      <c r="F12" s="446"/>
      <c r="G12" s="446"/>
      <c r="H12" s="446"/>
      <c r="I12" s="446"/>
      <c r="J12" s="446"/>
      <c r="K12" s="446"/>
      <c r="L12" s="446"/>
      <c r="M12" s="446"/>
      <c r="N12" s="446"/>
      <c r="O12" s="446"/>
      <c r="P12" s="446"/>
    </row>
    <row r="13" spans="1:18" ht="45" x14ac:dyDescent="0.25">
      <c r="B13" s="628" t="s">
        <v>58</v>
      </c>
      <c r="C13" s="630" t="s">
        <v>0</v>
      </c>
      <c r="D13" s="630" t="s">
        <v>44</v>
      </c>
      <c r="E13" s="630" t="s">
        <v>209</v>
      </c>
      <c r="F13" s="240" t="s">
        <v>206</v>
      </c>
      <c r="G13" s="240" t="s">
        <v>45</v>
      </c>
      <c r="H13" s="632" t="s">
        <v>59</v>
      </c>
      <c r="I13" s="632"/>
      <c r="J13" s="632"/>
      <c r="K13" s="632"/>
      <c r="L13" s="632"/>
      <c r="M13" s="632"/>
      <c r="N13" s="632"/>
      <c r="O13" s="632"/>
      <c r="P13" s="633"/>
    </row>
    <row r="14" spans="1:18" ht="45" x14ac:dyDescent="0.25">
      <c r="B14" s="629"/>
      <c r="C14" s="631"/>
      <c r="D14" s="631"/>
      <c r="E14" s="631"/>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16" t="s">
        <v>145</v>
      </c>
      <c r="C15" s="617"/>
      <c r="D15" s="617"/>
      <c r="E15" s="617"/>
      <c r="F15" s="617"/>
      <c r="G15" s="617"/>
      <c r="H15" s="617"/>
      <c r="I15" s="617"/>
      <c r="J15" s="617"/>
      <c r="K15" s="617"/>
      <c r="L15" s="617"/>
      <c r="M15" s="617"/>
      <c r="N15" s="617"/>
      <c r="O15" s="617"/>
      <c r="P15" s="618"/>
    </row>
    <row r="16" spans="1:18" ht="26.25" customHeight="1" x14ac:dyDescent="0.25">
      <c r="A16" s="454"/>
      <c r="B16" s="608" t="s">
        <v>146</v>
      </c>
      <c r="C16" s="609"/>
      <c r="D16" s="609"/>
      <c r="E16" s="609"/>
      <c r="F16" s="609"/>
      <c r="G16" s="609"/>
      <c r="H16" s="609"/>
      <c r="I16" s="609"/>
      <c r="J16" s="609"/>
      <c r="K16" s="609"/>
      <c r="L16" s="609"/>
      <c r="M16" s="609"/>
      <c r="N16" s="609"/>
      <c r="O16" s="609"/>
      <c r="P16" s="610"/>
    </row>
    <row r="17" spans="1:16" x14ac:dyDescent="0.25">
      <c r="A17" s="45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0"/>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45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45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45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45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454"/>
      <c r="B23" s="434" t="s">
        <v>323</v>
      </c>
      <c r="C23" s="417"/>
      <c r="D23" s="255" t="s">
        <v>257</v>
      </c>
      <c r="E23" s="420"/>
      <c r="F23" s="300"/>
      <c r="G23" s="300"/>
      <c r="H23" s="429"/>
      <c r="I23" s="419"/>
      <c r="J23" s="419"/>
      <c r="K23" s="419"/>
      <c r="L23" s="419"/>
      <c r="M23" s="419"/>
      <c r="N23" s="419"/>
      <c r="O23" s="419"/>
      <c r="P23" s="433">
        <f t="shared" si="0"/>
        <v>0</v>
      </c>
    </row>
    <row r="24" spans="1:16" x14ac:dyDescent="0.25">
      <c r="A24" s="454"/>
      <c r="B24" s="432"/>
      <c r="C24" s="417"/>
      <c r="D24" s="255"/>
      <c r="E24" s="420"/>
      <c r="F24" s="300"/>
      <c r="G24" s="300"/>
      <c r="H24" s="429"/>
      <c r="I24" s="419"/>
      <c r="J24" s="419"/>
      <c r="K24" s="419"/>
      <c r="L24" s="419"/>
      <c r="M24" s="419"/>
      <c r="N24" s="419"/>
      <c r="O24" s="419"/>
      <c r="P24" s="433">
        <f t="shared" si="0"/>
        <v>0</v>
      </c>
    </row>
    <row r="25" spans="1:16" x14ac:dyDescent="0.25">
      <c r="A25" s="454"/>
      <c r="B25" s="432"/>
      <c r="C25" s="417"/>
      <c r="D25" s="255"/>
      <c r="E25" s="420"/>
      <c r="F25" s="300"/>
      <c r="G25" s="300"/>
      <c r="H25" s="429"/>
      <c r="I25" s="419"/>
      <c r="J25" s="419"/>
      <c r="K25" s="419"/>
      <c r="L25" s="419"/>
      <c r="M25" s="419"/>
      <c r="N25" s="419"/>
      <c r="O25" s="419"/>
      <c r="P25" s="433">
        <f t="shared" si="0"/>
        <v>0</v>
      </c>
    </row>
    <row r="26" spans="1:16" x14ac:dyDescent="0.25">
      <c r="A26" s="454"/>
      <c r="B26" s="432"/>
      <c r="C26" s="417"/>
      <c r="D26" s="255"/>
      <c r="E26" s="420"/>
      <c r="F26" s="300"/>
      <c r="G26" s="300"/>
      <c r="H26" s="429"/>
      <c r="I26" s="419"/>
      <c r="J26" s="419"/>
      <c r="K26" s="419"/>
      <c r="L26" s="419"/>
      <c r="M26" s="419"/>
      <c r="N26" s="419"/>
      <c r="O26" s="419"/>
      <c r="P26" s="433">
        <f t="shared" si="0"/>
        <v>0</v>
      </c>
    </row>
    <row r="27" spans="1:16" ht="25.5" customHeight="1" x14ac:dyDescent="0.25">
      <c r="A27" s="454"/>
      <c r="B27" s="608" t="s">
        <v>153</v>
      </c>
      <c r="C27" s="609"/>
      <c r="D27" s="609"/>
      <c r="E27" s="609"/>
      <c r="F27" s="609"/>
      <c r="G27" s="609"/>
      <c r="H27" s="609"/>
      <c r="I27" s="609"/>
      <c r="J27" s="609"/>
      <c r="K27" s="609"/>
      <c r="L27" s="609"/>
      <c r="M27" s="609"/>
      <c r="N27" s="609"/>
      <c r="O27" s="609"/>
      <c r="P27" s="610"/>
    </row>
    <row r="28" spans="1:16" x14ac:dyDescent="0.25">
      <c r="A28" s="454"/>
      <c r="B28" s="432">
        <v>7</v>
      </c>
      <c r="C28" s="417" t="s">
        <v>154</v>
      </c>
      <c r="D28" s="255" t="s">
        <v>33</v>
      </c>
      <c r="E28" s="420">
        <v>12</v>
      </c>
      <c r="F28" s="300"/>
      <c r="G28" s="300"/>
      <c r="H28" s="419"/>
      <c r="I28" s="429">
        <v>0.2</v>
      </c>
      <c r="J28" s="429">
        <v>0.5</v>
      </c>
      <c r="K28" s="429">
        <v>0.3</v>
      </c>
      <c r="L28" s="419"/>
      <c r="M28" s="419"/>
      <c r="N28" s="419"/>
      <c r="O28" s="419"/>
      <c r="P28" s="433">
        <f t="shared" si="0"/>
        <v>1</v>
      </c>
    </row>
    <row r="29" spans="1:16" ht="28.5" x14ac:dyDescent="0.25">
      <c r="A29" s="45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45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45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454"/>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454"/>
      <c r="B33" s="434" t="s">
        <v>323</v>
      </c>
      <c r="C33" s="417"/>
      <c r="D33" s="255" t="s">
        <v>257</v>
      </c>
      <c r="E33" s="420"/>
      <c r="F33" s="300"/>
      <c r="G33" s="300"/>
      <c r="H33" s="419"/>
      <c r="I33" s="419"/>
      <c r="J33" s="419"/>
      <c r="K33" s="419"/>
      <c r="L33" s="419"/>
      <c r="M33" s="419"/>
      <c r="N33" s="419"/>
      <c r="O33" s="419"/>
      <c r="P33" s="433">
        <f t="shared" si="0"/>
        <v>0</v>
      </c>
    </row>
    <row r="34" spans="1:16" x14ac:dyDescent="0.25">
      <c r="A34" s="454"/>
      <c r="B34" s="432"/>
      <c r="C34" s="417"/>
      <c r="D34" s="255"/>
      <c r="E34" s="420"/>
      <c r="F34" s="300"/>
      <c r="G34" s="300"/>
      <c r="H34" s="419"/>
      <c r="I34" s="419"/>
      <c r="J34" s="419"/>
      <c r="K34" s="419"/>
      <c r="L34" s="419"/>
      <c r="M34" s="419"/>
      <c r="N34" s="419"/>
      <c r="O34" s="419"/>
      <c r="P34" s="433">
        <f t="shared" si="0"/>
        <v>0</v>
      </c>
    </row>
    <row r="35" spans="1:16" x14ac:dyDescent="0.25">
      <c r="A35" s="454"/>
      <c r="B35" s="432"/>
      <c r="C35" s="417"/>
      <c r="D35" s="255"/>
      <c r="E35" s="420"/>
      <c r="F35" s="300"/>
      <c r="G35" s="300"/>
      <c r="H35" s="419"/>
      <c r="I35" s="419"/>
      <c r="J35" s="419"/>
      <c r="K35" s="419"/>
      <c r="L35" s="419"/>
      <c r="M35" s="419"/>
      <c r="N35" s="419"/>
      <c r="O35" s="419"/>
      <c r="P35" s="433">
        <f t="shared" si="0"/>
        <v>0</v>
      </c>
    </row>
    <row r="36" spans="1:16" x14ac:dyDescent="0.25">
      <c r="A36" s="454"/>
      <c r="B36" s="432"/>
      <c r="C36" s="417"/>
      <c r="D36" s="255"/>
      <c r="E36" s="420"/>
      <c r="F36" s="300"/>
      <c r="G36" s="300"/>
      <c r="H36" s="419"/>
      <c r="I36" s="419"/>
      <c r="J36" s="419"/>
      <c r="K36" s="419"/>
      <c r="L36" s="419"/>
      <c r="M36" s="419"/>
      <c r="N36" s="419"/>
      <c r="O36" s="419"/>
      <c r="P36" s="433">
        <f t="shared" si="0"/>
        <v>0</v>
      </c>
    </row>
    <row r="37" spans="1:16" ht="26.25" customHeight="1" x14ac:dyDescent="0.25">
      <c r="A37" s="454"/>
      <c r="B37" s="608" t="s">
        <v>11</v>
      </c>
      <c r="C37" s="609"/>
      <c r="D37" s="609"/>
      <c r="E37" s="609"/>
      <c r="F37" s="609"/>
      <c r="G37" s="609"/>
      <c r="H37" s="609"/>
      <c r="I37" s="609"/>
      <c r="J37" s="609"/>
      <c r="K37" s="609"/>
      <c r="L37" s="609"/>
      <c r="M37" s="609"/>
      <c r="N37" s="609"/>
      <c r="O37" s="609"/>
      <c r="P37" s="610"/>
    </row>
    <row r="38" spans="1:16" ht="28.5" x14ac:dyDescent="0.25">
      <c r="A38" s="45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45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45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454"/>
      <c r="B41" s="434" t="s">
        <v>323</v>
      </c>
      <c r="C41" s="417"/>
      <c r="D41" s="255" t="s">
        <v>257</v>
      </c>
      <c r="E41" s="420"/>
      <c r="F41" s="300"/>
      <c r="G41" s="300"/>
      <c r="H41" s="419"/>
      <c r="I41" s="419"/>
      <c r="J41" s="419"/>
      <c r="K41" s="419"/>
      <c r="L41" s="419"/>
      <c r="M41" s="419"/>
      <c r="N41" s="419"/>
      <c r="O41" s="419"/>
      <c r="P41" s="433">
        <f t="shared" si="0"/>
        <v>0</v>
      </c>
    </row>
    <row r="42" spans="1:16" x14ac:dyDescent="0.25">
      <c r="A42" s="454"/>
      <c r="B42" s="432"/>
      <c r="C42" s="417"/>
      <c r="D42" s="255"/>
      <c r="E42" s="420"/>
      <c r="F42" s="300"/>
      <c r="G42" s="300"/>
      <c r="H42" s="419"/>
      <c r="I42" s="419"/>
      <c r="J42" s="419"/>
      <c r="K42" s="419"/>
      <c r="L42" s="419"/>
      <c r="M42" s="419"/>
      <c r="N42" s="419"/>
      <c r="O42" s="419"/>
      <c r="P42" s="433">
        <f t="shared" si="0"/>
        <v>0</v>
      </c>
    </row>
    <row r="43" spans="1:16" x14ac:dyDescent="0.25">
      <c r="A43" s="454"/>
      <c r="B43" s="432"/>
      <c r="C43" s="417"/>
      <c r="D43" s="255"/>
      <c r="E43" s="420"/>
      <c r="F43" s="300"/>
      <c r="G43" s="300"/>
      <c r="H43" s="419"/>
      <c r="I43" s="419"/>
      <c r="J43" s="419"/>
      <c r="K43" s="419"/>
      <c r="L43" s="419"/>
      <c r="M43" s="419"/>
      <c r="N43" s="419"/>
      <c r="O43" s="419"/>
      <c r="P43" s="433">
        <f t="shared" si="0"/>
        <v>0</v>
      </c>
    </row>
    <row r="44" spans="1:16" x14ac:dyDescent="0.25">
      <c r="A44" s="454"/>
      <c r="B44" s="432"/>
      <c r="C44" s="417"/>
      <c r="D44" s="255"/>
      <c r="E44" s="420"/>
      <c r="F44" s="300"/>
      <c r="G44" s="300"/>
      <c r="H44" s="419"/>
      <c r="I44" s="419"/>
      <c r="J44" s="419"/>
      <c r="K44" s="419"/>
      <c r="L44" s="419"/>
      <c r="M44" s="419"/>
      <c r="N44" s="419"/>
      <c r="O44" s="419"/>
      <c r="P44" s="433">
        <f t="shared" si="0"/>
        <v>0</v>
      </c>
    </row>
    <row r="45" spans="1:16" ht="24" customHeight="1" x14ac:dyDescent="0.25">
      <c r="A45" s="454"/>
      <c r="B45" s="608" t="s">
        <v>162</v>
      </c>
      <c r="C45" s="609"/>
      <c r="D45" s="609"/>
      <c r="E45" s="609"/>
      <c r="F45" s="609"/>
      <c r="G45" s="609"/>
      <c r="H45" s="609"/>
      <c r="I45" s="609"/>
      <c r="J45" s="609"/>
      <c r="K45" s="609"/>
      <c r="L45" s="609"/>
      <c r="M45" s="609"/>
      <c r="N45" s="609"/>
      <c r="O45" s="609"/>
      <c r="P45" s="610"/>
    </row>
    <row r="46" spans="1:16" x14ac:dyDescent="0.25">
      <c r="A46" s="45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454"/>
      <c r="B47" s="434" t="s">
        <v>323</v>
      </c>
      <c r="C47" s="417"/>
      <c r="D47" s="255" t="s">
        <v>257</v>
      </c>
      <c r="E47" s="420"/>
      <c r="F47" s="300"/>
      <c r="G47" s="300"/>
      <c r="H47" s="429"/>
      <c r="I47" s="419"/>
      <c r="J47" s="419"/>
      <c r="K47" s="419"/>
      <c r="L47" s="419"/>
      <c r="M47" s="419"/>
      <c r="N47" s="419"/>
      <c r="O47" s="419"/>
      <c r="P47" s="433">
        <f t="shared" si="0"/>
        <v>0</v>
      </c>
    </row>
    <row r="48" spans="1:16" x14ac:dyDescent="0.25">
      <c r="A48" s="454"/>
      <c r="B48" s="432"/>
      <c r="C48" s="417"/>
      <c r="D48" s="255"/>
      <c r="E48" s="420"/>
      <c r="F48" s="300"/>
      <c r="G48" s="300"/>
      <c r="H48" s="429"/>
      <c r="I48" s="419"/>
      <c r="J48" s="419"/>
      <c r="K48" s="419"/>
      <c r="L48" s="419"/>
      <c r="M48" s="419"/>
      <c r="N48" s="419"/>
      <c r="O48" s="419"/>
      <c r="P48" s="433">
        <f t="shared" si="0"/>
        <v>0</v>
      </c>
    </row>
    <row r="49" spans="1:16" x14ac:dyDescent="0.25">
      <c r="A49" s="454"/>
      <c r="B49" s="432"/>
      <c r="C49" s="417"/>
      <c r="D49" s="255"/>
      <c r="E49" s="420"/>
      <c r="F49" s="300"/>
      <c r="G49" s="300"/>
      <c r="H49" s="429"/>
      <c r="I49" s="419"/>
      <c r="J49" s="419"/>
      <c r="K49" s="419"/>
      <c r="L49" s="419"/>
      <c r="M49" s="419"/>
      <c r="N49" s="419"/>
      <c r="O49" s="419"/>
      <c r="P49" s="433"/>
    </row>
    <row r="50" spans="1:16" x14ac:dyDescent="0.25">
      <c r="A50" s="454"/>
      <c r="B50" s="432"/>
      <c r="C50" s="417"/>
      <c r="D50" s="255"/>
      <c r="E50" s="420"/>
      <c r="F50" s="300"/>
      <c r="G50" s="300"/>
      <c r="H50" s="429"/>
      <c r="I50" s="419"/>
      <c r="J50" s="419"/>
      <c r="K50" s="419"/>
      <c r="L50" s="419"/>
      <c r="M50" s="419"/>
      <c r="N50" s="419"/>
      <c r="O50" s="419"/>
      <c r="P50" s="433">
        <f t="shared" si="0"/>
        <v>0</v>
      </c>
    </row>
    <row r="51" spans="1:16" ht="21" customHeight="1" x14ac:dyDescent="0.25">
      <c r="A51" s="453"/>
      <c r="B51" s="608" t="s">
        <v>164</v>
      </c>
      <c r="C51" s="609"/>
      <c r="D51" s="609"/>
      <c r="E51" s="609"/>
      <c r="F51" s="609"/>
      <c r="G51" s="609"/>
      <c r="H51" s="609"/>
      <c r="I51" s="609"/>
      <c r="J51" s="609"/>
      <c r="K51" s="609"/>
      <c r="L51" s="609"/>
      <c r="M51" s="609"/>
      <c r="N51" s="609"/>
      <c r="O51" s="609"/>
      <c r="P51" s="610"/>
    </row>
    <row r="52" spans="1:16" x14ac:dyDescent="0.25">
      <c r="A52" s="454"/>
      <c r="B52" s="432">
        <v>16</v>
      </c>
      <c r="C52" s="417" t="s">
        <v>165</v>
      </c>
      <c r="D52" s="255" t="s">
        <v>33</v>
      </c>
      <c r="E52" s="420"/>
      <c r="F52" s="300"/>
      <c r="G52" s="300"/>
      <c r="H52" s="419"/>
      <c r="I52" s="419"/>
      <c r="J52" s="419"/>
      <c r="K52" s="419"/>
      <c r="L52" s="419"/>
      <c r="M52" s="419"/>
      <c r="N52" s="419"/>
      <c r="O52" s="419"/>
      <c r="P52" s="433">
        <f t="shared" si="0"/>
        <v>0</v>
      </c>
    </row>
    <row r="53" spans="1:16" x14ac:dyDescent="0.25">
      <c r="A53" s="454"/>
      <c r="B53" s="432">
        <v>17</v>
      </c>
      <c r="C53" s="417" t="s">
        <v>166</v>
      </c>
      <c r="D53" s="255" t="s">
        <v>33</v>
      </c>
      <c r="E53" s="420"/>
      <c r="F53" s="300"/>
      <c r="G53" s="300"/>
      <c r="H53" s="419"/>
      <c r="I53" s="419"/>
      <c r="J53" s="419"/>
      <c r="K53" s="419"/>
      <c r="L53" s="419"/>
      <c r="M53" s="419"/>
      <c r="N53" s="419"/>
      <c r="O53" s="419"/>
      <c r="P53" s="433">
        <f t="shared" si="0"/>
        <v>0</v>
      </c>
    </row>
    <row r="54" spans="1:16" x14ac:dyDescent="0.25">
      <c r="A54" s="454"/>
      <c r="B54" s="432">
        <v>18</v>
      </c>
      <c r="C54" s="417" t="s">
        <v>167</v>
      </c>
      <c r="D54" s="255" t="s">
        <v>33</v>
      </c>
      <c r="E54" s="420"/>
      <c r="F54" s="300"/>
      <c r="G54" s="300"/>
      <c r="H54" s="419"/>
      <c r="I54" s="419"/>
      <c r="J54" s="419"/>
      <c r="K54" s="419"/>
      <c r="L54" s="419"/>
      <c r="M54" s="419"/>
      <c r="N54" s="419"/>
      <c r="O54" s="419"/>
      <c r="P54" s="433">
        <f t="shared" si="0"/>
        <v>0</v>
      </c>
    </row>
    <row r="55" spans="1:16" x14ac:dyDescent="0.25">
      <c r="A55" s="454"/>
      <c r="B55" s="432">
        <v>19</v>
      </c>
      <c r="C55" s="417" t="s">
        <v>168</v>
      </c>
      <c r="D55" s="255" t="s">
        <v>33</v>
      </c>
      <c r="E55" s="420"/>
      <c r="F55" s="300"/>
      <c r="G55" s="300"/>
      <c r="H55" s="419"/>
      <c r="I55" s="419"/>
      <c r="J55" s="419"/>
      <c r="K55" s="419"/>
      <c r="L55" s="419"/>
      <c r="M55" s="419"/>
      <c r="N55" s="419"/>
      <c r="O55" s="419"/>
      <c r="P55" s="433">
        <f t="shared" si="0"/>
        <v>0</v>
      </c>
    </row>
    <row r="56" spans="1:16" x14ac:dyDescent="0.25">
      <c r="A56" s="454"/>
      <c r="B56" s="434" t="s">
        <v>323</v>
      </c>
      <c r="C56" s="417"/>
      <c r="D56" s="255" t="s">
        <v>257</v>
      </c>
      <c r="E56" s="420"/>
      <c r="F56" s="300"/>
      <c r="G56" s="300"/>
      <c r="H56" s="419"/>
      <c r="I56" s="419"/>
      <c r="J56" s="419"/>
      <c r="K56" s="419"/>
      <c r="L56" s="419"/>
      <c r="M56" s="419"/>
      <c r="N56" s="419"/>
      <c r="O56" s="419"/>
      <c r="P56" s="433">
        <f t="shared" si="0"/>
        <v>0</v>
      </c>
    </row>
    <row r="57" spans="1:16" x14ac:dyDescent="0.25">
      <c r="A57" s="454"/>
      <c r="B57" s="434"/>
      <c r="C57" s="417"/>
      <c r="D57" s="255"/>
      <c r="E57" s="420"/>
      <c r="F57" s="300"/>
      <c r="G57" s="300"/>
      <c r="H57" s="419"/>
      <c r="I57" s="419"/>
      <c r="J57" s="419"/>
      <c r="K57" s="419"/>
      <c r="L57" s="419"/>
      <c r="M57" s="419"/>
      <c r="N57" s="419"/>
      <c r="O57" s="419"/>
      <c r="P57" s="433"/>
    </row>
    <row r="58" spans="1:16" x14ac:dyDescent="0.25">
      <c r="A58" s="454"/>
      <c r="B58" s="434"/>
      <c r="C58" s="417"/>
      <c r="D58" s="255"/>
      <c r="E58" s="420"/>
      <c r="F58" s="300"/>
      <c r="G58" s="300"/>
      <c r="H58" s="419"/>
      <c r="I58" s="419"/>
      <c r="J58" s="419"/>
      <c r="K58" s="419"/>
      <c r="L58" s="419"/>
      <c r="M58" s="419"/>
      <c r="N58" s="419"/>
      <c r="O58" s="419"/>
      <c r="P58" s="433"/>
    </row>
    <row r="59" spans="1:16" x14ac:dyDescent="0.25">
      <c r="A59" s="453"/>
      <c r="B59" s="435"/>
      <c r="C59" s="421"/>
      <c r="D59" s="422"/>
      <c r="E59" s="422"/>
      <c r="F59" s="300"/>
      <c r="G59" s="300"/>
      <c r="H59" s="423"/>
      <c r="I59" s="423"/>
      <c r="J59" s="423"/>
      <c r="K59" s="423"/>
      <c r="L59" s="423"/>
      <c r="M59" s="423"/>
      <c r="N59" s="423"/>
      <c r="O59" s="423"/>
      <c r="P59" s="433"/>
    </row>
    <row r="60" spans="1:16" ht="27" customHeight="1" x14ac:dyDescent="0.25">
      <c r="B60" s="616" t="s">
        <v>169</v>
      </c>
      <c r="C60" s="617"/>
      <c r="D60" s="617"/>
      <c r="E60" s="617"/>
      <c r="F60" s="617"/>
      <c r="G60" s="617"/>
      <c r="H60" s="617"/>
      <c r="I60" s="617"/>
      <c r="J60" s="617"/>
      <c r="K60" s="617"/>
      <c r="L60" s="617"/>
      <c r="M60" s="617"/>
      <c r="N60" s="617"/>
      <c r="O60" s="617"/>
      <c r="P60" s="618"/>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454"/>
      <c r="B62" s="611" t="s">
        <v>170</v>
      </c>
      <c r="C62" s="601"/>
      <c r="D62" s="601"/>
      <c r="E62" s="601"/>
      <c r="F62" s="601"/>
      <c r="G62" s="601"/>
      <c r="H62" s="601"/>
      <c r="I62" s="601"/>
      <c r="J62" s="601"/>
      <c r="K62" s="601"/>
      <c r="L62" s="601"/>
      <c r="M62" s="601"/>
      <c r="N62" s="601"/>
      <c r="O62" s="601"/>
      <c r="P62" s="612"/>
    </row>
    <row r="63" spans="1:16" x14ac:dyDescent="0.25">
      <c r="A63" s="454"/>
      <c r="B63" s="432">
        <v>21</v>
      </c>
      <c r="C63" s="417" t="s">
        <v>171</v>
      </c>
      <c r="D63" s="255" t="s">
        <v>33</v>
      </c>
      <c r="E63" s="420"/>
      <c r="F63" s="300"/>
      <c r="G63" s="300"/>
      <c r="H63" s="429">
        <v>1</v>
      </c>
      <c r="I63" s="419"/>
      <c r="J63" s="419"/>
      <c r="K63" s="419"/>
      <c r="L63" s="419"/>
      <c r="M63" s="419"/>
      <c r="N63" s="419"/>
      <c r="O63" s="419"/>
      <c r="P63" s="433">
        <f t="shared" si="0"/>
        <v>1</v>
      </c>
    </row>
    <row r="64" spans="1:16" x14ac:dyDescent="0.25">
      <c r="A64" s="45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45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45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454"/>
      <c r="B67" s="434" t="s">
        <v>323</v>
      </c>
      <c r="C67" s="417"/>
      <c r="D67" s="255" t="s">
        <v>257</v>
      </c>
      <c r="E67" s="420"/>
      <c r="F67" s="300"/>
      <c r="G67" s="300"/>
      <c r="H67" s="429"/>
      <c r="I67" s="419"/>
      <c r="J67" s="419"/>
      <c r="K67" s="419"/>
      <c r="L67" s="419"/>
      <c r="M67" s="419"/>
      <c r="N67" s="419"/>
      <c r="O67" s="419"/>
      <c r="P67" s="433"/>
    </row>
    <row r="68" spans="1:16" x14ac:dyDescent="0.25">
      <c r="A68" s="454"/>
      <c r="B68" s="432"/>
      <c r="C68" s="417"/>
      <c r="D68" s="255"/>
      <c r="E68" s="420"/>
      <c r="F68" s="300"/>
      <c r="G68" s="300"/>
      <c r="H68" s="429"/>
      <c r="I68" s="419"/>
      <c r="J68" s="419"/>
      <c r="K68" s="419"/>
      <c r="L68" s="419"/>
      <c r="M68" s="419"/>
      <c r="N68" s="419"/>
      <c r="O68" s="419"/>
      <c r="P68" s="433"/>
    </row>
    <row r="69" spans="1:16" x14ac:dyDescent="0.25">
      <c r="A69" s="454"/>
      <c r="B69" s="432"/>
      <c r="C69" s="417"/>
      <c r="D69" s="255"/>
      <c r="E69" s="420"/>
      <c r="F69" s="300"/>
      <c r="G69" s="300"/>
      <c r="H69" s="429"/>
      <c r="I69" s="419"/>
      <c r="J69" s="419"/>
      <c r="K69" s="419"/>
      <c r="L69" s="419"/>
      <c r="M69" s="419"/>
      <c r="N69" s="419"/>
      <c r="O69" s="419"/>
      <c r="P69" s="433"/>
    </row>
    <row r="70" spans="1:16" x14ac:dyDescent="0.25">
      <c r="A70" s="454"/>
      <c r="B70" s="432"/>
      <c r="C70" s="417"/>
      <c r="D70" s="255"/>
      <c r="E70" s="420"/>
      <c r="F70" s="300"/>
      <c r="G70" s="300"/>
      <c r="H70" s="419"/>
      <c r="I70" s="419"/>
      <c r="J70" s="419"/>
      <c r="K70" s="419"/>
      <c r="L70" s="419"/>
      <c r="M70" s="419"/>
      <c r="N70" s="419"/>
      <c r="O70" s="419"/>
      <c r="P70" s="433">
        <f t="shared" si="0"/>
        <v>0</v>
      </c>
    </row>
    <row r="71" spans="1:16" ht="28.5" customHeight="1" x14ac:dyDescent="0.25">
      <c r="A71" s="454"/>
      <c r="B71" s="611" t="s">
        <v>175</v>
      </c>
      <c r="C71" s="601"/>
      <c r="D71" s="601"/>
      <c r="E71" s="601"/>
      <c r="F71" s="601"/>
      <c r="G71" s="601"/>
      <c r="H71" s="601"/>
      <c r="I71" s="601"/>
      <c r="J71" s="601"/>
      <c r="K71" s="601"/>
      <c r="L71" s="601"/>
      <c r="M71" s="601"/>
      <c r="N71" s="601"/>
      <c r="O71" s="601"/>
      <c r="P71" s="612"/>
    </row>
    <row r="72" spans="1:16" x14ac:dyDescent="0.25">
      <c r="A72" s="45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454"/>
      <c r="B73" s="432">
        <v>26</v>
      </c>
      <c r="C73" s="417" t="s">
        <v>177</v>
      </c>
      <c r="D73" s="255" t="s">
        <v>33</v>
      </c>
      <c r="E73" s="420"/>
      <c r="F73" s="300"/>
      <c r="G73" s="300"/>
      <c r="H73" s="419"/>
      <c r="I73" s="429">
        <v>1</v>
      </c>
      <c r="J73" s="419"/>
      <c r="K73" s="419"/>
      <c r="L73" s="419"/>
      <c r="M73" s="419"/>
      <c r="N73" s="419"/>
      <c r="O73" s="419"/>
      <c r="P73" s="433">
        <f t="shared" si="0"/>
        <v>1</v>
      </c>
    </row>
    <row r="74" spans="1:16" x14ac:dyDescent="0.25">
      <c r="A74" s="45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45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45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454"/>
      <c r="B77" s="432">
        <v>30</v>
      </c>
      <c r="C77" s="417" t="s">
        <v>181</v>
      </c>
      <c r="D77" s="255" t="s">
        <v>33</v>
      </c>
      <c r="E77" s="420"/>
      <c r="F77" s="300"/>
      <c r="G77" s="300"/>
      <c r="H77" s="419"/>
      <c r="I77" s="419"/>
      <c r="J77" s="419"/>
      <c r="K77" s="419"/>
      <c r="L77" s="419"/>
      <c r="M77" s="419"/>
      <c r="N77" s="419"/>
      <c r="O77" s="419"/>
      <c r="P77" s="433">
        <f t="shared" si="0"/>
        <v>0</v>
      </c>
    </row>
    <row r="78" spans="1:16" x14ac:dyDescent="0.25">
      <c r="A78" s="454"/>
      <c r="B78" s="432">
        <v>31</v>
      </c>
      <c r="C78" s="417" t="s">
        <v>182</v>
      </c>
      <c r="D78" s="255" t="s">
        <v>33</v>
      </c>
      <c r="E78" s="420"/>
      <c r="F78" s="300"/>
      <c r="G78" s="300"/>
      <c r="H78" s="419"/>
      <c r="I78" s="419"/>
      <c r="J78" s="419"/>
      <c r="K78" s="419"/>
      <c r="L78" s="419"/>
      <c r="M78" s="419"/>
      <c r="N78" s="419"/>
      <c r="O78" s="419"/>
      <c r="P78" s="433">
        <f t="shared" si="0"/>
        <v>0</v>
      </c>
    </row>
    <row r="79" spans="1:16" x14ac:dyDescent="0.25">
      <c r="A79" s="454"/>
      <c r="B79" s="432">
        <v>32</v>
      </c>
      <c r="C79" s="417" t="s">
        <v>183</v>
      </c>
      <c r="D79" s="255" t="s">
        <v>33</v>
      </c>
      <c r="E79" s="420"/>
      <c r="F79" s="300"/>
      <c r="G79" s="300"/>
      <c r="H79" s="419"/>
      <c r="I79" s="419"/>
      <c r="J79" s="419"/>
      <c r="K79" s="419"/>
      <c r="L79" s="419"/>
      <c r="M79" s="419"/>
      <c r="N79" s="419"/>
      <c r="O79" s="419"/>
      <c r="P79" s="433">
        <f t="shared" si="0"/>
        <v>0</v>
      </c>
    </row>
    <row r="80" spans="1:16" x14ac:dyDescent="0.25">
      <c r="A80" s="454"/>
      <c r="B80" s="434" t="s">
        <v>323</v>
      </c>
      <c r="C80" s="417"/>
      <c r="D80" s="255" t="s">
        <v>257</v>
      </c>
      <c r="E80" s="420"/>
      <c r="F80" s="300"/>
      <c r="G80" s="300"/>
      <c r="H80" s="419"/>
      <c r="I80" s="419"/>
      <c r="J80" s="419"/>
      <c r="K80" s="419"/>
      <c r="L80" s="419"/>
      <c r="M80" s="419"/>
      <c r="N80" s="419"/>
      <c r="O80" s="419"/>
      <c r="P80" s="433"/>
    </row>
    <row r="81" spans="1:16" x14ac:dyDescent="0.25">
      <c r="A81" s="454"/>
      <c r="B81" s="432"/>
      <c r="C81" s="417"/>
      <c r="D81" s="255"/>
      <c r="E81" s="420"/>
      <c r="F81" s="300"/>
      <c r="G81" s="300"/>
      <c r="H81" s="419"/>
      <c r="I81" s="419"/>
      <c r="J81" s="419"/>
      <c r="K81" s="419"/>
      <c r="L81" s="419"/>
      <c r="M81" s="419"/>
      <c r="N81" s="419"/>
      <c r="O81" s="419"/>
      <c r="P81" s="433"/>
    </row>
    <row r="82" spans="1:16" x14ac:dyDescent="0.25">
      <c r="A82" s="454"/>
      <c r="B82" s="432"/>
      <c r="C82" s="417"/>
      <c r="D82" s="255"/>
      <c r="E82" s="420"/>
      <c r="F82" s="300"/>
      <c r="G82" s="300"/>
      <c r="H82" s="419"/>
      <c r="I82" s="419"/>
      <c r="J82" s="419"/>
      <c r="K82" s="419"/>
      <c r="L82" s="419"/>
      <c r="M82" s="419"/>
      <c r="N82" s="419"/>
      <c r="O82" s="419"/>
      <c r="P82" s="433"/>
    </row>
    <row r="83" spans="1:16" x14ac:dyDescent="0.25">
      <c r="A83" s="454"/>
      <c r="B83" s="432"/>
      <c r="C83" s="417"/>
      <c r="D83" s="255"/>
      <c r="E83" s="420"/>
      <c r="F83" s="300"/>
      <c r="G83" s="300"/>
      <c r="H83" s="419"/>
      <c r="I83" s="419"/>
      <c r="J83" s="419"/>
      <c r="K83" s="419"/>
      <c r="L83" s="419"/>
      <c r="M83" s="419"/>
      <c r="N83" s="419"/>
      <c r="O83" s="419"/>
      <c r="P83" s="433">
        <f t="shared" ref="P83:P106" si="1">SUM(H83:O83)</f>
        <v>0</v>
      </c>
    </row>
    <row r="84" spans="1:16" ht="25.5" customHeight="1" x14ac:dyDescent="0.25">
      <c r="A84" s="454"/>
      <c r="B84" s="611" t="s">
        <v>184</v>
      </c>
      <c r="C84" s="601"/>
      <c r="D84" s="601"/>
      <c r="E84" s="601"/>
      <c r="F84" s="601"/>
      <c r="G84" s="601"/>
      <c r="H84" s="601"/>
      <c r="I84" s="601"/>
      <c r="J84" s="601"/>
      <c r="K84" s="601"/>
      <c r="L84" s="601"/>
      <c r="M84" s="601"/>
      <c r="N84" s="601"/>
      <c r="O84" s="601"/>
      <c r="P84" s="612"/>
    </row>
    <row r="85" spans="1:16" x14ac:dyDescent="0.25">
      <c r="A85" s="454"/>
      <c r="B85" s="432">
        <v>33</v>
      </c>
      <c r="C85" s="417" t="s">
        <v>185</v>
      </c>
      <c r="D85" s="255" t="s">
        <v>33</v>
      </c>
      <c r="E85" s="420"/>
      <c r="F85" s="300"/>
      <c r="G85" s="300"/>
      <c r="H85" s="425"/>
      <c r="I85" s="425"/>
      <c r="J85" s="425"/>
      <c r="K85" s="425"/>
      <c r="L85" s="425"/>
      <c r="M85" s="425"/>
      <c r="N85" s="425"/>
      <c r="O85" s="425"/>
      <c r="P85" s="433">
        <f t="shared" si="1"/>
        <v>0</v>
      </c>
    </row>
    <row r="86" spans="1:16" x14ac:dyDescent="0.25">
      <c r="A86" s="454"/>
      <c r="B86" s="432">
        <v>34</v>
      </c>
      <c r="C86" s="417" t="s">
        <v>186</v>
      </c>
      <c r="D86" s="255" t="s">
        <v>33</v>
      </c>
      <c r="E86" s="420"/>
      <c r="F86" s="300"/>
      <c r="G86" s="300"/>
      <c r="H86" s="425"/>
      <c r="I86" s="425"/>
      <c r="J86" s="425"/>
      <c r="K86" s="425"/>
      <c r="L86" s="425"/>
      <c r="M86" s="425"/>
      <c r="N86" s="425"/>
      <c r="O86" s="425"/>
      <c r="P86" s="433">
        <f t="shared" si="1"/>
        <v>0</v>
      </c>
    </row>
    <row r="87" spans="1:16" x14ac:dyDescent="0.25">
      <c r="A87" s="454"/>
      <c r="B87" s="432">
        <v>35</v>
      </c>
      <c r="C87" s="417" t="s">
        <v>187</v>
      </c>
      <c r="D87" s="255" t="s">
        <v>33</v>
      </c>
      <c r="E87" s="420"/>
      <c r="F87" s="300"/>
      <c r="G87" s="300"/>
      <c r="H87" s="425"/>
      <c r="I87" s="425"/>
      <c r="J87" s="425"/>
      <c r="K87" s="425"/>
      <c r="L87" s="425"/>
      <c r="M87" s="425"/>
      <c r="N87" s="425"/>
      <c r="O87" s="425"/>
      <c r="P87" s="433">
        <f t="shared" si="1"/>
        <v>0</v>
      </c>
    </row>
    <row r="88" spans="1:16" x14ac:dyDescent="0.25">
      <c r="A88" s="454"/>
      <c r="B88" s="434" t="s">
        <v>323</v>
      </c>
      <c r="C88" s="417"/>
      <c r="D88" s="255" t="s">
        <v>257</v>
      </c>
      <c r="E88" s="420"/>
      <c r="F88" s="300"/>
      <c r="G88" s="300"/>
      <c r="H88" s="425"/>
      <c r="I88" s="425"/>
      <c r="J88" s="425"/>
      <c r="K88" s="425"/>
      <c r="L88" s="425"/>
      <c r="M88" s="425"/>
      <c r="N88" s="425"/>
      <c r="O88" s="425"/>
      <c r="P88" s="433"/>
    </row>
    <row r="89" spans="1:16" x14ac:dyDescent="0.25">
      <c r="A89" s="454"/>
      <c r="B89" s="432"/>
      <c r="C89" s="417"/>
      <c r="D89" s="255"/>
      <c r="E89" s="420"/>
      <c r="F89" s="300"/>
      <c r="G89" s="300"/>
      <c r="H89" s="425"/>
      <c r="I89" s="425"/>
      <c r="J89" s="425"/>
      <c r="K89" s="425"/>
      <c r="L89" s="425"/>
      <c r="M89" s="425"/>
      <c r="N89" s="425"/>
      <c r="O89" s="425"/>
      <c r="P89" s="433"/>
    </row>
    <row r="90" spans="1:16" x14ac:dyDescent="0.25">
      <c r="A90" s="454"/>
      <c r="B90" s="432"/>
      <c r="C90" s="417"/>
      <c r="D90" s="255"/>
      <c r="E90" s="420"/>
      <c r="F90" s="300"/>
      <c r="G90" s="300"/>
      <c r="H90" s="425"/>
      <c r="I90" s="425"/>
      <c r="J90" s="425"/>
      <c r="K90" s="425"/>
      <c r="L90" s="425"/>
      <c r="M90" s="425"/>
      <c r="N90" s="425"/>
      <c r="O90" s="425"/>
      <c r="P90" s="433"/>
    </row>
    <row r="91" spans="1:16" x14ac:dyDescent="0.25">
      <c r="A91" s="454"/>
      <c r="B91" s="432"/>
      <c r="C91" s="417"/>
      <c r="D91" s="255"/>
      <c r="E91" s="420"/>
      <c r="F91" s="300"/>
      <c r="G91" s="300"/>
      <c r="H91" s="425"/>
      <c r="I91" s="425"/>
      <c r="J91" s="425"/>
      <c r="K91" s="425"/>
      <c r="L91" s="425"/>
      <c r="M91" s="425"/>
      <c r="N91" s="425"/>
      <c r="O91" s="425"/>
      <c r="P91" s="433">
        <f t="shared" si="1"/>
        <v>0</v>
      </c>
    </row>
    <row r="92" spans="1:16" ht="24" customHeight="1" x14ac:dyDescent="0.25">
      <c r="A92" s="454"/>
      <c r="B92" s="611" t="s">
        <v>188</v>
      </c>
      <c r="C92" s="601"/>
      <c r="D92" s="601"/>
      <c r="E92" s="601"/>
      <c r="F92" s="601"/>
      <c r="G92" s="601"/>
      <c r="H92" s="601"/>
      <c r="I92" s="601"/>
      <c r="J92" s="601"/>
      <c r="K92" s="601"/>
      <c r="L92" s="601"/>
      <c r="M92" s="601"/>
      <c r="N92" s="601"/>
      <c r="O92" s="601"/>
      <c r="P92" s="612"/>
    </row>
    <row r="93" spans="1:16" ht="42.75" x14ac:dyDescent="0.25">
      <c r="A93" s="454"/>
      <c r="B93" s="432">
        <v>36</v>
      </c>
      <c r="C93" s="417" t="s">
        <v>189</v>
      </c>
      <c r="D93" s="255" t="s">
        <v>33</v>
      </c>
      <c r="E93" s="420"/>
      <c r="F93" s="300"/>
      <c r="G93" s="300"/>
      <c r="H93" s="425"/>
      <c r="I93" s="425"/>
      <c r="J93" s="425"/>
      <c r="K93" s="425"/>
      <c r="L93" s="425"/>
      <c r="M93" s="425"/>
      <c r="N93" s="425"/>
      <c r="O93" s="425"/>
      <c r="P93" s="433">
        <f t="shared" si="1"/>
        <v>0</v>
      </c>
    </row>
    <row r="94" spans="1:16" x14ac:dyDescent="0.25">
      <c r="A94" s="454"/>
      <c r="B94" s="432">
        <v>37</v>
      </c>
      <c r="C94" s="417" t="s">
        <v>190</v>
      </c>
      <c r="D94" s="255" t="s">
        <v>33</v>
      </c>
      <c r="E94" s="420"/>
      <c r="F94" s="300"/>
      <c r="G94" s="300"/>
      <c r="H94" s="425"/>
      <c r="I94" s="425"/>
      <c r="J94" s="425"/>
      <c r="K94" s="425"/>
      <c r="L94" s="425"/>
      <c r="M94" s="425"/>
      <c r="N94" s="425"/>
      <c r="O94" s="425"/>
      <c r="P94" s="433">
        <f t="shared" si="1"/>
        <v>0</v>
      </c>
    </row>
    <row r="95" spans="1:16" x14ac:dyDescent="0.25">
      <c r="A95" s="45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45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45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45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454"/>
      <c r="B99" s="432">
        <v>42</v>
      </c>
      <c r="C99" s="417" t="s">
        <v>195</v>
      </c>
      <c r="D99" s="255" t="s">
        <v>33</v>
      </c>
      <c r="E99" s="420"/>
      <c r="F99" s="300"/>
      <c r="G99" s="300"/>
      <c r="H99" s="425"/>
      <c r="I99" s="425"/>
      <c r="J99" s="425"/>
      <c r="K99" s="425"/>
      <c r="L99" s="425"/>
      <c r="M99" s="425"/>
      <c r="N99" s="425"/>
      <c r="O99" s="425"/>
      <c r="P99" s="433">
        <f t="shared" si="1"/>
        <v>0</v>
      </c>
    </row>
    <row r="100" spans="1:16" x14ac:dyDescent="0.25">
      <c r="A100" s="45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45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45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45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45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45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45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454"/>
      <c r="B107" s="434" t="s">
        <v>323</v>
      </c>
      <c r="C107" s="417"/>
      <c r="D107" s="255" t="s">
        <v>257</v>
      </c>
      <c r="E107" s="420"/>
      <c r="F107" s="300"/>
      <c r="G107" s="300"/>
      <c r="H107" s="425"/>
      <c r="I107" s="425"/>
      <c r="J107" s="425"/>
      <c r="K107" s="425"/>
      <c r="L107" s="425"/>
      <c r="M107" s="425"/>
      <c r="N107" s="425"/>
      <c r="O107" s="425"/>
      <c r="P107" s="433"/>
    </row>
    <row r="108" spans="1:16" x14ac:dyDescent="0.25">
      <c r="A108" s="454"/>
      <c r="B108" s="432"/>
      <c r="C108" s="417"/>
      <c r="D108" s="255"/>
      <c r="E108" s="420"/>
      <c r="F108" s="300"/>
      <c r="G108" s="300"/>
      <c r="H108" s="425"/>
      <c r="I108" s="425"/>
      <c r="J108" s="425"/>
      <c r="K108" s="425"/>
      <c r="L108" s="425"/>
      <c r="M108" s="425"/>
      <c r="N108" s="425"/>
      <c r="O108" s="425"/>
      <c r="P108" s="433"/>
    </row>
    <row r="109" spans="1:16" x14ac:dyDescent="0.25">
      <c r="A109" s="454"/>
      <c r="B109" s="432"/>
      <c r="C109" s="417"/>
      <c r="D109" s="255"/>
      <c r="E109" s="420"/>
      <c r="F109" s="300"/>
      <c r="G109" s="300"/>
      <c r="H109" s="425"/>
      <c r="I109" s="425"/>
      <c r="J109" s="425"/>
      <c r="K109" s="425"/>
      <c r="L109" s="425"/>
      <c r="M109" s="425"/>
      <c r="N109" s="425"/>
      <c r="O109" s="425"/>
      <c r="P109" s="433"/>
    </row>
    <row r="110" spans="1:16" x14ac:dyDescent="0.25">
      <c r="A110" s="454"/>
      <c r="B110" s="432"/>
      <c r="C110" s="417"/>
      <c r="D110" s="255"/>
      <c r="E110" s="420"/>
      <c r="F110" s="300"/>
      <c r="G110" s="300"/>
      <c r="H110" s="425"/>
      <c r="I110" s="425"/>
      <c r="J110" s="425"/>
      <c r="K110" s="425"/>
      <c r="L110" s="425"/>
      <c r="M110" s="425"/>
      <c r="N110" s="425"/>
      <c r="O110" s="425"/>
      <c r="P110" s="433"/>
    </row>
    <row r="111" spans="1:16" x14ac:dyDescent="0.25">
      <c r="B111" s="356"/>
      <c r="C111" s="602" t="s">
        <v>225</v>
      </c>
      <c r="D111" s="602"/>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8" t="s">
        <v>264</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265</v>
      </c>
      <c r="D113" s="588"/>
      <c r="E113" s="271"/>
      <c r="F113" s="269"/>
      <c r="G113" s="269"/>
      <c r="H113" s="271"/>
      <c r="I113" s="271"/>
      <c r="J113" s="272">
        <f>J112-(E32*G32*J32)</f>
        <v>0</v>
      </c>
      <c r="K113" s="271">
        <f>K112-(E32*G32*K32)</f>
        <v>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6" t="s">
        <v>333</v>
      </c>
      <c r="D116" s="586"/>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5"/>
    </row>
    <row r="117" spans="2:16" x14ac:dyDescent="0.25">
      <c r="B117" s="384"/>
      <c r="C117" s="586" t="s">
        <v>312</v>
      </c>
      <c r="D117" s="586"/>
      <c r="E117" s="264"/>
      <c r="F117" s="266"/>
      <c r="G117" s="266"/>
      <c r="H117" s="407"/>
      <c r="I117" s="407"/>
      <c r="J117" s="407"/>
      <c r="K117" s="407"/>
      <c r="L117" s="407"/>
      <c r="M117" s="407"/>
      <c r="N117" s="407"/>
      <c r="O117" s="255"/>
      <c r="P117" s="281">
        <f>SUM(H117:O117)</f>
        <v>0</v>
      </c>
    </row>
    <row r="118" spans="2:16" x14ac:dyDescent="0.25">
      <c r="B118" s="384"/>
      <c r="C118" s="586" t="s">
        <v>313</v>
      </c>
      <c r="D118" s="586"/>
      <c r="E118" s="264"/>
      <c r="F118" s="266"/>
      <c r="G118" s="266"/>
      <c r="H118" s="407"/>
      <c r="I118" s="407"/>
      <c r="J118" s="407"/>
      <c r="K118" s="407"/>
      <c r="L118" s="407"/>
      <c r="M118" s="407"/>
      <c r="N118" s="407"/>
      <c r="O118" s="255"/>
      <c r="P118" s="281">
        <f>SUM(H118:O118)</f>
        <v>0</v>
      </c>
    </row>
    <row r="119" spans="2:16" x14ac:dyDescent="0.25">
      <c r="B119" s="384"/>
      <c r="C119" s="586" t="s">
        <v>314</v>
      </c>
      <c r="D119" s="586"/>
      <c r="E119" s="264"/>
      <c r="F119" s="266"/>
      <c r="G119" s="266"/>
      <c r="H119" s="407"/>
      <c r="I119" s="407"/>
      <c r="J119" s="407"/>
      <c r="K119" s="407"/>
      <c r="L119" s="407"/>
      <c r="M119" s="407"/>
      <c r="N119" s="407"/>
      <c r="O119" s="255"/>
      <c r="P119" s="281">
        <f t="shared" ref="P119" si="2">SUM(H119:O119)</f>
        <v>0</v>
      </c>
    </row>
    <row r="120" spans="2:16" x14ac:dyDescent="0.25">
      <c r="B120" s="384"/>
      <c r="C120" s="586" t="s">
        <v>315</v>
      </c>
      <c r="D120" s="586"/>
      <c r="E120" s="264"/>
      <c r="F120" s="266"/>
      <c r="G120" s="266"/>
      <c r="H120" s="407"/>
      <c r="I120" s="407"/>
      <c r="J120" s="407"/>
      <c r="K120" s="407"/>
      <c r="L120" s="407"/>
      <c r="M120" s="407"/>
      <c r="N120" s="407"/>
      <c r="O120" s="255"/>
      <c r="P120" s="281">
        <f>SUM(H120:O120)</f>
        <v>0</v>
      </c>
    </row>
    <row r="121" spans="2:16" x14ac:dyDescent="0.25">
      <c r="B121" s="384"/>
      <c r="C121" s="586" t="s">
        <v>316</v>
      </c>
      <c r="D121" s="586"/>
      <c r="E121" s="264"/>
      <c r="F121" s="266"/>
      <c r="G121" s="266"/>
      <c r="H121" s="381" t="e">
        <f>'5.  2015 LRAM'!H130*H116</f>
        <v>#REF!</v>
      </c>
      <c r="I121" s="381" t="e">
        <f>'5.  2015 LRAM'!I130*I116</f>
        <v>#REF!</v>
      </c>
      <c r="J121" s="381" t="e">
        <f>'5.  2015 LRAM'!J130*J116</f>
        <v>#REF!</v>
      </c>
      <c r="K121" s="381" t="e">
        <f>'5.  2015 LRAM'!K130*K116</f>
        <v>#REF!</v>
      </c>
      <c r="L121" s="381" t="e">
        <f>'5.  2015 LRAM'!L130*L116</f>
        <v>#REF!</v>
      </c>
      <c r="M121" s="381" t="e">
        <f>'5.  2015 LRAM'!M130*M116</f>
        <v>#REF!</v>
      </c>
      <c r="N121" s="381" t="e">
        <f>'5.  2015 LRAM'!N130*N116</f>
        <v>#REF!</v>
      </c>
      <c r="O121" s="255"/>
      <c r="P121" s="281" t="e">
        <f t="shared" ref="P121:P122" si="3">SUM(H121:O121)</f>
        <v>#REF!</v>
      </c>
    </row>
    <row r="122" spans="2:16" x14ac:dyDescent="0.25">
      <c r="B122" s="384"/>
      <c r="C122" s="586" t="s">
        <v>317</v>
      </c>
      <c r="D122" s="586"/>
      <c r="E122" s="264"/>
      <c r="F122" s="266"/>
      <c r="G122" s="266"/>
      <c r="H122" s="381" t="e">
        <f>'5-b. 2016 LRAM'!H128*H116</f>
        <v>#DIV/0!</v>
      </c>
      <c r="I122" s="381" t="e">
        <f>'5-b. 2016 LRAM'!I128*I116</f>
        <v>#DIV/0!</v>
      </c>
      <c r="J122" s="381" t="e">
        <f>'5-b. 2016 LRAM'!J128*J116</f>
        <v>#DIV/0!</v>
      </c>
      <c r="K122" s="381" t="e">
        <f>'5-b. 2016 LRAM'!K128*K116</f>
        <v>#DIV/0!</v>
      </c>
      <c r="L122" s="381" t="e">
        <f>'5-b. 2016 LRAM'!L128*L116</f>
        <v>#REF!</v>
      </c>
      <c r="M122" s="381" t="e">
        <f>'5-b. 2016 LRAM'!M128*M116</f>
        <v>#REF!</v>
      </c>
      <c r="N122" s="381" t="e">
        <f>'5-b. 2016 LRAM'!N128*N116</f>
        <v>#REF!</v>
      </c>
      <c r="O122" s="255"/>
      <c r="P122" s="281" t="e">
        <f t="shared" si="3"/>
        <v>#DIV/0!</v>
      </c>
    </row>
    <row r="123" spans="2:16" x14ac:dyDescent="0.25">
      <c r="B123" s="384"/>
      <c r="C123" s="586" t="s">
        <v>318</v>
      </c>
      <c r="D123" s="586"/>
      <c r="E123" s="264"/>
      <c r="F123" s="266"/>
      <c r="G123" s="266"/>
      <c r="H123" s="381" t="e">
        <f>'5-c.  2017 LRAM'!H129*H116</f>
        <v>#DIV/0!</v>
      </c>
      <c r="I123" s="381" t="e">
        <f>'5-c.  2017 LRAM'!I129*I116</f>
        <v>#DIV/0!</v>
      </c>
      <c r="J123" s="381" t="e">
        <f>'5-c.  2017 LRAM'!J129*J116</f>
        <v>#DIV/0!</v>
      </c>
      <c r="K123" s="381" t="e">
        <f>'5-c.  2017 LRAM'!K129*K116</f>
        <v>#DIV/0!</v>
      </c>
      <c r="L123" s="381" t="e">
        <f>'5-c.  2017 LRAM'!L129*L116</f>
        <v>#REF!</v>
      </c>
      <c r="M123" s="381" t="e">
        <f>'5-c.  2017 LRAM'!M129*M116</f>
        <v>#REF!</v>
      </c>
      <c r="N123" s="381" t="e">
        <f>'5-c.  2017 LRAM'!N129*N116</f>
        <v>#DIV/0!</v>
      </c>
      <c r="O123" s="255"/>
      <c r="P123" s="281" t="e">
        <f>SUM(H123:O123)</f>
        <v>#DIV/0!</v>
      </c>
    </row>
    <row r="124" spans="2:16" x14ac:dyDescent="0.25">
      <c r="B124" s="384"/>
      <c r="C124" s="586" t="s">
        <v>319</v>
      </c>
      <c r="D124" s="586"/>
      <c r="E124" s="264"/>
      <c r="F124" s="266"/>
      <c r="G124" s="266"/>
      <c r="H124" s="381" t="e">
        <f>'5-d.  2018 LRAM'!H128*H116</f>
        <v>#DIV/0!</v>
      </c>
      <c r="I124" s="381" t="e">
        <f>'5-d.  2018 LRAM'!I128*I116</f>
        <v>#DIV/0!</v>
      </c>
      <c r="J124" s="381" t="e">
        <f>'5-d.  2018 LRAM'!J128*J116</f>
        <v>#DIV/0!</v>
      </c>
      <c r="K124" s="381" t="e">
        <f>'5-d.  2018 LRAM'!K128*K116</f>
        <v>#DIV/0!</v>
      </c>
      <c r="L124" s="381" t="e">
        <f>'5-d.  2018 LRAM'!L128*L116</f>
        <v>#REF!</v>
      </c>
      <c r="M124" s="381" t="e">
        <f>'5-d.  2018 LRAM'!M128*M116</f>
        <v>#REF!</v>
      </c>
      <c r="N124" s="381" t="e">
        <f>'5-d.  2018 LRAM'!N128*N116</f>
        <v>#DIV/0!</v>
      </c>
      <c r="O124" s="255"/>
      <c r="P124" s="281" t="e">
        <f t="shared" ref="P124:P126" si="4">SUM(H124:O124)</f>
        <v>#DIV/0!</v>
      </c>
    </row>
    <row r="125" spans="2:16" x14ac:dyDescent="0.25">
      <c r="B125" s="384"/>
      <c r="C125" s="586" t="s">
        <v>320</v>
      </c>
      <c r="D125" s="586"/>
      <c r="E125" s="264"/>
      <c r="F125" s="266"/>
      <c r="G125" s="266"/>
      <c r="H125" s="381" t="e">
        <f>'5-e.  2019 LRAM'!H128*H116</f>
        <v>#DIV/0!</v>
      </c>
      <c r="I125" s="381" t="e">
        <f>'5-e.  2019 LRAM'!I128*I116</f>
        <v>#DIV/0!</v>
      </c>
      <c r="J125" s="381" t="e">
        <f>'5-e.  2019 LRAM'!J128*J116</f>
        <v>#DIV/0!</v>
      </c>
      <c r="K125" s="381" t="e">
        <f>'5-e.  2019 LRAM'!K128*K116</f>
        <v>#DIV/0!</v>
      </c>
      <c r="L125" s="381" t="e">
        <f>'5-e.  2019 LRAM'!L128*L116</f>
        <v>#DIV/0!</v>
      </c>
      <c r="M125" s="381" t="e">
        <f>'5-e.  2019 LRAM'!M128*M116</f>
        <v>#DIV/0!</v>
      </c>
      <c r="N125" s="381" t="e">
        <f>'5-e.  2019 LRAM'!N128*N116</f>
        <v>#DIV/0!</v>
      </c>
      <c r="O125" s="255"/>
      <c r="P125" s="281" t="e">
        <f t="shared" si="4"/>
        <v>#DIV/0!</v>
      </c>
    </row>
    <row r="126" spans="2:16" x14ac:dyDescent="0.25">
      <c r="B126" s="384"/>
      <c r="C126" s="586" t="s">
        <v>321</v>
      </c>
      <c r="D126" s="586"/>
      <c r="E126" s="264"/>
      <c r="F126" s="266"/>
      <c r="G126" s="266"/>
      <c r="H126" s="381" t="e">
        <f>H111*H116</f>
        <v>#REF!</v>
      </c>
      <c r="I126" s="381" t="e">
        <f>I111*I116</f>
        <v>#REF!</v>
      </c>
      <c r="J126" s="381" t="e">
        <f>J112*J116</f>
        <v>#REF!</v>
      </c>
      <c r="K126" s="381" t="e">
        <f>K112*K116</f>
        <v>#REF!</v>
      </c>
      <c r="L126" s="381" t="e">
        <f>L112*L116</f>
        <v>#REF!</v>
      </c>
      <c r="M126" s="381" t="e">
        <f>M112*M116</f>
        <v>#REF!</v>
      </c>
      <c r="N126" s="381" t="e">
        <f>N111*N116</f>
        <v>#REF!</v>
      </c>
      <c r="O126" s="255"/>
      <c r="P126" s="281" t="e">
        <f t="shared" si="4"/>
        <v>#REF!</v>
      </c>
    </row>
    <row r="127" spans="2:16" x14ac:dyDescent="0.25">
      <c r="B127" s="283"/>
      <c r="C127" s="456" t="s">
        <v>311</v>
      </c>
      <c r="D127" s="284"/>
      <c r="E127" s="284"/>
      <c r="F127" s="285"/>
      <c r="G127" s="285"/>
      <c r="H127" s="457" t="e">
        <f t="shared" ref="H127:N127" si="5">SUM(H117:H126)</f>
        <v>#REF!</v>
      </c>
      <c r="I127" s="457" t="e">
        <f t="shared" si="5"/>
        <v>#REF!</v>
      </c>
      <c r="J127" s="457" t="e">
        <f t="shared" si="5"/>
        <v>#REF!</v>
      </c>
      <c r="K127" s="457" t="e">
        <f t="shared" si="5"/>
        <v>#REF!</v>
      </c>
      <c r="L127" s="457" t="e">
        <f t="shared" si="5"/>
        <v>#REF!</v>
      </c>
      <c r="M127" s="457" t="e">
        <f t="shared" si="5"/>
        <v>#REF!</v>
      </c>
      <c r="N127" s="457" t="e">
        <f t="shared" si="5"/>
        <v>#REF!</v>
      </c>
      <c r="O127" s="284"/>
      <c r="P127" s="458"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pane ySplit="2" topLeftCell="A12" activePane="bottomLeft" state="frozen"/>
      <selection pane="bottomLeft" activeCell="I18" sqref="I18"/>
    </sheetView>
  </sheetViews>
  <sheetFormatPr defaultColWidth="9.125" defaultRowHeight="14.25" outlineLevelRow="1" x14ac:dyDescent="0.2"/>
  <cols>
    <col min="1" max="1" width="3.25" style="66" customWidth="1"/>
    <col min="2" max="2" width="4" style="66" customWidth="1"/>
    <col min="3" max="3" width="26.375" style="69" customWidth="1"/>
    <col min="4" max="4" width="15.125" style="69" customWidth="1"/>
    <col min="5" max="5" width="10.875" style="66" customWidth="1"/>
    <col min="6" max="7" width="11.875" style="66" customWidth="1"/>
    <col min="8" max="8" width="10.75" style="66" customWidth="1"/>
    <col min="9" max="13" width="11.25" style="66" customWidth="1"/>
    <col min="14" max="14" width="4" style="66" customWidth="1"/>
    <col min="15" max="15" width="25.875" style="69" customWidth="1"/>
    <col min="16" max="16" width="10.875" style="66" customWidth="1"/>
    <col min="17" max="17" width="10.75" style="66" customWidth="1"/>
    <col min="18" max="18" width="11.125" style="66" customWidth="1"/>
    <col min="19" max="19" width="11.25" style="66" customWidth="1"/>
    <col min="20" max="16384" width="9.125" style="66"/>
  </cols>
  <sheetData>
    <row r="1" spans="1:25" ht="155.25" customHeight="1" x14ac:dyDescent="0.2">
      <c r="C1" s="66"/>
      <c r="D1" s="66"/>
    </row>
    <row r="2" spans="1:25" ht="29.25" customHeight="1" x14ac:dyDescent="0.3">
      <c r="B2" s="69"/>
      <c r="C2" s="566" t="s">
        <v>355</v>
      </c>
      <c r="D2" s="566"/>
      <c r="E2" s="566"/>
      <c r="F2" s="566"/>
      <c r="G2" s="566"/>
      <c r="H2" s="566"/>
      <c r="I2" s="566"/>
      <c r="J2" s="566"/>
      <c r="K2" s="566"/>
      <c r="L2" s="566"/>
      <c r="M2" s="566"/>
      <c r="N2" s="566"/>
      <c r="O2" s="566"/>
      <c r="P2" s="566"/>
      <c r="Q2" s="566"/>
      <c r="R2" s="566"/>
      <c r="S2" s="566"/>
      <c r="T2" s="566"/>
      <c r="U2" s="566"/>
    </row>
    <row r="3" spans="1:25" ht="8.25" customHeight="1" outlineLevel="1" x14ac:dyDescent="0.3">
      <c r="B3" s="69"/>
      <c r="C3" s="131"/>
      <c r="D3" s="131"/>
      <c r="E3" s="131"/>
      <c r="F3" s="131"/>
      <c r="G3" s="131"/>
      <c r="H3" s="131"/>
      <c r="I3" s="131"/>
      <c r="J3" s="517"/>
      <c r="K3" s="517"/>
      <c r="L3" s="517"/>
      <c r="M3" s="517"/>
      <c r="N3" s="131"/>
      <c r="O3" s="131"/>
      <c r="P3" s="131"/>
      <c r="Q3" s="131"/>
      <c r="R3" s="131"/>
    </row>
    <row r="4" spans="1:25" ht="9" hidden="1" customHeight="1" outlineLevel="1" x14ac:dyDescent="0.2">
      <c r="C4" s="66"/>
      <c r="D4" s="391"/>
      <c r="E4" s="392"/>
      <c r="F4" s="392"/>
      <c r="G4" s="392"/>
      <c r="H4" s="392"/>
      <c r="I4" s="392"/>
      <c r="J4" s="392"/>
      <c r="K4" s="392"/>
      <c r="L4" s="392"/>
      <c r="M4" s="392"/>
      <c r="N4" s="392"/>
      <c r="O4" s="392"/>
      <c r="P4" s="392"/>
      <c r="Q4" s="392"/>
      <c r="R4" s="392"/>
      <c r="S4" s="393"/>
    </row>
    <row r="5" spans="1:25" ht="80.25" customHeight="1" outlineLevel="1" x14ac:dyDescent="0.2">
      <c r="D5" s="372" t="s">
        <v>405</v>
      </c>
      <c r="E5" s="70"/>
      <c r="F5" s="652" t="s">
        <v>504</v>
      </c>
      <c r="G5" s="652"/>
      <c r="H5" s="652"/>
      <c r="I5" s="652"/>
      <c r="J5" s="652"/>
      <c r="K5" s="652"/>
      <c r="L5" s="652"/>
      <c r="M5" s="652"/>
      <c r="N5" s="652"/>
      <c r="O5" s="652"/>
      <c r="P5" s="652"/>
      <c r="Q5" s="652"/>
      <c r="R5" s="652"/>
      <c r="S5" s="652"/>
    </row>
    <row r="6" spans="1:25" ht="14.25" customHeight="1" outlineLevel="1" x14ac:dyDescent="0.2">
      <c r="D6" s="391"/>
      <c r="E6" s="70"/>
      <c r="F6" s="173" t="s">
        <v>497</v>
      </c>
      <c r="G6" s="70"/>
      <c r="H6" s="169"/>
      <c r="I6" s="169"/>
      <c r="J6" s="169"/>
      <c r="K6" s="169"/>
      <c r="L6" s="169"/>
      <c r="M6" s="169"/>
      <c r="N6" s="169"/>
      <c r="O6" s="169"/>
      <c r="P6" s="291"/>
      <c r="Q6" s="169"/>
      <c r="R6" s="169"/>
      <c r="S6" s="70"/>
    </row>
    <row r="7" spans="1:25" ht="6.75" hidden="1" customHeight="1" outlineLevel="1" x14ac:dyDescent="0.2">
      <c r="D7" s="391"/>
      <c r="E7" s="70"/>
      <c r="F7" s="173"/>
      <c r="G7" s="70"/>
      <c r="H7" s="169"/>
      <c r="I7" s="169"/>
      <c r="J7" s="169"/>
      <c r="K7" s="169"/>
      <c r="L7" s="169"/>
      <c r="M7" s="169"/>
      <c r="N7" s="169"/>
      <c r="O7" s="169"/>
      <c r="P7" s="291"/>
      <c r="Q7" s="169"/>
      <c r="R7" s="169"/>
      <c r="S7" s="70"/>
    </row>
    <row r="8" spans="1:25" outlineLevel="1" x14ac:dyDescent="0.2">
      <c r="A8" s="129"/>
      <c r="D8" s="83"/>
      <c r="F8" s="169" t="s">
        <v>263</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341</v>
      </c>
      <c r="E10" s="63"/>
      <c r="F10" s="627" t="s">
        <v>369</v>
      </c>
      <c r="G10" s="627"/>
      <c r="H10" s="212"/>
      <c r="I10" s="169"/>
      <c r="J10" s="169"/>
      <c r="K10" s="169"/>
      <c r="L10" s="169"/>
      <c r="M10" s="169"/>
      <c r="N10" s="169"/>
      <c r="O10" s="169"/>
      <c r="P10" s="170"/>
      <c r="Q10" s="169"/>
      <c r="R10" s="169"/>
      <c r="U10" s="63"/>
    </row>
    <row r="11" spans="1:25" ht="16.5" customHeight="1" outlineLevel="1" x14ac:dyDescent="0.3">
      <c r="A11" s="129"/>
      <c r="D11" s="63"/>
      <c r="E11" s="63"/>
      <c r="F11" s="638" t="s">
        <v>342</v>
      </c>
      <c r="G11" s="638"/>
      <c r="H11" s="638"/>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492</v>
      </c>
    </row>
    <row r="15" spans="1:25" ht="11.25" customHeight="1" x14ac:dyDescent="0.2">
      <c r="A15" s="129"/>
    </row>
    <row r="16" spans="1:25" ht="15" customHeight="1" x14ac:dyDescent="0.2">
      <c r="A16" s="129"/>
      <c r="C16" s="241" t="s">
        <v>21</v>
      </c>
      <c r="D16" s="629" t="s">
        <v>366</v>
      </c>
      <c r="E16" s="631"/>
      <c r="F16" s="631"/>
      <c r="G16" s="631"/>
      <c r="H16" s="631"/>
      <c r="I16" s="631"/>
      <c r="J16" s="631"/>
      <c r="K16" s="631"/>
      <c r="L16" s="631"/>
      <c r="M16" s="631"/>
      <c r="O16" s="314" t="s">
        <v>21</v>
      </c>
      <c r="P16" s="650" t="s">
        <v>365</v>
      </c>
      <c r="Q16" s="651"/>
      <c r="R16" s="651"/>
      <c r="S16" s="651"/>
      <c r="T16" s="651"/>
      <c r="U16" s="651"/>
      <c r="V16" s="651"/>
      <c r="W16" s="651"/>
      <c r="X16" s="651"/>
      <c r="Y16" s="651"/>
    </row>
    <row r="17" spans="1:25" ht="15" customHeight="1" x14ac:dyDescent="0.2">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x14ac:dyDescent="0.2">
      <c r="A18" s="43"/>
      <c r="C18" s="154" t="s">
        <v>22</v>
      </c>
      <c r="D18" s="213">
        <v>1.3779999999999999</v>
      </c>
      <c r="E18" s="213">
        <v>1.3779999999999999</v>
      </c>
      <c r="F18" s="213">
        <v>1.3779999999999999</v>
      </c>
      <c r="G18" s="213">
        <v>1.278</v>
      </c>
      <c r="H18" s="213">
        <v>1.278</v>
      </c>
      <c r="I18" s="213">
        <v>1.278</v>
      </c>
      <c r="J18" s="213">
        <v>1.278</v>
      </c>
      <c r="K18" s="213">
        <v>1.278</v>
      </c>
      <c r="L18" s="213">
        <v>1.278</v>
      </c>
      <c r="M18" s="213">
        <v>1.278</v>
      </c>
      <c r="O18" s="154" t="s">
        <v>22</v>
      </c>
      <c r="P18" s="213">
        <v>0.26300000000000001</v>
      </c>
      <c r="Q18" s="213">
        <v>0.26300000000000001</v>
      </c>
      <c r="R18" s="213">
        <v>0.26300000000000001</v>
      </c>
      <c r="S18" s="213">
        <v>0.22800000000000001</v>
      </c>
      <c r="T18" s="213">
        <v>0.22800000000000001</v>
      </c>
      <c r="U18" s="213">
        <v>0.22800000000000001</v>
      </c>
      <c r="V18" s="213">
        <v>0.22800000000000001</v>
      </c>
      <c r="W18" s="213">
        <v>0.22800000000000001</v>
      </c>
      <c r="X18" s="213">
        <v>0.22800000000000001</v>
      </c>
      <c r="Y18" s="213">
        <v>0.22800000000000001</v>
      </c>
    </row>
    <row r="19" spans="1:25" x14ac:dyDescent="0.2">
      <c r="A19" s="43"/>
      <c r="C19" s="155" t="s">
        <v>31</v>
      </c>
      <c r="D19" s="156">
        <v>7.3999999999999996E-2</v>
      </c>
      <c r="E19" s="213">
        <v>0.67400000000000004</v>
      </c>
      <c r="F19" s="213">
        <v>0.67200000000000004</v>
      </c>
      <c r="G19" s="213">
        <v>0.67200000000000004</v>
      </c>
      <c r="H19" s="213">
        <v>0.67200000000000004</v>
      </c>
      <c r="I19" s="213">
        <v>0.67200000000000004</v>
      </c>
      <c r="J19" s="213">
        <v>0.67200000000000004</v>
      </c>
      <c r="K19" s="213">
        <v>0.67200000000000004</v>
      </c>
      <c r="L19" s="213">
        <v>0.67200000000000004</v>
      </c>
      <c r="M19" s="213">
        <v>0.67200000000000004</v>
      </c>
      <c r="O19" s="155" t="s">
        <v>31</v>
      </c>
      <c r="P19" s="156">
        <v>6.0000000000000001E-3</v>
      </c>
      <c r="Q19" s="213">
        <v>0.24199999999999999</v>
      </c>
      <c r="R19" s="213">
        <v>0.14499999999999999</v>
      </c>
      <c r="S19" s="213">
        <v>0.14499999999999999</v>
      </c>
      <c r="T19" s="213">
        <v>0.14499999999999999</v>
      </c>
      <c r="U19" s="213">
        <v>0.14499999999999999</v>
      </c>
      <c r="V19" s="213">
        <v>0.14499999999999999</v>
      </c>
      <c r="W19" s="213">
        <v>0.14499999999999999</v>
      </c>
      <c r="X19" s="213">
        <v>0.14499999999999999</v>
      </c>
      <c r="Y19" s="213">
        <v>0.14499999999999999</v>
      </c>
    </row>
    <row r="20" spans="1:25" ht="15" customHeight="1" x14ac:dyDescent="0.2">
      <c r="A20" s="43"/>
      <c r="C20" s="154" t="s">
        <v>207</v>
      </c>
      <c r="D20" s="156">
        <v>0</v>
      </c>
      <c r="E20" s="156">
        <v>2E-3</v>
      </c>
      <c r="F20" s="213">
        <v>0.77700000000000002</v>
      </c>
      <c r="G20" s="213">
        <v>0.77</v>
      </c>
      <c r="H20" s="213">
        <v>0.77</v>
      </c>
      <c r="I20" s="213">
        <v>0.77</v>
      </c>
      <c r="J20" s="213">
        <v>0.77</v>
      </c>
      <c r="K20" s="213">
        <v>0.77</v>
      </c>
      <c r="L20" s="213">
        <v>0.77</v>
      </c>
      <c r="M20" s="213">
        <v>0.77</v>
      </c>
      <c r="O20" s="154" t="s">
        <v>207</v>
      </c>
      <c r="P20" s="156">
        <v>0</v>
      </c>
      <c r="Q20" s="156">
        <v>1E-3</v>
      </c>
      <c r="R20" s="213">
        <v>0.436</v>
      </c>
      <c r="S20" s="213">
        <v>0.17599999999999999</v>
      </c>
      <c r="T20" s="213">
        <v>0.17599999999999999</v>
      </c>
      <c r="U20" s="213">
        <v>0.17599999999999999</v>
      </c>
      <c r="V20" s="213">
        <v>0.17599999999999999</v>
      </c>
      <c r="W20" s="213">
        <v>0.17599999999999999</v>
      </c>
      <c r="X20" s="213">
        <v>0.17599999999999999</v>
      </c>
      <c r="Y20" s="213">
        <v>0.17599999999999999</v>
      </c>
    </row>
    <row r="21" spans="1:25" ht="15" customHeight="1" x14ac:dyDescent="0.2">
      <c r="A21" s="43"/>
      <c r="C21" s="154" t="s">
        <v>208</v>
      </c>
      <c r="D21" s="156">
        <v>0</v>
      </c>
      <c r="E21" s="156">
        <v>3.0000000000000001E-3</v>
      </c>
      <c r="F21" s="156">
        <v>0.17699999999999999</v>
      </c>
      <c r="G21" s="213">
        <v>1.2150000000000001</v>
      </c>
      <c r="H21" s="213">
        <v>1.2150000000000001</v>
      </c>
      <c r="I21" s="213">
        <v>1.2150000000000001</v>
      </c>
      <c r="J21" s="213">
        <v>1.2150000000000001</v>
      </c>
      <c r="K21" s="213">
        <v>1.2150000000000001</v>
      </c>
      <c r="L21" s="213">
        <v>1.2150000000000001</v>
      </c>
      <c r="M21" s="213">
        <v>1.2150000000000001</v>
      </c>
      <c r="O21" s="154" t="s">
        <v>208</v>
      </c>
      <c r="P21" s="156">
        <v>0</v>
      </c>
      <c r="Q21" s="156">
        <v>0</v>
      </c>
      <c r="R21" s="156">
        <v>3.3000000000000002E-2</v>
      </c>
      <c r="S21" s="213">
        <v>0.56499999999999995</v>
      </c>
      <c r="T21" s="213">
        <v>0.56499999999999995</v>
      </c>
      <c r="U21" s="213">
        <v>0.56499999999999995</v>
      </c>
      <c r="V21" s="213">
        <v>0.56499999999999995</v>
      </c>
      <c r="W21" s="213">
        <v>0.56499999999999995</v>
      </c>
      <c r="X21" s="213">
        <v>0.56499999999999995</v>
      </c>
      <c r="Y21" s="213">
        <v>0.56499999999999995</v>
      </c>
    </row>
    <row r="22" spans="1:25" ht="15" customHeight="1" x14ac:dyDescent="0.2">
      <c r="A22" s="43"/>
      <c r="C22" s="1"/>
      <c r="D22" s="1"/>
      <c r="E22" s="1"/>
      <c r="F22" s="1"/>
      <c r="G22" s="1"/>
      <c r="P22" s="69"/>
      <c r="Q22" s="69"/>
      <c r="R22" s="69"/>
      <c r="S22" s="69"/>
      <c r="W22" s="157"/>
    </row>
    <row r="23" spans="1:25" ht="15" customHeight="1" x14ac:dyDescent="0.2">
      <c r="A23" s="43"/>
      <c r="C23" s="241" t="s">
        <v>21</v>
      </c>
      <c r="D23" s="650" t="s">
        <v>43</v>
      </c>
      <c r="E23" s="651"/>
      <c r="F23" s="651"/>
      <c r="G23" s="651"/>
      <c r="H23" s="651"/>
      <c r="I23" s="651"/>
      <c r="J23" s="651"/>
      <c r="K23" s="651"/>
      <c r="L23" s="651"/>
      <c r="M23" s="651"/>
      <c r="O23" s="316" t="s">
        <v>21</v>
      </c>
      <c r="P23" s="629" t="s">
        <v>266</v>
      </c>
      <c r="Q23" s="631"/>
      <c r="R23" s="631"/>
      <c r="S23" s="631"/>
      <c r="T23" s="631"/>
      <c r="U23" s="631"/>
      <c r="V23" s="631"/>
      <c r="W23" s="631"/>
      <c r="X23" s="631"/>
      <c r="Y23" s="631"/>
    </row>
    <row r="24" spans="1:25" ht="15" customHeight="1" x14ac:dyDescent="0.25">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0.92743105950653126</v>
      </c>
      <c r="H25" s="31">
        <f t="shared" si="0"/>
        <v>0.92743105950653126</v>
      </c>
      <c r="I25" s="31">
        <f t="shared" si="0"/>
        <v>0.92743105950653126</v>
      </c>
      <c r="J25" s="31">
        <f t="shared" si="0"/>
        <v>0.92743105950653126</v>
      </c>
      <c r="K25" s="31">
        <f t="shared" ref="K25:M25" si="1">K18/$D$18</f>
        <v>0.92743105950653126</v>
      </c>
      <c r="L25" s="31">
        <f t="shared" si="1"/>
        <v>0.92743105950653126</v>
      </c>
      <c r="M25" s="31">
        <f t="shared" si="1"/>
        <v>0.92743105950653126</v>
      </c>
      <c r="O25" s="526">
        <v>2011</v>
      </c>
      <c r="P25" s="527"/>
      <c r="Q25" s="529">
        <f>Q18/$P$18</f>
        <v>1</v>
      </c>
      <c r="R25" s="529">
        <f>R18/$P$18</f>
        <v>1</v>
      </c>
      <c r="S25" s="529">
        <f>S18/$P$18</f>
        <v>0.86692015209125473</v>
      </c>
      <c r="T25" s="529">
        <f t="shared" ref="T25:X25" si="2">T18/$P$18</f>
        <v>0.86692015209125473</v>
      </c>
      <c r="U25" s="529">
        <f>U18/$P$18</f>
        <v>0.86692015209125473</v>
      </c>
      <c r="V25" s="529">
        <f t="shared" si="2"/>
        <v>0.86692015209125473</v>
      </c>
      <c r="W25" s="529">
        <f>W18/$P$18</f>
        <v>0.86692015209125473</v>
      </c>
      <c r="X25" s="529">
        <f t="shared" si="2"/>
        <v>0.86692015209125473</v>
      </c>
      <c r="Y25" s="529">
        <f>Y18/$P$18</f>
        <v>0.86692015209125473</v>
      </c>
    </row>
    <row r="26" spans="1:25" ht="16.5" customHeight="1" x14ac:dyDescent="0.2">
      <c r="A26" s="43"/>
      <c r="C26" s="30">
        <v>2012</v>
      </c>
      <c r="D26" s="22"/>
      <c r="E26" s="22"/>
      <c r="F26" s="31">
        <f>F19/$E$19</f>
        <v>0.9970326409495549</v>
      </c>
      <c r="G26" s="31">
        <f>G19/$E$19</f>
        <v>0.9970326409495549</v>
      </c>
      <c r="H26" s="31">
        <f>H19/$E$19</f>
        <v>0.9970326409495549</v>
      </c>
      <c r="I26" s="31">
        <f t="shared" ref="I26:J26" si="3">I19/$E$19</f>
        <v>0.9970326409495549</v>
      </c>
      <c r="J26" s="31">
        <f t="shared" si="3"/>
        <v>0.9970326409495549</v>
      </c>
      <c r="K26" s="31">
        <f>K19/$E$19</f>
        <v>0.9970326409495549</v>
      </c>
      <c r="L26" s="31">
        <f>L19/$E$19</f>
        <v>0.9970326409495549</v>
      </c>
      <c r="M26" s="31">
        <f>M19/$E$19</f>
        <v>0.9970326409495549</v>
      </c>
      <c r="O26" s="526">
        <v>2012</v>
      </c>
      <c r="P26" s="527"/>
      <c r="Q26" s="530"/>
      <c r="R26" s="529">
        <f>R19/$Q$19</f>
        <v>0.59917355371900827</v>
      </c>
      <c r="S26" s="529">
        <f>S19/$Q$19</f>
        <v>0.59917355371900827</v>
      </c>
      <c r="T26" s="529">
        <f t="shared" ref="T26:X26" si="4">T19/$Q$19</f>
        <v>0.59917355371900827</v>
      </c>
      <c r="U26" s="529">
        <f>U19/$Q$19</f>
        <v>0.59917355371900827</v>
      </c>
      <c r="V26" s="529">
        <f t="shared" si="4"/>
        <v>0.59917355371900827</v>
      </c>
      <c r="W26" s="529">
        <f>W19/$Q$19</f>
        <v>0.59917355371900827</v>
      </c>
      <c r="X26" s="529">
        <f t="shared" si="4"/>
        <v>0.59917355371900827</v>
      </c>
      <c r="Y26" s="529">
        <f>Y19/$Q$19</f>
        <v>0.59917355371900827</v>
      </c>
    </row>
    <row r="27" spans="1:25" ht="16.5" customHeight="1" x14ac:dyDescent="0.2">
      <c r="A27" s="43"/>
      <c r="C27" s="526">
        <v>2013</v>
      </c>
      <c r="D27" s="527"/>
      <c r="E27" s="527"/>
      <c r="F27" s="528"/>
      <c r="G27" s="529">
        <f>G20/$F$20</f>
        <v>0.99099099099099097</v>
      </c>
      <c r="H27" s="529">
        <f>H20/$F$20</f>
        <v>0.99099099099099097</v>
      </c>
      <c r="I27" s="529">
        <f t="shared" ref="I27:M27" si="5">I20/$F$20</f>
        <v>0.99099099099099097</v>
      </c>
      <c r="J27" s="529">
        <f t="shared" si="5"/>
        <v>0.99099099099099097</v>
      </c>
      <c r="K27" s="529">
        <f t="shared" si="5"/>
        <v>0.99099099099099097</v>
      </c>
      <c r="L27" s="529">
        <f t="shared" si="5"/>
        <v>0.99099099099099097</v>
      </c>
      <c r="M27" s="529">
        <f t="shared" si="5"/>
        <v>0.99099099099099097</v>
      </c>
      <c r="O27" s="526">
        <v>2013</v>
      </c>
      <c r="P27" s="527"/>
      <c r="Q27" s="527"/>
      <c r="R27" s="528"/>
      <c r="S27" s="529">
        <f>S20/$R$20</f>
        <v>0.40366972477064217</v>
      </c>
      <c r="T27" s="529">
        <f t="shared" ref="T27:Y27" si="6">T20/$R$20</f>
        <v>0.40366972477064217</v>
      </c>
      <c r="U27" s="529">
        <f t="shared" si="6"/>
        <v>0.40366972477064217</v>
      </c>
      <c r="V27" s="529">
        <f t="shared" si="6"/>
        <v>0.40366972477064217</v>
      </c>
      <c r="W27" s="529">
        <f t="shared" si="6"/>
        <v>0.40366972477064217</v>
      </c>
      <c r="X27" s="529">
        <f t="shared" si="6"/>
        <v>0.40366972477064217</v>
      </c>
      <c r="Y27" s="529">
        <f t="shared" si="6"/>
        <v>0.40366972477064217</v>
      </c>
    </row>
    <row r="28" spans="1:25" ht="16.5" customHeight="1" x14ac:dyDescent="0.2">
      <c r="A28" s="43"/>
      <c r="C28" s="526">
        <v>2014</v>
      </c>
      <c r="D28" s="527"/>
      <c r="E28" s="527"/>
      <c r="F28" s="528"/>
      <c r="G28" s="529"/>
      <c r="H28" s="31">
        <f t="shared" ref="H28:M28" si="7">H21/$G$21</f>
        <v>1</v>
      </c>
      <c r="I28" s="31">
        <f t="shared" si="7"/>
        <v>1</v>
      </c>
      <c r="J28" s="31">
        <f t="shared" si="7"/>
        <v>1</v>
      </c>
      <c r="K28" s="31">
        <f t="shared" si="7"/>
        <v>1</v>
      </c>
      <c r="L28" s="31">
        <f t="shared" si="7"/>
        <v>1</v>
      </c>
      <c r="M28" s="31">
        <f t="shared" si="7"/>
        <v>1</v>
      </c>
      <c r="O28" s="526">
        <v>2014</v>
      </c>
      <c r="P28" s="527"/>
      <c r="Q28" s="527"/>
      <c r="R28" s="528"/>
      <c r="S28" s="529"/>
      <c r="T28" s="532">
        <f>T21/$S$21</f>
        <v>1</v>
      </c>
      <c r="U28" s="532">
        <f t="shared" ref="U28:X28" si="8">U21/$S$21</f>
        <v>1</v>
      </c>
      <c r="V28" s="532">
        <f t="shared" si="8"/>
        <v>1</v>
      </c>
      <c r="W28" s="532">
        <f t="shared" si="8"/>
        <v>1</v>
      </c>
      <c r="X28" s="532">
        <f t="shared" si="8"/>
        <v>1</v>
      </c>
      <c r="Y28" s="532">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1" t="s">
        <v>21</v>
      </c>
      <c r="D33" s="628" t="s">
        <v>366</v>
      </c>
      <c r="E33" s="630"/>
      <c r="F33" s="630"/>
      <c r="G33" s="630"/>
      <c r="H33" s="630"/>
      <c r="I33" s="640"/>
      <c r="J33" s="153"/>
      <c r="K33" s="153"/>
      <c r="L33" s="153"/>
      <c r="M33" s="153"/>
      <c r="N33" s="158"/>
      <c r="O33" s="643" t="s">
        <v>21</v>
      </c>
      <c r="P33" s="644" t="s">
        <v>365</v>
      </c>
      <c r="Q33" s="645"/>
      <c r="R33" s="645"/>
      <c r="S33" s="645"/>
      <c r="T33" s="645"/>
      <c r="U33" s="645"/>
      <c r="V33" s="646"/>
      <c r="W33" s="158"/>
    </row>
    <row r="34" spans="1:24" ht="14.25" customHeight="1" x14ac:dyDescent="0.25">
      <c r="C34" s="642"/>
      <c r="D34" s="174">
        <v>2015</v>
      </c>
      <c r="E34" s="174">
        <v>2016</v>
      </c>
      <c r="F34" s="174">
        <v>2017</v>
      </c>
      <c r="G34" s="174">
        <v>2018</v>
      </c>
      <c r="H34" s="176">
        <v>2019</v>
      </c>
      <c r="I34" s="174">
        <v>2020</v>
      </c>
      <c r="J34" s="153"/>
      <c r="K34" s="153"/>
      <c r="L34" s="153"/>
      <c r="M34" s="153"/>
      <c r="N34" s="159"/>
      <c r="O34" s="643"/>
      <c r="P34" s="175"/>
      <c r="Q34" s="175">
        <v>2015</v>
      </c>
      <c r="R34" s="175">
        <v>2016</v>
      </c>
      <c r="S34" s="175">
        <v>2017</v>
      </c>
      <c r="T34" s="175">
        <v>2018</v>
      </c>
      <c r="U34" s="175">
        <v>2019</v>
      </c>
      <c r="V34" s="175">
        <v>2020</v>
      </c>
      <c r="W34" s="160"/>
    </row>
    <row r="35" spans="1:24" ht="18.75" x14ac:dyDescent="0.2">
      <c r="C35" s="161" t="s">
        <v>219</v>
      </c>
      <c r="D35" s="214">
        <v>2.2999999999999998</v>
      </c>
      <c r="E35" s="215"/>
      <c r="F35" s="215"/>
      <c r="G35" s="215"/>
      <c r="H35" s="215"/>
      <c r="I35" s="215"/>
      <c r="J35" s="153"/>
      <c r="K35" s="153"/>
      <c r="L35" s="153"/>
      <c r="M35" s="153"/>
      <c r="N35" s="162"/>
      <c r="O35" s="161" t="s">
        <v>219</v>
      </c>
      <c r="P35" s="163"/>
      <c r="Q35" s="216">
        <v>0.32500000000000001</v>
      </c>
      <c r="R35" s="216"/>
      <c r="S35" s="216"/>
      <c r="T35" s="216"/>
      <c r="U35" s="216"/>
      <c r="V35" s="216"/>
      <c r="W35" s="164"/>
    </row>
    <row r="36" spans="1:24" ht="18.75" x14ac:dyDescent="0.2">
      <c r="C36" s="161" t="s">
        <v>220</v>
      </c>
      <c r="D36" s="165"/>
      <c r="E36" s="215"/>
      <c r="F36" s="215"/>
      <c r="G36" s="215"/>
      <c r="H36" s="215"/>
      <c r="I36" s="215"/>
      <c r="J36" s="153"/>
      <c r="K36" s="153"/>
      <c r="L36" s="153"/>
      <c r="M36" s="153"/>
      <c r="N36" s="162"/>
      <c r="O36" s="161" t="s">
        <v>220</v>
      </c>
      <c r="P36" s="163"/>
      <c r="Q36" s="166"/>
      <c r="R36" s="216"/>
      <c r="S36" s="216"/>
      <c r="T36" s="216"/>
      <c r="U36" s="216"/>
      <c r="V36" s="216"/>
      <c r="W36" s="164"/>
    </row>
    <row r="37" spans="1:24" ht="18.75" x14ac:dyDescent="0.2">
      <c r="C37" s="161" t="s">
        <v>221</v>
      </c>
      <c r="D37" s="165"/>
      <c r="E37" s="165"/>
      <c r="F37" s="215"/>
      <c r="G37" s="215"/>
      <c r="H37" s="215"/>
      <c r="I37" s="215"/>
      <c r="J37" s="153"/>
      <c r="K37" s="153"/>
      <c r="L37" s="153"/>
      <c r="M37" s="153"/>
      <c r="N37" s="162"/>
      <c r="O37" s="161" t="s">
        <v>221</v>
      </c>
      <c r="P37" s="163"/>
      <c r="Q37" s="166"/>
      <c r="R37" s="166"/>
      <c r="S37" s="216"/>
      <c r="T37" s="216"/>
      <c r="U37" s="216"/>
      <c r="V37" s="216"/>
      <c r="W37" s="164"/>
    </row>
    <row r="38" spans="1:24" ht="18.75" x14ac:dyDescent="0.2">
      <c r="C38" s="161" t="s">
        <v>222</v>
      </c>
      <c r="D38" s="165"/>
      <c r="E38" s="165"/>
      <c r="F38" s="165"/>
      <c r="G38" s="215"/>
      <c r="H38" s="215"/>
      <c r="I38" s="215"/>
      <c r="J38" s="153"/>
      <c r="K38" s="153"/>
      <c r="L38" s="153"/>
      <c r="M38" s="153"/>
      <c r="N38" s="162"/>
      <c r="O38" s="161" t="s">
        <v>222</v>
      </c>
      <c r="P38" s="163"/>
      <c r="Q38" s="166"/>
      <c r="R38" s="166"/>
      <c r="S38" s="166"/>
      <c r="T38" s="216"/>
      <c r="U38" s="216"/>
      <c r="V38" s="216"/>
      <c r="W38" s="164"/>
    </row>
    <row r="39" spans="1:24" ht="18.75" x14ac:dyDescent="0.2">
      <c r="C39" s="161" t="s">
        <v>223</v>
      </c>
      <c r="D39" s="165"/>
      <c r="E39" s="165"/>
      <c r="F39" s="165"/>
      <c r="G39" s="165"/>
      <c r="H39" s="215"/>
      <c r="I39" s="215"/>
      <c r="J39" s="153"/>
      <c r="K39" s="153"/>
      <c r="L39" s="153"/>
      <c r="M39" s="153"/>
      <c r="N39" s="162"/>
      <c r="O39" s="161" t="s">
        <v>223</v>
      </c>
      <c r="P39" s="163"/>
      <c r="Q39" s="166"/>
      <c r="R39" s="166"/>
      <c r="S39" s="166"/>
      <c r="T39" s="166"/>
      <c r="U39" s="216"/>
      <c r="V39" s="216"/>
      <c r="W39" s="164"/>
    </row>
    <row r="40" spans="1:24" ht="18.75" x14ac:dyDescent="0.2">
      <c r="C40" s="161" t="s">
        <v>224</v>
      </c>
      <c r="D40" s="165"/>
      <c r="E40" s="165"/>
      <c r="F40" s="165"/>
      <c r="G40" s="165"/>
      <c r="H40" s="165"/>
      <c r="I40" s="215"/>
      <c r="J40" s="153"/>
      <c r="K40" s="153"/>
      <c r="L40" s="153"/>
      <c r="M40" s="153"/>
      <c r="N40" s="162"/>
      <c r="O40" s="161" t="s">
        <v>224</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41" t="s">
        <v>21</v>
      </c>
      <c r="D42" s="647" t="s">
        <v>43</v>
      </c>
      <c r="E42" s="648"/>
      <c r="F42" s="648"/>
      <c r="G42" s="648"/>
      <c r="H42" s="648"/>
      <c r="I42" s="649"/>
      <c r="J42" s="153"/>
      <c r="K42" s="153"/>
      <c r="L42" s="153"/>
      <c r="M42" s="153"/>
      <c r="O42" s="643" t="s">
        <v>21</v>
      </c>
      <c r="P42" s="650" t="s">
        <v>266</v>
      </c>
      <c r="Q42" s="651"/>
      <c r="R42" s="651"/>
      <c r="S42" s="651"/>
      <c r="T42" s="651"/>
      <c r="U42" s="651"/>
      <c r="V42" s="651"/>
      <c r="W42" s="160"/>
    </row>
    <row r="43" spans="1:24" ht="14.25" customHeight="1" x14ac:dyDescent="0.2">
      <c r="A43" s="639"/>
      <c r="C43" s="642"/>
      <c r="D43" s="175">
        <v>2015</v>
      </c>
      <c r="E43" s="175">
        <v>2016</v>
      </c>
      <c r="F43" s="175">
        <v>2017</v>
      </c>
      <c r="G43" s="175">
        <v>2018</v>
      </c>
      <c r="H43" s="175">
        <v>2019</v>
      </c>
      <c r="I43" s="175">
        <v>2020</v>
      </c>
      <c r="J43" s="153"/>
      <c r="K43" s="153"/>
      <c r="L43" s="153"/>
      <c r="M43" s="153"/>
      <c r="O43" s="643"/>
      <c r="P43" s="175"/>
      <c r="Q43" s="175">
        <v>2015</v>
      </c>
      <c r="R43" s="175">
        <v>2016</v>
      </c>
      <c r="S43" s="175">
        <v>2017</v>
      </c>
      <c r="T43" s="175">
        <v>2018</v>
      </c>
      <c r="U43" s="175">
        <v>2019</v>
      </c>
      <c r="V43" s="177">
        <v>2020</v>
      </c>
      <c r="W43" s="160"/>
      <c r="X43" s="13"/>
    </row>
    <row r="44" spans="1:24" ht="18.75" x14ac:dyDescent="0.2">
      <c r="A44" s="639"/>
      <c r="C44" s="161" t="s">
        <v>219</v>
      </c>
      <c r="D44" s="115"/>
      <c r="E44" s="508">
        <f>E35/$D$35</f>
        <v>0</v>
      </c>
      <c r="F44" s="508">
        <f>F35/$D$35</f>
        <v>0</v>
      </c>
      <c r="G44" s="508">
        <f>G35/$D$35</f>
        <v>0</v>
      </c>
      <c r="H44" s="508">
        <f>H35/$D$35</f>
        <v>0</v>
      </c>
      <c r="I44" s="508">
        <f>I35/$D$35</f>
        <v>0</v>
      </c>
      <c r="J44" s="153"/>
      <c r="K44" s="153"/>
      <c r="L44" s="153"/>
      <c r="M44" s="153"/>
      <c r="N44" s="167"/>
      <c r="O44" s="161" t="s">
        <v>219</v>
      </c>
      <c r="P44" s="163"/>
      <c r="Q44" s="115"/>
      <c r="R44" s="508">
        <f>R35/$Q$35</f>
        <v>0</v>
      </c>
      <c r="S44" s="508">
        <f>S35/$Q$35</f>
        <v>0</v>
      </c>
      <c r="T44" s="508">
        <f>T35/$Q$35</f>
        <v>0</v>
      </c>
      <c r="U44" s="508">
        <f>U35/$Q$35</f>
        <v>0</v>
      </c>
      <c r="V44" s="508">
        <f>V35/$Q$35</f>
        <v>0</v>
      </c>
      <c r="W44" s="168"/>
      <c r="X44" s="13"/>
    </row>
    <row r="45" spans="1:24" ht="18.75" x14ac:dyDescent="0.2">
      <c r="A45" s="639"/>
      <c r="C45" s="161" t="s">
        <v>220</v>
      </c>
      <c r="D45" s="115"/>
      <c r="E45" s="508"/>
      <c r="F45" s="508" t="e">
        <f>F36/$E$36</f>
        <v>#DIV/0!</v>
      </c>
      <c r="G45" s="508" t="e">
        <f>G36/$E$36</f>
        <v>#DIV/0!</v>
      </c>
      <c r="H45" s="508" t="e">
        <f>H36/$E$36</f>
        <v>#DIV/0!</v>
      </c>
      <c r="I45" s="508" t="e">
        <f>I36/$E$36</f>
        <v>#DIV/0!</v>
      </c>
      <c r="J45" s="153"/>
      <c r="K45" s="153"/>
      <c r="L45" s="153"/>
      <c r="M45" s="153"/>
      <c r="O45" s="161" t="s">
        <v>220</v>
      </c>
      <c r="P45" s="163"/>
      <c r="Q45" s="115"/>
      <c r="R45" s="508"/>
      <c r="S45" s="508" t="e">
        <f>S36/$R$36</f>
        <v>#DIV/0!</v>
      </c>
      <c r="T45" s="508" t="e">
        <f>T36/$R$36</f>
        <v>#DIV/0!</v>
      </c>
      <c r="U45" s="508" t="e">
        <f>U36/$R$36</f>
        <v>#DIV/0!</v>
      </c>
      <c r="V45" s="508" t="e">
        <f>V36/$R$36</f>
        <v>#DIV/0!</v>
      </c>
      <c r="W45" s="160"/>
      <c r="X45" s="13"/>
    </row>
    <row r="46" spans="1:24" x14ac:dyDescent="0.2">
      <c r="A46" s="639"/>
      <c r="C46" s="161" t="s">
        <v>221</v>
      </c>
      <c r="D46" s="115"/>
      <c r="E46" s="508"/>
      <c r="F46" s="508"/>
      <c r="G46" s="508" t="e">
        <f>G37/$F$37</f>
        <v>#DIV/0!</v>
      </c>
      <c r="H46" s="508" t="e">
        <f>H37/$F$37</f>
        <v>#DIV/0!</v>
      </c>
      <c r="I46" s="508" t="e">
        <f>I37/$F$37</f>
        <v>#DIV/0!</v>
      </c>
      <c r="J46" s="525"/>
      <c r="K46" s="525"/>
      <c r="L46" s="525"/>
      <c r="M46" s="525"/>
      <c r="O46" s="161" t="s">
        <v>221</v>
      </c>
      <c r="P46" s="163"/>
      <c r="Q46" s="115"/>
      <c r="R46" s="508"/>
      <c r="S46" s="508"/>
      <c r="T46" s="508" t="e">
        <f>T37/$S$37</f>
        <v>#DIV/0!</v>
      </c>
      <c r="U46" s="508" t="e">
        <f>U37/$S$37</f>
        <v>#DIV/0!</v>
      </c>
      <c r="V46" s="508" t="e">
        <f>V37/$S$37</f>
        <v>#DIV/0!</v>
      </c>
      <c r="W46" s="168"/>
      <c r="X46" s="13"/>
    </row>
    <row r="47" spans="1:24" x14ac:dyDescent="0.2">
      <c r="C47" s="161" t="s">
        <v>222</v>
      </c>
      <c r="D47" s="115"/>
      <c r="E47" s="508"/>
      <c r="F47" s="508"/>
      <c r="G47" s="508"/>
      <c r="H47" s="508" t="e">
        <f>H38/$G$38</f>
        <v>#DIV/0!</v>
      </c>
      <c r="I47" s="508" t="e">
        <f>I38/$G$38</f>
        <v>#DIV/0!</v>
      </c>
      <c r="J47" s="525"/>
      <c r="K47" s="525"/>
      <c r="L47" s="525"/>
      <c r="M47" s="525"/>
      <c r="O47" s="161" t="s">
        <v>222</v>
      </c>
      <c r="P47" s="163"/>
      <c r="Q47" s="115"/>
      <c r="R47" s="508"/>
      <c r="S47" s="508"/>
      <c r="T47" s="508"/>
      <c r="U47" s="508" t="e">
        <f>U38/$T$38</f>
        <v>#DIV/0!</v>
      </c>
      <c r="V47" s="508" t="e">
        <f>V38/$T$38</f>
        <v>#DIV/0!</v>
      </c>
      <c r="W47" s="160"/>
    </row>
    <row r="48" spans="1:24" x14ac:dyDescent="0.2">
      <c r="C48" s="161" t="s">
        <v>223</v>
      </c>
      <c r="D48" s="115"/>
      <c r="E48" s="508"/>
      <c r="F48" s="508"/>
      <c r="G48" s="508"/>
      <c r="H48" s="508"/>
      <c r="I48" s="508" t="e">
        <f>I39/H39</f>
        <v>#DIV/0!</v>
      </c>
      <c r="J48" s="525"/>
      <c r="K48" s="525"/>
      <c r="L48" s="525"/>
      <c r="M48" s="525"/>
      <c r="O48" s="161" t="s">
        <v>223</v>
      </c>
      <c r="P48" s="163"/>
      <c r="Q48" s="115"/>
      <c r="R48" s="508"/>
      <c r="S48" s="508"/>
      <c r="T48" s="508"/>
      <c r="U48" s="508"/>
      <c r="V48" s="508"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5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90" zoomScaleNormal="90" workbookViewId="0">
      <pane ySplit="3" topLeftCell="A4" activePane="bottomLeft" state="frozen"/>
      <selection pane="bottomLeft" activeCell="W41" sqref="W41"/>
    </sheetView>
  </sheetViews>
  <sheetFormatPr defaultColWidth="9.125" defaultRowHeight="15" outlineLevelRow="1" x14ac:dyDescent="0.25"/>
  <cols>
    <col min="1" max="1" width="4.625" style="26" customWidth="1"/>
    <col min="2" max="2" width="17.375" style="25" customWidth="1"/>
    <col min="3" max="3" width="22.25" style="26" customWidth="1"/>
    <col min="4" max="4" width="5" style="26" customWidth="1"/>
    <col min="5" max="5" width="12.125" style="26" customWidth="1"/>
    <col min="6" max="6" width="11.375" style="26" customWidth="1"/>
    <col min="7" max="7" width="10.375" style="26" customWidth="1"/>
    <col min="8" max="8" width="14.625" style="47" customWidth="1"/>
    <col min="9" max="9" width="12" style="26" customWidth="1"/>
    <col min="10" max="10" width="11.625" style="26" customWidth="1"/>
    <col min="11" max="11" width="12.625" style="26" customWidth="1"/>
    <col min="12" max="12" width="11.625" style="26" customWidth="1"/>
    <col min="13" max="14" width="9.125" style="26"/>
    <col min="15" max="15" width="12" style="26" customWidth="1"/>
    <col min="16" max="17" width="9.125" style="26"/>
    <col min="18" max="18" width="4.125" style="26" customWidth="1"/>
    <col min="19" max="16384" width="9.125" style="26"/>
  </cols>
  <sheetData>
    <row r="1" spans="1:21" ht="153" customHeight="1" x14ac:dyDescent="0.25">
      <c r="E1" s="2"/>
      <c r="G1" s="2"/>
      <c r="I1" s="2"/>
      <c r="J1" s="2"/>
      <c r="K1" s="2"/>
      <c r="L1" s="2"/>
      <c r="M1" s="2"/>
      <c r="N1" s="2"/>
      <c r="O1" s="2"/>
      <c r="P1" s="2"/>
      <c r="Q1" s="2"/>
      <c r="R1" s="2"/>
      <c r="S1" s="2"/>
      <c r="T1" s="2"/>
      <c r="U1" s="2"/>
    </row>
    <row r="3" spans="1:21" ht="20.25" x14ac:dyDescent="0.25">
      <c r="A3" s="2"/>
      <c r="B3" s="653" t="s">
        <v>211</v>
      </c>
      <c r="C3" s="653"/>
      <c r="D3" s="653"/>
      <c r="E3" s="653"/>
      <c r="F3" s="653"/>
      <c r="G3" s="653"/>
      <c r="H3" s="653"/>
      <c r="I3" s="653"/>
      <c r="J3" s="653"/>
      <c r="K3" s="653"/>
      <c r="L3" s="653"/>
      <c r="M3" s="653"/>
      <c r="N3" s="653"/>
      <c r="O3" s="653"/>
      <c r="P3" s="653"/>
      <c r="Q3" s="653"/>
      <c r="R3" s="2"/>
      <c r="S3" s="2"/>
      <c r="T3" s="3"/>
      <c r="U3" s="2"/>
    </row>
    <row r="4" spans="1:21" ht="14.25" customHeight="1" outlineLevel="1" x14ac:dyDescent="0.3">
      <c r="B4" s="61"/>
      <c r="C4" s="397"/>
      <c r="D4" s="397"/>
      <c r="E4" s="398"/>
      <c r="F4" s="398"/>
      <c r="G4" s="398"/>
      <c r="H4" s="398"/>
      <c r="I4" s="398"/>
      <c r="J4" s="398"/>
      <c r="K4" s="398"/>
      <c r="L4" s="398"/>
      <c r="M4" s="398"/>
      <c r="N4" s="398"/>
      <c r="O4" s="398"/>
      <c r="P4" s="398"/>
      <c r="Q4" s="398"/>
      <c r="T4" s="3"/>
    </row>
    <row r="5" spans="1:21" s="23" customFormat="1" ht="18.75" outlineLevel="1" x14ac:dyDescent="0.3">
      <c r="A5" s="65"/>
      <c r="B5" s="202"/>
      <c r="C5" s="372" t="s">
        <v>405</v>
      </c>
      <c r="D5" s="375" t="s">
        <v>503</v>
      </c>
      <c r="E5" s="398"/>
      <c r="F5" s="398"/>
      <c r="G5" s="398"/>
      <c r="H5" s="398"/>
      <c r="I5" s="399"/>
      <c r="J5" s="399"/>
      <c r="K5" s="399"/>
      <c r="L5" s="399"/>
      <c r="M5" s="399"/>
      <c r="N5" s="398"/>
      <c r="O5" s="398"/>
      <c r="P5" s="47"/>
      <c r="Q5" s="47"/>
    </row>
    <row r="6" spans="1:21" s="23" customFormat="1" ht="18.75" customHeight="1" outlineLevel="1" x14ac:dyDescent="0.3">
      <c r="B6" s="202"/>
      <c r="C6" s="394"/>
      <c r="D6" s="375" t="s">
        <v>362</v>
      </c>
      <c r="E6" s="394"/>
      <c r="F6" s="394"/>
      <c r="G6" s="394"/>
      <c r="H6" s="394"/>
      <c r="I6" s="399"/>
      <c r="J6" s="399"/>
      <c r="K6" s="399"/>
      <c r="L6" s="399"/>
      <c r="M6" s="399"/>
      <c r="N6" s="394"/>
      <c r="O6" s="394"/>
      <c r="P6" s="47"/>
      <c r="Q6" s="47"/>
    </row>
    <row r="7" spans="1:21" s="23" customFormat="1" ht="49.5" customHeight="1" outlineLevel="1" x14ac:dyDescent="0.3">
      <c r="B7" s="202"/>
      <c r="C7" s="394"/>
      <c r="D7" s="637" t="s">
        <v>379</v>
      </c>
      <c r="E7" s="637"/>
      <c r="F7" s="637"/>
      <c r="G7" s="637"/>
      <c r="H7" s="637"/>
      <c r="I7" s="637"/>
      <c r="J7" s="637"/>
      <c r="K7" s="637"/>
      <c r="L7" s="637"/>
      <c r="M7" s="637"/>
      <c r="N7" s="637"/>
      <c r="O7" s="637"/>
      <c r="P7" s="637"/>
      <c r="Q7" s="637"/>
    </row>
    <row r="8" spans="1:21" s="23" customFormat="1" ht="12" customHeight="1" outlineLevel="1" x14ac:dyDescent="0.3">
      <c r="B8" s="202"/>
      <c r="C8" s="394"/>
      <c r="D8" s="375"/>
      <c r="E8" s="394"/>
      <c r="F8" s="394"/>
      <c r="G8" s="394"/>
      <c r="H8" s="394"/>
      <c r="I8" s="399"/>
      <c r="J8" s="399"/>
      <c r="K8" s="399"/>
      <c r="L8" s="399"/>
      <c r="M8" s="399"/>
      <c r="N8" s="394"/>
      <c r="O8" s="394"/>
      <c r="P8" s="47"/>
      <c r="Q8" s="47"/>
    </row>
    <row r="9" spans="1:21" s="23" customFormat="1" ht="18.75" customHeight="1" outlineLevel="1" x14ac:dyDescent="0.3">
      <c r="B9" s="202"/>
      <c r="C9" s="84" t="s">
        <v>341</v>
      </c>
      <c r="D9" s="219" t="s">
        <v>369</v>
      </c>
      <c r="E9" s="219"/>
      <c r="F9" s="219"/>
      <c r="G9" s="218"/>
      <c r="H9" s="394"/>
      <c r="I9" s="190"/>
      <c r="J9" s="190"/>
      <c r="K9" s="190"/>
      <c r="L9" s="190"/>
      <c r="M9" s="190"/>
      <c r="N9" s="218"/>
      <c r="O9" s="218"/>
      <c r="Q9" s="82"/>
    </row>
    <row r="10" spans="1:21" s="23" customFormat="1" ht="18.75" customHeight="1" outlineLevel="1" x14ac:dyDescent="0.3">
      <c r="B10" s="202"/>
      <c r="C10" s="242"/>
      <c r="D10" s="317" t="s">
        <v>342</v>
      </c>
      <c r="E10" s="242"/>
      <c r="F10" s="218"/>
      <c r="G10" s="218"/>
      <c r="H10" s="394"/>
      <c r="I10" s="190"/>
      <c r="J10" s="190"/>
      <c r="K10" s="190"/>
      <c r="L10" s="190"/>
      <c r="M10" s="190"/>
      <c r="N10" s="218"/>
      <c r="O10" s="218"/>
    </row>
    <row r="11" spans="1:21" s="23" customFormat="1" ht="6.75" customHeight="1" outlineLevel="1" x14ac:dyDescent="0.3">
      <c r="B11" s="242"/>
      <c r="C11" s="242"/>
      <c r="D11" s="317"/>
      <c r="E11" s="242"/>
      <c r="F11" s="242"/>
      <c r="G11" s="242"/>
      <c r="H11" s="394"/>
      <c r="I11" s="190"/>
      <c r="J11" s="190"/>
      <c r="K11" s="190"/>
      <c r="L11" s="190"/>
      <c r="M11" s="190"/>
      <c r="N11" s="242"/>
      <c r="O11" s="242"/>
    </row>
    <row r="12" spans="1:21" ht="8.25" customHeight="1" x14ac:dyDescent="0.3">
      <c r="B12" s="61"/>
      <c r="C12" s="61"/>
      <c r="D12" s="201"/>
      <c r="E12" s="62"/>
      <c r="F12" s="62"/>
      <c r="G12" s="62"/>
      <c r="H12" s="398"/>
      <c r="I12" s="191"/>
      <c r="J12" s="191"/>
      <c r="K12" s="191"/>
      <c r="L12" s="191"/>
      <c r="M12" s="191"/>
      <c r="N12" s="62"/>
      <c r="O12" s="62"/>
      <c r="P12" s="62"/>
      <c r="Q12" s="62"/>
      <c r="T12" s="3"/>
    </row>
    <row r="13" spans="1:21" s="309" customFormat="1" ht="17.25" customHeight="1" x14ac:dyDescent="0.25">
      <c r="B13" s="654" t="s">
        <v>495</v>
      </c>
      <c r="C13" s="654"/>
      <c r="D13" s="310"/>
      <c r="E13" s="311" t="s">
        <v>496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38.25" x14ac:dyDescent="0.25">
      <c r="B15" s="224" t="s">
        <v>86</v>
      </c>
      <c r="C15" s="225" t="s">
        <v>370</v>
      </c>
      <c r="D15" s="193"/>
      <c r="E15" s="180" t="s">
        <v>85</v>
      </c>
      <c r="F15" s="180" t="s">
        <v>378</v>
      </c>
      <c r="G15" s="180" t="s">
        <v>86</v>
      </c>
      <c r="H15" s="180" t="s">
        <v>87</v>
      </c>
      <c r="I15" s="180" t="str">
        <f>'1.  LRAMVA Summary'!C21</f>
        <v>Residential</v>
      </c>
      <c r="J15" s="180" t="str">
        <f>'1.  LRAMVA Summary'!D21</f>
        <v>General Service &lt;50 kW</v>
      </c>
      <c r="K15" s="180" t="str">
        <f>'1.  LRAMVA Summary'!E21</f>
        <v>General Service 50 - 2999 kW</v>
      </c>
      <c r="L15" s="180" t="str">
        <f>'1.  LRAMVA Summary'!F21</f>
        <v>General Service 3,000 - 4,999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7">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7">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2.75" x14ac:dyDescent="0.2">
      <c r="B18" s="181" t="s">
        <v>69</v>
      </c>
      <c r="C18" s="181">
        <v>1.47E-2</v>
      </c>
      <c r="D18" s="194"/>
      <c r="E18" s="182">
        <v>40603</v>
      </c>
      <c r="F18" s="228">
        <v>2011</v>
      </c>
      <c r="G18" s="183" t="s">
        <v>88</v>
      </c>
      <c r="H18" s="477">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2.75" x14ac:dyDescent="0.2">
      <c r="B19" s="181" t="s">
        <v>70</v>
      </c>
      <c r="C19" s="181">
        <v>1.47E-2</v>
      </c>
      <c r="D19" s="194"/>
      <c r="E19" s="186">
        <v>40634</v>
      </c>
      <c r="F19" s="228">
        <v>2011</v>
      </c>
      <c r="G19" s="187" t="s">
        <v>89</v>
      </c>
      <c r="H19" s="477">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2.75" x14ac:dyDescent="0.2">
      <c r="B20" s="181" t="s">
        <v>71</v>
      </c>
      <c r="C20" s="181">
        <v>1.47E-2</v>
      </c>
      <c r="D20" s="194"/>
      <c r="E20" s="186">
        <v>40664</v>
      </c>
      <c r="F20" s="228">
        <v>2011</v>
      </c>
      <c r="G20" s="187" t="s">
        <v>89</v>
      </c>
      <c r="H20" s="477">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2.75" x14ac:dyDescent="0.2">
      <c r="B21" s="181" t="s">
        <v>72</v>
      </c>
      <c r="C21" s="181">
        <v>1.47E-2</v>
      </c>
      <c r="D21" s="194"/>
      <c r="E21" s="186">
        <v>40695</v>
      </c>
      <c r="F21" s="228">
        <v>2011</v>
      </c>
      <c r="G21" s="187" t="s">
        <v>89</v>
      </c>
      <c r="H21" s="477">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2.75" x14ac:dyDescent="0.2">
      <c r="B22" s="181" t="s">
        <v>73</v>
      </c>
      <c r="C22" s="181">
        <v>1.47E-2</v>
      </c>
      <c r="D22" s="194"/>
      <c r="E22" s="186">
        <v>40725</v>
      </c>
      <c r="F22" s="228">
        <v>2011</v>
      </c>
      <c r="G22" s="187" t="s">
        <v>91</v>
      </c>
      <c r="H22" s="477">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2.75" x14ac:dyDescent="0.2">
      <c r="B23" s="181" t="s">
        <v>74</v>
      </c>
      <c r="C23" s="181">
        <v>1.47E-2</v>
      </c>
      <c r="D23" s="194"/>
      <c r="E23" s="186">
        <v>40756</v>
      </c>
      <c r="F23" s="228">
        <v>2011</v>
      </c>
      <c r="G23" s="187" t="s">
        <v>91</v>
      </c>
      <c r="H23" s="477">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2.75" x14ac:dyDescent="0.2">
      <c r="B24" s="181" t="s">
        <v>75</v>
      </c>
      <c r="C24" s="181">
        <v>1.47E-2</v>
      </c>
      <c r="D24" s="194"/>
      <c r="E24" s="186">
        <v>40787</v>
      </c>
      <c r="F24" s="228">
        <v>2011</v>
      </c>
      <c r="G24" s="187" t="s">
        <v>91</v>
      </c>
      <c r="H24" s="477">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2.75" x14ac:dyDescent="0.2">
      <c r="B25" s="181" t="s">
        <v>76</v>
      </c>
      <c r="C25" s="181">
        <v>1.47E-2</v>
      </c>
      <c r="D25" s="194"/>
      <c r="E25" s="186">
        <v>40817</v>
      </c>
      <c r="F25" s="228">
        <v>2011</v>
      </c>
      <c r="G25" s="187" t="s">
        <v>92</v>
      </c>
      <c r="H25" s="477">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2.75" x14ac:dyDescent="0.2">
      <c r="B26" s="181" t="s">
        <v>77</v>
      </c>
      <c r="C26" s="181">
        <v>1.47E-2</v>
      </c>
      <c r="D26" s="194"/>
      <c r="E26" s="186">
        <v>40848</v>
      </c>
      <c r="F26" s="228">
        <v>2011</v>
      </c>
      <c r="G26" s="187" t="s">
        <v>92</v>
      </c>
      <c r="H26" s="477">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2.75" x14ac:dyDescent="0.2">
      <c r="B27" s="181" t="s">
        <v>78</v>
      </c>
      <c r="C27" s="181">
        <v>1.47E-2</v>
      </c>
      <c r="D27" s="194"/>
      <c r="E27" s="186">
        <v>40878</v>
      </c>
      <c r="F27" s="228">
        <v>2011</v>
      </c>
      <c r="G27" s="187" t="s">
        <v>92</v>
      </c>
      <c r="H27" s="477">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25">
      <c r="B28" s="181" t="s">
        <v>79</v>
      </c>
      <c r="C28" s="181">
        <v>1.47E-2</v>
      </c>
      <c r="D28" s="194"/>
      <c r="E28" s="198" t="s">
        <v>386</v>
      </c>
      <c r="F28" s="198"/>
      <c r="G28" s="199"/>
      <c r="H28" s="478"/>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2">
      <c r="B29" s="181" t="s">
        <v>80</v>
      </c>
      <c r="C29" s="181">
        <v>1.47E-2</v>
      </c>
      <c r="D29" s="194"/>
      <c r="E29" s="229" t="s">
        <v>90</v>
      </c>
      <c r="F29" s="229"/>
      <c r="G29" s="230"/>
      <c r="H29" s="479"/>
      <c r="I29" s="231"/>
      <c r="J29" s="231"/>
      <c r="K29" s="231"/>
      <c r="L29" s="231"/>
      <c r="M29" s="231"/>
      <c r="N29" s="231"/>
      <c r="O29" s="231"/>
      <c r="P29" s="231"/>
      <c r="Q29" s="232"/>
    </row>
    <row r="30" spans="2:17" s="3" customFormat="1" ht="12.75" x14ac:dyDescent="0.2">
      <c r="B30" s="181" t="s">
        <v>81</v>
      </c>
      <c r="C30" s="181">
        <v>1.47E-2</v>
      </c>
      <c r="D30" s="194"/>
      <c r="E30" s="195" t="s">
        <v>393</v>
      </c>
      <c r="F30" s="195"/>
      <c r="G30" s="196"/>
      <c r="H30" s="480"/>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2.75" x14ac:dyDescent="0.2">
      <c r="B31" s="181" t="s">
        <v>82</v>
      </c>
      <c r="C31" s="181">
        <v>1.47E-2</v>
      </c>
      <c r="D31" s="194"/>
      <c r="E31" s="186">
        <v>40909</v>
      </c>
      <c r="F31" s="186" t="s">
        <v>373</v>
      </c>
      <c r="G31" s="187" t="s">
        <v>88</v>
      </c>
      <c r="H31" s="481">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373</v>
      </c>
      <c r="G32" s="187" t="s">
        <v>88</v>
      </c>
      <c r="H32" s="481">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2.75" x14ac:dyDescent="0.2">
      <c r="B33" s="181" t="s">
        <v>84</v>
      </c>
      <c r="C33" s="181">
        <v>1.0999999999999999E-2</v>
      </c>
      <c r="D33" s="194"/>
      <c r="E33" s="186">
        <v>40969</v>
      </c>
      <c r="F33" s="186" t="s">
        <v>373</v>
      </c>
      <c r="G33" s="187" t="s">
        <v>88</v>
      </c>
      <c r="H33" s="481">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2.75" x14ac:dyDescent="0.2">
      <c r="B34" s="181" t="s">
        <v>371</v>
      </c>
      <c r="C34" s="181">
        <v>1.0999999999999999E-2</v>
      </c>
      <c r="D34" s="194"/>
      <c r="E34" s="186">
        <v>41000</v>
      </c>
      <c r="F34" s="186" t="s">
        <v>373</v>
      </c>
      <c r="G34" s="187" t="s">
        <v>89</v>
      </c>
      <c r="H34" s="482">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2.75" x14ac:dyDescent="0.2">
      <c r="B35" s="181" t="s">
        <v>372</v>
      </c>
      <c r="C35" s="181">
        <v>1.0999999999999999E-2</v>
      </c>
      <c r="D35" s="194"/>
      <c r="E35" s="186">
        <v>41030</v>
      </c>
      <c r="F35" s="186" t="s">
        <v>373</v>
      </c>
      <c r="G35" s="187" t="s">
        <v>89</v>
      </c>
      <c r="H35" s="481">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2.75" x14ac:dyDescent="0.2">
      <c r="B36" s="181" t="s">
        <v>123</v>
      </c>
      <c r="C36" s="181">
        <v>1.0999999999999999E-2</v>
      </c>
      <c r="D36" s="194"/>
      <c r="E36" s="186">
        <v>41061</v>
      </c>
      <c r="F36" s="186" t="s">
        <v>373</v>
      </c>
      <c r="G36" s="187" t="s">
        <v>89</v>
      </c>
      <c r="H36" s="481">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2.75" x14ac:dyDescent="0.2">
      <c r="B37" s="181" t="s">
        <v>124</v>
      </c>
      <c r="C37" s="181">
        <v>1.0999999999999999E-2</v>
      </c>
      <c r="D37" s="194"/>
      <c r="E37" s="186">
        <v>41091</v>
      </c>
      <c r="F37" s="186" t="s">
        <v>373</v>
      </c>
      <c r="G37" s="187" t="s">
        <v>91</v>
      </c>
      <c r="H37" s="482">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2.75" x14ac:dyDescent="0.2">
      <c r="B38" s="181" t="s">
        <v>125</v>
      </c>
      <c r="C38" s="181">
        <v>1.0999999999999999E-2</v>
      </c>
      <c r="D38" s="194"/>
      <c r="E38" s="186">
        <v>41122</v>
      </c>
      <c r="F38" s="186" t="s">
        <v>373</v>
      </c>
      <c r="G38" s="187" t="s">
        <v>91</v>
      </c>
      <c r="H38" s="481">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2.75" x14ac:dyDescent="0.2">
      <c r="B39" s="181" t="s">
        <v>126</v>
      </c>
      <c r="C39" s="226">
        <v>1.0999999999999999E-2</v>
      </c>
      <c r="D39" s="194"/>
      <c r="E39" s="186">
        <v>41153</v>
      </c>
      <c r="F39" s="186" t="s">
        <v>373</v>
      </c>
      <c r="G39" s="187" t="s">
        <v>91</v>
      </c>
      <c r="H39" s="481">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2.75" x14ac:dyDescent="0.2">
      <c r="B40" s="181" t="s">
        <v>127</v>
      </c>
      <c r="C40" s="226"/>
      <c r="D40" s="194"/>
      <c r="E40" s="186">
        <v>41183</v>
      </c>
      <c r="F40" s="186" t="s">
        <v>373</v>
      </c>
      <c r="G40" s="187" t="s">
        <v>92</v>
      </c>
      <c r="H40" s="482">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2.75" x14ac:dyDescent="0.2">
      <c r="B41" s="181" t="s">
        <v>128</v>
      </c>
      <c r="C41" s="226"/>
      <c r="D41" s="194"/>
      <c r="E41" s="186">
        <v>41214</v>
      </c>
      <c r="F41" s="186" t="s">
        <v>373</v>
      </c>
      <c r="G41" s="187" t="s">
        <v>92</v>
      </c>
      <c r="H41" s="481">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2.75" x14ac:dyDescent="0.2">
      <c r="B42" s="181" t="s">
        <v>129</v>
      </c>
      <c r="C42" s="226"/>
      <c r="D42" s="194"/>
      <c r="E42" s="186">
        <v>41244</v>
      </c>
      <c r="F42" s="186" t="s">
        <v>373</v>
      </c>
      <c r="G42" s="187" t="s">
        <v>92</v>
      </c>
      <c r="H42" s="481">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25">
      <c r="B43" s="181" t="s">
        <v>130</v>
      </c>
      <c r="C43" s="226"/>
      <c r="D43" s="194"/>
      <c r="E43" s="198" t="s">
        <v>387</v>
      </c>
      <c r="F43" s="198"/>
      <c r="G43" s="199"/>
      <c r="H43" s="483"/>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2">
      <c r="B44" s="181" t="s">
        <v>131</v>
      </c>
      <c r="C44" s="226"/>
      <c r="D44" s="194"/>
      <c r="E44" s="229" t="s">
        <v>90</v>
      </c>
      <c r="F44" s="229"/>
      <c r="G44" s="230"/>
      <c r="H44" s="479"/>
      <c r="I44" s="231"/>
      <c r="J44" s="231"/>
      <c r="K44" s="231"/>
      <c r="L44" s="231"/>
      <c r="M44" s="231"/>
      <c r="N44" s="231"/>
      <c r="O44" s="231"/>
      <c r="P44" s="231"/>
      <c r="Q44" s="232"/>
    </row>
    <row r="45" spans="2:17" s="3" customFormat="1" ht="12.75" x14ac:dyDescent="0.2">
      <c r="B45" s="181" t="s">
        <v>132</v>
      </c>
      <c r="C45" s="226"/>
      <c r="D45" s="194"/>
      <c r="E45" s="195" t="s">
        <v>394</v>
      </c>
      <c r="F45" s="195"/>
      <c r="G45" s="196"/>
      <c r="H45" s="480"/>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2.75" x14ac:dyDescent="0.2">
      <c r="B46" s="181" t="s">
        <v>133</v>
      </c>
      <c r="C46" s="226"/>
      <c r="D46" s="194"/>
      <c r="E46" s="186">
        <v>41275</v>
      </c>
      <c r="F46" s="186" t="s">
        <v>374</v>
      </c>
      <c r="G46" s="187" t="s">
        <v>88</v>
      </c>
      <c r="H46" s="482">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134</v>
      </c>
      <c r="C47" s="226"/>
      <c r="D47" s="194"/>
      <c r="E47" s="186">
        <v>41306</v>
      </c>
      <c r="F47" s="186" t="s">
        <v>374</v>
      </c>
      <c r="G47" s="187" t="s">
        <v>88</v>
      </c>
      <c r="H47" s="481">
        <f t="shared" ref="H47:H48" si="12">C$24/12</f>
        <v>1.225E-3</v>
      </c>
      <c r="I47" s="188">
        <f>(SUM('1.  LRAMVA Summary'!C$22:C$27)+SUM('1.  LRAMVA Summary'!C$28:C$29)*(MONTH($E47)-1)/12)*$H47</f>
        <v>-1.3154687382812495</v>
      </c>
      <c r="J47" s="188">
        <f>(SUM('1.  LRAMVA Summary'!D$22:D$27)+SUM('1.  LRAMVA Summary'!D$28:D$29)*(MONTH($E47)-1)/12)*$H47</f>
        <v>-3.1467636666666646E-2</v>
      </c>
      <c r="K47" s="188">
        <f>(SUM('1.  LRAMVA Summary'!E$22:E$27)+SUM('1.  LRAMVA Summary'!E$28:E$29)*(MONTH($E47)-1)/12)*$H47</f>
        <v>-0.88591776767222519</v>
      </c>
      <c r="L47" s="188">
        <f>(SUM('1.  LRAMVA Summary'!F$22:F$27)+SUM('1.  LRAMVA Summary'!F$28:F$29)*(MONTH($E47)-1)/12)*$H47</f>
        <v>0</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-2.2328541426201411</v>
      </c>
    </row>
    <row r="48" spans="2:17" s="3" customFormat="1" ht="12.75" x14ac:dyDescent="0.2">
      <c r="B48" s="181" t="s">
        <v>135</v>
      </c>
      <c r="C48" s="226"/>
      <c r="D48" s="194"/>
      <c r="E48" s="186">
        <v>41334</v>
      </c>
      <c r="F48" s="186" t="s">
        <v>374</v>
      </c>
      <c r="G48" s="187" t="s">
        <v>88</v>
      </c>
      <c r="H48" s="481">
        <f t="shared" si="12"/>
        <v>1.225E-3</v>
      </c>
      <c r="I48" s="188">
        <f>(SUM('1.  LRAMVA Summary'!C$22:C$27)+SUM('1.  LRAMVA Summary'!C$28:C$29)*(MONTH($E48)-1)/12)*$H48</f>
        <v>-2.6309374765624991</v>
      </c>
      <c r="J48" s="188">
        <f>(SUM('1.  LRAMVA Summary'!D$22:D$27)+SUM('1.  LRAMVA Summary'!D$28:D$29)*(MONTH($E48)-1)/12)*$H48</f>
        <v>-6.2935273333333291E-2</v>
      </c>
      <c r="K48" s="188">
        <f>(SUM('1.  LRAMVA Summary'!E$22:E$27)+SUM('1.  LRAMVA Summary'!E$28:E$29)*(MONTH($E48)-1)/12)*$H48</f>
        <v>-1.7718355353444504</v>
      </c>
      <c r="L48" s="188">
        <f>(SUM('1.  LRAMVA Summary'!F$22:F$27)+SUM('1.  LRAMVA Summary'!F$28:F$29)*(MONTH($E48)-1)/12)*$H48</f>
        <v>0</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-4.4657082852402823</v>
      </c>
    </row>
    <row r="49" spans="1:21" s="3" customFormat="1" ht="12.75" x14ac:dyDescent="0.2">
      <c r="B49" s="181" t="s">
        <v>136</v>
      </c>
      <c r="C49" s="226"/>
      <c r="D49" s="194"/>
      <c r="E49" s="186">
        <v>41365</v>
      </c>
      <c r="F49" s="186" t="s">
        <v>374</v>
      </c>
      <c r="G49" s="187" t="s">
        <v>89</v>
      </c>
      <c r="H49" s="482">
        <f>C$25/12</f>
        <v>1.225E-3</v>
      </c>
      <c r="I49" s="188">
        <f>(SUM('1.  LRAMVA Summary'!C$22:C$27)+SUM('1.  LRAMVA Summary'!C$28:C$29)*(MONTH($E49)-1)/12)*$H49</f>
        <v>-3.9464062148437491</v>
      </c>
      <c r="J49" s="188">
        <f>(SUM('1.  LRAMVA Summary'!D$22:D$27)+SUM('1.  LRAMVA Summary'!D$28:D$29)*(MONTH($E49)-1)/12)*$H49</f>
        <v>-9.4402909999999937E-2</v>
      </c>
      <c r="K49" s="188">
        <f>(SUM('1.  LRAMVA Summary'!E$22:E$27)+SUM('1.  LRAMVA Summary'!E$28:E$29)*(MONTH($E49)-1)/12)*$H49</f>
        <v>-2.6577533030166758</v>
      </c>
      <c r="L49" s="188">
        <f>(SUM('1.  LRAMVA Summary'!F$22:F$27)+SUM('1.  LRAMVA Summary'!F$28:F$29)*(MONTH($E49)-1)/12)*$H49</f>
        <v>0</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-6.6985624278604252</v>
      </c>
    </row>
    <row r="50" spans="1:21" s="3" customFormat="1" ht="12.75" x14ac:dyDescent="0.2">
      <c r="B50" s="181" t="s">
        <v>137</v>
      </c>
      <c r="C50" s="226"/>
      <c r="D50" s="194"/>
      <c r="E50" s="186">
        <v>41395</v>
      </c>
      <c r="F50" s="186" t="s">
        <v>374</v>
      </c>
      <c r="G50" s="187" t="s">
        <v>89</v>
      </c>
      <c r="H50" s="481">
        <f t="shared" ref="H50:H51" si="13">C$25/12</f>
        <v>1.225E-3</v>
      </c>
      <c r="I50" s="188">
        <f>(SUM('1.  LRAMVA Summary'!C$22:C$27)+SUM('1.  LRAMVA Summary'!C$28:C$29)*(MONTH($E50)-1)/12)*$H50</f>
        <v>-5.2618749531249982</v>
      </c>
      <c r="J50" s="188">
        <f>(SUM('1.  LRAMVA Summary'!D$22:D$27)+SUM('1.  LRAMVA Summary'!D$28:D$29)*(MONTH($E50)-1)/12)*$H50</f>
        <v>-0.12587054666666658</v>
      </c>
      <c r="K50" s="188">
        <f>(SUM('1.  LRAMVA Summary'!E$22:E$27)+SUM('1.  LRAMVA Summary'!E$28:E$29)*(MONTH($E50)-1)/12)*$H50</f>
        <v>-3.5436710706889007</v>
      </c>
      <c r="L50" s="188">
        <f>(SUM('1.  LRAMVA Summary'!F$22:F$27)+SUM('1.  LRAMVA Summary'!F$28:F$29)*(MONTH($E50)-1)/12)*$H50</f>
        <v>0</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-8.9314165704805646</v>
      </c>
    </row>
    <row r="51" spans="1:21" s="3" customFormat="1" ht="12.75" x14ac:dyDescent="0.2">
      <c r="B51" s="181" t="s">
        <v>138</v>
      </c>
      <c r="C51" s="226"/>
      <c r="D51" s="194"/>
      <c r="E51" s="186">
        <v>41426</v>
      </c>
      <c r="F51" s="186" t="s">
        <v>374</v>
      </c>
      <c r="G51" s="187" t="s">
        <v>89</v>
      </c>
      <c r="H51" s="481">
        <f t="shared" si="13"/>
        <v>1.225E-3</v>
      </c>
      <c r="I51" s="188">
        <f>(SUM('1.  LRAMVA Summary'!C$22:C$27)+SUM('1.  LRAMVA Summary'!C$28:C$29)*(MONTH($E51)-1)/12)*$H51</f>
        <v>-6.5773436914062495</v>
      </c>
      <c r="J51" s="188">
        <f>(SUM('1.  LRAMVA Summary'!D$22:D$27)+SUM('1.  LRAMVA Summary'!D$28:D$29)*(MONTH($E51)-1)/12)*$H51</f>
        <v>-0.15733818333333324</v>
      </c>
      <c r="K51" s="188">
        <f>(SUM('1.  LRAMVA Summary'!E$22:E$27)+SUM('1.  LRAMVA Summary'!E$28:E$29)*(MONTH($E51)-1)/12)*$H51</f>
        <v>-4.4295888383611253</v>
      </c>
      <c r="L51" s="188">
        <f>(SUM('1.  LRAMVA Summary'!F$22:F$27)+SUM('1.  LRAMVA Summary'!F$28:F$29)*(MONTH($E51)-1)/12)*$H51</f>
        <v>0</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-11.164270713100709</v>
      </c>
    </row>
    <row r="52" spans="1:21" s="3" customFormat="1" ht="12.75" x14ac:dyDescent="0.2">
      <c r="B52" s="181" t="s">
        <v>139</v>
      </c>
      <c r="C52" s="226"/>
      <c r="D52" s="194"/>
      <c r="E52" s="186">
        <v>41456</v>
      </c>
      <c r="F52" s="186" t="s">
        <v>374</v>
      </c>
      <c r="G52" s="187" t="s">
        <v>91</v>
      </c>
      <c r="H52" s="482">
        <f>C$26/12</f>
        <v>1.225E-3</v>
      </c>
      <c r="I52" s="188">
        <f>(SUM('1.  LRAMVA Summary'!C$22:C$27)+SUM('1.  LRAMVA Summary'!C$28:C$29)*(MONTH($E52)-1)/12)*$H52</f>
        <v>-7.8928124296874982</v>
      </c>
      <c r="J52" s="188">
        <f>(SUM('1.  LRAMVA Summary'!D$22:D$27)+SUM('1.  LRAMVA Summary'!D$28:D$29)*(MONTH($E52)-1)/12)*$H52</f>
        <v>-0.18880581999999987</v>
      </c>
      <c r="K52" s="188">
        <f>(SUM('1.  LRAMVA Summary'!E$22:E$27)+SUM('1.  LRAMVA Summary'!E$28:E$29)*(MONTH($E52)-1)/12)*$H52</f>
        <v>-5.3155066060333516</v>
      </c>
      <c r="L52" s="188">
        <f>(SUM('1.  LRAMVA Summary'!F$22:F$27)+SUM('1.  LRAMVA Summary'!F$28:F$29)*(MONTH($E52)-1)/12)*$H52</f>
        <v>0</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-13.39712485572085</v>
      </c>
    </row>
    <row r="53" spans="1:21" s="3" customFormat="1" ht="12.75" x14ac:dyDescent="0.2">
      <c r="B53" s="181" t="s">
        <v>141</v>
      </c>
      <c r="C53" s="226"/>
      <c r="D53" s="194"/>
      <c r="E53" s="186">
        <v>41487</v>
      </c>
      <c r="F53" s="186" t="s">
        <v>374</v>
      </c>
      <c r="G53" s="187" t="s">
        <v>91</v>
      </c>
      <c r="H53" s="481">
        <f t="shared" ref="H53:H54" si="14">C$26/12</f>
        <v>1.225E-3</v>
      </c>
      <c r="I53" s="188">
        <f>(SUM('1.  LRAMVA Summary'!C$22:C$27)+SUM('1.  LRAMVA Summary'!C$28:C$29)*(MONTH($E53)-1)/12)*$H53</f>
        <v>-9.2082811679687495</v>
      </c>
      <c r="J53" s="188">
        <f>(SUM('1.  LRAMVA Summary'!D$22:D$27)+SUM('1.  LRAMVA Summary'!D$28:D$29)*(MONTH($E53)-1)/12)*$H53</f>
        <v>-0.22027345666666653</v>
      </c>
      <c r="K53" s="188">
        <f>(SUM('1.  LRAMVA Summary'!E$22:E$27)+SUM('1.  LRAMVA Summary'!E$28:E$29)*(MONTH($E53)-1)/12)*$H53</f>
        <v>-6.201424373705577</v>
      </c>
      <c r="L53" s="188">
        <f>(SUM('1.  LRAMVA Summary'!F$22:F$27)+SUM('1.  LRAMVA Summary'!F$28:F$29)*(MONTH($E53)-1)/12)*$H53</f>
        <v>0</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-15.629978998340992</v>
      </c>
    </row>
    <row r="54" spans="1:21" s="3" customFormat="1" ht="12.75" x14ac:dyDescent="0.2">
      <c r="B54" s="181" t="s">
        <v>140</v>
      </c>
      <c r="C54" s="226"/>
      <c r="D54" s="194"/>
      <c r="E54" s="186">
        <v>41518</v>
      </c>
      <c r="F54" s="186" t="s">
        <v>374</v>
      </c>
      <c r="G54" s="187" t="s">
        <v>91</v>
      </c>
      <c r="H54" s="481">
        <f t="shared" si="14"/>
        <v>1.225E-3</v>
      </c>
      <c r="I54" s="188">
        <f>(SUM('1.  LRAMVA Summary'!C$22:C$27)+SUM('1.  LRAMVA Summary'!C$28:C$29)*(MONTH($E54)-1)/12)*$H54</f>
        <v>-10.523749906249996</v>
      </c>
      <c r="J54" s="188">
        <f>(SUM('1.  LRAMVA Summary'!D$22:D$27)+SUM('1.  LRAMVA Summary'!D$28:D$29)*(MONTH($E54)-1)/12)*$H54</f>
        <v>-0.25174109333333317</v>
      </c>
      <c r="K54" s="188">
        <f>(SUM('1.  LRAMVA Summary'!E$22:E$27)+SUM('1.  LRAMVA Summary'!E$28:E$29)*(MONTH($E54)-1)/12)*$H54</f>
        <v>-7.0873421413778015</v>
      </c>
      <c r="L54" s="188">
        <f>(SUM('1.  LRAMVA Summary'!F$22:F$27)+SUM('1.  LRAMVA Summary'!F$28:F$29)*(MONTH($E54)-1)/12)*$H54</f>
        <v>0</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-17.862833140961129</v>
      </c>
    </row>
    <row r="55" spans="1:21" s="3" customFormat="1" ht="12.75" x14ac:dyDescent="0.2">
      <c r="B55" s="223" t="s">
        <v>142</v>
      </c>
      <c r="C55" s="227"/>
      <c r="D55" s="194"/>
      <c r="E55" s="186">
        <v>41548</v>
      </c>
      <c r="F55" s="186" t="s">
        <v>374</v>
      </c>
      <c r="G55" s="187" t="s">
        <v>92</v>
      </c>
      <c r="H55" s="482">
        <f>C$27/12</f>
        <v>1.225E-3</v>
      </c>
      <c r="I55" s="188">
        <f>(SUM('1.  LRAMVA Summary'!C$22:C$27)+SUM('1.  LRAMVA Summary'!C$28:C$29)*(MONTH($E55)-1)/12)*$H55</f>
        <v>-11.839218644531249</v>
      </c>
      <c r="J55" s="188">
        <f>(SUM('1.  LRAMVA Summary'!D$22:D$27)+SUM('1.  LRAMVA Summary'!D$28:D$29)*(MONTH($E55)-1)/12)*$H55</f>
        <v>-0.2832087299999998</v>
      </c>
      <c r="K55" s="188">
        <f>(SUM('1.  LRAMVA Summary'!E$22:E$27)+SUM('1.  LRAMVA Summary'!E$28:E$29)*(MONTH($E55)-1)/12)*$H55</f>
        <v>-7.9732599090500269</v>
      </c>
      <c r="L55" s="188">
        <f>(SUM('1.  LRAMVA Summary'!F$22:F$27)+SUM('1.  LRAMVA Summary'!F$28:F$29)*(MONTH($E55)-1)/12)*$H55</f>
        <v>0</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-20.095687283581277</v>
      </c>
    </row>
    <row r="56" spans="1:21" s="3" customFormat="1" ht="12.75" x14ac:dyDescent="0.2">
      <c r="D56" s="194"/>
      <c r="E56" s="186">
        <v>41579</v>
      </c>
      <c r="F56" s="186" t="s">
        <v>374</v>
      </c>
      <c r="G56" s="187" t="s">
        <v>92</v>
      </c>
      <c r="H56" s="481">
        <f t="shared" ref="H56:H57" si="15">C$27/12</f>
        <v>1.225E-3</v>
      </c>
      <c r="I56" s="188">
        <f>(SUM('1.  LRAMVA Summary'!C$22:C$27)+SUM('1.  LRAMVA Summary'!C$28:C$29)*(MONTH($E56)-1)/12)*$H56</f>
        <v>-13.154687382812499</v>
      </c>
      <c r="J56" s="188">
        <f>(SUM('1.  LRAMVA Summary'!D$22:D$27)+SUM('1.  LRAMVA Summary'!D$28:D$29)*(MONTH($E56)-1)/12)*$H56</f>
        <v>-0.31467636666666648</v>
      </c>
      <c r="K56" s="188">
        <f>(SUM('1.  LRAMVA Summary'!E$22:E$27)+SUM('1.  LRAMVA Summary'!E$28:E$29)*(MONTH($E56)-1)/12)*$H56</f>
        <v>-8.8591776767222505</v>
      </c>
      <c r="L56" s="188">
        <f>(SUM('1.  LRAMVA Summary'!F$22:F$27)+SUM('1.  LRAMVA Summary'!F$28:F$29)*(MONTH($E56)-1)/12)*$H56</f>
        <v>0</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-22.328541426201419</v>
      </c>
    </row>
    <row r="57" spans="1:21" s="3" customFormat="1" ht="14.25" x14ac:dyDescent="0.2">
      <c r="B57" s="233" t="s">
        <v>377</v>
      </c>
      <c r="C57" s="4"/>
      <c r="D57" s="194"/>
      <c r="E57" s="186">
        <v>41609</v>
      </c>
      <c r="F57" s="186" t="s">
        <v>374</v>
      </c>
      <c r="G57" s="187" t="s">
        <v>92</v>
      </c>
      <c r="H57" s="481">
        <f t="shared" si="15"/>
        <v>1.225E-3</v>
      </c>
      <c r="I57" s="188">
        <f>(SUM('1.  LRAMVA Summary'!C$22:C$27)+SUM('1.  LRAMVA Summary'!C$28:C$29)*(MONTH($E57)-1)/12)*$H57</f>
        <v>-14.470156121093749</v>
      </c>
      <c r="J57" s="188">
        <f>(SUM('1.  LRAMVA Summary'!D$22:D$27)+SUM('1.  LRAMVA Summary'!D$28:D$29)*(MONTH($E57)-1)/12)*$H57</f>
        <v>-0.34614400333333312</v>
      </c>
      <c r="K57" s="188">
        <f>(SUM('1.  LRAMVA Summary'!E$22:E$27)+SUM('1.  LRAMVA Summary'!E$28:E$29)*(MONTH($E57)-1)/12)*$H57</f>
        <v>-9.7450954443944777</v>
      </c>
      <c r="L57" s="188">
        <f>(SUM('1.  LRAMVA Summary'!F$22:F$27)+SUM('1.  LRAMVA Summary'!F$28:F$29)*(MONTH($E57)-1)/12)*$H57</f>
        <v>0</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-24.56139556882156</v>
      </c>
    </row>
    <row r="58" spans="1:21" s="3" customFormat="1" ht="13.5" thickBot="1" x14ac:dyDescent="0.25">
      <c r="B58" s="4"/>
      <c r="C58" s="4"/>
      <c r="D58" s="194"/>
      <c r="E58" s="198" t="s">
        <v>388</v>
      </c>
      <c r="F58" s="198"/>
      <c r="G58" s="199"/>
      <c r="H58" s="478"/>
      <c r="I58" s="200">
        <f>SUM(I45:I57)</f>
        <v>-86.820936726562493</v>
      </c>
      <c r="J58" s="200">
        <f t="shared" ref="J58:P58" si="16">SUM(J45:J57)</f>
        <v>-2.0768640199999986</v>
      </c>
      <c r="K58" s="200">
        <f t="shared" si="16"/>
        <v>-58.470572666366863</v>
      </c>
      <c r="L58" s="200">
        <f t="shared" si="16"/>
        <v>0</v>
      </c>
      <c r="M58" s="200">
        <f t="shared" si="16"/>
        <v>0</v>
      </c>
      <c r="N58" s="200">
        <f t="shared" si="16"/>
        <v>0</v>
      </c>
      <c r="O58" s="200">
        <f t="shared" si="16"/>
        <v>0</v>
      </c>
      <c r="P58" s="200">
        <f t="shared" si="16"/>
        <v>0</v>
      </c>
      <c r="Q58" s="200">
        <f>SUM(Q45:Q57)</f>
        <v>-147.36837341292932</v>
      </c>
    </row>
    <row r="59" spans="1:21" s="3" customFormat="1" ht="13.5" thickTop="1" x14ac:dyDescent="0.2">
      <c r="D59" s="194"/>
      <c r="E59" s="229" t="s">
        <v>90</v>
      </c>
      <c r="F59" s="229"/>
      <c r="G59" s="230"/>
      <c r="H59" s="479"/>
      <c r="I59" s="231"/>
      <c r="J59" s="231"/>
      <c r="K59" s="231"/>
      <c r="L59" s="231"/>
      <c r="M59" s="231"/>
      <c r="N59" s="231"/>
      <c r="O59" s="231"/>
      <c r="P59" s="231"/>
      <c r="Q59" s="232"/>
    </row>
    <row r="60" spans="1:21" s="3" customFormat="1" ht="12.75" x14ac:dyDescent="0.2">
      <c r="D60" s="194"/>
      <c r="E60" s="195" t="s">
        <v>395</v>
      </c>
      <c r="F60" s="195"/>
      <c r="G60" s="196"/>
      <c r="H60" s="480"/>
      <c r="I60" s="197">
        <f t="shared" ref="I60:Q60" si="17">I58+I59</f>
        <v>-86.820936726562493</v>
      </c>
      <c r="J60" s="197">
        <f t="shared" si="17"/>
        <v>-2.0768640199999986</v>
      </c>
      <c r="K60" s="197">
        <f t="shared" si="17"/>
        <v>-58.470572666366863</v>
      </c>
      <c r="L60" s="197">
        <f t="shared" si="17"/>
        <v>0</v>
      </c>
      <c r="M60" s="197">
        <f t="shared" si="17"/>
        <v>0</v>
      </c>
      <c r="N60" s="197">
        <f t="shared" si="17"/>
        <v>0</v>
      </c>
      <c r="O60" s="197">
        <f t="shared" si="17"/>
        <v>0</v>
      </c>
      <c r="P60" s="197">
        <f t="shared" si="17"/>
        <v>0</v>
      </c>
      <c r="Q60" s="197">
        <f t="shared" si="17"/>
        <v>-147.36837341292932</v>
      </c>
    </row>
    <row r="61" spans="1:21" s="3" customFormat="1" ht="12.75" x14ac:dyDescent="0.2">
      <c r="D61" s="194"/>
      <c r="E61" s="186">
        <v>41640</v>
      </c>
      <c r="F61" s="186" t="s">
        <v>375</v>
      </c>
      <c r="G61" s="187" t="s">
        <v>88</v>
      </c>
      <c r="H61" s="482">
        <f>C$28/12</f>
        <v>1.225E-3</v>
      </c>
      <c r="I61" s="188">
        <f>(SUM('1.  LRAMVA Summary'!C$22:C$30)+SUM('1.  LRAMVA Summary'!C$31:C$32)*(MONTH($E61)-1)/12)*$H61</f>
        <v>-15.785624859374996</v>
      </c>
      <c r="J61" s="188">
        <f>(SUM('1.  LRAMVA Summary'!D$22:D$30)+SUM('1.  LRAMVA Summary'!D$31:D$32)*(MONTH($E61)-1)/12)*$H61</f>
        <v>-0.37761163999999975</v>
      </c>
      <c r="K61" s="188">
        <f>(SUM('1.  LRAMVA Summary'!E$22:E$30)+SUM('1.  LRAMVA Summary'!E$31:E$32)*(MONTH($E61)-1)/12)*$H61</f>
        <v>-10.631013212066703</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-26.794249711441701</v>
      </c>
    </row>
    <row r="62" spans="1:21" s="3" customFormat="1" ht="12.75" x14ac:dyDescent="0.2">
      <c r="A62" s="14"/>
      <c r="E62" s="186">
        <v>41671</v>
      </c>
      <c r="F62" s="186" t="s">
        <v>375</v>
      </c>
      <c r="G62" s="187" t="s">
        <v>88</v>
      </c>
      <c r="H62" s="481">
        <f t="shared" ref="H62:H63" si="19">C$28/12</f>
        <v>1.225E-3</v>
      </c>
      <c r="I62" s="188">
        <f>(SUM('1.  LRAMVA Summary'!C$22:C$30)+SUM('1.  LRAMVA Summary'!C$31:C$32)*(MONTH($E62)-1)/12)*$H62</f>
        <v>-16.531178847012946</v>
      </c>
      <c r="J62" s="188">
        <f>(SUM('1.  LRAMVA Summary'!D$22:D$30)+SUM('1.  LRAMVA Summary'!D$31:D$32)*(MONTH($E62)-1)/12)*$H62</f>
        <v>9.2358724909910081E-2</v>
      </c>
      <c r="K62" s="188">
        <f>(SUM('1.  LRAMVA Summary'!E$22:E$30)+SUM('1.  LRAMVA Summary'!E$31:E$32)*(MONTH($E62)-1)/12)*$H62</f>
        <v>-11.515667524535973</v>
      </c>
      <c r="L62" s="188">
        <f>(SUM('1.  LRAMVA Summary'!F$22:F$30)+SUM('1.  LRAMVA Summary'!F$31:F$32)*(MONTH($E62)-1)/12)*$H62</f>
        <v>0</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-27.954487646639009</v>
      </c>
    </row>
    <row r="63" spans="1:21" x14ac:dyDescent="0.25">
      <c r="A63" s="2"/>
      <c r="C63" s="2"/>
      <c r="E63" s="186">
        <v>41699</v>
      </c>
      <c r="F63" s="186" t="s">
        <v>375</v>
      </c>
      <c r="G63" s="187" t="s">
        <v>88</v>
      </c>
      <c r="H63" s="481">
        <f t="shared" si="19"/>
        <v>1.225E-3</v>
      </c>
      <c r="I63" s="188">
        <f>(SUM('1.  LRAMVA Summary'!C$22:C$30)+SUM('1.  LRAMVA Summary'!C$31:C$32)*(MONTH($E63)-1)/12)*$H63</f>
        <v>-17.276732834650897</v>
      </c>
      <c r="J63" s="188">
        <f>(SUM('1.  LRAMVA Summary'!D$22:D$30)+SUM('1.  LRAMVA Summary'!D$31:D$32)*(MONTH($E63)-1)/12)*$H63</f>
        <v>0.56232908981981988</v>
      </c>
      <c r="K63" s="188">
        <f>(SUM('1.  LRAMVA Summary'!E$22:E$30)+SUM('1.  LRAMVA Summary'!E$31:E$32)*(MONTH($E63)-1)/12)*$H63</f>
        <v>-12.400321837005242</v>
      </c>
      <c r="L63" s="188">
        <f>(SUM('1.  LRAMVA Summary'!F$22:F$30)+SUM('1.  LRAMVA Summary'!F$31:F$32)*(MONTH($E63)-1)/12)*$H63</f>
        <v>0</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-29.114725581836318</v>
      </c>
      <c r="R63" s="2"/>
      <c r="S63" s="2"/>
      <c r="T63" s="2"/>
      <c r="U63" s="2"/>
    </row>
    <row r="64" spans="1:21" x14ac:dyDescent="0.25">
      <c r="A64" s="2"/>
      <c r="C64" s="2"/>
      <c r="E64" s="186">
        <v>41730</v>
      </c>
      <c r="F64" s="186" t="s">
        <v>375</v>
      </c>
      <c r="G64" s="187" t="s">
        <v>89</v>
      </c>
      <c r="H64" s="482">
        <f>C$29/12</f>
        <v>1.225E-3</v>
      </c>
      <c r="I64" s="188">
        <f>(SUM('1.  LRAMVA Summary'!C$22:C$30)+SUM('1.  LRAMVA Summary'!C$31:C$32)*(MONTH($E64)-1)/12)*$H64</f>
        <v>-18.022286822288848</v>
      </c>
      <c r="J64" s="188">
        <f>(SUM('1.  LRAMVA Summary'!D$22:D$30)+SUM('1.  LRAMVA Summary'!D$31:D$32)*(MONTH($E64)-1)/12)*$H64</f>
        <v>1.0322994547297297</v>
      </c>
      <c r="K64" s="188">
        <f>(SUM('1.  LRAMVA Summary'!E$22:E$30)+SUM('1.  LRAMVA Summary'!E$31:E$32)*(MONTH($E64)-1)/12)*$H64</f>
        <v>-13.284976149474511</v>
      </c>
      <c r="L64" s="188">
        <f>(SUM('1.  LRAMVA Summary'!F$22:F$30)+SUM('1.  LRAMVA Summary'!F$31:F$32)*(MONTH($E64)-1)/12)*$H64</f>
        <v>0</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-30.274963517033626</v>
      </c>
      <c r="R64" s="2"/>
      <c r="S64" s="2"/>
      <c r="T64" s="2"/>
      <c r="U64" s="2"/>
    </row>
    <row r="65" spans="1:21" x14ac:dyDescent="0.25">
      <c r="A65" s="2"/>
      <c r="C65" s="2"/>
      <c r="E65" s="186">
        <v>41760</v>
      </c>
      <c r="F65" s="186" t="s">
        <v>375</v>
      </c>
      <c r="G65" s="187" t="s">
        <v>89</v>
      </c>
      <c r="H65" s="481">
        <f t="shared" ref="H65:H66" si="20">C$29/12</f>
        <v>1.225E-3</v>
      </c>
      <c r="I65" s="188">
        <f>(SUM('1.  LRAMVA Summary'!C$22:C$30)+SUM('1.  LRAMVA Summary'!C$31:C$32)*(MONTH($E65)-1)/12)*$H65</f>
        <v>-18.767840809926799</v>
      </c>
      <c r="J65" s="188">
        <f>(SUM('1.  LRAMVA Summary'!D$22:D$30)+SUM('1.  LRAMVA Summary'!D$31:D$32)*(MONTH($E65)-1)/12)*$H65</f>
        <v>1.5022698196396396</v>
      </c>
      <c r="K65" s="188">
        <f>(SUM('1.  LRAMVA Summary'!E$22:E$30)+SUM('1.  LRAMVA Summary'!E$31:E$32)*(MONTH($E65)-1)/12)*$H65</f>
        <v>-14.169630461943783</v>
      </c>
      <c r="L65" s="188">
        <f>(SUM('1.  LRAMVA Summary'!F$22:F$30)+SUM('1.  LRAMVA Summary'!F$31:F$32)*(MONTH($E65)-1)/12)*$H65</f>
        <v>0</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-31.435201452230942</v>
      </c>
      <c r="R65" s="2"/>
      <c r="S65" s="2"/>
      <c r="T65" s="2"/>
      <c r="U65" s="2"/>
    </row>
    <row r="66" spans="1:21" s="3" customFormat="1" ht="12.75" x14ac:dyDescent="0.2">
      <c r="B66" s="56"/>
      <c r="E66" s="186">
        <v>41791</v>
      </c>
      <c r="F66" s="186" t="s">
        <v>375</v>
      </c>
      <c r="G66" s="187" t="s">
        <v>89</v>
      </c>
      <c r="H66" s="481">
        <f t="shared" si="20"/>
        <v>1.225E-3</v>
      </c>
      <c r="I66" s="188">
        <f>(SUM('1.  LRAMVA Summary'!C$22:C$30)+SUM('1.  LRAMVA Summary'!C$31:C$32)*(MONTH($E66)-1)/12)*$H66</f>
        <v>-19.513394797564747</v>
      </c>
      <c r="J66" s="188">
        <f>(SUM('1.  LRAMVA Summary'!D$22:D$30)+SUM('1.  LRAMVA Summary'!D$31:D$32)*(MONTH($E66)-1)/12)*$H66</f>
        <v>1.9722401845495492</v>
      </c>
      <c r="K66" s="188">
        <f>(SUM('1.  LRAMVA Summary'!E$22:E$30)+SUM('1.  LRAMVA Summary'!E$31:E$32)*(MONTH($E66)-1)/12)*$H66</f>
        <v>-15.054284774413052</v>
      </c>
      <c r="L66" s="188">
        <f>(SUM('1.  LRAMVA Summary'!F$22:F$30)+SUM('1.  LRAMVA Summary'!F$31:F$32)*(MONTH($E66)-1)/12)*$H66</f>
        <v>0</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-32.59543938742825</v>
      </c>
    </row>
    <row r="67" spans="1:21" s="3" customFormat="1" ht="12.75" x14ac:dyDescent="0.2">
      <c r="B67" s="56"/>
      <c r="E67" s="186">
        <v>41821</v>
      </c>
      <c r="F67" s="186" t="s">
        <v>375</v>
      </c>
      <c r="G67" s="187" t="s">
        <v>91</v>
      </c>
      <c r="H67" s="482">
        <f>C$30/12</f>
        <v>1.225E-3</v>
      </c>
      <c r="I67" s="188">
        <f>(SUM('1.  LRAMVA Summary'!C$22:C$30)+SUM('1.  LRAMVA Summary'!C$31:C$32)*(MONTH($E67)-1)/12)*$H67</f>
        <v>-20.258948785202698</v>
      </c>
      <c r="J67" s="188">
        <f>(SUM('1.  LRAMVA Summary'!D$22:D$30)+SUM('1.  LRAMVA Summary'!D$31:D$32)*(MONTH($E67)-1)/12)*$H67</f>
        <v>2.442210549459459</v>
      </c>
      <c r="K67" s="188">
        <f>(SUM('1.  LRAMVA Summary'!E$22:E$30)+SUM('1.  LRAMVA Summary'!E$31:E$32)*(MONTH($E67)-1)/12)*$H67</f>
        <v>-15.938939086882321</v>
      </c>
      <c r="L67" s="188">
        <f>(SUM('1.  LRAMVA Summary'!F$22:F$30)+SUM('1.  LRAMVA Summary'!F$31:F$32)*(MONTH($E67)-1)/12)*$H67</f>
        <v>0</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-33.755677322625559</v>
      </c>
    </row>
    <row r="68" spans="1:21" s="3" customFormat="1" ht="12.75" x14ac:dyDescent="0.2">
      <c r="B68" s="56"/>
      <c r="E68" s="186">
        <v>41852</v>
      </c>
      <c r="F68" s="186" t="s">
        <v>375</v>
      </c>
      <c r="G68" s="187" t="s">
        <v>91</v>
      </c>
      <c r="H68" s="481">
        <f t="shared" ref="H68:H69" si="21">C$30/12</f>
        <v>1.225E-3</v>
      </c>
      <c r="I68" s="188">
        <f>(SUM('1.  LRAMVA Summary'!C$22:C$30)+SUM('1.  LRAMVA Summary'!C$31:C$32)*(MONTH($E68)-1)/12)*$H68</f>
        <v>-21.004502772840649</v>
      </c>
      <c r="J68" s="188">
        <f>(SUM('1.  LRAMVA Summary'!D$22:D$30)+SUM('1.  LRAMVA Summary'!D$31:D$32)*(MONTH($E68)-1)/12)*$H68</f>
        <v>2.9121809143693689</v>
      </c>
      <c r="K68" s="188">
        <f>(SUM('1.  LRAMVA Summary'!E$22:E$30)+SUM('1.  LRAMVA Summary'!E$31:E$32)*(MONTH($E68)-1)/12)*$H68</f>
        <v>-16.823593399351594</v>
      </c>
      <c r="L68" s="188">
        <f>(SUM('1.  LRAMVA Summary'!F$22:F$30)+SUM('1.  LRAMVA Summary'!F$31:F$32)*(MONTH($E68)-1)/12)*$H68</f>
        <v>0</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-34.915915257822874</v>
      </c>
    </row>
    <row r="69" spans="1:21" s="3" customFormat="1" ht="12.75" x14ac:dyDescent="0.2">
      <c r="B69" s="56"/>
      <c r="E69" s="186">
        <v>41883</v>
      </c>
      <c r="F69" s="186" t="s">
        <v>375</v>
      </c>
      <c r="G69" s="187" t="s">
        <v>91</v>
      </c>
      <c r="H69" s="481">
        <f t="shared" si="21"/>
        <v>1.225E-3</v>
      </c>
      <c r="I69" s="188">
        <f>(SUM('1.  LRAMVA Summary'!C$22:C$30)+SUM('1.  LRAMVA Summary'!C$31:C$32)*(MONTH($E69)-1)/12)*$H69</f>
        <v>-21.7500567604786</v>
      </c>
      <c r="J69" s="188">
        <f>(SUM('1.  LRAMVA Summary'!D$22:D$30)+SUM('1.  LRAMVA Summary'!D$31:D$32)*(MONTH($E69)-1)/12)*$H69</f>
        <v>3.3821512792792787</v>
      </c>
      <c r="K69" s="188">
        <f>(SUM('1.  LRAMVA Summary'!E$22:E$30)+SUM('1.  LRAMVA Summary'!E$31:E$32)*(MONTH($E69)-1)/12)*$H69</f>
        <v>-17.70824771182086</v>
      </c>
      <c r="L69" s="188">
        <f>(SUM('1.  LRAMVA Summary'!F$22:F$30)+SUM('1.  LRAMVA Summary'!F$31:F$32)*(MONTH($E69)-1)/12)*$H69</f>
        <v>0</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-36.076153193020183</v>
      </c>
    </row>
    <row r="70" spans="1:21" s="3" customFormat="1" ht="12.75" x14ac:dyDescent="0.2">
      <c r="B70" s="56"/>
      <c r="E70" s="186">
        <v>41913</v>
      </c>
      <c r="F70" s="186" t="s">
        <v>375</v>
      </c>
      <c r="G70" s="187" t="s">
        <v>92</v>
      </c>
      <c r="H70" s="482">
        <f>C$31/12</f>
        <v>1.225E-3</v>
      </c>
      <c r="I70" s="188">
        <f>(SUM('1.  LRAMVA Summary'!C$22:C$30)+SUM('1.  LRAMVA Summary'!C$31:C$32)*(MONTH($E70)-1)/12)*$H70</f>
        <v>-22.495610748116547</v>
      </c>
      <c r="J70" s="188">
        <f>(SUM('1.  LRAMVA Summary'!D$22:D$30)+SUM('1.  LRAMVA Summary'!D$31:D$32)*(MONTH($E70)-1)/12)*$H70</f>
        <v>3.8521216441891886</v>
      </c>
      <c r="K70" s="188">
        <f>(SUM('1.  LRAMVA Summary'!E$22:E$30)+SUM('1.  LRAMVA Summary'!E$31:E$32)*(MONTH($E70)-1)/12)*$H70</f>
        <v>-18.592902024290133</v>
      </c>
      <c r="L70" s="188">
        <f>(SUM('1.  LRAMVA Summary'!F$22:F$30)+SUM('1.  LRAMVA Summary'!F$31:F$32)*(MONTH($E70)-1)/12)*$H70</f>
        <v>0</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-37.236391128217491</v>
      </c>
    </row>
    <row r="71" spans="1:21" s="3" customFormat="1" ht="12.75" x14ac:dyDescent="0.2">
      <c r="B71" s="56"/>
      <c r="E71" s="186">
        <v>41944</v>
      </c>
      <c r="F71" s="186" t="s">
        <v>375</v>
      </c>
      <c r="G71" s="187" t="s">
        <v>92</v>
      </c>
      <c r="H71" s="481">
        <f t="shared" ref="H71:H72" si="22">C$31/12</f>
        <v>1.225E-3</v>
      </c>
      <c r="I71" s="188">
        <f>(SUM('1.  LRAMVA Summary'!C$22:C$30)+SUM('1.  LRAMVA Summary'!C$31:C$32)*(MONTH($E71)-1)/12)*$H71</f>
        <v>-23.241164735754499</v>
      </c>
      <c r="J71" s="188">
        <f>(SUM('1.  LRAMVA Summary'!D$22:D$30)+SUM('1.  LRAMVA Summary'!D$31:D$32)*(MONTH($E71)-1)/12)*$H71</f>
        <v>4.322092009099098</v>
      </c>
      <c r="K71" s="188">
        <f>(SUM('1.  LRAMVA Summary'!E$22:E$30)+SUM('1.  LRAMVA Summary'!E$31:E$32)*(MONTH($E71)-1)/12)*$H71</f>
        <v>-19.477556336759402</v>
      </c>
      <c r="L71" s="188">
        <f>(SUM('1.  LRAMVA Summary'!F$22:F$30)+SUM('1.  LRAMVA Summary'!F$31:F$32)*(MONTH($E71)-1)/12)*$H71</f>
        <v>0</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-38.396629063414807</v>
      </c>
    </row>
    <row r="72" spans="1:21" s="3" customFormat="1" ht="12.75" x14ac:dyDescent="0.2">
      <c r="B72" s="56"/>
      <c r="E72" s="186">
        <v>41974</v>
      </c>
      <c r="F72" s="186" t="s">
        <v>375</v>
      </c>
      <c r="G72" s="187" t="s">
        <v>92</v>
      </c>
      <c r="H72" s="481">
        <f t="shared" si="22"/>
        <v>1.225E-3</v>
      </c>
      <c r="I72" s="188">
        <f>(SUM('1.  LRAMVA Summary'!C$22:C$30)+SUM('1.  LRAMVA Summary'!C$31:C$32)*(MONTH($E72)-1)/12)*$H72</f>
        <v>-23.98671872339245</v>
      </c>
      <c r="J72" s="188">
        <f>(SUM('1.  LRAMVA Summary'!D$22:D$30)+SUM('1.  LRAMVA Summary'!D$31:D$32)*(MONTH($E72)-1)/12)*$H72</f>
        <v>4.7920623740090091</v>
      </c>
      <c r="K72" s="188">
        <f>(SUM('1.  LRAMVA Summary'!E$22:E$30)+SUM('1.  LRAMVA Summary'!E$31:E$32)*(MONTH($E72)-1)/12)*$H72</f>
        <v>-20.362210649228675</v>
      </c>
      <c r="L72" s="188">
        <f>(SUM('1.  LRAMVA Summary'!F$22:F$30)+SUM('1.  LRAMVA Summary'!F$31:F$32)*(MONTH($E72)-1)/12)*$H72</f>
        <v>0</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-39.556866998612115</v>
      </c>
    </row>
    <row r="73" spans="1:21" s="3" customFormat="1" ht="13.5" thickBot="1" x14ac:dyDescent="0.25">
      <c r="B73" s="56"/>
      <c r="E73" s="198" t="s">
        <v>401</v>
      </c>
      <c r="F73" s="198"/>
      <c r="G73" s="199"/>
      <c r="H73" s="478"/>
      <c r="I73" s="200">
        <f>SUM(I60:I72)</f>
        <v>-325.45499822316725</v>
      </c>
      <c r="J73" s="200">
        <f t="shared" ref="J73" si="23">SUM(J60:J72)</f>
        <v>24.409840384054053</v>
      </c>
      <c r="K73" s="200">
        <f t="shared" ref="K73" si="24">SUM(K60:K72)</f>
        <v>-244.42991583413914</v>
      </c>
      <c r="L73" s="200">
        <f t="shared" ref="L73" si="25">SUM(L60:L72)</f>
        <v>0</v>
      </c>
      <c r="M73" s="200">
        <f t="shared" ref="M73" si="26">SUM(M60:M72)</f>
        <v>0</v>
      </c>
      <c r="N73" s="200">
        <f t="shared" ref="N73" si="27">SUM(N60:N72)</f>
        <v>0</v>
      </c>
      <c r="O73" s="200">
        <f t="shared" ref="O73" si="28">SUM(O60:O72)</f>
        <v>0</v>
      </c>
      <c r="P73" s="200">
        <f t="shared" ref="P73" si="29">SUM(P60:P72)</f>
        <v>0</v>
      </c>
      <c r="Q73" s="200">
        <f>SUM(Q60:Q72)</f>
        <v>-545.47507367325215</v>
      </c>
    </row>
    <row r="74" spans="1:21" s="3" customFormat="1" ht="13.5" thickTop="1" x14ac:dyDescent="0.2">
      <c r="B74" s="56"/>
      <c r="E74" s="229" t="s">
        <v>90</v>
      </c>
      <c r="F74" s="229"/>
      <c r="G74" s="230"/>
      <c r="H74" s="479"/>
      <c r="I74" s="231"/>
      <c r="J74" s="231"/>
      <c r="K74" s="231"/>
      <c r="L74" s="231"/>
      <c r="M74" s="231"/>
      <c r="N74" s="231"/>
      <c r="O74" s="231"/>
      <c r="P74" s="231"/>
      <c r="Q74" s="232"/>
    </row>
    <row r="75" spans="1:21" s="3" customFormat="1" ht="12.75" x14ac:dyDescent="0.2">
      <c r="B75" s="56"/>
      <c r="E75" s="195" t="s">
        <v>396</v>
      </c>
      <c r="F75" s="195"/>
      <c r="G75" s="196"/>
      <c r="H75" s="480"/>
      <c r="I75" s="197">
        <f t="shared" ref="I75:Q75" si="30">I73+I74</f>
        <v>-325.45499822316725</v>
      </c>
      <c r="J75" s="197">
        <f t="shared" si="30"/>
        <v>24.409840384054053</v>
      </c>
      <c r="K75" s="197">
        <f t="shared" si="30"/>
        <v>-244.42991583413914</v>
      </c>
      <c r="L75" s="197">
        <f t="shared" si="30"/>
        <v>0</v>
      </c>
      <c r="M75" s="197">
        <f t="shared" si="30"/>
        <v>0</v>
      </c>
      <c r="N75" s="197">
        <f t="shared" si="30"/>
        <v>0</v>
      </c>
      <c r="O75" s="197">
        <f t="shared" si="30"/>
        <v>0</v>
      </c>
      <c r="P75" s="197">
        <f t="shared" si="30"/>
        <v>0</v>
      </c>
      <c r="Q75" s="197">
        <f t="shared" si="30"/>
        <v>-545.47507367325215</v>
      </c>
    </row>
    <row r="76" spans="1:21" s="3" customFormat="1" ht="12.75" x14ac:dyDescent="0.2">
      <c r="B76" s="56"/>
      <c r="E76" s="186">
        <v>42005</v>
      </c>
      <c r="F76" s="186" t="s">
        <v>376</v>
      </c>
      <c r="G76" s="187" t="s">
        <v>88</v>
      </c>
      <c r="H76" s="481">
        <f>C$32/12</f>
        <v>1.225E-3</v>
      </c>
      <c r="I76" s="188">
        <f>(SUM('1.  LRAMVA Summary'!C$22:C$33)+SUM('1.  LRAMVA Summary'!C$34:C$35)*(MONTH($E76)-1)/12)*$H76</f>
        <v>-24.732272711030397</v>
      </c>
      <c r="J76" s="188">
        <f>(SUM('1.  LRAMVA Summary'!D$22:D$33)+SUM('1.  LRAMVA Summary'!D$34:D$35)*(MONTH($E76)-1)/12)*$H76</f>
        <v>5.2620327389189185</v>
      </c>
      <c r="K76" s="188">
        <f>(SUM('1.  LRAMVA Summary'!E$22:E$33)+SUM('1.  LRAMVA Summary'!E$34:E$35)*(MONTH($E76)-1)/12)*$H76</f>
        <v>-21.246864961697945</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-40.717104933809424</v>
      </c>
    </row>
    <row r="77" spans="1:21" s="15" customFormat="1" ht="12.75" x14ac:dyDescent="0.2">
      <c r="B77" s="220"/>
      <c r="E77" s="186">
        <v>42036</v>
      </c>
      <c r="F77" s="186" t="s">
        <v>376</v>
      </c>
      <c r="G77" s="187" t="s">
        <v>88</v>
      </c>
      <c r="H77" s="481">
        <v>1.225E-3</v>
      </c>
      <c r="I77" s="188">
        <f>(SUM('1.  LRAMVA Summary'!C$22:C$33)+SUM('1.  LRAMVA Summary'!C$34:C$35)*(MONTH($E77)-1)/12)*$H77</f>
        <v>-24.816521160842711</v>
      </c>
      <c r="J77" s="188">
        <f>(SUM('1.  LRAMVA Summary'!D$22:D$33)+SUM('1.  LRAMVA Summary'!D$34:D$35)*(MONTH($E77)-1)/12)*$H77</f>
        <v>7.3071608365610921</v>
      </c>
      <c r="K77" s="188">
        <f>(SUM('1.  LRAMVA Summary'!E$22:E$33)+SUM('1.  LRAMVA Summary'!E$34:E$35)*(MONTH($E77)-1)/12)*$H77</f>
        <v>-22.113786660499304</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-39.623146984780924</v>
      </c>
    </row>
    <row r="78" spans="1:21" s="3" customFormat="1" ht="12.75" x14ac:dyDescent="0.2">
      <c r="B78" s="56"/>
      <c r="E78" s="186">
        <v>42064</v>
      </c>
      <c r="F78" s="186" t="s">
        <v>376</v>
      </c>
      <c r="G78" s="187" t="s">
        <v>88</v>
      </c>
      <c r="H78" s="481">
        <v>1.225E-3</v>
      </c>
      <c r="I78" s="188">
        <f>(SUM('1.  LRAMVA Summary'!C$22:C$33)+SUM('1.  LRAMVA Summary'!C$34:C$35)*(MONTH($E78)-1)/12)*$H78</f>
        <v>-24.900769610655022</v>
      </c>
      <c r="J78" s="188">
        <f>(SUM('1.  LRAMVA Summary'!D$22:D$33)+SUM('1.  LRAMVA Summary'!D$34:D$35)*(MONTH($E78)-1)/12)*$H78</f>
        <v>9.3522889342032656</v>
      </c>
      <c r="K78" s="188">
        <f>(SUM('1.  LRAMVA Summary'!E$22:E$33)+SUM('1.  LRAMVA Summary'!E$34:E$35)*(MONTH($E78)-1)/12)*$H78</f>
        <v>-22.980708359300664</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-38.529189035752424</v>
      </c>
    </row>
    <row r="79" spans="1:21" s="3" customFormat="1" ht="12.75" x14ac:dyDescent="0.2">
      <c r="B79" s="56"/>
      <c r="E79" s="186">
        <v>42095</v>
      </c>
      <c r="F79" s="186" t="s">
        <v>376</v>
      </c>
      <c r="G79" s="187" t="s">
        <v>89</v>
      </c>
      <c r="H79" s="481">
        <f>C$33/12</f>
        <v>9.1666666666666665E-4</v>
      </c>
      <c r="I79" s="188">
        <f>(SUM('1.  LRAMVA Summary'!C$22:C$33)+SUM('1.  LRAMVA Summary'!C$34:C$35)*(MONTH($E79)-1)/12)*$H79</f>
        <v>-18.69627201803678</v>
      </c>
      <c r="J79" s="188">
        <f>(SUM('1.  LRAMVA Summary'!D$22:D$33)+SUM('1.  LRAMVA Summary'!D$34:D$35)*(MONTH($E79)-1)/12)*$H79</f>
        <v>8.5286794115850224</v>
      </c>
      <c r="K79" s="188">
        <f>(SUM('1.  LRAMVA Summary'!E$22:E$33)+SUM('1.  LRAMVA Summary'!E$34:E$35)*(MONTH($E79)-1)/12)*$H79</f>
        <v>-17.845165349600155</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-28.012757956051914</v>
      </c>
    </row>
    <row r="80" spans="1:21" s="3" customFormat="1" ht="12.75" x14ac:dyDescent="0.2">
      <c r="B80" s="56"/>
      <c r="E80" s="186">
        <v>42125</v>
      </c>
      <c r="F80" s="186" t="s">
        <v>376</v>
      </c>
      <c r="G80" s="187" t="s">
        <v>89</v>
      </c>
      <c r="H80" s="481">
        <v>9.1666666666666665E-4</v>
      </c>
      <c r="I80" s="188">
        <f>(SUM('1.  LRAMVA Summary'!C$22:C$33)+SUM('1.  LRAMVA Summary'!C$34:C$35)*(MONTH($E80)-1)/12)*$H80</f>
        <v>-18.759315075719464</v>
      </c>
      <c r="J80" s="188">
        <f>(SUM('1.  LRAMVA Summary'!D$22:D$33)+SUM('1.  LRAMVA Summary'!D$34:D$35)*(MONTH($E80)-1)/12)*$H80</f>
        <v>10.059047375807058</v>
      </c>
      <c r="K80" s="188">
        <f>(SUM('1.  LRAMVA Summary'!E$22:E$33)+SUM('1.  LRAMVA Summary'!E$34:E$35)*(MONTH($E80)-1)/12)*$H80</f>
        <v>-18.49388226707056</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-27.194149966982966</v>
      </c>
    </row>
    <row r="81" spans="2:17" s="3" customFormat="1" ht="12.75" x14ac:dyDescent="0.2">
      <c r="B81" s="56"/>
      <c r="E81" s="186">
        <v>42156</v>
      </c>
      <c r="F81" s="186" t="s">
        <v>376</v>
      </c>
      <c r="G81" s="187" t="s">
        <v>89</v>
      </c>
      <c r="H81" s="481">
        <v>9.1666666666666665E-4</v>
      </c>
      <c r="I81" s="188">
        <f>(SUM('1.  LRAMVA Summary'!C$22:C$33)+SUM('1.  LRAMVA Summary'!C$34:C$35)*(MONTH($E81)-1)/12)*$H81</f>
        <v>-18.822358133402147</v>
      </c>
      <c r="J81" s="188">
        <f>(SUM('1.  LRAMVA Summary'!D$22:D$33)+SUM('1.  LRAMVA Summary'!D$34:D$35)*(MONTH($E81)-1)/12)*$H81</f>
        <v>11.589415340029092</v>
      </c>
      <c r="K81" s="188">
        <f>(SUM('1.  LRAMVA Summary'!E$22:E$33)+SUM('1.  LRAMVA Summary'!E$34:E$35)*(MONTH($E81)-1)/12)*$H81</f>
        <v>-19.142599184540963</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-26.375541977914018</v>
      </c>
    </row>
    <row r="82" spans="2:17" s="3" customFormat="1" ht="12.75" x14ac:dyDescent="0.2">
      <c r="B82" s="56"/>
      <c r="E82" s="186">
        <v>42186</v>
      </c>
      <c r="F82" s="186" t="s">
        <v>376</v>
      </c>
      <c r="G82" s="187" t="s">
        <v>91</v>
      </c>
      <c r="H82" s="481">
        <f>$C$34/12</f>
        <v>9.1666666666666665E-4</v>
      </c>
      <c r="I82" s="188">
        <f>(SUM('1.  LRAMVA Summary'!C$22:C$33)+SUM('1.  LRAMVA Summary'!C$34:C$35)*(MONTH($E82)-1)/12)*$H82</f>
        <v>-18.885401191084828</v>
      </c>
      <c r="J82" s="188">
        <f>(SUM('1.  LRAMVA Summary'!D$22:D$33)+SUM('1.  LRAMVA Summary'!D$34:D$35)*(MONTH($E82)-1)/12)*$H82</f>
        <v>13.119783304251127</v>
      </c>
      <c r="K82" s="188">
        <f>(SUM('1.  LRAMVA Summary'!E$22:E$33)+SUM('1.  LRAMVA Summary'!E$34:E$35)*(MONTH($E82)-1)/12)*$H82</f>
        <v>-19.791316102011368</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-25.556933988845067</v>
      </c>
    </row>
    <row r="83" spans="2:17" s="3" customFormat="1" ht="12.75" x14ac:dyDescent="0.2">
      <c r="B83" s="56"/>
      <c r="E83" s="186">
        <v>42217</v>
      </c>
      <c r="F83" s="186" t="s">
        <v>376</v>
      </c>
      <c r="G83" s="187" t="s">
        <v>91</v>
      </c>
      <c r="H83" s="481">
        <f t="shared" ref="H83:H84" si="32">$C$34/12</f>
        <v>9.1666666666666665E-4</v>
      </c>
      <c r="I83" s="188">
        <f>(SUM('1.  LRAMVA Summary'!C$22:C$33)+SUM('1.  LRAMVA Summary'!C$34:C$35)*(MONTH($E83)-1)/12)*$H83</f>
        <v>-18.948444248767512</v>
      </c>
      <c r="J83" s="188">
        <f>(SUM('1.  LRAMVA Summary'!D$22:D$33)+SUM('1.  LRAMVA Summary'!D$34:D$35)*(MONTH($E83)-1)/12)*$H83</f>
        <v>14.650151268473163</v>
      </c>
      <c r="K83" s="188">
        <f>(SUM('1.  LRAMVA Summary'!E$22:E$33)+SUM('1.  LRAMVA Summary'!E$34:E$35)*(MONTH($E83)-1)/12)*$H83</f>
        <v>-20.440033019481778</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-24.738325999776126</v>
      </c>
    </row>
    <row r="84" spans="2:17" s="3" customFormat="1" ht="12.75" x14ac:dyDescent="0.2">
      <c r="B84" s="56"/>
      <c r="E84" s="186">
        <v>42248</v>
      </c>
      <c r="F84" s="186" t="s">
        <v>376</v>
      </c>
      <c r="G84" s="187" t="s">
        <v>91</v>
      </c>
      <c r="H84" s="481">
        <f t="shared" si="32"/>
        <v>9.1666666666666665E-4</v>
      </c>
      <c r="I84" s="188">
        <f>(SUM('1.  LRAMVA Summary'!C$22:C$33)+SUM('1.  LRAMVA Summary'!C$34:C$35)*(MONTH($E84)-1)/12)*$H84</f>
        <v>-19.011487306450192</v>
      </c>
      <c r="J84" s="188">
        <f>(SUM('1.  LRAMVA Summary'!D$22:D$33)+SUM('1.  LRAMVA Summary'!D$34:D$35)*(MONTH($E84)-1)/12)*$H84</f>
        <v>16.180519232695197</v>
      </c>
      <c r="K84" s="188">
        <f>(SUM('1.  LRAMVA Summary'!E$22:E$33)+SUM('1.  LRAMVA Summary'!E$34:E$35)*(MONTH($E84)-1)/12)*$H84</f>
        <v>-21.088749936952183</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-23.919718010707179</v>
      </c>
    </row>
    <row r="85" spans="2:17" s="3" customFormat="1" ht="12.75" x14ac:dyDescent="0.2">
      <c r="B85" s="56"/>
      <c r="E85" s="186">
        <v>42278</v>
      </c>
      <c r="F85" s="186" t="s">
        <v>376</v>
      </c>
      <c r="G85" s="187" t="s">
        <v>92</v>
      </c>
      <c r="H85" s="481">
        <f>$C$35/12</f>
        <v>9.1666666666666665E-4</v>
      </c>
      <c r="I85" s="188">
        <f>(SUM('1.  LRAMVA Summary'!C$22:C$33)+SUM('1.  LRAMVA Summary'!C$34:C$35)*(MONTH($E85)-1)/12)*$H85</f>
        <v>-19.074530364132876</v>
      </c>
      <c r="J85" s="188">
        <f>(SUM('1.  LRAMVA Summary'!D$22:D$33)+SUM('1.  LRAMVA Summary'!D$34:D$35)*(MONTH($E85)-1)/12)*$H85</f>
        <v>17.710887196917227</v>
      </c>
      <c r="K85" s="188">
        <f>(SUM('1.  LRAMVA Summary'!E$22:E$33)+SUM('1.  LRAMVA Summary'!E$34:E$35)*(MONTH($E85)-1)/12)*$H85</f>
        <v>-21.737466854422586</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-23.101110021638235</v>
      </c>
    </row>
    <row r="86" spans="2:17" s="3" customFormat="1" ht="12.75" x14ac:dyDescent="0.2">
      <c r="B86" s="56"/>
      <c r="E86" s="186">
        <v>42309</v>
      </c>
      <c r="F86" s="186" t="s">
        <v>376</v>
      </c>
      <c r="G86" s="187" t="s">
        <v>92</v>
      </c>
      <c r="H86" s="481">
        <f t="shared" ref="H86:H87" si="33">$C$35/12</f>
        <v>9.1666666666666665E-4</v>
      </c>
      <c r="I86" s="188">
        <f>(SUM('1.  LRAMVA Summary'!C$22:C$33)+SUM('1.  LRAMVA Summary'!C$34:C$35)*(MONTH($E86)-1)/12)*$H86</f>
        <v>-19.13757342181556</v>
      </c>
      <c r="J86" s="188">
        <f>(SUM('1.  LRAMVA Summary'!D$22:D$33)+SUM('1.  LRAMVA Summary'!D$34:D$35)*(MONTH($E86)-1)/12)*$H86</f>
        <v>19.241255161139264</v>
      </c>
      <c r="K86" s="188">
        <f>(SUM('1.  LRAMVA Summary'!E$22:E$33)+SUM('1.  LRAMVA Summary'!E$34:E$35)*(MONTH($E86)-1)/12)*$H86</f>
        <v>-22.386183771892991</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-22.282502032569287</v>
      </c>
    </row>
    <row r="87" spans="2:17" s="3" customFormat="1" ht="12.75" x14ac:dyDescent="0.2">
      <c r="B87" s="56"/>
      <c r="E87" s="186">
        <v>42339</v>
      </c>
      <c r="F87" s="186" t="s">
        <v>376</v>
      </c>
      <c r="G87" s="187" t="s">
        <v>92</v>
      </c>
      <c r="H87" s="481">
        <f t="shared" si="33"/>
        <v>9.1666666666666665E-4</v>
      </c>
      <c r="I87" s="188">
        <f>(SUM('1.  LRAMVA Summary'!C$22:C$33)+SUM('1.  LRAMVA Summary'!C$34:C$35)*(MONTH($E87)-1)/12)*$H87</f>
        <v>-19.200616479498244</v>
      </c>
      <c r="J87" s="188">
        <f>(SUM('1.  LRAMVA Summary'!D$22:D$33)+SUM('1.  LRAMVA Summary'!D$34:D$35)*(MONTH($E87)-1)/12)*$H87</f>
        <v>20.771623125361298</v>
      </c>
      <c r="K87" s="188">
        <f>(SUM('1.  LRAMVA Summary'!E$22:E$33)+SUM('1.  LRAMVA Summary'!E$34:E$35)*(MONTH($E87)-1)/12)*$H87</f>
        <v>-23.034900689363397</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-21.463894043500343</v>
      </c>
    </row>
    <row r="88" spans="2:17" s="3" customFormat="1" ht="13.5" thickBot="1" x14ac:dyDescent="0.25">
      <c r="B88" s="56"/>
      <c r="E88" s="198" t="s">
        <v>402</v>
      </c>
      <c r="F88" s="198"/>
      <c r="G88" s="199"/>
      <c r="H88" s="478"/>
      <c r="I88" s="200">
        <f>SUM(I75:I87)</f>
        <v>-570.44055994460291</v>
      </c>
      <c r="J88" s="200">
        <f>SUM(J75:J87)</f>
        <v>178.18268430999575</v>
      </c>
      <c r="K88" s="200">
        <f t="shared" ref="K88:P88" si="34">SUM(K75:K87)</f>
        <v>-494.73157299097306</v>
      </c>
      <c r="L88" s="200">
        <f t="shared" si="34"/>
        <v>0</v>
      </c>
      <c r="M88" s="200">
        <f t="shared" si="34"/>
        <v>0</v>
      </c>
      <c r="N88" s="200">
        <f t="shared" si="34"/>
        <v>0</v>
      </c>
      <c r="O88" s="200">
        <f t="shared" si="34"/>
        <v>0</v>
      </c>
      <c r="P88" s="200">
        <f t="shared" si="34"/>
        <v>0</v>
      </c>
      <c r="Q88" s="200">
        <f>SUM(Q75:Q87)</f>
        <v>-886.98944862558005</v>
      </c>
    </row>
    <row r="89" spans="2:17" s="3" customFormat="1" ht="13.5" thickTop="1" x14ac:dyDescent="0.2">
      <c r="B89" s="56"/>
      <c r="E89" s="229" t="s">
        <v>90</v>
      </c>
      <c r="F89" s="229"/>
      <c r="G89" s="230"/>
      <c r="H89" s="479"/>
      <c r="I89" s="231"/>
      <c r="J89" s="231"/>
      <c r="K89" s="231"/>
      <c r="L89" s="231"/>
      <c r="M89" s="231"/>
      <c r="N89" s="231"/>
      <c r="O89" s="231"/>
      <c r="P89" s="231"/>
      <c r="Q89" s="232"/>
    </row>
    <row r="90" spans="2:17" s="3" customFormat="1" ht="12.75" hidden="1" x14ac:dyDescent="0.2">
      <c r="B90" s="56"/>
      <c r="E90" s="195" t="s">
        <v>397</v>
      </c>
      <c r="F90" s="195"/>
      <c r="G90" s="196"/>
      <c r="H90" s="480"/>
      <c r="I90" s="197">
        <f>I88+I89</f>
        <v>-570.44055994460291</v>
      </c>
      <c r="J90" s="197">
        <f t="shared" ref="J90" si="35">J88+J89</f>
        <v>178.18268430999575</v>
      </c>
      <c r="K90" s="197">
        <f t="shared" ref="K90" si="36">K88+K89</f>
        <v>-494.73157299097306</v>
      </c>
      <c r="L90" s="197">
        <f t="shared" ref="L90" si="37">L88+L89</f>
        <v>0</v>
      </c>
      <c r="M90" s="197">
        <f t="shared" ref="M90" si="38">M88+M89</f>
        <v>0</v>
      </c>
      <c r="N90" s="197">
        <f t="shared" ref="N90" si="39">N88+N89</f>
        <v>0</v>
      </c>
      <c r="O90" s="197">
        <f t="shared" ref="O90" si="40">O88+O89</f>
        <v>0</v>
      </c>
      <c r="P90" s="197">
        <f t="shared" ref="P90" si="41">P88+P89</f>
        <v>0</v>
      </c>
      <c r="Q90" s="197">
        <f t="shared" ref="Q90" si="42">Q88+Q89</f>
        <v>-886.98944862558005</v>
      </c>
    </row>
    <row r="91" spans="2:17" s="3" customFormat="1" ht="12.75" hidden="1" x14ac:dyDescent="0.2">
      <c r="B91" s="56"/>
      <c r="E91" s="186">
        <v>42370</v>
      </c>
      <c r="F91" s="186" t="s">
        <v>381</v>
      </c>
      <c r="G91" s="187" t="s">
        <v>88</v>
      </c>
      <c r="H91" s="481">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381</v>
      </c>
      <c r="G92" s="187" t="s">
        <v>88</v>
      </c>
      <c r="H92" s="481">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381</v>
      </c>
      <c r="G93" s="187" t="s">
        <v>88</v>
      </c>
      <c r="H93" s="481">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381</v>
      </c>
      <c r="G94" s="187" t="s">
        <v>89</v>
      </c>
      <c r="H94" s="481">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381</v>
      </c>
      <c r="G95" s="187" t="s">
        <v>89</v>
      </c>
      <c r="H95" s="481">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381</v>
      </c>
      <c r="G96" s="187" t="s">
        <v>89</v>
      </c>
      <c r="H96" s="481">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381</v>
      </c>
      <c r="G97" s="187" t="s">
        <v>91</v>
      </c>
      <c r="H97" s="481">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381</v>
      </c>
      <c r="G98" s="187" t="s">
        <v>91</v>
      </c>
      <c r="H98" s="481">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381</v>
      </c>
      <c r="G99" s="187" t="s">
        <v>91</v>
      </c>
      <c r="H99" s="481">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381</v>
      </c>
      <c r="G100" s="187" t="s">
        <v>92</v>
      </c>
      <c r="H100" s="477">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381</v>
      </c>
      <c r="G101" s="187" t="s">
        <v>92</v>
      </c>
      <c r="H101" s="477">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381</v>
      </c>
      <c r="G102" s="187" t="s">
        <v>92</v>
      </c>
      <c r="H102" s="477">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403</v>
      </c>
      <c r="F103" s="198"/>
      <c r="G103" s="199"/>
      <c r="H103" s="478"/>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79"/>
      <c r="I104" s="231"/>
      <c r="J104" s="231"/>
      <c r="K104" s="231"/>
      <c r="L104" s="231"/>
      <c r="M104" s="231"/>
      <c r="N104" s="231"/>
      <c r="O104" s="231"/>
      <c r="P104" s="231"/>
      <c r="Q104" s="232"/>
    </row>
    <row r="105" spans="2:17" s="3" customFormat="1" ht="12.75" hidden="1" x14ac:dyDescent="0.2">
      <c r="B105" s="56"/>
      <c r="E105" s="195" t="s">
        <v>398</v>
      </c>
      <c r="F105" s="195"/>
      <c r="G105" s="196"/>
      <c r="H105" s="480"/>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382</v>
      </c>
      <c r="G106" s="187" t="s">
        <v>88</v>
      </c>
      <c r="H106" s="484">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382</v>
      </c>
      <c r="G107" s="187" t="s">
        <v>88</v>
      </c>
      <c r="H107" s="484">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382</v>
      </c>
      <c r="G108" s="187" t="s">
        <v>88</v>
      </c>
      <c r="H108" s="484">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382</v>
      </c>
      <c r="G109" s="187" t="s">
        <v>89</v>
      </c>
      <c r="H109" s="484">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382</v>
      </c>
      <c r="G110" s="187" t="s">
        <v>89</v>
      </c>
      <c r="H110" s="484">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382</v>
      </c>
      <c r="G111" s="187" t="s">
        <v>89</v>
      </c>
      <c r="H111" s="484">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382</v>
      </c>
      <c r="G112" s="187" t="s">
        <v>91</v>
      </c>
      <c r="H112" s="484">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382</v>
      </c>
      <c r="G113" s="187" t="s">
        <v>91</v>
      </c>
      <c r="H113" s="484">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382</v>
      </c>
      <c r="G114" s="187" t="s">
        <v>91</v>
      </c>
      <c r="H114" s="484">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382</v>
      </c>
      <c r="G115" s="187" t="s">
        <v>92</v>
      </c>
      <c r="H115" s="484">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382</v>
      </c>
      <c r="G116" s="187" t="s">
        <v>92</v>
      </c>
      <c r="H116" s="484">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382</v>
      </c>
      <c r="G117" s="187" t="s">
        <v>92</v>
      </c>
      <c r="H117" s="484">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389</v>
      </c>
      <c r="F118" s="198"/>
      <c r="G118" s="199"/>
      <c r="H118" s="478"/>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79"/>
      <c r="I119" s="231"/>
      <c r="J119" s="231"/>
      <c r="K119" s="231"/>
      <c r="L119" s="231"/>
      <c r="M119" s="231"/>
      <c r="N119" s="231"/>
      <c r="O119" s="231"/>
      <c r="P119" s="231"/>
      <c r="Q119" s="232"/>
    </row>
    <row r="120" spans="2:17" s="3" customFormat="1" ht="12.75" hidden="1" x14ac:dyDescent="0.2">
      <c r="B120" s="56"/>
      <c r="E120" s="195" t="s">
        <v>399</v>
      </c>
      <c r="F120" s="195"/>
      <c r="G120" s="196"/>
      <c r="H120" s="480"/>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383</v>
      </c>
      <c r="G121" s="187" t="s">
        <v>88</v>
      </c>
      <c r="H121" s="484">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383</v>
      </c>
      <c r="G122" s="187" t="s">
        <v>88</v>
      </c>
      <c r="H122" s="484">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383</v>
      </c>
      <c r="G123" s="187" t="s">
        <v>88</v>
      </c>
      <c r="H123" s="484">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383</v>
      </c>
      <c r="G124" s="187" t="s">
        <v>89</v>
      </c>
      <c r="H124" s="484">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383</v>
      </c>
      <c r="G125" s="187" t="s">
        <v>89</v>
      </c>
      <c r="H125" s="484">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383</v>
      </c>
      <c r="G126" s="187" t="s">
        <v>89</v>
      </c>
      <c r="H126" s="484">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383</v>
      </c>
      <c r="G127" s="187" t="s">
        <v>91</v>
      </c>
      <c r="H127" s="484">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383</v>
      </c>
      <c r="G128" s="187" t="s">
        <v>91</v>
      </c>
      <c r="H128" s="484">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383</v>
      </c>
      <c r="G129" s="187" t="s">
        <v>91</v>
      </c>
      <c r="H129" s="484">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383</v>
      </c>
      <c r="G130" s="187" t="s">
        <v>92</v>
      </c>
      <c r="H130" s="484">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383</v>
      </c>
      <c r="G131" s="187" t="s">
        <v>92</v>
      </c>
      <c r="H131" s="484">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383</v>
      </c>
      <c r="G132" s="187" t="s">
        <v>92</v>
      </c>
      <c r="H132" s="484">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390</v>
      </c>
      <c r="F133" s="198"/>
      <c r="G133" s="199"/>
      <c r="H133" s="478"/>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79"/>
      <c r="I134" s="231"/>
      <c r="J134" s="231"/>
      <c r="K134" s="231"/>
      <c r="L134" s="231"/>
      <c r="M134" s="231"/>
      <c r="N134" s="231"/>
      <c r="O134" s="231"/>
      <c r="P134" s="231"/>
      <c r="Q134" s="232"/>
    </row>
    <row r="135" spans="2:17" s="3" customFormat="1" ht="12.75" hidden="1" x14ac:dyDescent="0.2">
      <c r="B135" s="56"/>
      <c r="E135" s="195" t="s">
        <v>400</v>
      </c>
      <c r="F135" s="195"/>
      <c r="G135" s="196"/>
      <c r="H135" s="480"/>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384</v>
      </c>
      <c r="G136" s="187" t="s">
        <v>88</v>
      </c>
      <c r="H136" s="484">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384</v>
      </c>
      <c r="G137" s="187" t="s">
        <v>88</v>
      </c>
      <c r="H137" s="484">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384</v>
      </c>
      <c r="G138" s="187" t="s">
        <v>88</v>
      </c>
      <c r="H138" s="484">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384</v>
      </c>
      <c r="G139" s="187" t="s">
        <v>89</v>
      </c>
      <c r="H139" s="484">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384</v>
      </c>
      <c r="G140" s="187" t="s">
        <v>89</v>
      </c>
      <c r="H140" s="484">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384</v>
      </c>
      <c r="G141" s="187" t="s">
        <v>89</v>
      </c>
      <c r="H141" s="484">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384</v>
      </c>
      <c r="G142" s="187" t="s">
        <v>91</v>
      </c>
      <c r="H142" s="484">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384</v>
      </c>
      <c r="G143" s="187" t="s">
        <v>91</v>
      </c>
      <c r="H143" s="484">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384</v>
      </c>
      <c r="G144" s="187" t="s">
        <v>91</v>
      </c>
      <c r="H144" s="484">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384</v>
      </c>
      <c r="G145" s="187" t="s">
        <v>92</v>
      </c>
      <c r="H145" s="484">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384</v>
      </c>
      <c r="G146" s="187" t="s">
        <v>92</v>
      </c>
      <c r="H146" s="484">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384</v>
      </c>
      <c r="G147" s="187" t="s">
        <v>92</v>
      </c>
      <c r="H147" s="484">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391</v>
      </c>
      <c r="F148" s="198"/>
      <c r="G148" s="199"/>
      <c r="H148" s="478"/>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79"/>
      <c r="I149" s="231"/>
      <c r="J149" s="231"/>
      <c r="K149" s="231"/>
      <c r="L149" s="231"/>
      <c r="M149" s="231"/>
      <c r="N149" s="231"/>
      <c r="O149" s="231"/>
      <c r="P149" s="231"/>
      <c r="Q149" s="232"/>
    </row>
    <row r="150" spans="5:17" hidden="1" x14ac:dyDescent="0.25">
      <c r="E150" s="195" t="s">
        <v>404</v>
      </c>
      <c r="F150" s="195"/>
      <c r="G150" s="196"/>
      <c r="H150" s="480"/>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385</v>
      </c>
      <c r="G151" s="187" t="s">
        <v>88</v>
      </c>
      <c r="H151" s="484">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385</v>
      </c>
      <c r="G152" s="187" t="s">
        <v>88</v>
      </c>
      <c r="H152" s="484">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385</v>
      </c>
      <c r="G153" s="187" t="s">
        <v>88</v>
      </c>
      <c r="H153" s="484">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385</v>
      </c>
      <c r="G154" s="187" t="s">
        <v>89</v>
      </c>
      <c r="H154" s="484">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385</v>
      </c>
      <c r="G155" s="187" t="s">
        <v>89</v>
      </c>
      <c r="H155" s="484">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385</v>
      </c>
      <c r="G156" s="187" t="s">
        <v>89</v>
      </c>
      <c r="H156" s="484">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385</v>
      </c>
      <c r="G157" s="187" t="s">
        <v>91</v>
      </c>
      <c r="H157" s="484">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385</v>
      </c>
      <c r="G158" s="187" t="s">
        <v>91</v>
      </c>
      <c r="H158" s="484">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385</v>
      </c>
      <c r="G159" s="187" t="s">
        <v>91</v>
      </c>
      <c r="H159" s="484">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385</v>
      </c>
      <c r="G160" s="187" t="s">
        <v>92</v>
      </c>
      <c r="H160" s="484">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385</v>
      </c>
      <c r="G161" s="187" t="s">
        <v>92</v>
      </c>
      <c r="H161" s="484">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385</v>
      </c>
      <c r="G162" s="187" t="s">
        <v>92</v>
      </c>
      <c r="H162" s="484">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392</v>
      </c>
      <c r="F163" s="198"/>
      <c r="G163" s="199"/>
      <c r="H163" s="478"/>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79"/>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58" fitToHeight="0" orientation="landscape" verticalDpi="0" r:id="rId2"/>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ColWidth="9.125" defaultRowHeight="15" x14ac:dyDescent="0.25"/>
  <cols>
    <col min="1" max="1" width="9.125" style="26"/>
    <col min="2" max="2" width="20.375" style="24" customWidth="1"/>
    <col min="3" max="3" width="17" style="26" customWidth="1"/>
    <col min="4" max="4" width="13.375" style="26" customWidth="1"/>
    <col min="5" max="5" width="16.875" style="26" customWidth="1"/>
    <col min="6" max="7" width="9.125" style="26"/>
    <col min="8" max="8" width="16.875" style="25" customWidth="1"/>
    <col min="9" max="16384" width="9.125" style="26"/>
  </cols>
  <sheetData>
    <row r="1" spans="2:11" ht="146.25" customHeight="1" x14ac:dyDescent="0.25"/>
    <row r="3" spans="2:11" x14ac:dyDescent="0.25">
      <c r="B3" s="546" t="s">
        <v>498</v>
      </c>
      <c r="C3" s="547"/>
      <c r="D3" s="547"/>
      <c r="E3" s="547"/>
      <c r="F3" s="547"/>
      <c r="G3" s="547"/>
      <c r="H3" s="547"/>
      <c r="I3" s="547"/>
      <c r="J3" s="547"/>
      <c r="K3" s="548"/>
    </row>
    <row r="4" spans="2:11" ht="15" customHeight="1" x14ac:dyDescent="0.25">
      <c r="B4" s="549"/>
      <c r="C4" s="550"/>
      <c r="D4" s="550"/>
      <c r="E4" s="550"/>
      <c r="F4" s="550"/>
      <c r="G4" s="550"/>
      <c r="H4" s="550"/>
      <c r="I4" s="550"/>
      <c r="J4" s="550"/>
      <c r="K4" s="551"/>
    </row>
    <row r="5" spans="2:11" ht="15" customHeight="1" x14ac:dyDescent="0.25">
      <c r="B5" s="549"/>
      <c r="C5" s="550"/>
      <c r="D5" s="550"/>
      <c r="E5" s="550"/>
      <c r="F5" s="550"/>
      <c r="G5" s="550"/>
      <c r="H5" s="550"/>
      <c r="I5" s="550"/>
      <c r="J5" s="550"/>
      <c r="K5" s="551"/>
    </row>
    <row r="6" spans="2:11" x14ac:dyDescent="0.25">
      <c r="B6" s="549"/>
      <c r="C6" s="550"/>
      <c r="D6" s="550"/>
      <c r="E6" s="550"/>
      <c r="F6" s="550"/>
      <c r="G6" s="550"/>
      <c r="H6" s="550"/>
      <c r="I6" s="550"/>
      <c r="J6" s="550"/>
      <c r="K6" s="551"/>
    </row>
    <row r="7" spans="2:11" x14ac:dyDescent="0.25">
      <c r="B7" s="552"/>
      <c r="C7" s="553"/>
      <c r="D7" s="553"/>
      <c r="E7" s="553"/>
      <c r="F7" s="553"/>
      <c r="G7" s="553"/>
      <c r="H7" s="553"/>
      <c r="I7" s="553"/>
      <c r="J7" s="553"/>
      <c r="K7" s="554"/>
    </row>
    <row r="9" spans="2:11" s="459" customFormat="1" ht="18.75" x14ac:dyDescent="0.3">
      <c r="B9" s="461"/>
      <c r="C9" s="460" t="s">
        <v>449</v>
      </c>
      <c r="H9" s="462"/>
      <c r="I9" s="460" t="s">
        <v>450</v>
      </c>
    </row>
    <row r="11" spans="2:11" x14ac:dyDescent="0.25">
      <c r="B11" s="83" t="s">
        <v>459</v>
      </c>
      <c r="C11" s="473" t="s">
        <v>466</v>
      </c>
      <c r="D11" s="474"/>
      <c r="E11" s="475"/>
      <c r="F11" s="476" t="s">
        <v>458</v>
      </c>
      <c r="G11" s="66"/>
      <c r="H11" s="555" t="s">
        <v>452</v>
      </c>
      <c r="I11" s="473" t="s">
        <v>451</v>
      </c>
      <c r="J11" s="474"/>
      <c r="K11" s="475"/>
    </row>
    <row r="12" spans="2:11" x14ac:dyDescent="0.25">
      <c r="B12" s="83" t="s">
        <v>499</v>
      </c>
      <c r="C12" s="426" t="s">
        <v>467</v>
      </c>
      <c r="D12" s="160"/>
      <c r="E12" s="353"/>
      <c r="F12" s="476" t="s">
        <v>458</v>
      </c>
      <c r="G12" s="66"/>
      <c r="H12" s="555"/>
      <c r="I12" s="426" t="s">
        <v>453</v>
      </c>
      <c r="J12" s="160"/>
      <c r="K12" s="353"/>
    </row>
    <row r="13" spans="2:11" x14ac:dyDescent="0.25">
      <c r="B13" s="83" t="s">
        <v>460</v>
      </c>
      <c r="C13" s="427" t="s">
        <v>454</v>
      </c>
      <c r="D13" s="334"/>
      <c r="E13" s="403"/>
      <c r="F13" s="476" t="s">
        <v>458</v>
      </c>
      <c r="G13" s="66"/>
      <c r="H13" s="555"/>
      <c r="I13" s="427" t="s">
        <v>455</v>
      </c>
      <c r="J13" s="334"/>
      <c r="K13" s="403"/>
    </row>
    <row r="14" spans="2:11" x14ac:dyDescent="0.25">
      <c r="B14" s="83"/>
      <c r="C14" s="66"/>
      <c r="D14" s="66"/>
      <c r="E14" s="66"/>
      <c r="F14" s="66"/>
      <c r="G14" s="66"/>
      <c r="H14" s="471"/>
      <c r="I14" s="66"/>
      <c r="J14" s="66"/>
      <c r="K14" s="66"/>
    </row>
    <row r="15" spans="2:11" ht="15" customHeight="1" x14ac:dyDescent="0.25">
      <c r="B15" s="556" t="s">
        <v>499</v>
      </c>
      <c r="C15" s="473"/>
      <c r="D15" s="474"/>
      <c r="E15" s="475"/>
      <c r="F15" s="66"/>
      <c r="G15" s="66"/>
      <c r="H15" s="555" t="s">
        <v>500</v>
      </c>
      <c r="I15" s="557" t="s">
        <v>461</v>
      </c>
      <c r="J15" s="558"/>
      <c r="K15" s="559"/>
    </row>
    <row r="16" spans="2:11" x14ac:dyDescent="0.25">
      <c r="B16" s="556"/>
      <c r="C16" s="426" t="s">
        <v>468</v>
      </c>
      <c r="D16" s="160"/>
      <c r="E16" s="353"/>
      <c r="F16" s="66"/>
      <c r="G16" s="66"/>
      <c r="H16" s="555"/>
      <c r="I16" s="560"/>
      <c r="J16" s="561"/>
      <c r="K16" s="562"/>
    </row>
    <row r="17" spans="2:11" x14ac:dyDescent="0.25">
      <c r="B17" s="556"/>
      <c r="C17" s="426" t="s">
        <v>456</v>
      </c>
      <c r="D17" s="160"/>
      <c r="E17" s="353"/>
      <c r="F17" s="66"/>
      <c r="G17" s="66"/>
      <c r="H17" s="555"/>
      <c r="I17" s="560"/>
      <c r="J17" s="561"/>
      <c r="K17" s="562"/>
    </row>
    <row r="18" spans="2:11" x14ac:dyDescent="0.25">
      <c r="B18" s="556"/>
      <c r="C18" s="426" t="s">
        <v>469</v>
      </c>
      <c r="D18" s="160"/>
      <c r="E18" s="353"/>
      <c r="F18" s="66"/>
      <c r="G18" s="66"/>
      <c r="H18" s="555"/>
      <c r="I18" s="560"/>
      <c r="J18" s="561"/>
      <c r="K18" s="562"/>
    </row>
    <row r="19" spans="2:11" x14ac:dyDescent="0.25">
      <c r="B19" s="556"/>
      <c r="C19" s="426" t="s">
        <v>456</v>
      </c>
      <c r="D19" s="160"/>
      <c r="E19" s="353"/>
      <c r="F19" s="66"/>
      <c r="G19" s="66"/>
      <c r="H19" s="555"/>
      <c r="I19" s="560"/>
      <c r="J19" s="561"/>
      <c r="K19" s="562"/>
    </row>
    <row r="20" spans="2:11" x14ac:dyDescent="0.25">
      <c r="B20" s="556"/>
      <c r="C20" s="426" t="s">
        <v>457</v>
      </c>
      <c r="D20" s="160"/>
      <c r="E20" s="353"/>
      <c r="F20" s="66"/>
      <c r="G20" s="66"/>
      <c r="H20" s="555"/>
      <c r="I20" s="560"/>
      <c r="J20" s="561"/>
      <c r="K20" s="562"/>
    </row>
    <row r="21" spans="2:11" x14ac:dyDescent="0.25">
      <c r="B21" s="83"/>
      <c r="C21" s="427"/>
      <c r="D21" s="334"/>
      <c r="E21" s="403"/>
      <c r="F21" s="66"/>
      <c r="G21" s="66"/>
      <c r="H21" s="555"/>
      <c r="I21" s="560"/>
      <c r="J21" s="561"/>
      <c r="K21" s="562"/>
    </row>
    <row r="22" spans="2:11" x14ac:dyDescent="0.25">
      <c r="B22" s="83"/>
      <c r="C22" s="66"/>
      <c r="D22" s="66"/>
      <c r="E22" s="66"/>
      <c r="F22" s="66"/>
      <c r="G22" s="66"/>
      <c r="H22" s="555"/>
      <c r="I22" s="560"/>
      <c r="J22" s="561"/>
      <c r="K22" s="562"/>
    </row>
    <row r="23" spans="2:11" x14ac:dyDescent="0.25">
      <c r="B23" s="83" t="s">
        <v>478</v>
      </c>
      <c r="C23" s="473" t="s">
        <v>462</v>
      </c>
      <c r="D23" s="474"/>
      <c r="E23" s="475"/>
      <c r="F23" s="66"/>
      <c r="G23" s="66"/>
      <c r="H23" s="555"/>
      <c r="I23" s="560"/>
      <c r="J23" s="561"/>
      <c r="K23" s="562"/>
    </row>
    <row r="24" spans="2:11" x14ac:dyDescent="0.25">
      <c r="B24" s="83"/>
      <c r="C24" s="426" t="s">
        <v>456</v>
      </c>
      <c r="D24" s="160"/>
      <c r="E24" s="353"/>
      <c r="F24" s="66"/>
      <c r="G24" s="66"/>
      <c r="H24" s="555"/>
      <c r="I24" s="560"/>
      <c r="J24" s="561"/>
      <c r="K24" s="562"/>
    </row>
    <row r="25" spans="2:11" x14ac:dyDescent="0.25">
      <c r="B25" s="83" t="s">
        <v>499</v>
      </c>
      <c r="C25" s="426" t="s">
        <v>463</v>
      </c>
      <c r="D25" s="160"/>
      <c r="E25" s="353"/>
      <c r="F25" s="66"/>
      <c r="G25" s="66"/>
      <c r="H25" s="555"/>
      <c r="I25" s="560"/>
      <c r="J25" s="561"/>
      <c r="K25" s="562"/>
    </row>
    <row r="26" spans="2:11" x14ac:dyDescent="0.25">
      <c r="B26" s="83"/>
      <c r="C26" s="427"/>
      <c r="D26" s="334"/>
      <c r="E26" s="403"/>
      <c r="F26" s="66"/>
      <c r="G26" s="66"/>
      <c r="H26" s="555"/>
      <c r="I26" s="560"/>
      <c r="J26" s="561"/>
      <c r="K26" s="562"/>
    </row>
    <row r="27" spans="2:11" x14ac:dyDescent="0.25">
      <c r="B27" s="83"/>
      <c r="C27" s="66"/>
      <c r="D27" s="66"/>
      <c r="E27" s="66"/>
      <c r="F27" s="66"/>
      <c r="G27" s="66"/>
      <c r="H27" s="555"/>
      <c r="I27" s="563"/>
      <c r="J27" s="564"/>
      <c r="K27" s="565"/>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zoomScale="90" zoomScaleNormal="90" workbookViewId="0">
      <pane ySplit="3" topLeftCell="A16" activePane="bottomLeft" state="frozen"/>
      <selection pane="bottomLeft" activeCell="F28" sqref="F28"/>
    </sheetView>
  </sheetViews>
  <sheetFormatPr defaultColWidth="9.125" defaultRowHeight="15.75" outlineLevelRow="1" x14ac:dyDescent="0.25"/>
  <cols>
    <col min="1" max="1" width="7" style="23" customWidth="1"/>
    <col min="2" max="2" width="27.25" style="23" customWidth="1"/>
    <col min="3" max="3" width="29" style="23" customWidth="1"/>
    <col min="4" max="4" width="19.875" style="45" customWidth="1"/>
    <col min="5" max="5" width="23" style="23" customWidth="1"/>
    <col min="6" max="6" width="31.125" style="23" customWidth="1"/>
    <col min="7" max="7" width="22.875" style="23" customWidth="1"/>
    <col min="8" max="8" width="20.875" style="23" customWidth="1"/>
    <col min="9" max="9" width="16.375" style="23" customWidth="1"/>
    <col min="10" max="10" width="14.375" style="23" customWidth="1"/>
    <col min="11" max="11" width="15.625" style="23" customWidth="1"/>
    <col min="12" max="12" width="10.75" style="23" customWidth="1"/>
    <col min="13" max="13" width="13.75" style="17" customWidth="1"/>
    <col min="14" max="14" width="6.25" style="17" customWidth="1"/>
    <col min="15" max="15" width="3.125" style="23" customWidth="1"/>
    <col min="16" max="16" width="15.25" style="23" customWidth="1"/>
    <col min="17" max="16384" width="9.125" style="23"/>
  </cols>
  <sheetData>
    <row r="1" spans="2:15" ht="144" customHeight="1" x14ac:dyDescent="0.25"/>
    <row r="3" spans="2:15" ht="30.75" customHeight="1" x14ac:dyDescent="0.3">
      <c r="B3" s="566" t="s">
        <v>340</v>
      </c>
      <c r="C3" s="566"/>
      <c r="D3" s="566"/>
      <c r="E3" s="566"/>
      <c r="F3" s="566"/>
      <c r="G3" s="566"/>
      <c r="H3" s="566"/>
      <c r="I3" s="566"/>
      <c r="J3" s="566"/>
      <c r="K3" s="566"/>
    </row>
    <row r="4" spans="2:15" ht="13.5" customHeight="1" x14ac:dyDescent="0.3">
      <c r="B4" s="235"/>
      <c r="C4" s="235"/>
      <c r="D4" s="235"/>
      <c r="E4" s="235"/>
      <c r="F4" s="235"/>
      <c r="G4" s="235"/>
      <c r="H4" s="235"/>
      <c r="I4" s="235"/>
      <c r="J4" s="235"/>
      <c r="K4" s="235"/>
    </row>
    <row r="5" spans="2:15" ht="18" customHeight="1" outlineLevel="1" x14ac:dyDescent="0.25">
      <c r="B5" s="568" t="s">
        <v>510</v>
      </c>
      <c r="C5" s="568"/>
      <c r="D5" s="568"/>
      <c r="E5" s="568"/>
      <c r="F5" s="568"/>
      <c r="G5" s="568"/>
      <c r="H5" s="568"/>
      <c r="I5" s="568"/>
      <c r="J5" s="568"/>
      <c r="K5" s="568"/>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5" t="s">
        <v>215</v>
      </c>
      <c r="D8" s="415" t="s">
        <v>512</v>
      </c>
      <c r="J8" s="4"/>
      <c r="K8" s="4"/>
    </row>
    <row r="9" spans="2:15" ht="15.75" customHeight="1" outlineLevel="1" thickBot="1" x14ac:dyDescent="0.3">
      <c r="C9" s="464" t="s">
        <v>212</v>
      </c>
      <c r="D9" s="415"/>
      <c r="F9" s="569" t="s">
        <v>407</v>
      </c>
      <c r="G9" s="570"/>
      <c r="H9" s="509"/>
      <c r="M9" s="23"/>
      <c r="O9" s="17"/>
    </row>
    <row r="10" spans="2:15" outlineLevel="1" thickBot="1" x14ac:dyDescent="0.3">
      <c r="C10" s="365" t="s">
        <v>213</v>
      </c>
      <c r="D10" s="415"/>
      <c r="F10" s="364" t="s">
        <v>447</v>
      </c>
      <c r="G10" s="364"/>
      <c r="H10" s="521"/>
      <c r="M10" s="23"/>
      <c r="O10" s="17"/>
    </row>
    <row r="11" spans="2:15" ht="15" customHeight="1" outlineLevel="1" thickBot="1" x14ac:dyDescent="0.3">
      <c r="C11" s="464" t="s">
        <v>214</v>
      </c>
      <c r="D11" s="415"/>
      <c r="F11" s="569" t="s">
        <v>406</v>
      </c>
      <c r="G11" s="570"/>
      <c r="H11" s="415"/>
      <c r="M11" s="23"/>
      <c r="O11" s="17"/>
    </row>
    <row r="12" spans="2:15" outlineLevel="1" thickBot="1" x14ac:dyDescent="0.3">
      <c r="C12" s="365" t="s">
        <v>216</v>
      </c>
      <c r="D12" s="415"/>
      <c r="F12" s="86"/>
      <c r="G12" s="86"/>
      <c r="K12" s="4"/>
      <c r="L12" s="4"/>
      <c r="M12" s="23"/>
      <c r="O12" s="17"/>
    </row>
    <row r="13" spans="2:15" outlineLevel="1" thickBot="1" x14ac:dyDescent="0.3">
      <c r="C13" s="17"/>
      <c r="D13" s="23"/>
      <c r="F13" s="366"/>
      <c r="G13" s="366"/>
      <c r="H13" s="81"/>
      <c r="K13" s="4"/>
      <c r="L13" s="4"/>
      <c r="M13" s="23"/>
      <c r="O13" s="17"/>
    </row>
    <row r="14" spans="2:15" outlineLevel="1" thickBot="1" x14ac:dyDescent="0.3">
      <c r="C14" s="567" t="s">
        <v>341</v>
      </c>
      <c r="D14" s="203" t="s">
        <v>369</v>
      </c>
      <c r="F14" s="370" t="s">
        <v>417</v>
      </c>
      <c r="G14" s="370"/>
      <c r="H14" s="534">
        <f>K38</f>
        <v>-23409.119689823456</v>
      </c>
      <c r="M14" s="23"/>
      <c r="O14" s="17"/>
    </row>
    <row r="15" spans="2:15" outlineLevel="1" thickBot="1" x14ac:dyDescent="0.3">
      <c r="C15" s="567"/>
      <c r="D15" s="85" t="s">
        <v>342</v>
      </c>
      <c r="F15" s="571" t="s">
        <v>471</v>
      </c>
      <c r="G15" s="572"/>
      <c r="H15" s="516">
        <v>1</v>
      </c>
      <c r="M15" s="23"/>
      <c r="O15" s="17"/>
    </row>
    <row r="16" spans="2:15" ht="15" outlineLevel="1" x14ac:dyDescent="0.25">
      <c r="D16" s="23"/>
      <c r="F16" s="17"/>
      <c r="H16" s="466"/>
    </row>
    <row r="17" spans="1:15" ht="15" outlineLevel="1" x14ac:dyDescent="0.25">
      <c r="A17" s="71"/>
      <c r="B17" s="72"/>
      <c r="C17" s="77"/>
      <c r="D17" s="23"/>
    </row>
    <row r="18" spans="1:15" ht="15" outlineLevel="1" x14ac:dyDescent="0.25">
      <c r="A18" s="68"/>
      <c r="B18" s="67"/>
      <c r="D18" s="23"/>
    </row>
    <row r="19" spans="1:15" s="68" customFormat="1" ht="21" x14ac:dyDescent="0.25">
      <c r="B19" s="113" t="s">
        <v>351</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513</v>
      </c>
      <c r="F21" s="95" t="s">
        <v>514</v>
      </c>
      <c r="G21" s="95" t="s">
        <v>40</v>
      </c>
      <c r="H21" s="95" t="s">
        <v>41</v>
      </c>
      <c r="I21" s="95" t="s">
        <v>42</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204</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34" t="s">
        <v>90</v>
      </c>
      <c r="C24" s="243">
        <f>-(C22+C23)</f>
        <v>0</v>
      </c>
      <c r="D24" s="243">
        <f t="shared" ref="D24:I24" si="1">-(D22+D23)</f>
        <v>0</v>
      </c>
      <c r="E24" s="243">
        <f t="shared" si="1"/>
        <v>0</v>
      </c>
      <c r="F24" s="243">
        <f t="shared" si="1"/>
        <v>0</v>
      </c>
      <c r="G24" s="243">
        <f t="shared" si="1"/>
        <v>0</v>
      </c>
      <c r="H24" s="243">
        <f t="shared" si="1"/>
        <v>0</v>
      </c>
      <c r="I24" s="243">
        <f t="shared" si="1"/>
        <v>0</v>
      </c>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205</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5" x14ac:dyDescent="0.25">
      <c r="B27" s="234" t="s">
        <v>90</v>
      </c>
      <c r="C27" s="243">
        <f>-(C25+C26)</f>
        <v>0</v>
      </c>
      <c r="D27" s="243">
        <f t="shared" ref="D27:I27" si="2">-(D25+D26)</f>
        <v>0</v>
      </c>
      <c r="E27" s="243">
        <f t="shared" si="2"/>
        <v>0</v>
      </c>
      <c r="F27" s="243">
        <f t="shared" si="2"/>
        <v>0</v>
      </c>
      <c r="G27" s="243">
        <f t="shared" si="2"/>
        <v>0</v>
      </c>
      <c r="H27" s="243">
        <f t="shared" si="2"/>
        <v>0</v>
      </c>
      <c r="I27" s="243">
        <f t="shared" si="2"/>
        <v>0</v>
      </c>
      <c r="J27" s="243"/>
      <c r="K27" s="244"/>
      <c r="N27" s="53"/>
    </row>
    <row r="28" spans="1:15" ht="15" x14ac:dyDescent="0.25">
      <c r="B28" s="97" t="s">
        <v>51</v>
      </c>
      <c r="C28" s="87">
        <f>-'2.  CDM Allocation'!C135</f>
        <v>-15080.093749999998</v>
      </c>
      <c r="D28" s="87">
        <f>-'2.  CDM Allocation'!D135</f>
        <v>-4136.1866</v>
      </c>
      <c r="E28" s="87">
        <f>-'2.  CDM Allocation'!E135</f>
        <v>-8678.3781322993491</v>
      </c>
      <c r="F28" s="87">
        <f>-'2.  CDM Allocation'!F135</f>
        <v>0</v>
      </c>
      <c r="G28" s="87">
        <f>-'2.  CDM Allocation'!G135</f>
        <v>0</v>
      </c>
      <c r="H28" s="87">
        <f>-'2.  CDM Allocation'!H135</f>
        <v>0</v>
      </c>
      <c r="I28" s="87">
        <f>-'2.  CDM Allocation'!I135</f>
        <v>0</v>
      </c>
      <c r="J28" s="87"/>
      <c r="K28" s="110">
        <f t="shared" si="0"/>
        <v>-27894.658482299346</v>
      </c>
      <c r="N28" s="53"/>
    </row>
    <row r="29" spans="1:15" s="17" customFormat="1" ht="15" x14ac:dyDescent="0.25">
      <c r="B29" s="98" t="s">
        <v>52</v>
      </c>
      <c r="C29" s="88">
        <f>'4.  2011-14 LRAM'!H234</f>
        <v>2193.8693749999998</v>
      </c>
      <c r="D29" s="88">
        <f>'4.  2011-14 LRAM'!I234</f>
        <v>3827.9322000000002</v>
      </c>
      <c r="E29" s="88">
        <f>'4.  2011-14 LRAM'!J234</f>
        <v>0</v>
      </c>
      <c r="F29" s="88">
        <f>'4.  2011-14 LRAM'!K234</f>
        <v>0</v>
      </c>
      <c r="G29" s="88">
        <f>'4.  2011-14 LRAM'!L234</f>
        <v>0</v>
      </c>
      <c r="H29" s="88">
        <f>'4.  2011-14 LRAM'!M234</f>
        <v>0</v>
      </c>
      <c r="I29" s="88">
        <f>'4.  2011-14 LRAM'!N234</f>
        <v>0</v>
      </c>
      <c r="J29" s="88"/>
      <c r="K29" s="99">
        <f t="shared" si="0"/>
        <v>6021.8015749999995</v>
      </c>
      <c r="N29" s="53"/>
    </row>
    <row r="30" spans="1:15" s="17" customFormat="1" ht="15" x14ac:dyDescent="0.25">
      <c r="B30" s="234" t="s">
        <v>90</v>
      </c>
      <c r="C30" s="243">
        <v>0</v>
      </c>
      <c r="D30" s="243">
        <v>0</v>
      </c>
      <c r="E30" s="243">
        <v>0</v>
      </c>
      <c r="F30" s="243">
        <v>0</v>
      </c>
      <c r="G30" s="243">
        <v>0</v>
      </c>
      <c r="H30" s="243">
        <v>0</v>
      </c>
      <c r="I30" s="243">
        <v>0</v>
      </c>
      <c r="J30" s="243"/>
      <c r="K30" s="244"/>
      <c r="N30" s="53"/>
    </row>
    <row r="31" spans="1:15" ht="15" x14ac:dyDescent="0.25">
      <c r="B31" s="97" t="s">
        <v>53</v>
      </c>
      <c r="C31" s="87">
        <f>-'2.  CDM Allocation'!C136</f>
        <v>-15263.677499999998</v>
      </c>
      <c r="D31" s="87">
        <f>-'2.  CDM Allocation'!D136</f>
        <v>-4174.0175749999999</v>
      </c>
      <c r="E31" s="87">
        <f>-'2.  CDM Allocation'!E136</f>
        <v>-8666.0014282704014</v>
      </c>
      <c r="F31" s="87">
        <f>-'2.  CDM Allocation'!F136</f>
        <v>0</v>
      </c>
      <c r="G31" s="87">
        <f>-'2.  CDM Allocation'!G136</f>
        <v>0</v>
      </c>
      <c r="H31" s="87">
        <f>-'2.  CDM Allocation'!H136</f>
        <v>0</v>
      </c>
      <c r="I31" s="87">
        <f>-'2.  CDM Allocation'!I136</f>
        <v>0</v>
      </c>
      <c r="J31" s="87"/>
      <c r="K31" s="110">
        <f t="shared" si="0"/>
        <v>-28103.696503270396</v>
      </c>
      <c r="N31" s="53"/>
    </row>
    <row r="32" spans="1:15" s="17" customFormat="1" ht="15" x14ac:dyDescent="0.25">
      <c r="B32" s="98" t="s">
        <v>54</v>
      </c>
      <c r="C32" s="88">
        <f>'4.  2011-14 LRAM'!H316</f>
        <v>7960.2914986486485</v>
      </c>
      <c r="D32" s="88">
        <f>'4.  2011-14 LRAM'!I316</f>
        <v>8777.808904729729</v>
      </c>
      <c r="E32" s="88">
        <f>'4.  2011-14 LRAM'!J316</f>
        <v>0</v>
      </c>
      <c r="F32" s="88">
        <f>'4.  2011-14 LRAM'!K316</f>
        <v>0</v>
      </c>
      <c r="G32" s="88">
        <f>'4.  2011-14 LRAM'!L316</f>
        <v>0</v>
      </c>
      <c r="H32" s="88">
        <f>'4.  2011-14 LRAM'!M316</f>
        <v>0</v>
      </c>
      <c r="I32" s="88">
        <f>'4.  2011-14 LRAM'!N316</f>
        <v>0</v>
      </c>
      <c r="J32" s="88"/>
      <c r="K32" s="99">
        <f t="shared" si="0"/>
        <v>16738.100403378376</v>
      </c>
      <c r="N32" s="53"/>
    </row>
    <row r="33" spans="2:14" s="17" customFormat="1" ht="15" x14ac:dyDescent="0.25">
      <c r="B33" s="234" t="s">
        <v>90</v>
      </c>
      <c r="C33" s="243">
        <v>0</v>
      </c>
      <c r="D33" s="243">
        <v>0</v>
      </c>
      <c r="E33" s="243">
        <v>0</v>
      </c>
      <c r="F33" s="243">
        <v>0</v>
      </c>
      <c r="G33" s="243">
        <v>0</v>
      </c>
      <c r="H33" s="243">
        <v>0</v>
      </c>
      <c r="I33" s="243">
        <v>0</v>
      </c>
      <c r="J33" s="243"/>
      <c r="K33" s="244"/>
      <c r="N33" s="53"/>
    </row>
    <row r="34" spans="2:14" ht="15" x14ac:dyDescent="0.25">
      <c r="B34" s="97" t="s">
        <v>143</v>
      </c>
      <c r="C34" s="89">
        <f>-'2.  CDM Allocation'!C137</f>
        <v>-15473.487500000001</v>
      </c>
      <c r="D34" s="89">
        <f>-'2.  CDM Allocation'!D137</f>
        <v>-4224.4588750000003</v>
      </c>
      <c r="E34" s="89">
        <f>-'2.  CDM Allocation'!E137</f>
        <v>-8695.6926923398496</v>
      </c>
      <c r="F34" s="89">
        <f>-'2.  CDM Allocation'!F137</f>
        <v>0</v>
      </c>
      <c r="G34" s="89">
        <f>-'2.  CDM Allocation'!G137</f>
        <v>0</v>
      </c>
      <c r="H34" s="89">
        <f>-'2.  CDM Allocation'!H137</f>
        <v>0</v>
      </c>
      <c r="I34" s="89">
        <f>-'2.  CDM Allocation'!I137</f>
        <v>0</v>
      </c>
      <c r="J34" s="89"/>
      <c r="K34" s="111">
        <f>SUM(C34:I34)</f>
        <v>-28393.639067339849</v>
      </c>
      <c r="N34" s="53"/>
    </row>
    <row r="35" spans="2:14" s="17" customFormat="1" ht="15" x14ac:dyDescent="0.25">
      <c r="B35" s="98" t="s">
        <v>144</v>
      </c>
      <c r="C35" s="90">
        <f>'5.  2015 LRAM'!H124</f>
        <v>14648.196563063066</v>
      </c>
      <c r="D35" s="90">
        <f>'5.  2015 LRAM'!I124</f>
        <v>24258.366770270273</v>
      </c>
      <c r="E35" s="90">
        <f>'5.  2015 LRAM'!J124</f>
        <v>203.39849999999998</v>
      </c>
      <c r="F35" s="90">
        <f>'5.  2015 LRAM'!K124</f>
        <v>0</v>
      </c>
      <c r="G35" s="90">
        <f>'5.  2015 LRAM'!L124</f>
        <v>0</v>
      </c>
      <c r="H35" s="90">
        <f>'5.  2015 LRAM'!M124</f>
        <v>0</v>
      </c>
      <c r="I35" s="90">
        <f>'5.  2015 LRAM'!N124</f>
        <v>0</v>
      </c>
      <c r="J35" s="90"/>
      <c r="K35" s="99">
        <f>SUM(C35:I35)</f>
        <v>39109.961833333342</v>
      </c>
      <c r="N35" s="53"/>
    </row>
    <row r="36" spans="2:14" s="17" customFormat="1" ht="15" x14ac:dyDescent="0.25">
      <c r="B36" s="234" t="s">
        <v>90</v>
      </c>
      <c r="C36" s="243">
        <v>0</v>
      </c>
      <c r="D36" s="243">
        <v>0</v>
      </c>
      <c r="E36" s="243">
        <v>0</v>
      </c>
      <c r="F36" s="243">
        <v>0</v>
      </c>
      <c r="G36" s="243">
        <v>0</v>
      </c>
      <c r="H36" s="243">
        <v>0</v>
      </c>
      <c r="I36" s="243">
        <v>0</v>
      </c>
      <c r="J36" s="243"/>
      <c r="K36" s="244"/>
      <c r="N36" s="53"/>
    </row>
    <row r="37" spans="2:14" s="17" customFormat="1" ht="21.75" customHeight="1" x14ac:dyDescent="0.25">
      <c r="B37" s="486" t="s">
        <v>66</v>
      </c>
      <c r="C37" s="487">
        <f>'7.  Carrying Charges'!I88</f>
        <v>-570.44055994460291</v>
      </c>
      <c r="D37" s="487">
        <f>'7.  Carrying Charges'!J88</f>
        <v>178.18268430999575</v>
      </c>
      <c r="E37" s="487">
        <f>'7.  Carrying Charges'!K88</f>
        <v>-494.73157299097306</v>
      </c>
      <c r="F37" s="487">
        <f>'7.  Carrying Charges'!L88</f>
        <v>0</v>
      </c>
      <c r="G37" s="487">
        <f>'7.  Carrying Charges'!M88</f>
        <v>0</v>
      </c>
      <c r="H37" s="487">
        <f>'7.  Carrying Charges'!N88</f>
        <v>0</v>
      </c>
      <c r="I37" s="487">
        <f>'7.  Carrying Charges'!O88</f>
        <v>0</v>
      </c>
      <c r="J37" s="488"/>
      <c r="K37" s="489">
        <f>SUM(C37:I37)</f>
        <v>-886.98944862558028</v>
      </c>
      <c r="L37" s="23"/>
      <c r="M37" s="23"/>
    </row>
    <row r="38" spans="2:14" ht="24" customHeight="1" x14ac:dyDescent="0.25">
      <c r="B38" s="248" t="s">
        <v>296</v>
      </c>
      <c r="C38" s="485">
        <f>SUM(C22:C37)</f>
        <v>-21585.341873232886</v>
      </c>
      <c r="D38" s="485">
        <f t="shared" ref="D38:F38" si="3">SUM(D22:D37)</f>
        <v>24507.627509309998</v>
      </c>
      <c r="E38" s="485">
        <f t="shared" si="3"/>
        <v>-26331.405325900574</v>
      </c>
      <c r="F38" s="485">
        <f t="shared" si="3"/>
        <v>0</v>
      </c>
      <c r="G38" s="485">
        <f>SUM(G22:G37)</f>
        <v>0</v>
      </c>
      <c r="H38" s="485">
        <f>SUM(H22:H37)</f>
        <v>0</v>
      </c>
      <c r="I38" s="485">
        <f>SUM(I22:I37)</f>
        <v>0</v>
      </c>
      <c r="J38" s="485"/>
      <c r="K38" s="533">
        <f>SUM(K22:K37)</f>
        <v>-23409.119689823456</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abSelected="1" zoomScale="90" zoomScaleNormal="90" workbookViewId="0">
      <pane ySplit="2" topLeftCell="A15" activePane="bottomLeft" state="frozen"/>
      <selection pane="bottomLeft" activeCell="F66" sqref="F66"/>
    </sheetView>
  </sheetViews>
  <sheetFormatPr defaultColWidth="9.125" defaultRowHeight="15" outlineLevelRow="1" x14ac:dyDescent="0.25"/>
  <cols>
    <col min="1" max="1" width="9.875" style="26" customWidth="1"/>
    <col min="2" max="2" width="40.75" style="24" customWidth="1"/>
    <col min="3" max="3" width="24.75" style="26" customWidth="1"/>
    <col min="4" max="4" width="20.75" style="26" customWidth="1"/>
    <col min="5" max="5" width="24" style="26" customWidth="1"/>
    <col min="6" max="6" width="21.375" style="26" customWidth="1"/>
    <col min="7" max="7" width="19.625" style="26" customWidth="1"/>
    <col min="8" max="8" width="19.125" style="26" customWidth="1"/>
    <col min="9" max="9" width="17.25" style="26" customWidth="1"/>
    <col min="10" max="10" width="16.25" style="26" customWidth="1"/>
    <col min="11" max="11" width="16.875" style="26" bestFit="1" customWidth="1"/>
    <col min="12" max="12" width="13.625" style="26" customWidth="1"/>
    <col min="13" max="13" width="13.875" style="26" customWidth="1"/>
    <col min="14" max="14" width="6.125" style="26" bestFit="1" customWidth="1"/>
    <col min="15" max="15" width="11.25" style="26" bestFit="1" customWidth="1"/>
    <col min="16" max="16" width="7.875" style="26" bestFit="1" customWidth="1"/>
    <col min="17" max="17" width="20.75" style="26" bestFit="1" customWidth="1"/>
    <col min="18" max="24" width="14" style="26" customWidth="1"/>
    <col min="25" max="16384" width="9.125" style="26"/>
  </cols>
  <sheetData>
    <row r="1" spans="2:10" ht="151.5" customHeight="1" x14ac:dyDescent="0.25"/>
    <row r="2" spans="2:10" ht="42" customHeight="1" x14ac:dyDescent="0.3">
      <c r="B2" s="566" t="s">
        <v>348</v>
      </c>
      <c r="C2" s="566"/>
      <c r="D2" s="566"/>
      <c r="E2" s="566"/>
      <c r="F2" s="566"/>
      <c r="G2" s="566"/>
      <c r="H2" s="566"/>
      <c r="I2" s="566"/>
      <c r="J2" s="566"/>
    </row>
    <row r="3" spans="2:10" ht="24.75" customHeight="1" x14ac:dyDescent="0.25">
      <c r="B3" s="245"/>
      <c r="C3" s="70"/>
      <c r="D3" s="47"/>
      <c r="E3" s="47"/>
      <c r="F3" s="47"/>
      <c r="G3" s="47"/>
      <c r="H3" s="47"/>
      <c r="I3" s="47"/>
      <c r="J3" s="47"/>
    </row>
    <row r="4" spans="2:10" x14ac:dyDescent="0.25">
      <c r="B4" s="372" t="s">
        <v>405</v>
      </c>
      <c r="C4" s="70" t="s">
        <v>350</v>
      </c>
      <c r="D4" s="47"/>
      <c r="E4" s="47"/>
      <c r="F4" s="47"/>
      <c r="G4" s="47"/>
      <c r="H4" s="47"/>
      <c r="I4" s="47"/>
      <c r="J4" s="47"/>
    </row>
    <row r="5" spans="2:10" ht="30" customHeight="1" x14ac:dyDescent="0.25">
      <c r="B5" s="373"/>
      <c r="C5" s="574" t="s">
        <v>507</v>
      </c>
      <c r="D5" s="574"/>
      <c r="E5" s="574"/>
      <c r="F5" s="574"/>
      <c r="G5" s="574"/>
      <c r="H5" s="574"/>
      <c r="I5" s="574"/>
      <c r="J5" s="574"/>
    </row>
    <row r="6" spans="2:10" ht="18.75" customHeight="1" x14ac:dyDescent="0.25">
      <c r="B6" s="245"/>
      <c r="C6" s="70" t="s">
        <v>420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73" t="s">
        <v>341</v>
      </c>
      <c r="C8" s="204" t="s">
        <v>369</v>
      </c>
    </row>
    <row r="9" spans="2:10" s="3" customFormat="1" ht="17.25" customHeight="1" x14ac:dyDescent="0.2">
      <c r="B9" s="573"/>
      <c r="C9" s="139" t="s">
        <v>342</v>
      </c>
    </row>
    <row r="10" spans="2:10" s="3" customFormat="1" ht="15.75" customHeight="1" x14ac:dyDescent="0.2">
      <c r="B10" s="465"/>
      <c r="C10" s="55"/>
    </row>
    <row r="11" spans="2:10" s="55" customFormat="1" ht="15.75" x14ac:dyDescent="0.2">
      <c r="B11" s="113" t="s">
        <v>508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349</v>
      </c>
      <c r="F13" s="55"/>
    </row>
    <row r="14" spans="2:10" s="3" customFormat="1" ht="14.25" x14ac:dyDescent="0.2">
      <c r="B14" s="105">
        <v>2011</v>
      </c>
      <c r="C14" s="511">
        <v>0</v>
      </c>
      <c r="D14" s="106">
        <f>K44</f>
        <v>0</v>
      </c>
      <c r="E14" s="106">
        <f>K40</f>
        <v>0</v>
      </c>
      <c r="F14" s="55"/>
    </row>
    <row r="15" spans="2:10" s="3" customFormat="1" ht="14.25" x14ac:dyDescent="0.2">
      <c r="B15" s="105">
        <v>2012</v>
      </c>
      <c r="C15" s="511">
        <v>0</v>
      </c>
      <c r="D15" s="106">
        <f>K57</f>
        <v>0</v>
      </c>
      <c r="E15" s="106">
        <f>K53</f>
        <v>0</v>
      </c>
      <c r="F15" s="55"/>
    </row>
    <row r="16" spans="2:10" s="3" customFormat="1" ht="14.25" x14ac:dyDescent="0.2">
      <c r="B16" s="105">
        <v>2013</v>
      </c>
      <c r="C16" s="511">
        <v>800000</v>
      </c>
      <c r="D16" s="106">
        <f>K70</f>
        <v>-2565.1200060000001</v>
      </c>
      <c r="E16" s="106">
        <f>K66</f>
        <v>-2572581</v>
      </c>
      <c r="F16" s="55"/>
    </row>
    <row r="17" spans="2:26" s="3" customFormat="1" ht="14.25" x14ac:dyDescent="0.2">
      <c r="B17" s="105">
        <v>2014</v>
      </c>
      <c r="C17" s="511">
        <v>1200000</v>
      </c>
      <c r="D17" s="106">
        <f>K83</f>
        <v>-2565.1200060000001</v>
      </c>
      <c r="E17" s="106">
        <f>K79</f>
        <v>-2572581</v>
      </c>
      <c r="F17" s="55"/>
    </row>
    <row r="18" spans="2:26" s="3" customFormat="1" ht="14.25" x14ac:dyDescent="0.2">
      <c r="B18" s="105">
        <v>2015</v>
      </c>
      <c r="C18" s="511">
        <v>2291171</v>
      </c>
      <c r="D18" s="106">
        <f>K96</f>
        <v>-2565.1200060000001</v>
      </c>
      <c r="E18" s="106">
        <f>K92</f>
        <v>-2572581</v>
      </c>
      <c r="F18" s="55"/>
    </row>
    <row r="19" spans="2:26" s="3" customFormat="1" x14ac:dyDescent="0.25">
      <c r="B19" s="105">
        <v>2016</v>
      </c>
      <c r="C19" s="511">
        <v>2291171</v>
      </c>
      <c r="D19" s="106">
        <f>K109</f>
        <v>-2565.1200060000001</v>
      </c>
      <c r="E19" s="106">
        <f>K105</f>
        <v>-2572581</v>
      </c>
      <c r="F19" s="55"/>
      <c r="Z19" s="44"/>
    </row>
    <row r="20" spans="2:26" s="3" customFormat="1" x14ac:dyDescent="0.25">
      <c r="B20" s="105">
        <v>2017</v>
      </c>
      <c r="C20" s="511">
        <v>2291171</v>
      </c>
      <c r="D20" s="106">
        <f>K122</f>
        <v>-3099.9855935340142</v>
      </c>
      <c r="E20" s="106">
        <f>K118</f>
        <v>-2291170.9999999995</v>
      </c>
      <c r="F20" s="55"/>
      <c r="Z20" s="44"/>
    </row>
    <row r="21" spans="2:26" s="3" customFormat="1" ht="25.5" customHeight="1" x14ac:dyDescent="0.25">
      <c r="B21" s="59"/>
      <c r="D21" s="54"/>
      <c r="E21" s="58"/>
      <c r="F21" s="55"/>
    </row>
    <row r="22" spans="2:26" s="55" customFormat="1" ht="22.5" customHeight="1" x14ac:dyDescent="0.25">
      <c r="B22" s="113" t="s">
        <v>412</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50 - 2999 kW</v>
      </c>
      <c r="F24" s="102" t="str">
        <f>'1.  LRAMVA Summary'!F21</f>
        <v>General Service 3,000 - 4,999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2">
        <f>-C40</f>
        <v>0</v>
      </c>
      <c r="D26" s="512">
        <f t="shared" ref="D26:I26" si="0">-D40</f>
        <v>0</v>
      </c>
      <c r="E26" s="512">
        <f t="shared" si="0"/>
        <v>0</v>
      </c>
      <c r="F26" s="512">
        <f t="shared" si="0"/>
        <v>0</v>
      </c>
      <c r="G26" s="512">
        <f t="shared" si="0"/>
        <v>0</v>
      </c>
      <c r="H26" s="512">
        <f t="shared" si="0"/>
        <v>0</v>
      </c>
      <c r="I26" s="512">
        <f t="shared" si="0"/>
        <v>0</v>
      </c>
      <c r="J26" s="117"/>
    </row>
    <row r="27" spans="2:26" s="3" customFormat="1" ht="16.5" customHeight="1" x14ac:dyDescent="0.2">
      <c r="B27" s="114">
        <v>2012</v>
      </c>
      <c r="C27" s="116">
        <f>-C53</f>
        <v>0</v>
      </c>
      <c r="D27" s="116">
        <f>-D53</f>
        <v>0</v>
      </c>
      <c r="E27" s="116">
        <f>-E57</f>
        <v>0</v>
      </c>
      <c r="F27" s="116">
        <f>-F57</f>
        <v>0</v>
      </c>
      <c r="G27" s="116">
        <f>-H57</f>
        <v>0</v>
      </c>
      <c r="H27" s="116">
        <f>-G57</f>
        <v>0</v>
      </c>
      <c r="I27" s="116">
        <f>-I53</f>
        <v>0</v>
      </c>
      <c r="J27" s="117"/>
      <c r="K27" s="57"/>
    </row>
    <row r="28" spans="2:26" s="3" customFormat="1" ht="16.5" customHeight="1" x14ac:dyDescent="0.2">
      <c r="B28" s="114">
        <v>2013</v>
      </c>
      <c r="C28" s="116">
        <f>-C66</f>
        <v>1049050</v>
      </c>
      <c r="D28" s="116">
        <f>-D66</f>
        <v>504413</v>
      </c>
      <c r="E28" s="116">
        <f>-E70</f>
        <v>2565.1200060000001</v>
      </c>
      <c r="F28" s="116">
        <f>-F70</f>
        <v>0</v>
      </c>
      <c r="G28" s="116">
        <f>-H70</f>
        <v>0</v>
      </c>
      <c r="H28" s="116">
        <f>-G70</f>
        <v>0</v>
      </c>
      <c r="I28" s="116">
        <f>-I66</f>
        <v>0</v>
      </c>
      <c r="J28" s="117"/>
    </row>
    <row r="29" spans="2:26" s="3" customFormat="1" ht="16.5" customHeight="1" x14ac:dyDescent="0.2">
      <c r="B29" s="114">
        <v>2014</v>
      </c>
      <c r="C29" s="118">
        <f>-C79</f>
        <v>1049050</v>
      </c>
      <c r="D29" s="118">
        <f>-D79</f>
        <v>504413</v>
      </c>
      <c r="E29" s="118">
        <f>-E83</f>
        <v>2565.1200060000001</v>
      </c>
      <c r="F29" s="118">
        <f>-F83</f>
        <v>0</v>
      </c>
      <c r="G29" s="118">
        <f>-H83</f>
        <v>0</v>
      </c>
      <c r="H29" s="118">
        <f>-G83</f>
        <v>0</v>
      </c>
      <c r="I29" s="118">
        <f>-I79</f>
        <v>0</v>
      </c>
      <c r="J29" s="119"/>
    </row>
    <row r="30" spans="2:26" s="3" customFormat="1" ht="16.5" customHeight="1" x14ac:dyDescent="0.2">
      <c r="B30" s="114">
        <v>2015</v>
      </c>
      <c r="C30" s="367">
        <f>-C92</f>
        <v>1049050</v>
      </c>
      <c r="D30" s="367">
        <f t="shared" ref="D30:I30" si="1">-D92</f>
        <v>504413</v>
      </c>
      <c r="E30" s="367">
        <f>-E96</f>
        <v>2565.1200060000001</v>
      </c>
      <c r="F30" s="367">
        <f t="shared" ref="F30:H30" si="2">-F96</f>
        <v>0</v>
      </c>
      <c r="G30" s="367">
        <f t="shared" si="2"/>
        <v>0</v>
      </c>
      <c r="H30" s="367">
        <f t="shared" si="2"/>
        <v>0</v>
      </c>
      <c r="I30" s="367">
        <f t="shared" si="1"/>
        <v>0</v>
      </c>
      <c r="J30" s="115"/>
    </row>
    <row r="31" spans="2:26" s="3" customFormat="1" ht="16.5" customHeight="1" x14ac:dyDescent="0.2">
      <c r="B31" s="114">
        <v>2016</v>
      </c>
      <c r="C31" s="367">
        <f>-C105</f>
        <v>1049050</v>
      </c>
      <c r="D31" s="367">
        <f t="shared" ref="D31:I31" si="3">-D105</f>
        <v>504413</v>
      </c>
      <c r="E31" s="367">
        <f>-E109</f>
        <v>2565.1200060000001</v>
      </c>
      <c r="F31" s="367">
        <f t="shared" ref="F31:H31" si="4">-F109</f>
        <v>0</v>
      </c>
      <c r="G31" s="367">
        <f t="shared" si="4"/>
        <v>0</v>
      </c>
      <c r="H31" s="367">
        <f t="shared" si="4"/>
        <v>0</v>
      </c>
      <c r="I31" s="367">
        <f t="shared" si="3"/>
        <v>0</v>
      </c>
      <c r="J31" s="115"/>
    </row>
    <row r="32" spans="2:26" s="3" customFormat="1" ht="16.5" customHeight="1" x14ac:dyDescent="0.2">
      <c r="B32" s="114">
        <v>2017</v>
      </c>
      <c r="C32" s="367">
        <f>-C118</f>
        <v>746951.64264541422</v>
      </c>
      <c r="D32" s="367">
        <f t="shared" ref="D32:I32" si="5">-D118</f>
        <v>308739.09057958442</v>
      </c>
      <c r="E32" s="367">
        <f>-E122</f>
        <v>2720.3650180314057</v>
      </c>
      <c r="F32" s="367">
        <f t="shared" ref="F32:H32" si="6">-F122</f>
        <v>343.61568237295376</v>
      </c>
      <c r="G32" s="367">
        <f t="shared" si="6"/>
        <v>36.004893129654867</v>
      </c>
      <c r="H32" s="367">
        <f t="shared" si="6"/>
        <v>0</v>
      </c>
      <c r="I32" s="367">
        <f t="shared" si="5"/>
        <v>5606.2721559411739</v>
      </c>
      <c r="J32" s="115"/>
    </row>
    <row r="33" spans="1:18" s="3" customFormat="1" ht="15.75" customHeight="1" x14ac:dyDescent="0.2"/>
    <row r="34" spans="1:18" s="66" customFormat="1" outlineLevel="1" x14ac:dyDescent="0.2">
      <c r="A34" s="308"/>
      <c r="B34" s="575" t="s">
        <v>414</v>
      </c>
      <c r="C34" s="575"/>
      <c r="D34" s="575"/>
      <c r="E34" s="575"/>
      <c r="F34" s="575"/>
      <c r="G34" s="575"/>
      <c r="H34" s="575"/>
      <c r="I34" s="575"/>
      <c r="J34" s="575"/>
      <c r="K34" s="575"/>
      <c r="L34" s="160"/>
      <c r="M34" s="160"/>
    </row>
    <row r="35" spans="1:18" s="66" customFormat="1" ht="14.25" outlineLevel="1" x14ac:dyDescent="0.2">
      <c r="A35" s="308"/>
      <c r="B35" s="69"/>
      <c r="C35" s="83"/>
      <c r="L35" s="160"/>
      <c r="M35" s="160"/>
      <c r="N35" s="330"/>
    </row>
    <row r="36" spans="1:18" s="338" customFormat="1" ht="30" outlineLevel="1" x14ac:dyDescent="0.25">
      <c r="B36" s="341">
        <v>2011</v>
      </c>
      <c r="C36" s="318" t="s">
        <v>37</v>
      </c>
      <c r="D36" s="318" t="s">
        <v>416</v>
      </c>
      <c r="E36" s="318" t="s">
        <v>515</v>
      </c>
      <c r="F36" s="318" t="s">
        <v>514</v>
      </c>
      <c r="G36" s="318" t="s">
        <v>119</v>
      </c>
      <c r="H36" s="318" t="s">
        <v>120</v>
      </c>
      <c r="I36" s="318" t="s">
        <v>121</v>
      </c>
      <c r="J36" s="318" t="s">
        <v>105</v>
      </c>
      <c r="K36" s="342" t="s">
        <v>34</v>
      </c>
      <c r="L36" s="339"/>
      <c r="M36" s="541" t="s">
        <v>528</v>
      </c>
      <c r="N36" s="343"/>
      <c r="R36" s="339"/>
    </row>
    <row r="37" spans="1:18" s="66" customFormat="1" outlineLevel="1" x14ac:dyDescent="0.25">
      <c r="B37" s="319" t="s">
        <v>35</v>
      </c>
      <c r="C37" s="320"/>
      <c r="D37" s="320"/>
      <c r="E37" s="320"/>
      <c r="F37" s="320"/>
      <c r="G37" s="320"/>
      <c r="H37" s="320"/>
      <c r="I37" s="320"/>
      <c r="J37" s="160"/>
      <c r="K37" s="344"/>
      <c r="L37" s="160"/>
      <c r="M37" s="538"/>
      <c r="N37" s="536"/>
      <c r="O37" s="539" t="s">
        <v>35</v>
      </c>
      <c r="P37" s="539" t="s">
        <v>36</v>
      </c>
      <c r="Q37" s="539" t="s">
        <v>524</v>
      </c>
      <c r="R37" s="160"/>
    </row>
    <row r="38" spans="1:18" s="66" customFormat="1" ht="14.25" outlineLevel="1" x14ac:dyDescent="0.2">
      <c r="B38" s="492" t="s">
        <v>410</v>
      </c>
      <c r="C38" s="322">
        <v>72459122</v>
      </c>
      <c r="D38" s="346">
        <v>34436304</v>
      </c>
      <c r="E38" s="346">
        <v>120035230</v>
      </c>
      <c r="F38" s="346">
        <v>19295356</v>
      </c>
      <c r="G38" s="346">
        <v>1204881</v>
      </c>
      <c r="H38" s="346">
        <v>78652</v>
      </c>
      <c r="I38" s="346">
        <v>716623</v>
      </c>
      <c r="J38" s="321"/>
      <c r="K38" s="494">
        <f>SUM(C38:I38)</f>
        <v>248226168</v>
      </c>
      <c r="L38" s="160"/>
      <c r="M38" s="538" t="s">
        <v>525</v>
      </c>
      <c r="N38" s="539">
        <v>2011</v>
      </c>
      <c r="O38" s="539">
        <v>120035230</v>
      </c>
      <c r="P38" s="539">
        <v>301159</v>
      </c>
      <c r="Q38" s="542">
        <f>(P38/O38)*100</f>
        <v>0.25089217557212162</v>
      </c>
      <c r="R38" s="160"/>
    </row>
    <row r="39" spans="1:18" s="66" customFormat="1" ht="14.25" outlineLevel="1" x14ac:dyDescent="0.2">
      <c r="B39" s="347" t="s">
        <v>117</v>
      </c>
      <c r="C39" s="490">
        <f>C38/$K$38</f>
        <v>0.29190766865482126</v>
      </c>
      <c r="D39" s="490">
        <f t="shared" ref="D39:I39" si="7">D38/$K$38</f>
        <v>0.13872954764382456</v>
      </c>
      <c r="E39" s="490">
        <f t="shared" si="7"/>
        <v>0.48357202210848294</v>
      </c>
      <c r="F39" s="490">
        <f t="shared" si="7"/>
        <v>7.7732964882252065E-2</v>
      </c>
      <c r="G39" s="490">
        <f t="shared" si="7"/>
        <v>4.8539644700151029E-3</v>
      </c>
      <c r="H39" s="490">
        <f t="shared" si="7"/>
        <v>3.1685619865831388E-4</v>
      </c>
      <c r="I39" s="490">
        <f t="shared" si="7"/>
        <v>2.8869760419457467E-3</v>
      </c>
      <c r="J39" s="160"/>
      <c r="K39" s="491">
        <f>SUM(C39:I39)</f>
        <v>0.99999999999999989</v>
      </c>
      <c r="L39" s="160"/>
      <c r="M39" s="538" t="s">
        <v>526</v>
      </c>
      <c r="N39" s="539">
        <v>2011</v>
      </c>
      <c r="O39" s="539">
        <v>1204881</v>
      </c>
      <c r="P39" s="539">
        <v>3307</v>
      </c>
      <c r="Q39" s="542">
        <f t="shared" ref="Q39:Q40" si="8">(P39/O39)*100</f>
        <v>0.27446693905871206</v>
      </c>
      <c r="R39" s="160"/>
    </row>
    <row r="40" spans="1:18" s="66" customFormat="1" ht="14.25" outlineLevel="1" x14ac:dyDescent="0.2">
      <c r="B40" s="347" t="s">
        <v>338</v>
      </c>
      <c r="C40" s="510">
        <f>-$C$14*C39</f>
        <v>0</v>
      </c>
      <c r="D40" s="510">
        <f t="shared" ref="D40:I40" si="9">-$C$14*D39</f>
        <v>0</v>
      </c>
      <c r="E40" s="510">
        <f t="shared" si="9"/>
        <v>0</v>
      </c>
      <c r="F40" s="510">
        <f t="shared" si="9"/>
        <v>0</v>
      </c>
      <c r="G40" s="510">
        <f t="shared" si="9"/>
        <v>0</v>
      </c>
      <c r="H40" s="510">
        <f t="shared" si="9"/>
        <v>0</v>
      </c>
      <c r="I40" s="510">
        <f t="shared" si="9"/>
        <v>0</v>
      </c>
      <c r="J40" s="160"/>
      <c r="K40" s="349">
        <f>SUM(C40:I40)</f>
        <v>0</v>
      </c>
      <c r="L40" s="160"/>
      <c r="M40" s="538" t="s">
        <v>527</v>
      </c>
      <c r="N40" s="539">
        <v>2011</v>
      </c>
      <c r="O40" s="539">
        <v>78652</v>
      </c>
      <c r="P40" s="539">
        <v>218</v>
      </c>
      <c r="Q40" s="542">
        <f t="shared" si="8"/>
        <v>0.27717031989014901</v>
      </c>
      <c r="R40" s="160"/>
    </row>
    <row r="41" spans="1:18" s="66" customFormat="1" ht="14.25" outlineLevel="1" x14ac:dyDescent="0.2">
      <c r="B41" s="347" t="s">
        <v>118</v>
      </c>
      <c r="C41" s="350">
        <f>C38+C40</f>
        <v>72459122</v>
      </c>
      <c r="D41" s="345">
        <f t="shared" ref="D41:I41" si="10">D38+D40</f>
        <v>34436304</v>
      </c>
      <c r="E41" s="345">
        <f t="shared" si="10"/>
        <v>120035230</v>
      </c>
      <c r="F41" s="345">
        <f t="shared" si="10"/>
        <v>19295356</v>
      </c>
      <c r="G41" s="345">
        <f t="shared" si="10"/>
        <v>1204881</v>
      </c>
      <c r="H41" s="345">
        <f t="shared" si="10"/>
        <v>78652</v>
      </c>
      <c r="I41" s="345">
        <f t="shared" si="10"/>
        <v>716623</v>
      </c>
      <c r="J41" s="160"/>
      <c r="K41" s="349">
        <f>SUM(C41:I41)</f>
        <v>248226168</v>
      </c>
      <c r="L41" s="160"/>
      <c r="M41" s="538"/>
      <c r="N41" s="539"/>
      <c r="O41" s="539"/>
      <c r="P41" s="539"/>
      <c r="Q41" s="542"/>
      <c r="R41" s="160"/>
    </row>
    <row r="42" spans="1:18" s="66" customFormat="1" outlineLevel="1" x14ac:dyDescent="0.25">
      <c r="B42" s="319" t="s">
        <v>36</v>
      </c>
      <c r="C42" s="350"/>
      <c r="D42" s="345"/>
      <c r="E42" s="345"/>
      <c r="F42" s="345"/>
      <c r="G42" s="345"/>
      <c r="H42" s="345"/>
      <c r="I42" s="345"/>
      <c r="J42" s="160"/>
      <c r="K42" s="349"/>
      <c r="L42" s="160"/>
      <c r="M42" s="538"/>
      <c r="N42" s="539"/>
      <c r="O42" s="539"/>
      <c r="P42" s="539"/>
      <c r="Q42" s="542"/>
      <c r="R42" s="160"/>
    </row>
    <row r="43" spans="1:18" s="66" customFormat="1" ht="14.25" outlineLevel="1" x14ac:dyDescent="0.2">
      <c r="B43" s="492" t="s">
        <v>411</v>
      </c>
      <c r="C43" s="350"/>
      <c r="D43" s="345"/>
      <c r="E43" s="345">
        <f>E38*E46</f>
        <v>301168.39207</v>
      </c>
      <c r="F43" s="345">
        <f t="shared" ref="F43:H43" si="11">F38*F46</f>
        <v>52965.752220000002</v>
      </c>
      <c r="G43" s="345">
        <f t="shared" si="11"/>
        <v>3339.9301320000004</v>
      </c>
      <c r="H43" s="345">
        <f t="shared" si="11"/>
        <v>0</v>
      </c>
      <c r="I43" s="345"/>
      <c r="J43" s="160"/>
      <c r="K43" s="349"/>
      <c r="L43" s="160"/>
      <c r="M43" s="538" t="s">
        <v>525</v>
      </c>
      <c r="N43" s="539">
        <v>2012</v>
      </c>
      <c r="O43" s="539">
        <v>120608902</v>
      </c>
      <c r="P43" s="539">
        <v>303629</v>
      </c>
      <c r="Q43" s="542">
        <f t="shared" ref="Q43:Q45" si="12">(P43/O43)*100</f>
        <v>0.2517467574657134</v>
      </c>
      <c r="R43" s="160"/>
    </row>
    <row r="44" spans="1:18" s="66" customFormat="1" ht="14.25" outlineLevel="1" x14ac:dyDescent="0.2">
      <c r="B44" s="347" t="s">
        <v>122</v>
      </c>
      <c r="C44" s="350"/>
      <c r="D44" s="345"/>
      <c r="E44" s="345">
        <f>E40*E46</f>
        <v>0</v>
      </c>
      <c r="F44" s="345">
        <f t="shared" ref="F44:H44" si="13">F40*F46</f>
        <v>0</v>
      </c>
      <c r="G44" s="345">
        <f t="shared" si="13"/>
        <v>0</v>
      </c>
      <c r="H44" s="345">
        <f t="shared" si="13"/>
        <v>0</v>
      </c>
      <c r="I44" s="345"/>
      <c r="J44" s="160"/>
      <c r="K44" s="349">
        <f>SUM(C44:I44)</f>
        <v>0</v>
      </c>
      <c r="L44" s="160"/>
      <c r="M44" s="538" t="s">
        <v>526</v>
      </c>
      <c r="N44" s="539">
        <v>2012</v>
      </c>
      <c r="O44" s="539">
        <v>1215575</v>
      </c>
      <c r="P44" s="539">
        <v>3343</v>
      </c>
      <c r="Q44" s="542">
        <f t="shared" si="12"/>
        <v>0.27501388231906709</v>
      </c>
      <c r="R44" s="160"/>
    </row>
    <row r="45" spans="1:18" s="66" customFormat="1" outlineLevel="1" x14ac:dyDescent="0.2">
      <c r="B45" s="347" t="s">
        <v>118</v>
      </c>
      <c r="C45" s="160"/>
      <c r="D45" s="160"/>
      <c r="E45" s="345">
        <f>E43+E44</f>
        <v>301168.39207</v>
      </c>
      <c r="F45" s="345">
        <f t="shared" ref="F45:H45" si="14">F43+F44</f>
        <v>52965.752220000002</v>
      </c>
      <c r="G45" s="345">
        <f t="shared" si="14"/>
        <v>3339.9301320000004</v>
      </c>
      <c r="H45" s="345">
        <f t="shared" si="14"/>
        <v>0</v>
      </c>
      <c r="I45" s="160"/>
      <c r="J45" s="160"/>
      <c r="K45" s="349">
        <f>SUM(C45:I45)</f>
        <v>357474.07442200003</v>
      </c>
      <c r="L45" s="160"/>
      <c r="M45" s="538" t="s">
        <v>527</v>
      </c>
      <c r="N45" s="540">
        <v>2012</v>
      </c>
      <c r="O45" s="539">
        <v>78431</v>
      </c>
      <c r="P45" s="539">
        <v>218</v>
      </c>
      <c r="Q45" s="542">
        <f t="shared" si="12"/>
        <v>0.27795132026877128</v>
      </c>
      <c r="R45" s="160"/>
    </row>
    <row r="46" spans="1:18" s="66" customFormat="1" ht="15" customHeight="1" outlineLevel="1" x14ac:dyDescent="0.2">
      <c r="B46" s="495" t="s">
        <v>408</v>
      </c>
      <c r="C46" s="323"/>
      <c r="D46" s="331"/>
      <c r="E46" s="514">
        <v>2.5089999999999999E-3</v>
      </c>
      <c r="F46" s="514">
        <v>2.745E-3</v>
      </c>
      <c r="G46" s="514">
        <v>2.7720000000000002E-3</v>
      </c>
      <c r="H46" s="514"/>
      <c r="I46" s="513"/>
      <c r="J46" s="331"/>
      <c r="K46" s="403"/>
      <c r="L46" s="160"/>
      <c r="M46" s="160"/>
      <c r="N46" s="330"/>
      <c r="R46" s="160"/>
    </row>
    <row r="47" spans="1:18" s="66" customFormat="1" ht="15" customHeight="1" outlineLevel="1" x14ac:dyDescent="0.2">
      <c r="B47" s="351"/>
      <c r="C47" s="324"/>
      <c r="D47" s="325"/>
      <c r="E47" s="160"/>
      <c r="F47" s="326"/>
      <c r="G47" s="326"/>
      <c r="H47" s="326"/>
      <c r="I47" s="326"/>
      <c r="J47" s="160"/>
      <c r="K47" s="160"/>
      <c r="L47" s="160"/>
      <c r="M47" s="537"/>
      <c r="N47" s="160"/>
    </row>
    <row r="48" spans="1:18" s="160" customFormat="1" ht="15" customHeight="1" outlineLevel="1" x14ac:dyDescent="0.2">
      <c r="B48" s="351"/>
      <c r="C48" s="324"/>
      <c r="D48" s="325"/>
      <c r="F48" s="326"/>
      <c r="G48" s="326"/>
      <c r="H48" s="326"/>
      <c r="I48" s="326"/>
      <c r="N48" s="330"/>
    </row>
    <row r="49" spans="2:18" s="337" customFormat="1" ht="36.75" customHeight="1" outlineLevel="1" x14ac:dyDescent="0.25">
      <c r="B49" s="341">
        <v>2012</v>
      </c>
      <c r="C49" s="318" t="s">
        <v>37</v>
      </c>
      <c r="D49" s="318" t="s">
        <v>416</v>
      </c>
      <c r="E49" s="318" t="s">
        <v>515</v>
      </c>
      <c r="F49" s="318" t="s">
        <v>514</v>
      </c>
      <c r="G49" s="318" t="s">
        <v>119</v>
      </c>
      <c r="H49" s="318" t="s">
        <v>120</v>
      </c>
      <c r="I49" s="318" t="s">
        <v>121</v>
      </c>
      <c r="J49" s="318" t="s">
        <v>105</v>
      </c>
      <c r="K49" s="342" t="s">
        <v>34</v>
      </c>
      <c r="L49" s="336"/>
      <c r="M49" s="336"/>
      <c r="N49" s="336"/>
      <c r="R49" s="336"/>
    </row>
    <row r="50" spans="2:18" s="66" customFormat="1" outlineLevel="1" x14ac:dyDescent="0.25">
      <c r="B50" s="319" t="s">
        <v>35</v>
      </c>
      <c r="C50" s="320"/>
      <c r="D50" s="320"/>
      <c r="E50" s="320"/>
      <c r="F50" s="320"/>
      <c r="G50" s="320"/>
      <c r="H50" s="320"/>
      <c r="I50" s="320"/>
      <c r="J50" s="160"/>
      <c r="K50" s="344"/>
      <c r="L50" s="160"/>
      <c r="M50" s="160"/>
      <c r="N50" s="330"/>
    </row>
    <row r="51" spans="2:18" s="66" customFormat="1" ht="14.25" outlineLevel="1" x14ac:dyDescent="0.2">
      <c r="B51" s="492" t="s">
        <v>410</v>
      </c>
      <c r="C51" s="322">
        <v>73125152</v>
      </c>
      <c r="D51" s="346">
        <v>35160634</v>
      </c>
      <c r="E51" s="346">
        <v>120608902</v>
      </c>
      <c r="F51" s="346">
        <v>19295356</v>
      </c>
      <c r="G51" s="346">
        <v>1215575</v>
      </c>
      <c r="H51" s="346">
        <v>78652</v>
      </c>
      <c r="I51" s="346">
        <v>716623</v>
      </c>
      <c r="J51" s="321"/>
      <c r="K51" s="496">
        <f>SUM(C51:I51)</f>
        <v>250200894</v>
      </c>
      <c r="L51" s="160"/>
      <c r="M51" s="160"/>
      <c r="N51" s="345"/>
    </row>
    <row r="52" spans="2:18" s="66" customFormat="1" ht="14.25" outlineLevel="1" x14ac:dyDescent="0.2">
      <c r="B52" s="347" t="s">
        <v>117</v>
      </c>
      <c r="C52" s="493">
        <f>C51/$K$51</f>
        <v>0.29226575025747109</v>
      </c>
      <c r="D52" s="493">
        <f t="shared" ref="D52:I52" si="15">D51/$K$51</f>
        <v>0.14052960977829279</v>
      </c>
      <c r="E52" s="493">
        <f t="shared" si="15"/>
        <v>0.48204824559899456</v>
      </c>
      <c r="F52" s="493">
        <f t="shared" si="15"/>
        <v>7.7119452658710327E-2</v>
      </c>
      <c r="G52" s="493">
        <f t="shared" si="15"/>
        <v>4.8583959096485082E-3</v>
      </c>
      <c r="H52" s="493">
        <f t="shared" si="15"/>
        <v>3.1435539155187832E-4</v>
      </c>
      <c r="I52" s="493">
        <f t="shared" si="15"/>
        <v>2.8641904053308457E-3</v>
      </c>
      <c r="J52" s="160"/>
      <c r="K52" s="491">
        <f>SUM(C52:I52)</f>
        <v>1</v>
      </c>
      <c r="L52" s="160"/>
      <c r="M52" s="160"/>
      <c r="N52" s="330"/>
    </row>
    <row r="53" spans="2:18" s="66" customFormat="1" ht="14.25" outlineLevel="1" x14ac:dyDescent="0.2">
      <c r="B53" s="347" t="s">
        <v>338</v>
      </c>
      <c r="C53" s="510">
        <f>-$C$15*C52</f>
        <v>0</v>
      </c>
      <c r="D53" s="510">
        <f t="shared" ref="D53:I53" si="16">-$C$15*D52</f>
        <v>0</v>
      </c>
      <c r="E53" s="510">
        <f t="shared" si="16"/>
        <v>0</v>
      </c>
      <c r="F53" s="510">
        <f t="shared" si="16"/>
        <v>0</v>
      </c>
      <c r="G53" s="510">
        <f t="shared" si="16"/>
        <v>0</v>
      </c>
      <c r="H53" s="510">
        <f t="shared" si="16"/>
        <v>0</v>
      </c>
      <c r="I53" s="510">
        <f t="shared" si="16"/>
        <v>0</v>
      </c>
      <c r="J53" s="160"/>
      <c r="K53" s="349">
        <f>SUM(C53:I53)</f>
        <v>0</v>
      </c>
      <c r="L53" s="160"/>
      <c r="M53" s="160"/>
      <c r="N53" s="348"/>
    </row>
    <row r="54" spans="2:18" s="66" customFormat="1" ht="14.25" outlineLevel="1" x14ac:dyDescent="0.2">
      <c r="B54" s="347" t="s">
        <v>118</v>
      </c>
      <c r="C54" s="350">
        <f>C51+C53</f>
        <v>73125152</v>
      </c>
      <c r="D54" s="345">
        <f t="shared" ref="D54" si="17">D51+D53</f>
        <v>35160634</v>
      </c>
      <c r="E54" s="345">
        <f t="shared" ref="E54" si="18">E51+E53</f>
        <v>120608902</v>
      </c>
      <c r="F54" s="345">
        <f t="shared" ref="F54" si="19">F51+F53</f>
        <v>19295356</v>
      </c>
      <c r="G54" s="345">
        <f t="shared" ref="G54" si="20">G51+G53</f>
        <v>1215575</v>
      </c>
      <c r="H54" s="345">
        <f t="shared" ref="H54" si="21">H51+H53</f>
        <v>78652</v>
      </c>
      <c r="I54" s="345">
        <f t="shared" ref="I54" si="22">I51+I53</f>
        <v>716623</v>
      </c>
      <c r="J54" s="160"/>
      <c r="K54" s="349">
        <f>SUM(C54:I54)</f>
        <v>250200894</v>
      </c>
      <c r="L54" s="160"/>
      <c r="M54" s="160"/>
    </row>
    <row r="55" spans="2:18" s="66" customFormat="1" outlineLevel="1" x14ac:dyDescent="0.25">
      <c r="B55" s="319" t="s">
        <v>36</v>
      </c>
      <c r="C55" s="160"/>
      <c r="D55" s="327"/>
      <c r="E55" s="352"/>
      <c r="F55" s="328"/>
      <c r="G55" s="329"/>
      <c r="H55" s="330"/>
      <c r="I55" s="160"/>
      <c r="J55" s="160"/>
      <c r="K55" s="353"/>
      <c r="L55" s="160"/>
      <c r="M55" s="160"/>
    </row>
    <row r="56" spans="2:18" s="66" customFormat="1" ht="14.25" outlineLevel="1" x14ac:dyDescent="0.2">
      <c r="B56" s="492" t="s">
        <v>411</v>
      </c>
      <c r="C56" s="160"/>
      <c r="D56" s="160"/>
      <c r="E56" s="345">
        <f>E51*E59</f>
        <v>303572.60633400001</v>
      </c>
      <c r="F56" s="345">
        <f>F51*F59</f>
        <v>53062.228999999999</v>
      </c>
      <c r="G56" s="345">
        <f>G51*G59</f>
        <v>3379.2984999999999</v>
      </c>
      <c r="H56" s="345">
        <f>H51*H59</f>
        <v>0</v>
      </c>
      <c r="I56" s="160"/>
      <c r="J56" s="160"/>
      <c r="K56" s="349">
        <f>SUM(C56:I56)</f>
        <v>360014.13383399998</v>
      </c>
      <c r="L56" s="160"/>
    </row>
    <row r="57" spans="2:18" s="66" customFormat="1" ht="14.25" outlineLevel="1" x14ac:dyDescent="0.2">
      <c r="B57" s="347" t="s">
        <v>122</v>
      </c>
      <c r="C57" s="160"/>
      <c r="D57" s="160"/>
      <c r="E57" s="345">
        <f>E53*E59</f>
        <v>0</v>
      </c>
      <c r="F57" s="345">
        <f>F53*F59</f>
        <v>0</v>
      </c>
      <c r="G57" s="345">
        <f>G53*G59</f>
        <v>0</v>
      </c>
      <c r="H57" s="345">
        <f>H53*H59</f>
        <v>0</v>
      </c>
      <c r="I57" s="160"/>
      <c r="J57" s="160"/>
      <c r="K57" s="349">
        <f>SUM(C57:I57)</f>
        <v>0</v>
      </c>
      <c r="L57" s="160"/>
      <c r="M57" s="160"/>
    </row>
    <row r="58" spans="2:18" s="66" customFormat="1" ht="14.25" outlineLevel="1" x14ac:dyDescent="0.2">
      <c r="B58" s="347" t="s">
        <v>118</v>
      </c>
      <c r="C58" s="169"/>
      <c r="D58" s="169"/>
      <c r="E58" s="345">
        <f>E56+E57</f>
        <v>303572.60633400001</v>
      </c>
      <c r="F58" s="345">
        <f>F56+F57</f>
        <v>53062.228999999999</v>
      </c>
      <c r="G58" s="345">
        <f t="shared" ref="G58:H58" si="23">G56+G57</f>
        <v>3379.2984999999999</v>
      </c>
      <c r="H58" s="345">
        <f t="shared" si="23"/>
        <v>0</v>
      </c>
      <c r="I58" s="169"/>
      <c r="J58" s="160"/>
      <c r="K58" s="349">
        <f>SUM(C58:I58)</f>
        <v>360014.13383399998</v>
      </c>
      <c r="L58" s="160"/>
      <c r="M58" s="160"/>
    </row>
    <row r="59" spans="2:18" s="66" customFormat="1" ht="14.25" outlineLevel="1" x14ac:dyDescent="0.2">
      <c r="B59" s="495" t="s">
        <v>408</v>
      </c>
      <c r="C59" s="332"/>
      <c r="D59" s="332"/>
      <c r="E59" s="514">
        <v>2.5170000000000001E-3</v>
      </c>
      <c r="F59" s="514">
        <v>2.7499999999999998E-3</v>
      </c>
      <c r="G59" s="514">
        <v>2.7799999999999999E-3</v>
      </c>
      <c r="H59" s="514"/>
      <c r="I59" s="332"/>
      <c r="J59" s="331"/>
      <c r="K59" s="497"/>
      <c r="L59" s="160"/>
      <c r="M59" s="160"/>
    </row>
    <row r="60" spans="2:18" s="66" customFormat="1" ht="14.25" outlineLevel="1" x14ac:dyDescent="0.2">
      <c r="B60" s="69"/>
      <c r="C60" s="83"/>
      <c r="D60" s="160"/>
      <c r="E60" s="160"/>
      <c r="F60" s="160"/>
      <c r="G60" s="160" t="s">
        <v>523</v>
      </c>
      <c r="H60" s="160"/>
      <c r="I60" s="160"/>
      <c r="J60" s="160"/>
      <c r="K60" s="160"/>
      <c r="L60" s="160"/>
      <c r="M60" s="160"/>
    </row>
    <row r="61" spans="2:18" s="66" customFormat="1" ht="14.25" outlineLevel="1" x14ac:dyDescent="0.2">
      <c r="B61" s="69"/>
      <c r="C61" s="83"/>
      <c r="D61" s="160"/>
      <c r="E61" s="160"/>
      <c r="F61" s="160"/>
      <c r="G61" s="160"/>
      <c r="H61" s="160"/>
      <c r="I61" s="160"/>
      <c r="J61" s="160"/>
      <c r="L61" s="160"/>
      <c r="M61" s="160"/>
    </row>
    <row r="62" spans="2:18" s="337" customFormat="1" ht="35.25" customHeight="1" outlineLevel="1" x14ac:dyDescent="0.25">
      <c r="B62" s="341">
        <v>2013</v>
      </c>
      <c r="C62" s="318" t="s">
        <v>37</v>
      </c>
      <c r="D62" s="318" t="s">
        <v>416</v>
      </c>
      <c r="E62" s="318" t="s">
        <v>515</v>
      </c>
      <c r="F62" s="318" t="s">
        <v>514</v>
      </c>
      <c r="G62" s="318" t="s">
        <v>119</v>
      </c>
      <c r="H62" s="318" t="s">
        <v>120</v>
      </c>
      <c r="I62" s="318" t="s">
        <v>121</v>
      </c>
      <c r="J62" s="318" t="s">
        <v>105</v>
      </c>
      <c r="K62" s="342" t="s">
        <v>34</v>
      </c>
      <c r="L62" s="336"/>
      <c r="M62" s="336"/>
    </row>
    <row r="63" spans="2:18" s="66" customFormat="1" outlineLevel="1" x14ac:dyDescent="0.25">
      <c r="B63" s="333" t="s">
        <v>35</v>
      </c>
      <c r="C63" s="320"/>
      <c r="D63" s="320"/>
      <c r="E63" s="320"/>
      <c r="F63" s="320"/>
      <c r="G63" s="320"/>
      <c r="H63" s="320"/>
      <c r="I63" s="320"/>
      <c r="J63" s="160"/>
      <c r="K63" s="344"/>
      <c r="L63" s="160"/>
      <c r="M63" s="160"/>
    </row>
    <row r="64" spans="2:18" s="66" customFormat="1" ht="14.25" outlineLevel="1" x14ac:dyDescent="0.2">
      <c r="B64" s="492" t="s">
        <v>410</v>
      </c>
      <c r="C64" s="322">
        <v>73125152</v>
      </c>
      <c r="D64" s="346">
        <v>35160634</v>
      </c>
      <c r="E64" s="346">
        <v>120608902</v>
      </c>
      <c r="F64" s="346">
        <v>19295356</v>
      </c>
      <c r="G64" s="346">
        <v>1215575</v>
      </c>
      <c r="H64" s="346">
        <v>78652</v>
      </c>
      <c r="I64" s="346">
        <v>716623</v>
      </c>
      <c r="J64" s="321"/>
      <c r="K64" s="349">
        <f>SUM(C64:I64)</f>
        <v>250200894</v>
      </c>
      <c r="L64" s="160"/>
      <c r="M64" s="160"/>
    </row>
    <row r="65" spans="2:13" s="66" customFormat="1" ht="14.25" outlineLevel="1" x14ac:dyDescent="0.2">
      <c r="B65" s="347" t="s">
        <v>117</v>
      </c>
      <c r="C65" s="493">
        <f>C64/$K$64</f>
        <v>0.29226575025747109</v>
      </c>
      <c r="D65" s="493">
        <f t="shared" ref="D65:I65" si="24">D64/$K$64</f>
        <v>0.14052960977829279</v>
      </c>
      <c r="E65" s="493">
        <f>E64/$K$64</f>
        <v>0.48204824559899456</v>
      </c>
      <c r="F65" s="493">
        <f t="shared" si="24"/>
        <v>7.7119452658710327E-2</v>
      </c>
      <c r="G65" s="493">
        <f t="shared" si="24"/>
        <v>4.8583959096485082E-3</v>
      </c>
      <c r="H65" s="493">
        <f t="shared" si="24"/>
        <v>3.1435539155187832E-4</v>
      </c>
      <c r="I65" s="493">
        <f t="shared" si="24"/>
        <v>2.8641904053308457E-3</v>
      </c>
      <c r="J65" s="160"/>
      <c r="K65" s="491">
        <f>SUM(C65:I65)</f>
        <v>1</v>
      </c>
      <c r="L65" s="160"/>
      <c r="M65" s="160"/>
    </row>
    <row r="66" spans="2:13" s="66" customFormat="1" ht="14.25" outlineLevel="1" x14ac:dyDescent="0.2">
      <c r="B66" s="347" t="s">
        <v>338</v>
      </c>
      <c r="C66" s="543">
        <f>-1049050</f>
        <v>-1049050</v>
      </c>
      <c r="D66" s="543">
        <v>-504413</v>
      </c>
      <c r="E66" s="543">
        <v>-1019118</v>
      </c>
      <c r="F66" s="543">
        <v>0</v>
      </c>
      <c r="G66" s="543">
        <v>0</v>
      </c>
      <c r="H66" s="543">
        <v>0</v>
      </c>
      <c r="I66" s="543">
        <v>0</v>
      </c>
      <c r="J66" s="160"/>
      <c r="K66" s="349">
        <f>SUM(C66:I66)</f>
        <v>-2572581</v>
      </c>
      <c r="L66" s="160"/>
      <c r="M66" s="160"/>
    </row>
    <row r="67" spans="2:13" s="66" customFormat="1" ht="14.25" outlineLevel="1" x14ac:dyDescent="0.2">
      <c r="B67" s="347" t="s">
        <v>118</v>
      </c>
      <c r="C67" s="350">
        <f>C64+C66</f>
        <v>72076102</v>
      </c>
      <c r="D67" s="345">
        <f t="shared" ref="D67" si="25">D64+D66</f>
        <v>34656221</v>
      </c>
      <c r="E67" s="345">
        <f t="shared" ref="E67" si="26">E64+E66</f>
        <v>119589784</v>
      </c>
      <c r="F67" s="345">
        <f t="shared" ref="F67" si="27">F64+F66</f>
        <v>19295356</v>
      </c>
      <c r="G67" s="345">
        <f t="shared" ref="G67" si="28">G64+G66</f>
        <v>1215575</v>
      </c>
      <c r="H67" s="345">
        <f t="shared" ref="H67" si="29">H64+H66</f>
        <v>78652</v>
      </c>
      <c r="I67" s="345">
        <f t="shared" ref="I67" si="30">I64+I66</f>
        <v>716623</v>
      </c>
      <c r="J67" s="515"/>
      <c r="K67" s="349">
        <f>SUM(C67:I67)</f>
        <v>247628313</v>
      </c>
      <c r="L67" s="160"/>
      <c r="M67" s="160"/>
    </row>
    <row r="68" spans="2:13" s="66" customFormat="1" outlineLevel="1" x14ac:dyDescent="0.25">
      <c r="B68" s="333" t="s">
        <v>36</v>
      </c>
      <c r="C68" s="160"/>
      <c r="D68" s="327"/>
      <c r="E68" s="352"/>
      <c r="F68" s="328"/>
      <c r="G68" s="329"/>
      <c r="H68" s="330"/>
      <c r="I68" s="160"/>
      <c r="J68" s="160"/>
      <c r="K68" s="353"/>
      <c r="L68" s="160"/>
      <c r="M68" s="160"/>
    </row>
    <row r="69" spans="2:13" s="66" customFormat="1" ht="14.25" outlineLevel="1" x14ac:dyDescent="0.2">
      <c r="B69" s="492" t="s">
        <v>411</v>
      </c>
      <c r="C69" s="160"/>
      <c r="D69" s="160"/>
      <c r="E69" s="345">
        <f>E64*E72</f>
        <v>303572.60633400001</v>
      </c>
      <c r="F69" s="345">
        <f t="shared" ref="F69:H69" si="31">F64*F72</f>
        <v>53062.228999999999</v>
      </c>
      <c r="G69" s="345">
        <f t="shared" si="31"/>
        <v>3379.2984999999999</v>
      </c>
      <c r="H69" s="345">
        <f t="shared" si="31"/>
        <v>0</v>
      </c>
      <c r="I69" s="160"/>
      <c r="J69" s="160"/>
      <c r="K69" s="349">
        <f>SUM(C69:I69)</f>
        <v>360014.13383399998</v>
      </c>
      <c r="L69" s="160"/>
      <c r="M69" s="160"/>
    </row>
    <row r="70" spans="2:13" s="66" customFormat="1" ht="14.25" outlineLevel="1" x14ac:dyDescent="0.2">
      <c r="B70" s="347" t="s">
        <v>122</v>
      </c>
      <c r="C70" s="160"/>
      <c r="D70" s="160"/>
      <c r="E70" s="345">
        <f>E66*E72</f>
        <v>-2565.1200060000001</v>
      </c>
      <c r="F70" s="345">
        <f t="shared" ref="F70:H70" si="32">F66*F72</f>
        <v>0</v>
      </c>
      <c r="G70" s="345">
        <f t="shared" si="32"/>
        <v>0</v>
      </c>
      <c r="H70" s="345">
        <f t="shared" si="32"/>
        <v>0</v>
      </c>
      <c r="I70" s="160"/>
      <c r="J70" s="160"/>
      <c r="K70" s="354">
        <f>SUM(C70:I70)</f>
        <v>-2565.1200060000001</v>
      </c>
      <c r="L70" s="160"/>
      <c r="M70" s="160"/>
    </row>
    <row r="71" spans="2:13" s="66" customFormat="1" ht="14.25" outlineLevel="1" x14ac:dyDescent="0.2">
      <c r="B71" s="347" t="s">
        <v>118</v>
      </c>
      <c r="C71" s="160"/>
      <c r="D71" s="160"/>
      <c r="E71" s="345">
        <f>E69+E70</f>
        <v>301007.48632800003</v>
      </c>
      <c r="F71" s="345">
        <f t="shared" ref="F71" si="33">F69+F70</f>
        <v>53062.228999999999</v>
      </c>
      <c r="G71" s="345">
        <f t="shared" ref="G71" si="34">G69+G70</f>
        <v>3379.2984999999999</v>
      </c>
      <c r="H71" s="345">
        <f t="shared" ref="H71" si="35">H69+H70</f>
        <v>0</v>
      </c>
      <c r="I71" s="160"/>
      <c r="J71" s="160"/>
      <c r="K71" s="349">
        <f>SUM(C71:I71)</f>
        <v>357449.013828</v>
      </c>
      <c r="L71" s="160"/>
      <c r="M71" s="160"/>
    </row>
    <row r="72" spans="2:13" s="66" customFormat="1" ht="14.25" outlineLevel="1" x14ac:dyDescent="0.2">
      <c r="B72" s="495" t="s">
        <v>409</v>
      </c>
      <c r="C72" s="332"/>
      <c r="D72" s="332"/>
      <c r="E72" s="514">
        <v>2.5170000000000001E-3</v>
      </c>
      <c r="F72" s="514">
        <v>2.7499999999999998E-3</v>
      </c>
      <c r="G72" s="514">
        <v>2.7799999999999999E-3</v>
      </c>
      <c r="H72" s="514"/>
      <c r="I72" s="332"/>
      <c r="J72" s="331"/>
      <c r="K72" s="497"/>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416</v>
      </c>
      <c r="E75" s="318" t="s">
        <v>515</v>
      </c>
      <c r="F75" s="318" t="s">
        <v>514</v>
      </c>
      <c r="G75" s="318" t="s">
        <v>119</v>
      </c>
      <c r="H75" s="318" t="s">
        <v>120</v>
      </c>
      <c r="I75" s="318" t="s">
        <v>121</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410</v>
      </c>
      <c r="C77" s="322">
        <v>73125152</v>
      </c>
      <c r="D77" s="346">
        <v>35160634</v>
      </c>
      <c r="E77" s="346">
        <v>120608902</v>
      </c>
      <c r="F77" s="346">
        <v>19295356</v>
      </c>
      <c r="G77" s="346">
        <v>1215575</v>
      </c>
      <c r="H77" s="346">
        <v>78652</v>
      </c>
      <c r="I77" s="346">
        <v>716623</v>
      </c>
      <c r="J77" s="321"/>
      <c r="K77" s="349">
        <f>SUM(C77:I77)</f>
        <v>250200894</v>
      </c>
    </row>
    <row r="78" spans="2:13" s="66" customFormat="1" ht="14.25" outlineLevel="1" x14ac:dyDescent="0.2">
      <c r="B78" s="347" t="s">
        <v>117</v>
      </c>
      <c r="C78" s="493">
        <f>C77/$K$77</f>
        <v>0.29226575025747109</v>
      </c>
      <c r="D78" s="493">
        <f>D77/$K$77</f>
        <v>0.14052960977829279</v>
      </c>
      <c r="E78" s="493">
        <f t="shared" ref="E78:I78" si="36">E77/$K$77</f>
        <v>0.48204824559899456</v>
      </c>
      <c r="F78" s="493">
        <f t="shared" si="36"/>
        <v>7.7119452658710327E-2</v>
      </c>
      <c r="G78" s="493">
        <f t="shared" si="36"/>
        <v>4.8583959096485082E-3</v>
      </c>
      <c r="H78" s="493">
        <f t="shared" si="36"/>
        <v>3.1435539155187832E-4</v>
      </c>
      <c r="I78" s="493">
        <f t="shared" si="36"/>
        <v>2.8641904053308457E-3</v>
      </c>
      <c r="J78" s="160"/>
      <c r="K78" s="491">
        <f>SUM(C78:I78)</f>
        <v>1</v>
      </c>
    </row>
    <row r="79" spans="2:13" s="66" customFormat="1" ht="14.25" outlineLevel="1" x14ac:dyDescent="0.2">
      <c r="B79" s="347" t="s">
        <v>338</v>
      </c>
      <c r="C79" s="543">
        <f>-1049050</f>
        <v>-1049050</v>
      </c>
      <c r="D79" s="543">
        <v>-504413</v>
      </c>
      <c r="E79" s="543">
        <v>-1019118</v>
      </c>
      <c r="F79" s="543">
        <v>0</v>
      </c>
      <c r="G79" s="543">
        <v>0</v>
      </c>
      <c r="H79" s="543">
        <v>0</v>
      </c>
      <c r="I79" s="543">
        <v>0</v>
      </c>
      <c r="J79" s="160"/>
      <c r="K79" s="349">
        <f>SUM(C79:I79)</f>
        <v>-2572581</v>
      </c>
    </row>
    <row r="80" spans="2:13" s="66" customFormat="1" ht="14.25" outlineLevel="1" x14ac:dyDescent="0.2">
      <c r="B80" s="347" t="s">
        <v>118</v>
      </c>
      <c r="C80" s="350">
        <f>C77+C79</f>
        <v>72076102</v>
      </c>
      <c r="D80" s="345">
        <f t="shared" ref="D80" si="37">D77+D79</f>
        <v>34656221</v>
      </c>
      <c r="E80" s="345">
        <f t="shared" ref="E80" si="38">E77+E79</f>
        <v>119589784</v>
      </c>
      <c r="F80" s="345">
        <f t="shared" ref="F80" si="39">F77+F79</f>
        <v>19295356</v>
      </c>
      <c r="G80" s="345">
        <f t="shared" ref="G80" si="40">G77+G79</f>
        <v>1215575</v>
      </c>
      <c r="H80" s="345">
        <f t="shared" ref="H80" si="41">H77+H79</f>
        <v>78652</v>
      </c>
      <c r="I80" s="345">
        <f t="shared" ref="I80" si="42">I77+I79</f>
        <v>716623</v>
      </c>
      <c r="J80" s="160"/>
      <c r="K80" s="349">
        <f>SUM(C80:I80)</f>
        <v>247628313</v>
      </c>
    </row>
    <row r="81" spans="2:11" s="66" customFormat="1" outlineLevel="1" x14ac:dyDescent="0.25">
      <c r="B81" s="333" t="s">
        <v>36</v>
      </c>
      <c r="C81" s="160"/>
      <c r="D81" s="327"/>
      <c r="E81" s="352"/>
      <c r="F81" s="328"/>
      <c r="G81" s="329"/>
      <c r="H81" s="330"/>
      <c r="I81" s="160"/>
      <c r="J81" s="160"/>
      <c r="K81" s="353"/>
    </row>
    <row r="82" spans="2:11" s="66" customFormat="1" ht="14.25" outlineLevel="1" x14ac:dyDescent="0.2">
      <c r="B82" s="347" t="s">
        <v>411</v>
      </c>
      <c r="C82" s="160"/>
      <c r="D82" s="160"/>
      <c r="E82" s="345">
        <f>E77*E85</f>
        <v>303572.60633400001</v>
      </c>
      <c r="F82" s="345">
        <f t="shared" ref="F82:H82" si="43">F77*F85</f>
        <v>53062.228999999999</v>
      </c>
      <c r="G82" s="345">
        <f t="shared" si="43"/>
        <v>3379.2984999999999</v>
      </c>
      <c r="H82" s="345">
        <f t="shared" si="43"/>
        <v>0</v>
      </c>
      <c r="I82" s="160"/>
      <c r="J82" s="160"/>
      <c r="K82" s="349">
        <f>SUM(C82:I82)</f>
        <v>360014.13383399998</v>
      </c>
    </row>
    <row r="83" spans="2:11" s="66" customFormat="1" ht="14.25" outlineLevel="1" x14ac:dyDescent="0.2">
      <c r="B83" s="347" t="s">
        <v>122</v>
      </c>
      <c r="C83" s="160"/>
      <c r="D83" s="160"/>
      <c r="E83" s="345">
        <f>E79*E85</f>
        <v>-2565.1200060000001</v>
      </c>
      <c r="F83" s="345">
        <f t="shared" ref="F83:H83" si="44">F79*F85</f>
        <v>0</v>
      </c>
      <c r="G83" s="345">
        <f t="shared" si="44"/>
        <v>0</v>
      </c>
      <c r="H83" s="345">
        <f t="shared" si="44"/>
        <v>0</v>
      </c>
      <c r="I83" s="160"/>
      <c r="J83" s="160"/>
      <c r="K83" s="354">
        <f>SUM(C83:I83)</f>
        <v>-2565.1200060000001</v>
      </c>
    </row>
    <row r="84" spans="2:11" s="66" customFormat="1" ht="14.25" outlineLevel="1" x14ac:dyDescent="0.2">
      <c r="B84" s="347" t="s">
        <v>118</v>
      </c>
      <c r="C84" s="160"/>
      <c r="D84" s="160"/>
      <c r="E84" s="345">
        <f>E82+E83</f>
        <v>301007.48632800003</v>
      </c>
      <c r="F84" s="345">
        <f t="shared" ref="F84" si="45">F82+F83</f>
        <v>53062.228999999999</v>
      </c>
      <c r="G84" s="345">
        <f t="shared" ref="G84" si="46">G82+G83</f>
        <v>3379.2984999999999</v>
      </c>
      <c r="H84" s="345">
        <f t="shared" ref="H84" si="47">H82+H83</f>
        <v>0</v>
      </c>
      <c r="I84" s="160"/>
      <c r="J84" s="160"/>
      <c r="K84" s="349">
        <f>SUM(C84:I84)</f>
        <v>357449.013828</v>
      </c>
    </row>
    <row r="85" spans="2:11" s="66" customFormat="1" ht="14.25" outlineLevel="1" x14ac:dyDescent="0.2">
      <c r="B85" s="495" t="s">
        <v>408</v>
      </c>
      <c r="C85" s="332"/>
      <c r="D85" s="332"/>
      <c r="E85" s="514">
        <v>2.5170000000000001E-3</v>
      </c>
      <c r="F85" s="514">
        <v>2.7499999999999998E-3</v>
      </c>
      <c r="G85" s="514">
        <v>2.7799999999999999E-3</v>
      </c>
      <c r="H85" s="514"/>
      <c r="I85" s="332"/>
      <c r="J85" s="331"/>
      <c r="K85" s="497"/>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37</v>
      </c>
      <c r="D88" s="318" t="s">
        <v>416</v>
      </c>
      <c r="E88" s="318" t="s">
        <v>515</v>
      </c>
      <c r="F88" s="318" t="s">
        <v>514</v>
      </c>
      <c r="G88" s="318" t="s">
        <v>119</v>
      </c>
      <c r="H88" s="318" t="s">
        <v>120</v>
      </c>
      <c r="I88" s="318" t="s">
        <v>121</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410</v>
      </c>
      <c r="C90" s="322">
        <v>73125152</v>
      </c>
      <c r="D90" s="346">
        <v>35160634</v>
      </c>
      <c r="E90" s="346">
        <v>120608902</v>
      </c>
      <c r="F90" s="346">
        <v>19295356</v>
      </c>
      <c r="G90" s="346">
        <v>1215575</v>
      </c>
      <c r="H90" s="346">
        <v>78652</v>
      </c>
      <c r="I90" s="346">
        <v>716623</v>
      </c>
      <c r="J90" s="321"/>
      <c r="K90" s="349">
        <f>SUM(C90:I90)</f>
        <v>250200894</v>
      </c>
    </row>
    <row r="91" spans="2:11" s="66" customFormat="1" ht="14.25" outlineLevel="1" x14ac:dyDescent="0.2">
      <c r="B91" s="347" t="s">
        <v>117</v>
      </c>
      <c r="C91" s="493">
        <f>C90/$K$90</f>
        <v>0.29226575025747109</v>
      </c>
      <c r="D91" s="493">
        <f>D90/$K$90</f>
        <v>0.14052960977829279</v>
      </c>
      <c r="E91" s="493">
        <f>E90/$K$90</f>
        <v>0.48204824559899456</v>
      </c>
      <c r="F91" s="493">
        <f t="shared" ref="F91:I91" si="48">F90/$K$90</f>
        <v>7.7119452658710327E-2</v>
      </c>
      <c r="G91" s="493">
        <f t="shared" si="48"/>
        <v>4.8583959096485082E-3</v>
      </c>
      <c r="H91" s="493">
        <f t="shared" si="48"/>
        <v>3.1435539155187832E-4</v>
      </c>
      <c r="I91" s="493">
        <f t="shared" si="48"/>
        <v>2.8641904053308457E-3</v>
      </c>
      <c r="J91" s="160"/>
      <c r="K91" s="491">
        <f>SUM(C91:I91)</f>
        <v>1</v>
      </c>
    </row>
    <row r="92" spans="2:11" s="66" customFormat="1" ht="14.25" outlineLevel="1" x14ac:dyDescent="0.2">
      <c r="B92" s="347" t="s">
        <v>338</v>
      </c>
      <c r="C92" s="543">
        <f>-1049050</f>
        <v>-1049050</v>
      </c>
      <c r="D92" s="543">
        <v>-504413</v>
      </c>
      <c r="E92" s="543">
        <v>-1019118</v>
      </c>
      <c r="F92" s="543">
        <v>0</v>
      </c>
      <c r="G92" s="543">
        <v>0</v>
      </c>
      <c r="H92" s="543">
        <v>0</v>
      </c>
      <c r="I92" s="543">
        <v>0</v>
      </c>
      <c r="J92" s="160"/>
      <c r="K92" s="349">
        <f>SUM(C92:I92)</f>
        <v>-2572581</v>
      </c>
    </row>
    <row r="93" spans="2:11" s="66" customFormat="1" ht="14.25" outlineLevel="1" x14ac:dyDescent="0.2">
      <c r="B93" s="347" t="s">
        <v>118</v>
      </c>
      <c r="C93" s="350">
        <f>C90+C92</f>
        <v>72076102</v>
      </c>
      <c r="D93" s="345">
        <f t="shared" ref="D93:I93" si="49">D90+D92</f>
        <v>34656221</v>
      </c>
      <c r="E93" s="345">
        <f t="shared" si="49"/>
        <v>119589784</v>
      </c>
      <c r="F93" s="345">
        <f t="shared" si="49"/>
        <v>19295356</v>
      </c>
      <c r="G93" s="345">
        <f t="shared" si="49"/>
        <v>1215575</v>
      </c>
      <c r="H93" s="345">
        <f t="shared" si="49"/>
        <v>78652</v>
      </c>
      <c r="I93" s="345">
        <f t="shared" si="49"/>
        <v>716623</v>
      </c>
      <c r="J93" s="160"/>
      <c r="K93" s="349">
        <f>SUM(C93:I93)</f>
        <v>247628313</v>
      </c>
    </row>
    <row r="94" spans="2:11" s="66" customFormat="1" outlineLevel="1" x14ac:dyDescent="0.25">
      <c r="B94" s="333" t="s">
        <v>36</v>
      </c>
      <c r="C94" s="160"/>
      <c r="D94" s="327"/>
      <c r="E94" s="352"/>
      <c r="F94" s="328"/>
      <c r="G94" s="329"/>
      <c r="H94" s="330"/>
      <c r="I94" s="160"/>
      <c r="J94" s="160"/>
      <c r="K94" s="353"/>
    </row>
    <row r="95" spans="2:11" s="66" customFormat="1" ht="14.25" outlineLevel="1" x14ac:dyDescent="0.2">
      <c r="B95" s="347" t="s">
        <v>411</v>
      </c>
      <c r="C95" s="160"/>
      <c r="D95" s="160"/>
      <c r="E95" s="345">
        <f>E90*E98</f>
        <v>303572.60633400001</v>
      </c>
      <c r="F95" s="345">
        <f t="shared" ref="F95:H95" si="50">F90*F98</f>
        <v>53062.228999999999</v>
      </c>
      <c r="G95" s="345">
        <f t="shared" si="50"/>
        <v>3379.2984999999999</v>
      </c>
      <c r="H95" s="345">
        <f t="shared" si="50"/>
        <v>0</v>
      </c>
      <c r="I95" s="160"/>
      <c r="J95" s="160"/>
      <c r="K95" s="349">
        <f>SUM(C95:I95)</f>
        <v>360014.13383399998</v>
      </c>
    </row>
    <row r="96" spans="2:11" s="66" customFormat="1" ht="14.25" outlineLevel="1" x14ac:dyDescent="0.2">
      <c r="B96" s="347" t="s">
        <v>122</v>
      </c>
      <c r="C96" s="160"/>
      <c r="D96" s="160"/>
      <c r="E96" s="345">
        <f>E92*E98</f>
        <v>-2565.1200060000001</v>
      </c>
      <c r="F96" s="345">
        <f t="shared" ref="F96:H96" si="51">F92*F98</f>
        <v>0</v>
      </c>
      <c r="G96" s="345">
        <f t="shared" si="51"/>
        <v>0</v>
      </c>
      <c r="H96" s="345">
        <f t="shared" si="51"/>
        <v>0</v>
      </c>
      <c r="I96" s="160"/>
      <c r="J96" s="160"/>
      <c r="K96" s="354">
        <f>SUM(C96:I96)</f>
        <v>-2565.1200060000001</v>
      </c>
    </row>
    <row r="97" spans="2:12" s="66" customFormat="1" ht="14.25" outlineLevel="1" x14ac:dyDescent="0.2">
      <c r="B97" s="347" t="s">
        <v>118</v>
      </c>
      <c r="C97" s="160"/>
      <c r="D97" s="160"/>
      <c r="E97" s="345">
        <f>E95+E96</f>
        <v>301007.48632800003</v>
      </c>
      <c r="F97" s="345">
        <f t="shared" ref="F97:H97" si="52">F95+F96</f>
        <v>53062.228999999999</v>
      </c>
      <c r="G97" s="345">
        <f t="shared" si="52"/>
        <v>3379.2984999999999</v>
      </c>
      <c r="H97" s="345">
        <f t="shared" si="52"/>
        <v>0</v>
      </c>
      <c r="I97" s="160"/>
      <c r="J97" s="160"/>
      <c r="K97" s="349">
        <f>SUM(C97:I97)</f>
        <v>357449.013828</v>
      </c>
    </row>
    <row r="98" spans="2:12" s="66" customFormat="1" ht="14.25" outlineLevel="1" x14ac:dyDescent="0.2">
      <c r="B98" s="495" t="s">
        <v>408</v>
      </c>
      <c r="C98" s="332"/>
      <c r="D98" s="332"/>
      <c r="E98" s="514">
        <v>2.5170000000000001E-3</v>
      </c>
      <c r="F98" s="514">
        <v>2.7499999999999998E-3</v>
      </c>
      <c r="G98" s="514">
        <v>2.7799999999999999E-3</v>
      </c>
      <c r="H98" s="514"/>
      <c r="I98" s="332"/>
      <c r="J98" s="331"/>
      <c r="K98" s="497"/>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416</v>
      </c>
      <c r="E101" s="318" t="s">
        <v>515</v>
      </c>
      <c r="F101" s="318" t="s">
        <v>514</v>
      </c>
      <c r="G101" s="318" t="s">
        <v>119</v>
      </c>
      <c r="H101" s="318" t="s">
        <v>120</v>
      </c>
      <c r="I101" s="318" t="s">
        <v>121</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410</v>
      </c>
      <c r="C103" s="322">
        <v>73125152</v>
      </c>
      <c r="D103" s="346">
        <v>35160634</v>
      </c>
      <c r="E103" s="346">
        <v>120608902</v>
      </c>
      <c r="F103" s="346">
        <v>19295356</v>
      </c>
      <c r="G103" s="346">
        <v>1215575</v>
      </c>
      <c r="H103" s="346">
        <v>78652</v>
      </c>
      <c r="I103" s="346">
        <v>716623</v>
      </c>
      <c r="J103" s="321"/>
      <c r="K103" s="349">
        <f>SUM(C103:I103)</f>
        <v>250200894</v>
      </c>
    </row>
    <row r="104" spans="2:12" s="23" customFormat="1" outlineLevel="1" x14ac:dyDescent="0.25">
      <c r="B104" s="347" t="s">
        <v>117</v>
      </c>
      <c r="C104" s="493">
        <f>C103/$K$103</f>
        <v>0.29226575025747109</v>
      </c>
      <c r="D104" s="493">
        <f t="shared" ref="D104:I104" si="53">D103/$K$103</f>
        <v>0.14052960977829279</v>
      </c>
      <c r="E104" s="493">
        <f t="shared" si="53"/>
        <v>0.48204824559899456</v>
      </c>
      <c r="F104" s="493">
        <f t="shared" si="53"/>
        <v>7.7119452658710327E-2</v>
      </c>
      <c r="G104" s="493">
        <f t="shared" si="53"/>
        <v>4.8583959096485082E-3</v>
      </c>
      <c r="H104" s="493">
        <f t="shared" si="53"/>
        <v>3.1435539155187832E-4</v>
      </c>
      <c r="I104" s="493">
        <f t="shared" si="53"/>
        <v>2.8641904053308457E-3</v>
      </c>
      <c r="J104" s="160"/>
      <c r="K104" s="491">
        <f>SUM(C104:I104)</f>
        <v>1</v>
      </c>
      <c r="L104" s="66"/>
    </row>
    <row r="105" spans="2:12" s="23" customFormat="1" outlineLevel="1" x14ac:dyDescent="0.25">
      <c r="B105" s="347" t="s">
        <v>338</v>
      </c>
      <c r="C105" s="543">
        <f>-1049050</f>
        <v>-1049050</v>
      </c>
      <c r="D105" s="543">
        <v>-504413</v>
      </c>
      <c r="E105" s="543">
        <v>-1019118</v>
      </c>
      <c r="F105" s="543">
        <v>0</v>
      </c>
      <c r="G105" s="543">
        <v>0</v>
      </c>
      <c r="H105" s="543">
        <v>0</v>
      </c>
      <c r="I105" s="543">
        <v>0</v>
      </c>
      <c r="J105" s="160"/>
      <c r="K105" s="349">
        <f>SUM(C105:I105)</f>
        <v>-2572581</v>
      </c>
    </row>
    <row r="106" spans="2:12" s="23" customFormat="1" outlineLevel="1" x14ac:dyDescent="0.25">
      <c r="B106" s="347" t="s">
        <v>118</v>
      </c>
      <c r="C106" s="350">
        <f>C103+C105</f>
        <v>72076102</v>
      </c>
      <c r="D106" s="345">
        <f t="shared" ref="D106:I106" si="54">D103+D105</f>
        <v>34656221</v>
      </c>
      <c r="E106" s="345">
        <f t="shared" si="54"/>
        <v>119589784</v>
      </c>
      <c r="F106" s="345">
        <f t="shared" si="54"/>
        <v>19295356</v>
      </c>
      <c r="G106" s="345">
        <f t="shared" si="54"/>
        <v>1215575</v>
      </c>
      <c r="H106" s="345">
        <f t="shared" si="54"/>
        <v>78652</v>
      </c>
      <c r="I106" s="345">
        <f t="shared" si="54"/>
        <v>716623</v>
      </c>
      <c r="J106" s="160"/>
      <c r="K106" s="349">
        <f>SUM(C106:I106)</f>
        <v>247628313</v>
      </c>
    </row>
    <row r="107" spans="2:12" s="23" customFormat="1" outlineLevel="1" x14ac:dyDescent="0.25">
      <c r="B107" s="333" t="s">
        <v>36</v>
      </c>
      <c r="C107" s="160"/>
      <c r="D107" s="327"/>
      <c r="E107" s="352"/>
      <c r="F107" s="328"/>
      <c r="G107" s="329"/>
      <c r="H107" s="330"/>
      <c r="I107" s="160"/>
      <c r="J107" s="160"/>
      <c r="K107" s="353"/>
    </row>
    <row r="108" spans="2:12" s="23" customFormat="1" outlineLevel="1" x14ac:dyDescent="0.25">
      <c r="B108" s="347" t="s">
        <v>411</v>
      </c>
      <c r="C108" s="160"/>
      <c r="D108" s="160"/>
      <c r="E108" s="345">
        <f>E103*E111</f>
        <v>303572.60633400001</v>
      </c>
      <c r="F108" s="345">
        <f t="shared" ref="F108:H108" si="55">F103*F111</f>
        <v>53062.228999999999</v>
      </c>
      <c r="G108" s="345">
        <f t="shared" si="55"/>
        <v>3379.2984999999999</v>
      </c>
      <c r="H108" s="345">
        <f t="shared" si="55"/>
        <v>0</v>
      </c>
      <c r="I108" s="160"/>
      <c r="J108" s="160"/>
      <c r="K108" s="349">
        <f>SUM(C108:I108)</f>
        <v>360014.13383399998</v>
      </c>
    </row>
    <row r="109" spans="2:12" s="23" customFormat="1" outlineLevel="1" x14ac:dyDescent="0.25">
      <c r="B109" s="347" t="s">
        <v>122</v>
      </c>
      <c r="C109" s="160"/>
      <c r="D109" s="160"/>
      <c r="E109" s="345">
        <f>E105*E111</f>
        <v>-2565.1200060000001</v>
      </c>
      <c r="F109" s="345">
        <f t="shared" ref="F109:H109" si="56">F105*F111</f>
        <v>0</v>
      </c>
      <c r="G109" s="345">
        <f t="shared" si="56"/>
        <v>0</v>
      </c>
      <c r="H109" s="345">
        <f t="shared" si="56"/>
        <v>0</v>
      </c>
      <c r="I109" s="160"/>
      <c r="J109" s="160"/>
      <c r="K109" s="354">
        <f>SUM(C109:I109)</f>
        <v>-2565.1200060000001</v>
      </c>
    </row>
    <row r="110" spans="2:12" s="23" customFormat="1" outlineLevel="1" x14ac:dyDescent="0.25">
      <c r="B110" s="347" t="s">
        <v>118</v>
      </c>
      <c r="C110" s="160"/>
      <c r="D110" s="160"/>
      <c r="E110" s="345">
        <f>E108+E109</f>
        <v>301007.48632800003</v>
      </c>
      <c r="F110" s="345">
        <f t="shared" ref="F110:H110" si="57">F108+F109</f>
        <v>53062.228999999999</v>
      </c>
      <c r="G110" s="345">
        <f t="shared" si="57"/>
        <v>3379.2984999999999</v>
      </c>
      <c r="H110" s="345">
        <f t="shared" si="57"/>
        <v>0</v>
      </c>
      <c r="I110" s="160"/>
      <c r="J110" s="160"/>
      <c r="K110" s="349">
        <f>SUM(C110:I110)</f>
        <v>357449.013828</v>
      </c>
    </row>
    <row r="111" spans="2:12" s="23" customFormat="1" outlineLevel="1" x14ac:dyDescent="0.25">
      <c r="B111" s="495" t="s">
        <v>408</v>
      </c>
      <c r="C111" s="332"/>
      <c r="D111" s="332"/>
      <c r="E111" s="514">
        <v>2.5170000000000001E-3</v>
      </c>
      <c r="F111" s="514">
        <v>2.7499999999999998E-3</v>
      </c>
      <c r="G111" s="514">
        <v>2.7799999999999999E-3</v>
      </c>
      <c r="H111" s="514"/>
      <c r="I111" s="332"/>
      <c r="J111" s="331"/>
      <c r="K111" s="497"/>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416</v>
      </c>
      <c r="E114" s="318" t="s">
        <v>515</v>
      </c>
      <c r="F114" s="318" t="s">
        <v>514</v>
      </c>
      <c r="G114" s="318" t="s">
        <v>119</v>
      </c>
      <c r="H114" s="318" t="s">
        <v>120</v>
      </c>
      <c r="I114" s="318" t="s">
        <v>121</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410</v>
      </c>
      <c r="C116" s="322">
        <v>79941530.059837326</v>
      </c>
      <c r="D116" s="346">
        <v>33042400.446170583</v>
      </c>
      <c r="E116" s="346">
        <v>115258723.35679719</v>
      </c>
      <c r="F116" s="346">
        <v>14888673.042641735</v>
      </c>
      <c r="G116" s="346">
        <v>1434615.3965782765</v>
      </c>
      <c r="H116" s="346">
        <v>43656.182230191902</v>
      </c>
      <c r="I116" s="346">
        <v>600004.00091569684</v>
      </c>
      <c r="J116" s="321"/>
      <c r="K116" s="349">
        <f>SUM(C116:I116)</f>
        <v>245209602.48517102</v>
      </c>
    </row>
    <row r="117" spans="2:12" s="23" customFormat="1" outlineLevel="1" x14ac:dyDescent="0.25">
      <c r="B117" s="347" t="s">
        <v>117</v>
      </c>
      <c r="C117" s="493">
        <f>C116/$K$116</f>
        <v>0.32601304863120834</v>
      </c>
      <c r="D117" s="493">
        <f>D116/$K$116</f>
        <v>0.1347516578114791</v>
      </c>
      <c r="E117" s="493">
        <f t="shared" ref="E117:I117" si="58">E116/$K$116</f>
        <v>0.47004163861718029</v>
      </c>
      <c r="F117" s="493">
        <f t="shared" si="58"/>
        <v>6.0718148440137544E-2</v>
      </c>
      <c r="G117" s="493">
        <f t="shared" si="58"/>
        <v>5.8505677674879578E-3</v>
      </c>
      <c r="H117" s="493">
        <f t="shared" si="58"/>
        <v>1.7803618531958592E-4</v>
      </c>
      <c r="I117" s="493">
        <f t="shared" si="58"/>
        <v>2.446902547187082E-3</v>
      </c>
      <c r="J117" s="160"/>
      <c r="K117" s="491">
        <f>SUM(C117:I117)</f>
        <v>0.99999999999999989</v>
      </c>
      <c r="L117" s="66"/>
    </row>
    <row r="118" spans="2:12" s="23" customFormat="1" outlineLevel="1" x14ac:dyDescent="0.25">
      <c r="B118" s="347" t="s">
        <v>338</v>
      </c>
      <c r="C118" s="510">
        <f>-$C$20*C117</f>
        <v>-746951.64264541422</v>
      </c>
      <c r="D118" s="510">
        <f t="shared" ref="D118:I118" si="59">-$C$20*D117</f>
        <v>-308739.09057958442</v>
      </c>
      <c r="E118" s="510">
        <f t="shared" si="59"/>
        <v>-1076945.7711921637</v>
      </c>
      <c r="F118" s="510">
        <f t="shared" si="59"/>
        <v>-139115.66087973837</v>
      </c>
      <c r="G118" s="510">
        <f t="shared" si="59"/>
        <v>-13404.651202403153</v>
      </c>
      <c r="H118" s="510">
        <f t="shared" si="59"/>
        <v>-407.91134475486098</v>
      </c>
      <c r="I118" s="510">
        <f t="shared" si="59"/>
        <v>-5606.2721559411739</v>
      </c>
      <c r="J118" s="160"/>
      <c r="K118" s="349">
        <f>SUM(C118:I118)</f>
        <v>-2291170.9999999995</v>
      </c>
    </row>
    <row r="119" spans="2:12" s="23" customFormat="1" outlineLevel="1" x14ac:dyDescent="0.25">
      <c r="B119" s="347" t="s">
        <v>118</v>
      </c>
      <c r="C119" s="350">
        <f>C116+C118</f>
        <v>79194578.417191908</v>
      </c>
      <c r="D119" s="345">
        <f>D116+D118</f>
        <v>32733661.355590999</v>
      </c>
      <c r="E119" s="345">
        <f t="shared" ref="E119:I119" si="60">E116+E118</f>
        <v>114181777.58560503</v>
      </c>
      <c r="F119" s="345">
        <f t="shared" si="60"/>
        <v>14749557.381761996</v>
      </c>
      <c r="G119" s="345">
        <f t="shared" si="60"/>
        <v>1421210.7453758733</v>
      </c>
      <c r="H119" s="345">
        <f t="shared" si="60"/>
        <v>43248.270885437043</v>
      </c>
      <c r="I119" s="345">
        <f t="shared" si="60"/>
        <v>594397.72875975561</v>
      </c>
      <c r="J119" s="160"/>
      <c r="K119" s="349">
        <f>SUM(C119:I119)</f>
        <v>242918431.48517102</v>
      </c>
    </row>
    <row r="120" spans="2:12" s="23" customFormat="1" outlineLevel="1" x14ac:dyDescent="0.25">
      <c r="B120" s="333" t="s">
        <v>36</v>
      </c>
      <c r="C120" s="160"/>
      <c r="D120" s="327"/>
      <c r="E120" s="352"/>
      <c r="F120" s="328"/>
      <c r="G120" s="329"/>
      <c r="H120" s="330"/>
      <c r="I120" s="160"/>
      <c r="J120" s="160"/>
      <c r="K120" s="353"/>
    </row>
    <row r="121" spans="2:12" s="23" customFormat="1" outlineLevel="1" x14ac:dyDescent="0.25">
      <c r="B121" s="347" t="s">
        <v>411</v>
      </c>
      <c r="C121" s="160"/>
      <c r="D121" s="160"/>
      <c r="E121" s="345">
        <f>E116*E124</f>
        <v>291143.53519926971</v>
      </c>
      <c r="F121" s="345">
        <f t="shared" ref="F121:H121" si="61">F116*F124</f>
        <v>36775.022415325082</v>
      </c>
      <c r="G121" s="345">
        <f t="shared" si="61"/>
        <v>3853.3769552092508</v>
      </c>
      <c r="H121" s="345">
        <f t="shared" si="61"/>
        <v>0</v>
      </c>
      <c r="I121" s="160"/>
      <c r="J121" s="160"/>
      <c r="K121" s="349">
        <f>SUM(C121:I121)</f>
        <v>331771.93456980406</v>
      </c>
    </row>
    <row r="122" spans="2:12" s="23" customFormat="1" outlineLevel="1" x14ac:dyDescent="0.25">
      <c r="B122" s="347" t="s">
        <v>122</v>
      </c>
      <c r="C122" s="160"/>
      <c r="D122" s="160"/>
      <c r="E122" s="345">
        <f>E118*E124</f>
        <v>-2720.3650180314057</v>
      </c>
      <c r="F122" s="345">
        <f t="shared" ref="F122:H122" si="62">F118*F124</f>
        <v>-343.61568237295376</v>
      </c>
      <c r="G122" s="345">
        <f t="shared" si="62"/>
        <v>-36.004893129654867</v>
      </c>
      <c r="H122" s="345">
        <f t="shared" si="62"/>
        <v>0</v>
      </c>
      <c r="I122" s="160"/>
      <c r="J122" s="160"/>
      <c r="K122" s="354">
        <f>SUM(C122:I122)</f>
        <v>-3099.9855935340142</v>
      </c>
    </row>
    <row r="123" spans="2:12" s="23" customFormat="1" outlineLevel="1" x14ac:dyDescent="0.25">
      <c r="B123" s="347" t="s">
        <v>118</v>
      </c>
      <c r="C123" s="160"/>
      <c r="D123" s="160"/>
      <c r="E123" s="345">
        <f>E121+E122</f>
        <v>288423.17018123833</v>
      </c>
      <c r="F123" s="345">
        <f t="shared" ref="F123:H123" si="63">F121+F122</f>
        <v>36431.406732952128</v>
      </c>
      <c r="G123" s="345">
        <f t="shared" si="63"/>
        <v>3817.3720620795962</v>
      </c>
      <c r="H123" s="345">
        <f t="shared" si="63"/>
        <v>0</v>
      </c>
      <c r="I123" s="160"/>
      <c r="J123" s="160"/>
      <c r="K123" s="349">
        <f>SUM(C123:I123)</f>
        <v>328671.94897627004</v>
      </c>
    </row>
    <row r="124" spans="2:12" s="23" customFormat="1" outlineLevel="1" x14ac:dyDescent="0.25">
      <c r="B124" s="495" t="s">
        <v>408</v>
      </c>
      <c r="C124" s="332"/>
      <c r="D124" s="332"/>
      <c r="E124" s="514">
        <v>2.526E-3</v>
      </c>
      <c r="F124" s="514">
        <v>2.47E-3</v>
      </c>
      <c r="G124" s="514">
        <v>2.686E-3</v>
      </c>
      <c r="H124" s="514"/>
      <c r="I124" s="332"/>
      <c r="J124" s="331"/>
      <c r="K124" s="497"/>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1" t="s">
        <v>419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4">C24</f>
        <v>Residential</v>
      </c>
      <c r="D131" s="102" t="str">
        <f t="shared" si="64"/>
        <v>General Service &lt;50 kW</v>
      </c>
      <c r="E131" s="102" t="str">
        <f t="shared" si="64"/>
        <v>General Service 50 - 2999 kW</v>
      </c>
      <c r="F131" s="102" t="str">
        <f t="shared" si="64"/>
        <v>General Service 3,000 - 4,999 kW</v>
      </c>
      <c r="G131" s="102" t="str">
        <f t="shared" si="64"/>
        <v>Sentinel Lighting</v>
      </c>
      <c r="H131" s="102" t="str">
        <f t="shared" si="64"/>
        <v>Street Lighting</v>
      </c>
      <c r="I131" s="102" t="str">
        <f t="shared" si="64"/>
        <v>Unmetered Scattered Load</v>
      </c>
      <c r="J131" s="102" t="str">
        <f t="shared" si="64"/>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5">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5"/>
        <v>0</v>
      </c>
    </row>
    <row r="135" spans="2:11" s="3" customFormat="1" ht="16.5" customHeight="1" x14ac:dyDescent="0.2">
      <c r="B135" s="114">
        <v>2013</v>
      </c>
      <c r="C135" s="74">
        <f>C28*'3.  Distribution Rates'!G33</f>
        <v>15080.093749999998</v>
      </c>
      <c r="D135" s="74">
        <f>D28*'3.  Distribution Rates'!G34</f>
        <v>4136.1866</v>
      </c>
      <c r="E135" s="74">
        <f>E28*'3.  Distribution Rates'!G35</f>
        <v>8678.3781322993491</v>
      </c>
      <c r="F135" s="74">
        <f>F28*'3.  Distribution Rates'!G36</f>
        <v>0</v>
      </c>
      <c r="G135" s="74">
        <f>G28*'3.  Distribution Rates'!G37</f>
        <v>0</v>
      </c>
      <c r="H135" s="74">
        <f>H28*'3.  Distribution Rates'!G38</f>
        <v>0</v>
      </c>
      <c r="I135" s="74">
        <f>I28*'3.  Distribution Rates'!G39</f>
        <v>0</v>
      </c>
      <c r="J135" s="74"/>
      <c r="K135" s="74">
        <f t="shared" si="65"/>
        <v>27894.658482299346</v>
      </c>
    </row>
    <row r="136" spans="2:11" s="3" customFormat="1" ht="16.5" customHeight="1" x14ac:dyDescent="0.2">
      <c r="B136" s="114">
        <v>2014</v>
      </c>
      <c r="C136" s="75">
        <f>C29*'3.  Distribution Rates'!H33</f>
        <v>15263.677499999998</v>
      </c>
      <c r="D136" s="75">
        <f>D29*'3.  Distribution Rates'!H34</f>
        <v>4174.0175749999999</v>
      </c>
      <c r="E136" s="75">
        <f>E29*'3.  Distribution Rates'!H35</f>
        <v>8666.0014282704014</v>
      </c>
      <c r="F136" s="75">
        <f>F29*'3.  Distribution Rates'!H36</f>
        <v>0</v>
      </c>
      <c r="G136" s="75">
        <f>G29*'3.  Distribution Rates'!H37</f>
        <v>0</v>
      </c>
      <c r="H136" s="75">
        <f>H29*'3.  Distribution Rates'!H38</f>
        <v>0</v>
      </c>
      <c r="I136" s="75">
        <f>I29*'3.  Distribution Rates'!H39</f>
        <v>0</v>
      </c>
      <c r="J136" s="75"/>
      <c r="K136" s="75">
        <f t="shared" si="65"/>
        <v>28103.696503270396</v>
      </c>
    </row>
    <row r="137" spans="2:11" s="3" customFormat="1" ht="16.5" customHeight="1" x14ac:dyDescent="0.2">
      <c r="B137" s="114">
        <v>2015</v>
      </c>
      <c r="C137" s="75">
        <f>C30*'3.  Distribution Rates'!I33</f>
        <v>15473.487500000001</v>
      </c>
      <c r="D137" s="74">
        <f>D30*'3.  Distribution Rates'!I34</f>
        <v>4224.4588750000003</v>
      </c>
      <c r="E137" s="75">
        <f>E30*'3.  Distribution Rates'!I35</f>
        <v>8695.6926923398496</v>
      </c>
      <c r="F137" s="75">
        <f>F30*'3.  Distribution Rates'!I36</f>
        <v>0</v>
      </c>
      <c r="G137" s="75">
        <f>G30*'3.  Distribution Rates'!I37</f>
        <v>0</v>
      </c>
      <c r="H137" s="75">
        <f>H30*'3.  Distribution Rates'!I38</f>
        <v>0</v>
      </c>
      <c r="I137" s="74">
        <f>I30*'3.  Distribution Rates'!I39</f>
        <v>0</v>
      </c>
      <c r="J137" s="115"/>
      <c r="K137" s="75">
        <f t="shared" si="65"/>
        <v>28393.639067339849</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5"/>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5"/>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7" activePane="bottomLeft" state="frozen"/>
      <selection pane="bottomLeft" activeCell="I26" sqref="I26"/>
    </sheetView>
  </sheetViews>
  <sheetFormatPr defaultColWidth="9.125" defaultRowHeight="15" outlineLevelRow="1" x14ac:dyDescent="0.25"/>
  <cols>
    <col min="1" max="1" width="7.625" style="7" customWidth="1"/>
    <col min="2" max="2" width="39.375" style="8" customWidth="1"/>
    <col min="3" max="3" width="13.125" style="8" customWidth="1"/>
    <col min="4" max="8" width="15.375" style="8" customWidth="1"/>
    <col min="9" max="11" width="13.625" style="8" customWidth="1"/>
    <col min="12" max="12" width="4.375" style="8" customWidth="1"/>
    <col min="13" max="16384" width="9.125" style="8"/>
  </cols>
  <sheetData>
    <row r="1" spans="1:26" ht="161.25" customHeight="1" x14ac:dyDescent="0.25">
      <c r="B1" s="47"/>
      <c r="C1" s="47"/>
    </row>
    <row r="2" spans="1:26" s="47" customFormat="1" x14ac:dyDescent="0.25">
      <c r="A2" s="7"/>
    </row>
    <row r="3" spans="1:26" ht="20.25" x14ac:dyDescent="0.3">
      <c r="B3" s="580" t="s">
        <v>203</v>
      </c>
      <c r="C3" s="580"/>
      <c r="D3" s="580"/>
      <c r="E3" s="580"/>
      <c r="F3" s="580"/>
      <c r="G3" s="580"/>
      <c r="H3" s="580"/>
      <c r="I3" s="580"/>
      <c r="J3" s="580"/>
      <c r="K3" s="580"/>
    </row>
    <row r="4" spans="1:26" s="47" customFormat="1" ht="20.25" x14ac:dyDescent="0.3">
      <c r="A4" s="7"/>
      <c r="B4" s="236"/>
      <c r="C4" s="236"/>
      <c r="D4" s="236"/>
      <c r="E4" s="236"/>
      <c r="F4" s="236"/>
      <c r="G4" s="236"/>
      <c r="H4" s="236"/>
      <c r="I4" s="236"/>
      <c r="J4" s="236"/>
      <c r="K4" s="236"/>
    </row>
    <row r="5" spans="1:26" ht="54" customHeight="1" outlineLevel="1" x14ac:dyDescent="0.25">
      <c r="B5" s="581" t="s">
        <v>405</v>
      </c>
      <c r="C5" s="584" t="s">
        <v>511</v>
      </c>
      <c r="D5" s="584"/>
      <c r="E5" s="584"/>
      <c r="F5" s="584"/>
      <c r="G5" s="584"/>
      <c r="H5" s="584"/>
      <c r="I5" s="584"/>
      <c r="J5" s="584"/>
      <c r="K5" s="584"/>
    </row>
    <row r="6" spans="1:26" s="47" customFormat="1" ht="34.5" customHeight="1" outlineLevel="1" x14ac:dyDescent="0.25">
      <c r="A6" s="7"/>
      <c r="B6" s="581"/>
      <c r="C6" s="584" t="s">
        <v>415</v>
      </c>
      <c r="D6" s="584"/>
      <c r="E6" s="584"/>
      <c r="F6" s="584"/>
      <c r="G6" s="584"/>
      <c r="H6" s="584"/>
      <c r="I6" s="584"/>
      <c r="J6" s="584"/>
      <c r="K6" s="584"/>
    </row>
    <row r="7" spans="1:26" s="47" customFormat="1" ht="21" customHeight="1" outlineLevel="1" x14ac:dyDescent="0.25">
      <c r="A7" s="7"/>
      <c r="B7" s="581" t="s">
        <v>341</v>
      </c>
      <c r="C7" s="582" t="s">
        <v>369</v>
      </c>
      <c r="D7" s="582"/>
      <c r="E7" s="245"/>
    </row>
    <row r="8" spans="1:26" outlineLevel="1" x14ac:dyDescent="0.25">
      <c r="B8" s="581"/>
      <c r="C8" s="583" t="s">
        <v>342</v>
      </c>
      <c r="D8" s="583"/>
      <c r="E8" s="583"/>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345</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353</v>
      </c>
      <c r="C14" s="128"/>
      <c r="D14" s="205" t="s">
        <v>516</v>
      </c>
      <c r="E14" s="205" t="s">
        <v>517</v>
      </c>
      <c r="F14" s="205" t="s">
        <v>518</v>
      </c>
      <c r="G14" s="205" t="s">
        <v>519</v>
      </c>
      <c r="H14" s="205" t="s">
        <v>520</v>
      </c>
      <c r="I14" s="205" t="s">
        <v>521</v>
      </c>
      <c r="J14" s="205" t="s">
        <v>346</v>
      </c>
      <c r="K14" s="205" t="s">
        <v>347</v>
      </c>
    </row>
    <row r="15" spans="1:26" s="11" customFormat="1" ht="14.25" customHeight="1" outlineLevel="1" x14ac:dyDescent="0.2">
      <c r="A15" s="9"/>
      <c r="B15" s="70"/>
      <c r="C15" s="70"/>
      <c r="D15" s="70"/>
      <c r="E15" s="70"/>
      <c r="F15" s="70"/>
      <c r="G15" s="70"/>
      <c r="H15" s="70"/>
      <c r="I15" s="70"/>
      <c r="J15" s="70"/>
      <c r="K15" s="70"/>
      <c r="L15" s="12"/>
    </row>
    <row r="16" spans="1:26" s="363" customFormat="1" ht="46.5" customHeight="1" outlineLevel="1" thickBot="1" x14ac:dyDescent="0.3">
      <c r="A16" s="362"/>
      <c r="B16" s="137" t="s">
        <v>56</v>
      </c>
      <c r="C16" s="138" t="s">
        <v>57</v>
      </c>
      <c r="D16" s="206" t="s">
        <v>110</v>
      </c>
      <c r="E16" s="206" t="s">
        <v>111</v>
      </c>
      <c r="F16" s="206" t="s">
        <v>112</v>
      </c>
      <c r="G16" s="206" t="s">
        <v>115</v>
      </c>
      <c r="H16" s="206" t="s">
        <v>116</v>
      </c>
      <c r="I16" s="206" t="s">
        <v>522</v>
      </c>
      <c r="J16" s="206" t="s">
        <v>448</v>
      </c>
      <c r="K16" s="206" t="s">
        <v>448</v>
      </c>
    </row>
    <row r="17" spans="1:12" s="11" customFormat="1" ht="14.25" outlineLevel="1" x14ac:dyDescent="0.2">
      <c r="A17" s="7"/>
      <c r="B17" s="134" t="s">
        <v>413</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113</v>
      </c>
      <c r="C18" s="133"/>
      <c r="D18" s="467">
        <v>3</v>
      </c>
      <c r="E18" s="208">
        <v>3</v>
      </c>
      <c r="F18" s="208">
        <v>3</v>
      </c>
      <c r="G18" s="208">
        <v>3</v>
      </c>
      <c r="H18" s="208">
        <v>3</v>
      </c>
      <c r="I18" s="208">
        <v>3</v>
      </c>
      <c r="J18" s="208"/>
      <c r="K18" s="208"/>
    </row>
    <row r="19" spans="1:12" s="11" customFormat="1" ht="14.25" outlineLevel="1" x14ac:dyDescent="0.2">
      <c r="A19" s="7"/>
      <c r="B19" s="132" t="s">
        <v>114</v>
      </c>
      <c r="C19" s="133"/>
      <c r="D19" s="207">
        <f>12-D18</f>
        <v>9</v>
      </c>
      <c r="E19" s="207">
        <f>12-E18</f>
        <v>9</v>
      </c>
      <c r="F19" s="207">
        <f t="shared" ref="F19:K19" si="0">12-F18</f>
        <v>9</v>
      </c>
      <c r="G19" s="207">
        <f t="shared" si="0"/>
        <v>9</v>
      </c>
      <c r="H19" s="207">
        <f t="shared" si="0"/>
        <v>9</v>
      </c>
      <c r="I19" s="207">
        <f t="shared" si="0"/>
        <v>9</v>
      </c>
      <c r="J19" s="207">
        <f t="shared" si="0"/>
        <v>12</v>
      </c>
      <c r="K19" s="207">
        <f t="shared" si="0"/>
        <v>12</v>
      </c>
    </row>
    <row r="20" spans="1:12" s="11" customFormat="1" ht="14.25" outlineLevel="1" x14ac:dyDescent="0.2">
      <c r="A20" s="10"/>
      <c r="B20" s="107" t="str">
        <f>'2.  CDM Allocation'!C24</f>
        <v>Residential</v>
      </c>
      <c r="C20" s="79" t="str">
        <f>'2.  CDM Allocation'!C25</f>
        <v>kWh</v>
      </c>
      <c r="D20" s="209">
        <v>1.3299999999999999E-2</v>
      </c>
      <c r="E20" s="209">
        <v>1.34E-2</v>
      </c>
      <c r="F20" s="209">
        <v>1.43E-2</v>
      </c>
      <c r="G20" s="209">
        <v>1.44E-2</v>
      </c>
      <c r="H20" s="209">
        <v>1.46E-2</v>
      </c>
      <c r="I20" s="209">
        <v>1.4800000000000001E-2</v>
      </c>
      <c r="J20" s="209"/>
      <c r="K20" s="209"/>
      <c r="L20" s="12"/>
    </row>
    <row r="21" spans="1:12" outlineLevel="1" x14ac:dyDescent="0.25">
      <c r="B21" s="107" t="str">
        <f>'2.  CDM Allocation'!D24</f>
        <v>General Service &lt;50 kW</v>
      </c>
      <c r="C21" s="79" t="str">
        <f>'2.  CDM Allocation'!D25</f>
        <v>kWh</v>
      </c>
      <c r="D21" s="209">
        <v>8.5000000000000006E-3</v>
      </c>
      <c r="E21" s="209">
        <v>8.0999999999999996E-3</v>
      </c>
      <c r="F21" s="209">
        <v>8.2000000000000007E-3</v>
      </c>
      <c r="G21" s="209">
        <v>8.2000000000000007E-3</v>
      </c>
      <c r="H21" s="209">
        <v>8.3000000000000001E-3</v>
      </c>
      <c r="I21" s="209">
        <v>8.3999999999999995E-3</v>
      </c>
      <c r="J21" s="209"/>
      <c r="K21" s="209"/>
    </row>
    <row r="22" spans="1:12" s="5" customFormat="1" ht="14.25" outlineLevel="1" x14ac:dyDescent="0.2">
      <c r="B22" s="107" t="str">
        <f>'2.  CDM Allocation'!E24</f>
        <v>General Service 50 - 2999 kW</v>
      </c>
      <c r="C22" s="79" t="str">
        <f>'2.  CDM Allocation'!E25</f>
        <v>kW</v>
      </c>
      <c r="D22" s="209">
        <v>3.5044</v>
      </c>
      <c r="E22" s="209">
        <v>3.4201000000000001</v>
      </c>
      <c r="F22" s="209">
        <v>3.4066999999999998</v>
      </c>
      <c r="G22" s="209">
        <v>3.3754</v>
      </c>
      <c r="H22" s="209">
        <v>3.3794</v>
      </c>
      <c r="I22" s="209">
        <v>3.3935</v>
      </c>
      <c r="J22" s="209"/>
      <c r="K22" s="209"/>
    </row>
    <row r="23" spans="1:12" s="5" customFormat="1" ht="14.25" outlineLevel="1" x14ac:dyDescent="0.2">
      <c r="A23" s="7"/>
      <c r="B23" s="107" t="str">
        <f>'2.  CDM Allocation'!F24</f>
        <v>General Service 3,000 - 4,999 kW</v>
      </c>
      <c r="C23" s="79" t="str">
        <f>'2.  CDM Allocation'!F25</f>
        <v>kW</v>
      </c>
      <c r="D23" s="209">
        <v>1.0228999999999999</v>
      </c>
      <c r="E23" s="209">
        <v>1.0267999999999999</v>
      </c>
      <c r="F23" s="209">
        <v>1.583</v>
      </c>
      <c r="G23" s="209">
        <v>1.7964</v>
      </c>
      <c r="H23" s="209">
        <v>2.0329000000000002</v>
      </c>
      <c r="I23" s="209">
        <v>2.2132000000000001</v>
      </c>
      <c r="J23" s="209"/>
      <c r="K23" s="209"/>
    </row>
    <row r="24" spans="1:12" s="5" customFormat="1" ht="14.25" outlineLevel="1" x14ac:dyDescent="0.2">
      <c r="A24" s="7"/>
      <c r="B24" s="107" t="str">
        <f>'2.  CDM Allocation'!G24</f>
        <v>Sentinel Lighting</v>
      </c>
      <c r="C24" s="79" t="str">
        <f>'2.  CDM Allocation'!G25</f>
        <v>kW</v>
      </c>
      <c r="D24" s="209">
        <v>11.430300000000001</v>
      </c>
      <c r="E24" s="209">
        <v>11.473699999999999</v>
      </c>
      <c r="F24" s="209">
        <v>11.5631</v>
      </c>
      <c r="G24" s="209">
        <v>11.618600000000001</v>
      </c>
      <c r="H24" s="209">
        <v>11.7987</v>
      </c>
      <c r="I24" s="209">
        <v>11.969799999999999</v>
      </c>
      <c r="J24" s="209"/>
      <c r="K24" s="209"/>
    </row>
    <row r="25" spans="1:12" s="5" customFormat="1" ht="14.25" outlineLevel="1" x14ac:dyDescent="0.2">
      <c r="A25" s="7"/>
      <c r="B25" s="107" t="str">
        <f>'2.  CDM Allocation'!H24</f>
        <v>Street Lighting</v>
      </c>
      <c r="C25" s="79" t="str">
        <f>'2.  CDM Allocation'!H25</f>
        <v>kW</v>
      </c>
      <c r="D25" s="209">
        <v>18.423200000000001</v>
      </c>
      <c r="E25" s="209">
        <v>24.3414</v>
      </c>
      <c r="F25" s="209">
        <v>24.472100000000001</v>
      </c>
      <c r="G25" s="209">
        <v>24.589600000000001</v>
      </c>
      <c r="H25" s="209">
        <v>24.970700000000001</v>
      </c>
      <c r="I25" s="209">
        <v>25.332799999999999</v>
      </c>
      <c r="J25" s="209"/>
      <c r="K25" s="209"/>
    </row>
    <row r="26" spans="1:12" s="5" customFormat="1" ht="14.25" outlineLevel="1" x14ac:dyDescent="0.2">
      <c r="A26" s="7"/>
      <c r="B26" s="107" t="str">
        <f>'2.  CDM Allocation'!I24</f>
        <v>Unmetered Scattered Load</v>
      </c>
      <c r="C26" s="79" t="str">
        <f>'2.  CDM Allocation'!I25</f>
        <v>kWh</v>
      </c>
      <c r="D26" s="209">
        <v>2.92E-2</v>
      </c>
      <c r="E26" s="209">
        <v>2.93E-2</v>
      </c>
      <c r="F26" s="209">
        <v>3.5200000000000002E-2</v>
      </c>
      <c r="G26" s="209">
        <v>3.5400000000000001E-2</v>
      </c>
      <c r="H26" s="209">
        <v>3.5900000000000001E-2</v>
      </c>
      <c r="I26" s="209">
        <v>3.6400000000000002E-2</v>
      </c>
      <c r="J26" s="209"/>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8"/>
      <c r="E28" s="368"/>
      <c r="F28" s="368"/>
      <c r="G28" s="368"/>
      <c r="H28" s="368"/>
      <c r="I28" s="369"/>
      <c r="J28" s="369"/>
      <c r="K28" s="369"/>
    </row>
    <row r="29" spans="1:12" s="5" customFormat="1" outlineLevel="1" x14ac:dyDescent="0.25">
      <c r="A29" s="7"/>
      <c r="B29" s="37"/>
      <c r="C29" s="38"/>
      <c r="D29" s="39"/>
      <c r="E29" s="39"/>
      <c r="F29" s="39"/>
      <c r="G29" s="39"/>
      <c r="H29" s="39"/>
      <c r="I29" s="40"/>
      <c r="J29" s="40"/>
      <c r="K29" s="40"/>
    </row>
    <row r="30" spans="1:12" s="40" customFormat="1" ht="18.75" x14ac:dyDescent="0.25">
      <c r="A30" s="126"/>
      <c r="B30" s="371" t="s">
        <v>418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76" t="s">
        <v>57</v>
      </c>
      <c r="D32" s="577"/>
      <c r="E32" s="288">
        <v>2011</v>
      </c>
      <c r="F32" s="288">
        <v>2012</v>
      </c>
      <c r="G32" s="288">
        <v>2013</v>
      </c>
      <c r="H32" s="288">
        <v>2014</v>
      </c>
      <c r="I32" s="288">
        <v>2015</v>
      </c>
      <c r="J32" s="288">
        <v>2016</v>
      </c>
      <c r="K32" s="289">
        <v>2017</v>
      </c>
    </row>
    <row r="33" spans="2:11" ht="19.5" customHeight="1" x14ac:dyDescent="0.25">
      <c r="B33" s="292" t="s">
        <v>37</v>
      </c>
      <c r="C33" s="578" t="s">
        <v>35</v>
      </c>
      <c r="D33" s="578"/>
      <c r="E33" s="290">
        <f t="shared" ref="E33:E39" si="1">SUM(D20*$E$18+E20*$E$19)/12</f>
        <v>1.3375E-2</v>
      </c>
      <c r="F33" s="290">
        <f t="shared" ref="F33:F39" si="2">SUM(E20*$F$18+F20*$F$19)/12</f>
        <v>1.4074999999999999E-2</v>
      </c>
      <c r="G33" s="290">
        <f>SUM(F20*$G$18+G20*$G$19)/12</f>
        <v>1.4374999999999999E-2</v>
      </c>
      <c r="H33" s="290">
        <f t="shared" ref="H33:H39" si="3">SUM(G20*$H$18+H20*$H$19)/12</f>
        <v>1.4549999999999999E-2</v>
      </c>
      <c r="I33" s="290">
        <f t="shared" ref="I33:I39" si="4">SUM(H20*$I$18+I20*$I$19)/12</f>
        <v>1.4750000000000001E-2</v>
      </c>
      <c r="J33" s="290">
        <f t="shared" ref="J33:J39" si="5">SUM(I20*$J$18+J20*$J$19)/12</f>
        <v>0</v>
      </c>
      <c r="K33" s="293">
        <f>SUM(J20*$K$18+K20*$K$19)/12</f>
        <v>0</v>
      </c>
    </row>
    <row r="34" spans="2:11" ht="19.5" customHeight="1" x14ac:dyDescent="0.25">
      <c r="B34" s="292" t="s">
        <v>39</v>
      </c>
      <c r="C34" s="579" t="s">
        <v>35</v>
      </c>
      <c r="D34" s="579"/>
      <c r="E34" s="290">
        <f t="shared" si="1"/>
        <v>8.199999999999999E-3</v>
      </c>
      <c r="F34" s="290">
        <f t="shared" si="2"/>
        <v>8.175E-3</v>
      </c>
      <c r="G34" s="290">
        <f>SUM(F21*$G$18+G21*$G$19)/12</f>
        <v>8.2000000000000007E-3</v>
      </c>
      <c r="H34" s="290">
        <f t="shared" si="3"/>
        <v>8.2749999999999994E-3</v>
      </c>
      <c r="I34" s="290">
        <f t="shared" si="4"/>
        <v>8.3750000000000005E-3</v>
      </c>
      <c r="J34" s="290">
        <f t="shared" si="5"/>
        <v>0</v>
      </c>
      <c r="K34" s="293">
        <f t="shared" ref="K34:K39" si="6">SUM(J21*$K$18+K21*$K$19)/12</f>
        <v>0</v>
      </c>
    </row>
    <row r="35" spans="2:11" ht="19.5" customHeight="1" x14ac:dyDescent="0.25">
      <c r="B35" s="292" t="s">
        <v>108</v>
      </c>
      <c r="C35" s="579" t="s">
        <v>36</v>
      </c>
      <c r="D35" s="579"/>
      <c r="E35" s="290">
        <f t="shared" si="1"/>
        <v>3.4411749999999999</v>
      </c>
      <c r="F35" s="290">
        <f t="shared" si="2"/>
        <v>3.41005</v>
      </c>
      <c r="G35" s="290">
        <f t="shared" ref="G35:G39" si="7">SUM(F22*$G$18+G22*$G$19)/12</f>
        <v>3.3832249999999995</v>
      </c>
      <c r="H35" s="290">
        <f t="shared" si="3"/>
        <v>3.3784000000000005</v>
      </c>
      <c r="I35" s="290">
        <f t="shared" si="4"/>
        <v>3.3899749999999997</v>
      </c>
      <c r="J35" s="290">
        <f t="shared" si="5"/>
        <v>0</v>
      </c>
      <c r="K35" s="293">
        <f t="shared" si="6"/>
        <v>0</v>
      </c>
    </row>
    <row r="36" spans="2:11" ht="19.5" customHeight="1" x14ac:dyDescent="0.25">
      <c r="B36" s="292" t="s">
        <v>109</v>
      </c>
      <c r="C36" s="579" t="s">
        <v>36</v>
      </c>
      <c r="D36" s="579"/>
      <c r="E36" s="290">
        <f t="shared" si="1"/>
        <v>1.025825</v>
      </c>
      <c r="F36" s="290">
        <f t="shared" si="2"/>
        <v>1.4439500000000001</v>
      </c>
      <c r="G36" s="290">
        <f t="shared" si="7"/>
        <v>1.74305</v>
      </c>
      <c r="H36" s="290">
        <f t="shared" si="3"/>
        <v>1.9737750000000001</v>
      </c>
      <c r="I36" s="290">
        <f t="shared" si="4"/>
        <v>2.1681250000000003</v>
      </c>
      <c r="J36" s="290">
        <f t="shared" si="5"/>
        <v>0</v>
      </c>
      <c r="K36" s="293">
        <f t="shared" si="6"/>
        <v>0</v>
      </c>
    </row>
    <row r="37" spans="2:11" ht="19.5" customHeight="1" x14ac:dyDescent="0.25">
      <c r="B37" s="292" t="s">
        <v>40</v>
      </c>
      <c r="C37" s="579" t="s">
        <v>36</v>
      </c>
      <c r="D37" s="579"/>
      <c r="E37" s="290">
        <f t="shared" si="1"/>
        <v>11.462849999999998</v>
      </c>
      <c r="F37" s="290">
        <f t="shared" si="2"/>
        <v>11.540750000000001</v>
      </c>
      <c r="G37" s="290">
        <f t="shared" si="7"/>
        <v>11.604725000000002</v>
      </c>
      <c r="H37" s="290">
        <f t="shared" si="3"/>
        <v>11.753675000000001</v>
      </c>
      <c r="I37" s="290">
        <f t="shared" si="4"/>
        <v>11.927025</v>
      </c>
      <c r="J37" s="290">
        <f t="shared" si="5"/>
        <v>0</v>
      </c>
      <c r="K37" s="293">
        <f t="shared" si="6"/>
        <v>0</v>
      </c>
    </row>
    <row r="38" spans="2:11" ht="19.5" customHeight="1" x14ac:dyDescent="0.25">
      <c r="B38" s="292" t="s">
        <v>41</v>
      </c>
      <c r="C38" s="579" t="s">
        <v>36</v>
      </c>
      <c r="D38" s="579"/>
      <c r="E38" s="290">
        <f t="shared" si="1"/>
        <v>22.86185</v>
      </c>
      <c r="F38" s="290">
        <f t="shared" si="2"/>
        <v>24.439425</v>
      </c>
      <c r="G38" s="290">
        <f t="shared" si="7"/>
        <v>24.560225000000003</v>
      </c>
      <c r="H38" s="290">
        <f t="shared" si="3"/>
        <v>24.875424999999996</v>
      </c>
      <c r="I38" s="290">
        <f t="shared" si="4"/>
        <v>25.242274999999996</v>
      </c>
      <c r="J38" s="290">
        <f t="shared" si="5"/>
        <v>0</v>
      </c>
      <c r="K38" s="293">
        <f t="shared" si="6"/>
        <v>0</v>
      </c>
    </row>
    <row r="39" spans="2:11" ht="19.5" customHeight="1" x14ac:dyDescent="0.25">
      <c r="B39" s="292" t="s">
        <v>42</v>
      </c>
      <c r="C39" s="579" t="s">
        <v>35</v>
      </c>
      <c r="D39" s="579"/>
      <c r="E39" s="290">
        <f t="shared" si="1"/>
        <v>2.9274999999999999E-2</v>
      </c>
      <c r="F39" s="290">
        <f t="shared" si="2"/>
        <v>3.3725000000000005E-2</v>
      </c>
      <c r="G39" s="290">
        <f t="shared" si="7"/>
        <v>3.5349999999999999E-2</v>
      </c>
      <c r="H39" s="290">
        <f t="shared" si="3"/>
        <v>3.5775000000000001E-2</v>
      </c>
      <c r="I39" s="290">
        <f t="shared" si="4"/>
        <v>3.6275000000000002E-2</v>
      </c>
      <c r="J39" s="290">
        <f t="shared" si="5"/>
        <v>0</v>
      </c>
      <c r="K39" s="293">
        <f t="shared" si="6"/>
        <v>0</v>
      </c>
    </row>
    <row r="40" spans="2:11" ht="19.5" customHeight="1" x14ac:dyDescent="0.25">
      <c r="B40" s="294" t="s">
        <v>105</v>
      </c>
      <c r="C40" s="585"/>
      <c r="D40" s="585"/>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22"/>
  <sheetViews>
    <sheetView topLeftCell="A163" zoomScale="90" zoomScaleNormal="90" zoomScaleSheetLayoutView="80" zoomScalePageLayoutView="85" workbookViewId="0">
      <selection activeCell="F125" sqref="F125:G125"/>
    </sheetView>
  </sheetViews>
  <sheetFormatPr defaultColWidth="9.125" defaultRowHeight="15.75" outlineLevelRow="1" x14ac:dyDescent="0.25"/>
  <cols>
    <col min="1" max="1" width="5.125" style="45" customWidth="1"/>
    <col min="2" max="2" width="4.625" style="25" customWidth="1"/>
    <col min="3" max="3" width="37.25" style="18" customWidth="1"/>
    <col min="4" max="4" width="17.875" style="25" customWidth="1"/>
    <col min="5" max="5" width="12.625" style="25" customWidth="1"/>
    <col min="6" max="6" width="19" style="26" customWidth="1"/>
    <col min="7" max="7" width="19.125" style="26" customWidth="1"/>
    <col min="8" max="8" width="13.875" style="26" customWidth="1"/>
    <col min="9" max="9" width="13.375" style="26" customWidth="1"/>
    <col min="10" max="10" width="13" style="26" customWidth="1"/>
    <col min="11" max="11" width="15.625" style="26" customWidth="1"/>
    <col min="12" max="13" width="10.875" style="26" customWidth="1"/>
    <col min="14" max="14" width="13.625" style="26" customWidth="1"/>
    <col min="15" max="15" width="9.125" style="26" customWidth="1"/>
    <col min="16" max="16" width="9.75" style="26" customWidth="1"/>
    <col min="17" max="17" width="3.125" style="26" customWidth="1"/>
    <col min="18" max="18" width="14.875" style="26" customWidth="1"/>
    <col min="19" max="19" width="14" style="26" customWidth="1"/>
    <col min="20" max="20" width="9.75" style="26" customWidth="1"/>
    <col min="21" max="21" width="11.125" style="26" customWidth="1"/>
    <col min="22" max="22" width="12.125" style="26" customWidth="1"/>
    <col min="23" max="23" width="6.375" style="26" bestFit="1" customWidth="1"/>
    <col min="24" max="28" width="9.125" style="26"/>
    <col min="29" max="29" width="6.375" style="26" bestFit="1" customWidth="1"/>
    <col min="30" max="16384" width="9.125" style="26"/>
  </cols>
  <sheetData>
    <row r="1" spans="1:16" ht="164.25" customHeight="1" x14ac:dyDescent="0.25"/>
    <row r="2" spans="1:16" ht="23.25" customHeight="1" x14ac:dyDescent="0.25"/>
    <row r="3" spans="1:16" ht="20.25" x14ac:dyDescent="0.3">
      <c r="A3" s="64"/>
      <c r="B3" s="566" t="s">
        <v>356</v>
      </c>
      <c r="C3" s="566"/>
      <c r="D3" s="566"/>
      <c r="E3" s="566"/>
      <c r="F3" s="566"/>
      <c r="G3" s="566"/>
      <c r="H3" s="566"/>
      <c r="I3" s="566"/>
      <c r="J3" s="566"/>
      <c r="K3" s="566"/>
      <c r="L3" s="566"/>
      <c r="M3" s="566"/>
      <c r="N3" s="566"/>
      <c r="O3" s="566"/>
      <c r="P3" s="566"/>
    </row>
    <row r="4" spans="1:16" ht="18.75" customHeight="1" outlineLevel="1" x14ac:dyDescent="0.3">
      <c r="A4" s="64"/>
      <c r="B4" s="131"/>
      <c r="C4" s="236"/>
      <c r="D4" s="374"/>
      <c r="E4" s="236"/>
      <c r="F4" s="131"/>
      <c r="G4" s="131"/>
      <c r="H4" s="131"/>
      <c r="I4" s="131"/>
      <c r="J4" s="131"/>
      <c r="K4" s="131"/>
      <c r="L4" s="131"/>
      <c r="M4" s="131"/>
      <c r="N4" s="131"/>
      <c r="O4" s="131"/>
      <c r="P4" s="131"/>
    </row>
    <row r="5" spans="1:16" outlineLevel="1" x14ac:dyDescent="0.25">
      <c r="A5" s="64"/>
      <c r="C5" s="372" t="s">
        <v>405</v>
      </c>
      <c r="D5" s="375" t="s">
        <v>421</v>
      </c>
      <c r="E5" s="307"/>
    </row>
    <row r="6" spans="1:16" outlineLevel="1" x14ac:dyDescent="0.25">
      <c r="A6" s="64"/>
      <c r="C6" s="307"/>
      <c r="D6" s="375" t="s">
        <v>491</v>
      </c>
      <c r="E6" s="307"/>
    </row>
    <row r="7" spans="1:16" s="66" customFormat="1" ht="15" outlineLevel="1" x14ac:dyDescent="0.2">
      <c r="A7" s="130"/>
      <c r="B7" s="69"/>
      <c r="C7" s="70"/>
      <c r="D7" s="375" t="s">
        <v>357</v>
      </c>
      <c r="E7" s="376"/>
    </row>
    <row r="8" spans="1:16" outlineLevel="1" x14ac:dyDescent="0.25">
      <c r="A8" s="64"/>
      <c r="C8" s="26"/>
      <c r="D8" s="171" t="s">
        <v>364</v>
      </c>
    </row>
    <row r="9" spans="1:16" s="66" customFormat="1" ht="15" outlineLevel="1" x14ac:dyDescent="0.2">
      <c r="A9" s="130"/>
      <c r="B9" s="69"/>
      <c r="C9" s="69"/>
      <c r="D9" s="171"/>
      <c r="E9" s="69"/>
    </row>
    <row r="10" spans="1:16" outlineLevel="1" x14ac:dyDescent="0.25">
      <c r="A10" s="64"/>
      <c r="C10" s="25"/>
      <c r="D10" s="171" t="s">
        <v>362</v>
      </c>
    </row>
    <row r="11" spans="1:16" outlineLevel="1" x14ac:dyDescent="0.25">
      <c r="A11" s="64"/>
      <c r="C11" s="25"/>
      <c r="D11" s="171" t="s">
        <v>363</v>
      </c>
    </row>
    <row r="12" spans="1:16" outlineLevel="1" x14ac:dyDescent="0.25">
      <c r="A12" s="64"/>
      <c r="C12" s="573" t="s">
        <v>341</v>
      </c>
      <c r="D12" s="170"/>
      <c r="E12" s="47"/>
    </row>
    <row r="13" spans="1:16" outlineLevel="1" x14ac:dyDescent="0.25">
      <c r="A13" s="64"/>
      <c r="C13" s="573"/>
      <c r="D13" s="582" t="s">
        <v>369</v>
      </c>
      <c r="E13" s="582"/>
    </row>
    <row r="14" spans="1:16" outlineLevel="1" x14ac:dyDescent="0.25">
      <c r="A14" s="64"/>
      <c r="C14" s="573"/>
      <c r="D14" s="583" t="s">
        <v>342</v>
      </c>
      <c r="E14" s="583"/>
    </row>
    <row r="15" spans="1:16" outlineLevel="1" x14ac:dyDescent="0.25">
      <c r="A15" s="64"/>
      <c r="C15" s="84"/>
      <c r="D15" s="69"/>
      <c r="E15" s="47"/>
    </row>
    <row r="16" spans="1:16" x14ac:dyDescent="0.25">
      <c r="A16" s="64"/>
      <c r="C16" s="84"/>
      <c r="D16" s="256"/>
      <c r="E16" s="47"/>
    </row>
    <row r="17" spans="1:25" x14ac:dyDescent="0.25">
      <c r="B17" s="589" t="s">
        <v>358</v>
      </c>
      <c r="C17" s="589"/>
      <c r="D17" s="589"/>
      <c r="E17" s="589"/>
      <c r="F17" s="589"/>
      <c r="G17" s="589"/>
      <c r="H17" s="589"/>
      <c r="I17" s="589"/>
      <c r="J17" s="589"/>
      <c r="K17" s="589"/>
      <c r="L17" s="589"/>
      <c r="M17" s="589"/>
      <c r="N17" s="589"/>
      <c r="O17" s="589"/>
      <c r="P17" s="589"/>
    </row>
    <row r="18" spans="1:25" ht="18.75" x14ac:dyDescent="0.3">
      <c r="B18" s="19"/>
      <c r="C18" s="20"/>
      <c r="D18" s="19"/>
      <c r="E18" s="19"/>
      <c r="F18" s="19"/>
      <c r="G18" s="19"/>
      <c r="H18" s="19"/>
      <c r="I18" s="19"/>
      <c r="J18" s="19"/>
      <c r="K18" s="19"/>
      <c r="L18" s="19"/>
      <c r="M18" s="19"/>
      <c r="N18" s="19"/>
      <c r="O18" s="19"/>
      <c r="P18" s="19"/>
    </row>
    <row r="19" spans="1:25" s="27" customFormat="1" ht="50.25" customHeight="1" x14ac:dyDescent="0.25">
      <c r="A19" s="45"/>
      <c r="B19" s="593" t="s">
        <v>58</v>
      </c>
      <c r="C19" s="595" t="s">
        <v>0</v>
      </c>
      <c r="D19" s="595" t="s">
        <v>44</v>
      </c>
      <c r="E19" s="595" t="s">
        <v>209</v>
      </c>
      <c r="F19" s="274" t="s">
        <v>45</v>
      </c>
      <c r="G19" s="274" t="s">
        <v>206</v>
      </c>
      <c r="H19" s="590" t="s">
        <v>59</v>
      </c>
      <c r="I19" s="591"/>
      <c r="J19" s="591"/>
      <c r="K19" s="591"/>
      <c r="L19" s="591"/>
      <c r="M19" s="591"/>
      <c r="N19" s="591"/>
      <c r="O19" s="591"/>
      <c r="P19" s="592"/>
      <c r="Q19" s="4"/>
    </row>
    <row r="20" spans="1:25" s="27" customFormat="1" ht="43.5" customHeight="1" x14ac:dyDescent="0.2">
      <c r="A20" s="273"/>
      <c r="B20" s="605"/>
      <c r="C20" s="604"/>
      <c r="D20" s="604"/>
      <c r="E20" s="604"/>
      <c r="F20" s="217" t="s">
        <v>46</v>
      </c>
      <c r="G20" s="217" t="s">
        <v>47</v>
      </c>
      <c r="H20" s="217" t="str">
        <f>'1.  LRAMVA Summary'!C21</f>
        <v>Residential</v>
      </c>
      <c r="I20" s="217" t="str">
        <f>'1.  LRAMVA Summary'!D21</f>
        <v>General Service &lt;50 kW</v>
      </c>
      <c r="J20" s="217" t="str">
        <f>'1.  LRAMVA Summary'!E21</f>
        <v>General Service 50 - 2999 kW</v>
      </c>
      <c r="K20" s="217" t="str">
        <f>'1.  LRAMVA Summary'!F21</f>
        <v>General Service 3,000 - 4,999 kW</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25" s="21" customFormat="1" ht="21" customHeight="1" outlineLevel="1" x14ac:dyDescent="0.25">
      <c r="A21" s="599">
        <v>2011</v>
      </c>
      <c r="B21" s="250"/>
      <c r="C21" s="598" t="s">
        <v>1</v>
      </c>
      <c r="D21" s="598"/>
      <c r="E21" s="251"/>
      <c r="F21" s="252"/>
      <c r="G21" s="252"/>
      <c r="H21" s="252"/>
      <c r="I21" s="252"/>
      <c r="J21" s="252"/>
      <c r="K21" s="252"/>
      <c r="L21" s="252"/>
      <c r="M21" s="252"/>
      <c r="N21" s="252"/>
      <c r="O21" s="252"/>
      <c r="P21" s="253"/>
      <c r="Q21" s="142"/>
    </row>
    <row r="22" spans="1:25" s="27" customFormat="1" ht="14.25" outlineLevel="1" x14ac:dyDescent="0.2">
      <c r="A22" s="599"/>
      <c r="B22" s="276">
        <v>1</v>
      </c>
      <c r="C22" s="257" t="s">
        <v>2</v>
      </c>
      <c r="D22" s="255" t="s">
        <v>33</v>
      </c>
      <c r="E22" s="255"/>
      <c r="F22" s="300"/>
      <c r="G22" s="300"/>
      <c r="H22" s="299">
        <v>1</v>
      </c>
      <c r="I22" s="298"/>
      <c r="J22" s="298"/>
      <c r="K22" s="298"/>
      <c r="L22" s="298"/>
      <c r="M22" s="298"/>
      <c r="N22" s="298"/>
      <c r="O22" s="298"/>
      <c r="P22" s="254">
        <f>SUM(H22:O22)</f>
        <v>1</v>
      </c>
      <c r="Q22" s="4"/>
      <c r="T22" s="27" t="s">
        <v>2</v>
      </c>
      <c r="U22" s="27" t="s">
        <v>33</v>
      </c>
      <c r="W22" s="27">
        <v>6</v>
      </c>
      <c r="X22" s="27">
        <v>43268</v>
      </c>
      <c r="Y22" s="535">
        <f>X22/X27</f>
        <v>0.16945448564054563</v>
      </c>
    </row>
    <row r="23" spans="1:25" s="27" customFormat="1" ht="14.25" outlineLevel="1" x14ac:dyDescent="0.2">
      <c r="A23" s="599"/>
      <c r="B23" s="276">
        <v>2</v>
      </c>
      <c r="C23" s="257" t="s">
        <v>3</v>
      </c>
      <c r="D23" s="255" t="s">
        <v>33</v>
      </c>
      <c r="E23" s="255"/>
      <c r="F23" s="261"/>
      <c r="G23" s="261"/>
      <c r="H23" s="299">
        <v>1</v>
      </c>
      <c r="I23" s="298"/>
      <c r="J23" s="298"/>
      <c r="K23" s="298"/>
      <c r="L23" s="298"/>
      <c r="M23" s="298"/>
      <c r="N23" s="298"/>
      <c r="O23" s="298"/>
      <c r="P23" s="254">
        <f t="shared" ref="P23:P29" si="0">SUM(H23:O23)</f>
        <v>1</v>
      </c>
      <c r="Q23" s="4"/>
      <c r="T23" s="27" t="s">
        <v>3</v>
      </c>
      <c r="U23" s="27" t="s">
        <v>33</v>
      </c>
      <c r="W23" s="27">
        <v>1</v>
      </c>
      <c r="X23" s="27">
        <v>825</v>
      </c>
      <c r="Y23" s="535">
        <f>X23/X27</f>
        <v>3.2310240975651785E-3</v>
      </c>
    </row>
    <row r="24" spans="1:25" s="27" customFormat="1" ht="14.25" outlineLevel="1" x14ac:dyDescent="0.2">
      <c r="A24" s="599"/>
      <c r="B24" s="276">
        <v>3</v>
      </c>
      <c r="C24" s="257" t="s">
        <v>4</v>
      </c>
      <c r="D24" s="255" t="s">
        <v>33</v>
      </c>
      <c r="E24" s="255"/>
      <c r="F24" s="261"/>
      <c r="G24" s="261"/>
      <c r="H24" s="299">
        <v>1</v>
      </c>
      <c r="I24" s="298"/>
      <c r="J24" s="298"/>
      <c r="K24" s="298"/>
      <c r="L24" s="298"/>
      <c r="M24" s="298"/>
      <c r="N24" s="298"/>
      <c r="O24" s="298"/>
      <c r="P24" s="254">
        <f t="shared" si="0"/>
        <v>1</v>
      </c>
      <c r="Q24" s="4"/>
      <c r="T24" s="27" t="s">
        <v>4</v>
      </c>
      <c r="U24" s="27" t="s">
        <v>33</v>
      </c>
      <c r="W24" s="27">
        <v>62</v>
      </c>
      <c r="X24" s="27">
        <v>118914</v>
      </c>
      <c r="Y24" s="535">
        <f>X24/X27</f>
        <v>0.46571393883377654</v>
      </c>
    </row>
    <row r="25" spans="1:25" s="27" customFormat="1" ht="14.25" outlineLevel="1" x14ac:dyDescent="0.2">
      <c r="A25" s="599"/>
      <c r="B25" s="276">
        <v>4</v>
      </c>
      <c r="C25" s="257" t="s">
        <v>5</v>
      </c>
      <c r="D25" s="255" t="s">
        <v>33</v>
      </c>
      <c r="E25" s="255"/>
      <c r="F25" s="261"/>
      <c r="G25" s="261"/>
      <c r="H25" s="299">
        <v>1</v>
      </c>
      <c r="I25" s="298"/>
      <c r="J25" s="298"/>
      <c r="K25" s="298"/>
      <c r="L25" s="298"/>
      <c r="M25" s="298"/>
      <c r="N25" s="298"/>
      <c r="O25" s="298"/>
      <c r="P25" s="254">
        <f t="shared" si="0"/>
        <v>1</v>
      </c>
      <c r="Q25" s="4"/>
      <c r="T25" s="27" t="s">
        <v>5</v>
      </c>
      <c r="U25" s="27" t="s">
        <v>33</v>
      </c>
      <c r="W25" s="27">
        <v>2</v>
      </c>
      <c r="X25" s="27">
        <v>36294</v>
      </c>
      <c r="Y25" s="535">
        <f>X25/X27</f>
        <v>0.14214156193579466</v>
      </c>
    </row>
    <row r="26" spans="1:25" s="27" customFormat="1" ht="14.25" outlineLevel="1" x14ac:dyDescent="0.2">
      <c r="A26" s="599"/>
      <c r="B26" s="276">
        <v>5</v>
      </c>
      <c r="C26" s="257" t="s">
        <v>6</v>
      </c>
      <c r="D26" s="255" t="s">
        <v>33</v>
      </c>
      <c r="E26" s="255"/>
      <c r="F26" s="261"/>
      <c r="G26" s="261"/>
      <c r="H26" s="299">
        <v>1</v>
      </c>
      <c r="I26" s="298"/>
      <c r="J26" s="298"/>
      <c r="K26" s="298"/>
      <c r="L26" s="298"/>
      <c r="M26" s="298"/>
      <c r="N26" s="298"/>
      <c r="O26" s="298"/>
      <c r="P26" s="254">
        <f t="shared" si="0"/>
        <v>1</v>
      </c>
      <c r="Q26" s="4"/>
      <c r="T26" s="27" t="s">
        <v>6</v>
      </c>
      <c r="U26" s="27" t="s">
        <v>33</v>
      </c>
      <c r="W26" s="27">
        <v>3</v>
      </c>
      <c r="X26" s="27">
        <v>56036</v>
      </c>
      <c r="Y26" s="535">
        <f>X26/X27</f>
        <v>0.21945898949231799</v>
      </c>
    </row>
    <row r="27" spans="1:25" s="27" customFormat="1" ht="14.25" outlineLevel="1" x14ac:dyDescent="0.2">
      <c r="A27" s="599"/>
      <c r="B27" s="276">
        <v>6</v>
      </c>
      <c r="C27" s="257" t="s">
        <v>7</v>
      </c>
      <c r="D27" s="255" t="s">
        <v>33</v>
      </c>
      <c r="E27" s="255"/>
      <c r="F27" s="261"/>
      <c r="G27" s="261"/>
      <c r="H27" s="299">
        <v>0</v>
      </c>
      <c r="I27" s="298"/>
      <c r="J27" s="298"/>
      <c r="K27" s="298"/>
      <c r="L27" s="298"/>
      <c r="M27" s="298"/>
      <c r="N27" s="298"/>
      <c r="O27" s="298"/>
      <c r="P27" s="254">
        <f t="shared" si="0"/>
        <v>0</v>
      </c>
      <c r="Q27" s="4"/>
      <c r="X27" s="27">
        <f>SUM(X22:X26)</f>
        <v>255337</v>
      </c>
    </row>
    <row r="28" spans="1:25" s="27" customFormat="1" ht="14.25" outlineLevel="1" x14ac:dyDescent="0.2">
      <c r="A28" s="599"/>
      <c r="B28" s="276">
        <v>7</v>
      </c>
      <c r="C28" s="257" t="s">
        <v>60</v>
      </c>
      <c r="D28" s="255" t="s">
        <v>33</v>
      </c>
      <c r="E28" s="255"/>
      <c r="F28" s="261"/>
      <c r="G28" s="261"/>
      <c r="H28" s="299">
        <v>0</v>
      </c>
      <c r="I28" s="298"/>
      <c r="J28" s="298"/>
      <c r="K28" s="298"/>
      <c r="L28" s="298"/>
      <c r="M28" s="298"/>
      <c r="N28" s="298"/>
      <c r="O28" s="298"/>
      <c r="P28" s="254">
        <f t="shared" si="0"/>
        <v>0</v>
      </c>
      <c r="Q28" s="4"/>
    </row>
    <row r="29" spans="1:25" s="27" customFormat="1" ht="14.25" outlineLevel="1" x14ac:dyDescent="0.2">
      <c r="A29" s="599"/>
      <c r="B29" s="276">
        <v>8</v>
      </c>
      <c r="C29" s="257" t="s">
        <v>8</v>
      </c>
      <c r="D29" s="255" t="s">
        <v>33</v>
      </c>
      <c r="E29" s="255"/>
      <c r="F29" s="261"/>
      <c r="G29" s="261"/>
      <c r="H29" s="299">
        <v>0</v>
      </c>
      <c r="I29" s="298"/>
      <c r="J29" s="298"/>
      <c r="K29" s="298"/>
      <c r="L29" s="298"/>
      <c r="M29" s="298"/>
      <c r="N29" s="298"/>
      <c r="O29" s="298"/>
      <c r="P29" s="254">
        <f t="shared" si="0"/>
        <v>0</v>
      </c>
      <c r="Q29" s="4"/>
    </row>
    <row r="30" spans="1:25" s="27" customFormat="1" ht="15" outlineLevel="1" x14ac:dyDescent="0.2">
      <c r="A30" s="599"/>
      <c r="B30" s="276"/>
      <c r="C30" s="505" t="s">
        <v>258</v>
      </c>
      <c r="D30" s="255" t="s">
        <v>257</v>
      </c>
      <c r="E30" s="255"/>
      <c r="F30" s="261"/>
      <c r="G30" s="261"/>
      <c r="H30" s="297"/>
      <c r="I30" s="298"/>
      <c r="J30" s="298"/>
      <c r="K30" s="298"/>
      <c r="L30" s="298"/>
      <c r="M30" s="298"/>
      <c r="N30" s="298"/>
      <c r="O30" s="298"/>
      <c r="P30" s="254"/>
      <c r="Q30" s="4"/>
      <c r="T30" s="27" t="s">
        <v>258</v>
      </c>
      <c r="U30" s="27" t="s">
        <v>257</v>
      </c>
    </row>
    <row r="31" spans="1:25" s="27" customFormat="1" ht="15" outlineLevel="1" x14ac:dyDescent="0.2">
      <c r="A31" s="599"/>
      <c r="B31" s="276"/>
      <c r="C31" s="588"/>
      <c r="D31" s="588"/>
      <c r="E31" s="270"/>
      <c r="F31" s="261"/>
      <c r="G31" s="261"/>
      <c r="H31" s="297">
        <v>1</v>
      </c>
      <c r="I31" s="298"/>
      <c r="J31" s="298"/>
      <c r="K31" s="298"/>
      <c r="L31" s="298"/>
      <c r="M31" s="298"/>
      <c r="N31" s="298"/>
      <c r="O31" s="298"/>
      <c r="P31" s="254"/>
      <c r="Q31" s="4"/>
      <c r="X31" s="27">
        <v>73785.144</v>
      </c>
    </row>
    <row r="32" spans="1:25" s="27" customFormat="1" ht="15" outlineLevel="1" x14ac:dyDescent="0.2">
      <c r="A32" s="599"/>
      <c r="B32" s="276"/>
      <c r="C32" s="588"/>
      <c r="D32" s="588"/>
      <c r="E32" s="270"/>
      <c r="F32" s="301"/>
      <c r="G32" s="301"/>
      <c r="H32" s="297"/>
      <c r="I32" s="298"/>
      <c r="J32" s="298"/>
      <c r="K32" s="298"/>
      <c r="L32" s="298"/>
      <c r="M32" s="298"/>
      <c r="N32" s="298"/>
      <c r="O32" s="298"/>
      <c r="P32" s="254"/>
      <c r="Q32" s="4"/>
    </row>
    <row r="33" spans="1:19" s="21" customFormat="1" ht="20.25" customHeight="1" outlineLevel="1" x14ac:dyDescent="0.25">
      <c r="A33" s="599"/>
      <c r="B33" s="250"/>
      <c r="C33" s="598" t="s">
        <v>9</v>
      </c>
      <c r="D33" s="598"/>
      <c r="E33" s="251"/>
      <c r="F33" s="252"/>
      <c r="G33" s="252"/>
      <c r="H33" s="252"/>
      <c r="I33" s="252"/>
      <c r="J33" s="252"/>
      <c r="K33" s="252"/>
      <c r="L33" s="252"/>
      <c r="M33" s="252"/>
      <c r="N33" s="252"/>
      <c r="O33" s="252"/>
      <c r="P33" s="253"/>
      <c r="Q33" s="142"/>
      <c r="R33" s="27"/>
      <c r="S33" s="27"/>
    </row>
    <row r="34" spans="1:19" s="27" customFormat="1" ht="14.25" outlineLevel="1" x14ac:dyDescent="0.2">
      <c r="A34" s="599"/>
      <c r="B34" s="151">
        <v>9</v>
      </c>
      <c r="C34" s="259" t="s">
        <v>26</v>
      </c>
      <c r="D34" s="255" t="s">
        <v>33</v>
      </c>
      <c r="E34" s="255">
        <v>12</v>
      </c>
      <c r="F34" s="300"/>
      <c r="G34" s="300"/>
      <c r="H34" s="297"/>
      <c r="I34" s="299">
        <v>1</v>
      </c>
      <c r="J34" s="299">
        <v>0</v>
      </c>
      <c r="K34" s="299">
        <v>0</v>
      </c>
      <c r="L34" s="298"/>
      <c r="M34" s="298"/>
      <c r="N34" s="298"/>
      <c r="O34" s="298"/>
      <c r="P34" s="254">
        <f t="shared" ref="P34:P40" si="1">SUM(H34:O34)</f>
        <v>1</v>
      </c>
      <c r="Q34" s="4"/>
    </row>
    <row r="35" spans="1:19" s="27" customFormat="1" ht="14.25" outlineLevel="1" x14ac:dyDescent="0.2">
      <c r="A35" s="599"/>
      <c r="B35" s="151">
        <v>10</v>
      </c>
      <c r="C35" s="257" t="s">
        <v>24</v>
      </c>
      <c r="D35" s="255" t="s">
        <v>33</v>
      </c>
      <c r="E35" s="255">
        <v>12</v>
      </c>
      <c r="F35" s="261"/>
      <c r="G35" s="261"/>
      <c r="H35" s="297"/>
      <c r="I35" s="299">
        <v>1</v>
      </c>
      <c r="J35" s="299">
        <v>0</v>
      </c>
      <c r="K35" s="299">
        <v>0</v>
      </c>
      <c r="L35" s="298"/>
      <c r="M35" s="298"/>
      <c r="N35" s="298"/>
      <c r="O35" s="298"/>
      <c r="P35" s="254">
        <f t="shared" si="1"/>
        <v>1</v>
      </c>
      <c r="Q35" s="4"/>
    </row>
    <row r="36" spans="1:19" s="27" customFormat="1" ht="15" customHeight="1" outlineLevel="1" x14ac:dyDescent="0.2">
      <c r="A36" s="599"/>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599"/>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9"/>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9"/>
      <c r="B39" s="151">
        <v>14</v>
      </c>
      <c r="C39" s="257" t="s">
        <v>61</v>
      </c>
      <c r="D39" s="255" t="s">
        <v>33</v>
      </c>
      <c r="E39" s="255">
        <v>0</v>
      </c>
      <c r="F39" s="261"/>
      <c r="G39" s="261"/>
      <c r="H39" s="297"/>
      <c r="I39" s="299">
        <v>0</v>
      </c>
      <c r="J39" s="299">
        <v>0</v>
      </c>
      <c r="K39" s="299">
        <v>0</v>
      </c>
      <c r="L39" s="298"/>
      <c r="M39" s="298"/>
      <c r="N39" s="298"/>
      <c r="O39" s="298"/>
      <c r="P39" s="254">
        <f t="shared" si="1"/>
        <v>0</v>
      </c>
      <c r="Q39" s="4"/>
    </row>
    <row r="40" spans="1:19" s="27" customFormat="1" ht="14.25" outlineLevel="1" x14ac:dyDescent="0.2">
      <c r="A40" s="599"/>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599"/>
      <c r="B41" s="276"/>
      <c r="C41" s="258" t="s">
        <v>258</v>
      </c>
      <c r="D41" s="255" t="s">
        <v>257</v>
      </c>
      <c r="E41" s="255"/>
      <c r="F41" s="261"/>
      <c r="G41" s="261"/>
      <c r="H41" s="297"/>
      <c r="I41" s="298"/>
      <c r="J41" s="298"/>
      <c r="K41" s="298"/>
      <c r="L41" s="298"/>
      <c r="M41" s="298"/>
      <c r="N41" s="298"/>
      <c r="O41" s="298"/>
      <c r="P41" s="254"/>
      <c r="Q41" s="4"/>
    </row>
    <row r="42" spans="1:19" s="27" customFormat="1" ht="15" outlineLevel="1" x14ac:dyDescent="0.2">
      <c r="A42" s="599"/>
      <c r="B42" s="276"/>
      <c r="C42" s="588"/>
      <c r="D42" s="588"/>
      <c r="E42" s="270"/>
      <c r="F42" s="261"/>
      <c r="G42" s="261"/>
      <c r="H42" s="297"/>
      <c r="I42" s="298"/>
      <c r="J42" s="298"/>
      <c r="K42" s="298"/>
      <c r="L42" s="298"/>
      <c r="M42" s="298"/>
      <c r="N42" s="298"/>
      <c r="O42" s="298"/>
      <c r="P42" s="254"/>
      <c r="Q42" s="4"/>
    </row>
    <row r="43" spans="1:19" s="27" customFormat="1" ht="15" outlineLevel="1" x14ac:dyDescent="0.2">
      <c r="A43" s="599"/>
      <c r="B43" s="276"/>
      <c r="C43" s="588"/>
      <c r="D43" s="588"/>
      <c r="E43" s="270"/>
      <c r="F43" s="301"/>
      <c r="G43" s="301"/>
      <c r="H43" s="297"/>
      <c r="I43" s="298"/>
      <c r="J43" s="298"/>
      <c r="K43" s="298"/>
      <c r="L43" s="298"/>
      <c r="M43" s="298"/>
      <c r="N43" s="298"/>
      <c r="O43" s="298"/>
      <c r="P43" s="254"/>
      <c r="Q43" s="4"/>
    </row>
    <row r="44" spans="1:19" s="21" customFormat="1" ht="18" customHeight="1" outlineLevel="1" x14ac:dyDescent="0.25">
      <c r="A44" s="599"/>
      <c r="B44" s="250"/>
      <c r="C44" s="598" t="s">
        <v>11</v>
      </c>
      <c r="D44" s="598"/>
      <c r="E44" s="251"/>
      <c r="F44" s="252"/>
      <c r="G44" s="252"/>
      <c r="H44" s="252"/>
      <c r="I44" s="252"/>
      <c r="J44" s="252"/>
      <c r="K44" s="252"/>
      <c r="L44" s="252"/>
      <c r="M44" s="252"/>
      <c r="N44" s="252"/>
      <c r="O44" s="252"/>
      <c r="P44" s="253"/>
      <c r="Q44" s="142"/>
    </row>
    <row r="45" spans="1:19" s="27" customFormat="1" ht="14.25" outlineLevel="1" x14ac:dyDescent="0.2">
      <c r="A45" s="599"/>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9"/>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9"/>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9"/>
      <c r="B48" s="151">
        <v>19</v>
      </c>
      <c r="C48" s="259" t="s">
        <v>26</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599"/>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599"/>
      <c r="B50" s="151"/>
      <c r="C50" s="258" t="s">
        <v>258</v>
      </c>
      <c r="D50" s="255" t="s">
        <v>257</v>
      </c>
      <c r="E50" s="255"/>
      <c r="F50" s="261"/>
      <c r="G50" s="261"/>
      <c r="H50" s="297"/>
      <c r="I50" s="298"/>
      <c r="J50" s="298"/>
      <c r="K50" s="298"/>
      <c r="L50" s="298"/>
      <c r="M50" s="298"/>
      <c r="N50" s="298"/>
      <c r="O50" s="298"/>
      <c r="P50" s="254"/>
      <c r="Q50" s="4"/>
    </row>
    <row r="51" spans="1:17" s="27" customFormat="1" ht="15" outlineLevel="1" x14ac:dyDescent="0.2">
      <c r="A51" s="599"/>
      <c r="B51" s="151"/>
      <c r="C51" s="588"/>
      <c r="D51" s="588"/>
      <c r="E51" s="270"/>
      <c r="F51" s="261"/>
      <c r="G51" s="261"/>
      <c r="H51" s="297"/>
      <c r="I51" s="298"/>
      <c r="J51" s="298"/>
      <c r="K51" s="298"/>
      <c r="L51" s="298"/>
      <c r="M51" s="298"/>
      <c r="N51" s="298"/>
      <c r="O51" s="298"/>
      <c r="P51" s="254"/>
      <c r="Q51" s="4"/>
    </row>
    <row r="52" spans="1:17" s="27" customFormat="1" ht="15" outlineLevel="1" x14ac:dyDescent="0.2">
      <c r="A52" s="599"/>
      <c r="B52" s="151"/>
      <c r="C52" s="588"/>
      <c r="D52" s="588"/>
      <c r="E52" s="270"/>
      <c r="F52" s="301"/>
      <c r="G52" s="301"/>
      <c r="H52" s="297"/>
      <c r="I52" s="298"/>
      <c r="J52" s="298"/>
      <c r="K52" s="298"/>
      <c r="L52" s="298"/>
      <c r="M52" s="298"/>
      <c r="N52" s="298"/>
      <c r="O52" s="298"/>
      <c r="P52" s="254"/>
      <c r="Q52" s="4"/>
    </row>
    <row r="53" spans="1:17" s="21" customFormat="1" ht="20.25" customHeight="1" outlineLevel="1" x14ac:dyDescent="0.25">
      <c r="A53" s="599"/>
      <c r="B53" s="250"/>
      <c r="C53" s="598" t="s">
        <v>15</v>
      </c>
      <c r="D53" s="598"/>
      <c r="E53" s="251"/>
      <c r="F53" s="252"/>
      <c r="G53" s="252"/>
      <c r="H53" s="252"/>
      <c r="I53" s="252"/>
      <c r="J53" s="252"/>
      <c r="K53" s="252"/>
      <c r="L53" s="252"/>
      <c r="M53" s="252"/>
      <c r="N53" s="252"/>
      <c r="O53" s="252"/>
      <c r="P53" s="253"/>
      <c r="Q53" s="142"/>
    </row>
    <row r="54" spans="1:17" s="27" customFormat="1" ht="14.25" outlineLevel="1" x14ac:dyDescent="0.2">
      <c r="A54" s="599"/>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9"/>
      <c r="B55" s="276"/>
      <c r="C55" s="258" t="s">
        <v>258</v>
      </c>
      <c r="D55" s="255" t="s">
        <v>257</v>
      </c>
      <c r="E55" s="255"/>
      <c r="F55" s="261"/>
      <c r="G55" s="261"/>
      <c r="H55" s="297"/>
      <c r="I55" s="298"/>
      <c r="J55" s="298"/>
      <c r="K55" s="298"/>
      <c r="L55" s="298"/>
      <c r="M55" s="298"/>
      <c r="N55" s="298"/>
      <c r="O55" s="298"/>
      <c r="P55" s="254"/>
      <c r="Q55" s="4"/>
    </row>
    <row r="56" spans="1:17" s="27" customFormat="1" ht="15" outlineLevel="1" x14ac:dyDescent="0.2">
      <c r="A56" s="599"/>
      <c r="B56" s="276"/>
      <c r="C56" s="588"/>
      <c r="D56" s="588"/>
      <c r="E56" s="270"/>
      <c r="F56" s="261"/>
      <c r="G56" s="261"/>
      <c r="H56" s="297"/>
      <c r="I56" s="298"/>
      <c r="J56" s="298"/>
      <c r="K56" s="298"/>
      <c r="L56" s="298"/>
      <c r="M56" s="298"/>
      <c r="N56" s="298"/>
      <c r="O56" s="298"/>
      <c r="P56" s="254"/>
      <c r="Q56" s="4"/>
    </row>
    <row r="57" spans="1:17" s="27" customFormat="1" ht="15" outlineLevel="1" x14ac:dyDescent="0.2">
      <c r="A57" s="599"/>
      <c r="B57" s="276"/>
      <c r="C57" s="588"/>
      <c r="D57" s="588"/>
      <c r="E57" s="270"/>
      <c r="F57" s="301"/>
      <c r="G57" s="301"/>
      <c r="H57" s="297"/>
      <c r="I57" s="298"/>
      <c r="J57" s="298"/>
      <c r="K57" s="298"/>
      <c r="L57" s="298"/>
      <c r="M57" s="298"/>
      <c r="N57" s="298"/>
      <c r="O57" s="298"/>
      <c r="P57" s="254"/>
      <c r="Q57" s="4"/>
    </row>
    <row r="58" spans="1:17" s="21" customFormat="1" ht="18.75" customHeight="1" outlineLevel="1" x14ac:dyDescent="0.25">
      <c r="A58" s="599"/>
      <c r="B58" s="250"/>
      <c r="C58" s="598" t="s">
        <v>16</v>
      </c>
      <c r="D58" s="598"/>
      <c r="E58" s="251"/>
      <c r="F58" s="252"/>
      <c r="G58" s="252"/>
      <c r="H58" s="252"/>
      <c r="I58" s="252"/>
      <c r="J58" s="252"/>
      <c r="K58" s="252"/>
      <c r="L58" s="252"/>
      <c r="M58" s="252"/>
      <c r="N58" s="252"/>
      <c r="O58" s="252"/>
      <c r="P58" s="253"/>
      <c r="Q58" s="142"/>
    </row>
    <row r="59" spans="1:17" s="27" customFormat="1" ht="14.25" outlineLevel="1" x14ac:dyDescent="0.2">
      <c r="A59" s="599"/>
      <c r="B59" s="276">
        <v>22</v>
      </c>
      <c r="C59" s="257" t="s">
        <v>17</v>
      </c>
      <c r="D59" s="255" t="s">
        <v>33</v>
      </c>
      <c r="E59" s="255"/>
      <c r="F59" s="300"/>
      <c r="G59" s="300"/>
      <c r="H59" s="297"/>
      <c r="I59" s="298"/>
      <c r="J59" s="299">
        <v>0</v>
      </c>
      <c r="K59" s="299">
        <v>0</v>
      </c>
      <c r="L59" s="298"/>
      <c r="M59" s="298"/>
      <c r="N59" s="298"/>
      <c r="O59" s="298"/>
      <c r="P59" s="254">
        <f t="shared" ref="P59:P62" si="4">SUM(H59:O59)</f>
        <v>0</v>
      </c>
      <c r="Q59" s="4"/>
    </row>
    <row r="60" spans="1:17" s="27" customFormat="1" ht="14.25" outlineLevel="1" x14ac:dyDescent="0.2">
      <c r="A60" s="599"/>
      <c r="B60" s="276">
        <v>23</v>
      </c>
      <c r="C60" s="257" t="s">
        <v>18</v>
      </c>
      <c r="D60" s="255" t="s">
        <v>33</v>
      </c>
      <c r="E60" s="255"/>
      <c r="F60" s="261"/>
      <c r="G60" s="261"/>
      <c r="H60" s="297"/>
      <c r="I60" s="298"/>
      <c r="J60" s="299">
        <v>0</v>
      </c>
      <c r="K60" s="299">
        <v>0</v>
      </c>
      <c r="L60" s="298"/>
      <c r="M60" s="298"/>
      <c r="N60" s="298"/>
      <c r="O60" s="298"/>
      <c r="P60" s="254">
        <f t="shared" si="4"/>
        <v>0</v>
      </c>
      <c r="Q60" s="4"/>
    </row>
    <row r="61" spans="1:17" s="27" customFormat="1" ht="14.25" outlineLevel="1" x14ac:dyDescent="0.2">
      <c r="A61" s="599"/>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599"/>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599"/>
      <c r="B63" s="276"/>
      <c r="C63" s="258" t="s">
        <v>258</v>
      </c>
      <c r="D63" s="255" t="s">
        <v>257</v>
      </c>
      <c r="E63" s="255"/>
      <c r="F63" s="261"/>
      <c r="G63" s="261"/>
      <c r="H63" s="297"/>
      <c r="I63" s="298"/>
      <c r="J63" s="299"/>
      <c r="K63" s="299"/>
      <c r="L63" s="298"/>
      <c r="M63" s="298"/>
      <c r="N63" s="298"/>
      <c r="O63" s="298"/>
      <c r="P63" s="254"/>
      <c r="Q63" s="4"/>
    </row>
    <row r="64" spans="1:17" s="27" customFormat="1" ht="15" outlineLevel="1" x14ac:dyDescent="0.2">
      <c r="A64" s="599"/>
      <c r="B64" s="276"/>
      <c r="C64" s="588"/>
      <c r="D64" s="588"/>
      <c r="E64" s="270"/>
      <c r="F64" s="261"/>
      <c r="G64" s="261"/>
      <c r="H64" s="297"/>
      <c r="I64" s="298"/>
      <c r="J64" s="298"/>
      <c r="K64" s="298"/>
      <c r="L64" s="298"/>
      <c r="M64" s="298"/>
      <c r="N64" s="298"/>
      <c r="O64" s="298"/>
      <c r="P64" s="254"/>
      <c r="Q64" s="4"/>
    </row>
    <row r="65" spans="1:17" s="27" customFormat="1" ht="15" outlineLevel="1" x14ac:dyDescent="0.2">
      <c r="A65" s="599"/>
      <c r="B65" s="276"/>
      <c r="C65" s="588"/>
      <c r="D65" s="588"/>
      <c r="E65" s="270"/>
      <c r="F65" s="261"/>
      <c r="G65" s="261"/>
      <c r="H65" s="297"/>
      <c r="I65" s="298"/>
      <c r="J65" s="298"/>
      <c r="K65" s="298"/>
      <c r="L65" s="298"/>
      <c r="M65" s="298"/>
      <c r="N65" s="298"/>
      <c r="O65" s="298"/>
      <c r="P65" s="254"/>
      <c r="Q65" s="4"/>
    </row>
    <row r="66" spans="1:17" s="27" customFormat="1" ht="15" outlineLevel="1" x14ac:dyDescent="0.2">
      <c r="A66" s="599"/>
      <c r="B66" s="276"/>
      <c r="C66" s="597"/>
      <c r="D66" s="597"/>
      <c r="E66" s="355"/>
      <c r="F66" s="301"/>
      <c r="G66" s="301"/>
      <c r="H66" s="297"/>
      <c r="I66" s="298"/>
      <c r="J66" s="298"/>
      <c r="K66" s="298"/>
      <c r="L66" s="298"/>
      <c r="M66" s="298"/>
      <c r="N66" s="298"/>
      <c r="O66" s="298"/>
      <c r="P66" s="254"/>
      <c r="Q66" s="4"/>
    </row>
    <row r="67" spans="1:17" s="27" customFormat="1" ht="15" x14ac:dyDescent="0.2">
      <c r="A67" s="599"/>
      <c r="B67" s="356"/>
      <c r="C67" s="602" t="s">
        <v>225</v>
      </c>
      <c r="D67" s="602"/>
      <c r="E67" s="357"/>
      <c r="F67" s="358"/>
      <c r="G67" s="358"/>
      <c r="H67" s="359">
        <f>SUM(G22*H22,G23*H23,G24*H24,G25*H25,G26*H26,G27*H27,G29*H29,G54*H54,G28*H28)</f>
        <v>0</v>
      </c>
      <c r="I67" s="359">
        <f>SUM(G34*I34,G35*I35,G39*I39,G40*I40,G36*I36,G37*I37,G38*I38)</f>
        <v>0</v>
      </c>
      <c r="J67" s="360"/>
      <c r="K67" s="357"/>
      <c r="L67" s="357"/>
      <c r="M67" s="357"/>
      <c r="N67" s="359"/>
      <c r="O67" s="357"/>
      <c r="P67" s="361">
        <f>SUM(H67:O67)</f>
        <v>0</v>
      </c>
      <c r="Q67" s="4"/>
    </row>
    <row r="68" spans="1:17" s="27" customFormat="1" ht="15" x14ac:dyDescent="0.2">
      <c r="A68" s="599"/>
      <c r="B68" s="498"/>
      <c r="C68" s="499" t="s">
        <v>509</v>
      </c>
      <c r="D68" s="499"/>
      <c r="E68" s="500"/>
      <c r="F68" s="501"/>
      <c r="G68" s="501"/>
      <c r="H68" s="502">
        <f>H67-(G28*H28)</f>
        <v>0</v>
      </c>
      <c r="I68" s="502">
        <f>I67-SUM(G39*I39,G40*I40)</f>
        <v>0</v>
      </c>
      <c r="J68" s="503"/>
      <c r="K68" s="500"/>
      <c r="L68" s="500"/>
      <c r="M68" s="500"/>
      <c r="N68" s="500"/>
      <c r="O68" s="500"/>
      <c r="P68" s="504"/>
      <c r="Q68" s="4"/>
    </row>
    <row r="69" spans="1:17" s="27" customFormat="1" ht="15" x14ac:dyDescent="0.2">
      <c r="A69" s="599"/>
      <c r="B69" s="277"/>
      <c r="C69" s="588" t="s">
        <v>322</v>
      </c>
      <c r="D69" s="588"/>
      <c r="E69" s="271"/>
      <c r="F69" s="269"/>
      <c r="G69" s="269"/>
      <c r="H69" s="271"/>
      <c r="I69" s="271"/>
      <c r="J69" s="272">
        <f>SUM($E$34*$F$34*J34,$E$35*$F$35*J35,$E$36*$F$36*J36,$E$37*$F$37*J37,$E$38*$F$38*J38,$E$45*$F$45*J45,$E$46*$F$46*J46,$E$47*$F$47*J47,$E$48*$F$48*J48,$F$59*J59,$F$60*J60,$F$61*J61,$F$62*J62)</f>
        <v>0</v>
      </c>
      <c r="K69" s="272">
        <f>SUM($E$34*$F$34*K34,$E$35*$F$35*K35,$E$36*$F$36*K36,$E$37*$F$37*K37,$E$38*$F$38*K38,$E$45*$F$45*K45,$E$46*$F$46*K46,$E$47*$F$47*K47,$E$48*$F$48*K48,$F$59*K59,$F$60*K60,$F$61*K61,$F$62*K62)</f>
        <v>0</v>
      </c>
      <c r="L69" s="272"/>
      <c r="M69" s="272"/>
      <c r="N69" s="271"/>
      <c r="O69" s="271"/>
      <c r="P69" s="278">
        <f>SUM(H69:O69)</f>
        <v>0</v>
      </c>
      <c r="Q69" s="4"/>
    </row>
    <row r="70" spans="1:17" s="27" customFormat="1" ht="15" x14ac:dyDescent="0.2">
      <c r="A70" s="599"/>
      <c r="B70" s="277"/>
      <c r="C70" s="588" t="s">
        <v>505</v>
      </c>
      <c r="D70" s="588"/>
      <c r="E70" s="271"/>
      <c r="F70" s="269"/>
      <c r="G70" s="269"/>
      <c r="H70" s="271"/>
      <c r="I70" s="271"/>
      <c r="J70" s="272">
        <f>J69-($E$36*$F$36*J36)</f>
        <v>0</v>
      </c>
      <c r="K70" s="272">
        <f>K69-($E$36*$F$36*K36)</f>
        <v>0</v>
      </c>
      <c r="L70" s="271"/>
      <c r="M70" s="271"/>
      <c r="N70" s="271"/>
      <c r="O70" s="271"/>
      <c r="P70" s="278"/>
      <c r="Q70" s="4"/>
    </row>
    <row r="71" spans="1:17" s="27" customFormat="1" ht="15" x14ac:dyDescent="0.2">
      <c r="A71" s="599"/>
      <c r="B71" s="279"/>
      <c r="C71" s="603"/>
      <c r="D71" s="603"/>
      <c r="E71" s="264"/>
      <c r="F71" s="262"/>
      <c r="G71" s="262"/>
      <c r="H71" s="262"/>
      <c r="I71" s="262"/>
      <c r="J71" s="262"/>
      <c r="K71" s="264"/>
      <c r="L71" s="264"/>
      <c r="M71" s="264"/>
      <c r="N71" s="264"/>
      <c r="O71" s="264"/>
      <c r="P71" s="280"/>
      <c r="Q71" s="4"/>
    </row>
    <row r="72" spans="1:17" s="6" customFormat="1" ht="15" x14ac:dyDescent="0.2">
      <c r="A72" s="599"/>
      <c r="B72" s="279"/>
      <c r="C72" s="586" t="s">
        <v>324</v>
      </c>
      <c r="D72" s="586"/>
      <c r="E72" s="255"/>
      <c r="F72" s="266"/>
      <c r="G72" s="255"/>
      <c r="H72" s="267">
        <f>'3.  Distribution Rates'!E33</f>
        <v>1.3375E-2</v>
      </c>
      <c r="I72" s="267">
        <f>'3.  Distribution Rates'!E34</f>
        <v>8.199999999999999E-3</v>
      </c>
      <c r="J72" s="267">
        <f>'3.  Distribution Rates'!E35</f>
        <v>3.4411749999999999</v>
      </c>
      <c r="K72" s="267">
        <f>'3.  Distribution Rates'!E36</f>
        <v>1.025825</v>
      </c>
      <c r="L72" s="267">
        <f>'3.  Distribution Rates'!E37</f>
        <v>11.462849999999998</v>
      </c>
      <c r="M72" s="267">
        <f>'3.  Distribution Rates'!E38</f>
        <v>22.86185</v>
      </c>
      <c r="N72" s="267">
        <f>'3.  Distribution Rates'!E39</f>
        <v>2.9274999999999999E-2</v>
      </c>
      <c r="O72" s="267"/>
      <c r="P72" s="281"/>
      <c r="Q72" s="143"/>
    </row>
    <row r="73" spans="1:17" s="27" customFormat="1" ht="15" x14ac:dyDescent="0.2">
      <c r="A73" s="599"/>
      <c r="B73" s="279"/>
      <c r="C73" s="603" t="s">
        <v>62</v>
      </c>
      <c r="D73" s="603"/>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7" s="27" customFormat="1" ht="15" x14ac:dyDescent="0.2">
      <c r="A74" s="599"/>
      <c r="B74" s="279"/>
      <c r="C74" s="586" t="s">
        <v>63</v>
      </c>
      <c r="D74" s="586"/>
      <c r="E74" s="264"/>
      <c r="F74" s="262"/>
      <c r="G74" s="262"/>
      <c r="H74" s="255">
        <f>H68*'6.  Persistence Rates'!$E$25</f>
        <v>0</v>
      </c>
      <c r="I74" s="255">
        <f>I68*'6.  Persistence Rates'!$E$25</f>
        <v>0</v>
      </c>
      <c r="J74" s="255">
        <f>J70*'6.  Persistence Rates'!Q25</f>
        <v>0</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599"/>
      <c r="B75" s="279"/>
      <c r="C75" s="586" t="s">
        <v>64</v>
      </c>
      <c r="D75" s="586"/>
      <c r="E75" s="264"/>
      <c r="F75" s="262"/>
      <c r="G75" s="262"/>
      <c r="H75" s="255">
        <f>H68*'6.  Persistence Rates'!$F$25</f>
        <v>0</v>
      </c>
      <c r="I75" s="255">
        <f>I68*'6.  Persistence Rates'!$F$25</f>
        <v>0</v>
      </c>
      <c r="J75" s="255">
        <f>J70*'6.  Persistence Rates'!R25</f>
        <v>0</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599"/>
      <c r="B76" s="279"/>
      <c r="C76" s="586" t="s">
        <v>65</v>
      </c>
      <c r="D76" s="586"/>
      <c r="E76" s="264"/>
      <c r="F76" s="262"/>
      <c r="G76" s="262"/>
      <c r="H76" s="255">
        <f>$H$68*'6.  Persistence Rates'!$G$25</f>
        <v>0</v>
      </c>
      <c r="I76" s="255">
        <f>$I$68*'6.  Persistence Rates'!$G$25</f>
        <v>0</v>
      </c>
      <c r="J76" s="255">
        <f>$J$70*'6.  Persistence Rates'!$S$25</f>
        <v>0</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3" t="s">
        <v>423</v>
      </c>
      <c r="D77" s="523"/>
      <c r="E77" s="264"/>
      <c r="F77" s="262"/>
      <c r="G77" s="262"/>
      <c r="H77" s="255">
        <f>$H$68*'6.  Persistence Rates'!$H$25</f>
        <v>0</v>
      </c>
      <c r="I77" s="255">
        <f>$I$68*'6.  Persistence Rates'!$H$25</f>
        <v>0</v>
      </c>
      <c r="J77" s="255">
        <f>$J$70*'6.  Persistence Rates'!$T$25</f>
        <v>0</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3" t="s">
        <v>424</v>
      </c>
      <c r="D78" s="523"/>
      <c r="E78" s="264"/>
      <c r="F78" s="262"/>
      <c r="G78" s="262"/>
      <c r="H78" s="255">
        <f>$H$68*'6.  Persistence Rates'!$I$25</f>
        <v>0</v>
      </c>
      <c r="I78" s="255">
        <f>$I$68*'6.  Persistence Rates'!$I$25</f>
        <v>0</v>
      </c>
      <c r="J78" s="255">
        <f>$J$70*'6.  Persistence Rates'!$U$25</f>
        <v>0</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3" t="s">
        <v>425</v>
      </c>
      <c r="D79" s="523"/>
      <c r="E79" s="264"/>
      <c r="F79" s="262"/>
      <c r="G79" s="262"/>
      <c r="H79" s="255">
        <f>$H$68*'6.  Persistence Rates'!$J$25</f>
        <v>0</v>
      </c>
      <c r="I79" s="255">
        <f>$I$68*'6.  Persistence Rates'!$J$25</f>
        <v>0</v>
      </c>
      <c r="J79" s="255">
        <f>$J$70*'6.  Persistence Rates'!$V$25</f>
        <v>0</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3" t="s">
        <v>426</v>
      </c>
      <c r="D80" s="523"/>
      <c r="E80" s="264"/>
      <c r="F80" s="262"/>
      <c r="G80" s="262"/>
      <c r="H80" s="255">
        <f>$H$68*'6.  Persistence Rates'!$K$25</f>
        <v>0</v>
      </c>
      <c r="I80" s="255">
        <f>$I$68*'6.  Persistence Rates'!$K$25</f>
        <v>0</v>
      </c>
      <c r="J80" s="255">
        <f>$J$70*'6.  Persistence Rates'!$W$25</f>
        <v>0</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427</v>
      </c>
      <c r="D81" s="523"/>
      <c r="E81" s="264"/>
      <c r="F81" s="262"/>
      <c r="G81" s="262"/>
      <c r="H81" s="255">
        <f>$H$68*'6.  Persistence Rates'!$L$25</f>
        <v>0</v>
      </c>
      <c r="I81" s="255">
        <f>$I$68*'6.  Persistence Rates'!$L$25</f>
        <v>0</v>
      </c>
      <c r="J81" s="255">
        <f>$J$70*'6.  Persistence Rates'!$X$25</f>
        <v>0</v>
      </c>
      <c r="K81" s="255">
        <f>$K$70*'6.  Persistence Rates'!$X$25</f>
        <v>0</v>
      </c>
      <c r="L81" s="255">
        <f>$L$69*'6.  Persistence Rates'!$X$25</f>
        <v>0</v>
      </c>
      <c r="M81" s="255">
        <f>$M$69*'6.  Persistence Rates'!$X$25</f>
        <v>0</v>
      </c>
      <c r="N81" s="255">
        <f>$N$67*'6.  Persistence Rates'!$L$25</f>
        <v>0</v>
      </c>
      <c r="O81" s="264"/>
      <c r="P81" s="280"/>
      <c r="Q81" s="4"/>
    </row>
    <row r="82" spans="1:17" x14ac:dyDescent="0.25">
      <c r="B82" s="400"/>
      <c r="C82" s="524" t="s">
        <v>428</v>
      </c>
      <c r="D82" s="401"/>
      <c r="E82" s="401"/>
      <c r="F82" s="402"/>
      <c r="G82" s="402"/>
      <c r="H82" s="531">
        <f>$H$68*'6.  Persistence Rates'!$M$25</f>
        <v>0</v>
      </c>
      <c r="I82" s="531">
        <f>$I$68*'6.  Persistence Rates'!$M$25</f>
        <v>0</v>
      </c>
      <c r="J82" s="531">
        <f>$J$70*'6.  Persistence Rates'!$Y$25</f>
        <v>0</v>
      </c>
      <c r="K82" s="531">
        <f>$K$70*'6.  Persistence Rates'!$Y$25</f>
        <v>0</v>
      </c>
      <c r="L82" s="531">
        <f>$L$69*'6.  Persistence Rates'!$Y$25</f>
        <v>0</v>
      </c>
      <c r="M82" s="531">
        <f>$M$69*'6.  Persistence Rates'!$Y$25</f>
        <v>0</v>
      </c>
      <c r="N82" s="531">
        <f>$N$67*'6.  Persistence Rates'!$M$25</f>
        <v>0</v>
      </c>
      <c r="O82" s="334"/>
      <c r="P82" s="403"/>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89" t="s">
        <v>359</v>
      </c>
      <c r="C85" s="589"/>
      <c r="D85" s="589"/>
      <c r="E85" s="589"/>
      <c r="F85" s="589"/>
      <c r="G85" s="589"/>
      <c r="H85" s="589"/>
      <c r="I85" s="589"/>
      <c r="J85" s="589"/>
      <c r="K85" s="589"/>
      <c r="L85" s="589"/>
      <c r="M85" s="589"/>
      <c r="N85" s="589"/>
      <c r="O85" s="589"/>
      <c r="P85" s="589"/>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93" t="s">
        <v>58</v>
      </c>
      <c r="C87" s="595" t="s">
        <v>0</v>
      </c>
      <c r="D87" s="595" t="s">
        <v>44</v>
      </c>
      <c r="E87" s="595" t="s">
        <v>209</v>
      </c>
      <c r="F87" s="274" t="s">
        <v>45</v>
      </c>
      <c r="G87" s="274" t="s">
        <v>206</v>
      </c>
      <c r="H87" s="590" t="s">
        <v>59</v>
      </c>
      <c r="I87" s="591"/>
      <c r="J87" s="591"/>
      <c r="K87" s="591"/>
      <c r="L87" s="591"/>
      <c r="M87" s="591"/>
      <c r="N87" s="591"/>
      <c r="O87" s="591"/>
      <c r="P87" s="592"/>
      <c r="Q87" s="66"/>
    </row>
    <row r="88" spans="1:17" ht="45" x14ac:dyDescent="0.25">
      <c r="B88" s="594"/>
      <c r="C88" s="596"/>
      <c r="D88" s="596"/>
      <c r="E88" s="596"/>
      <c r="F88" s="140" t="s">
        <v>93</v>
      </c>
      <c r="G88" s="140" t="s">
        <v>94</v>
      </c>
      <c r="H88" s="140" t="s">
        <v>37</v>
      </c>
      <c r="I88" s="140" t="s">
        <v>39</v>
      </c>
      <c r="J88" s="140" t="s">
        <v>108</v>
      </c>
      <c r="K88" s="140" t="s">
        <v>109</v>
      </c>
      <c r="L88" s="140" t="s">
        <v>40</v>
      </c>
      <c r="M88" s="140" t="s">
        <v>41</v>
      </c>
      <c r="N88" s="140" t="s">
        <v>42</v>
      </c>
      <c r="O88" s="140" t="s">
        <v>105</v>
      </c>
      <c r="P88" s="383" t="s">
        <v>34</v>
      </c>
      <c r="Q88" s="66"/>
    </row>
    <row r="89" spans="1:17" s="21" customFormat="1" ht="19.5" customHeight="1" outlineLevel="1" x14ac:dyDescent="0.25">
      <c r="A89" s="45"/>
      <c r="B89" s="377"/>
      <c r="C89" s="600" t="s">
        <v>1</v>
      </c>
      <c r="D89" s="600"/>
      <c r="E89" s="378"/>
      <c r="F89" s="379"/>
      <c r="G89" s="379"/>
      <c r="H89" s="379"/>
      <c r="I89" s="379"/>
      <c r="J89" s="379"/>
      <c r="K89" s="379"/>
      <c r="L89" s="379"/>
      <c r="M89" s="379"/>
      <c r="N89" s="379"/>
      <c r="O89" s="379"/>
      <c r="P89" s="380"/>
      <c r="Q89" s="142"/>
    </row>
    <row r="90" spans="1:17" ht="15" outlineLevel="1" x14ac:dyDescent="0.25">
      <c r="A90" s="599"/>
      <c r="B90" s="276">
        <v>1</v>
      </c>
      <c r="C90" s="257" t="s">
        <v>2</v>
      </c>
      <c r="D90" s="255" t="s">
        <v>33</v>
      </c>
      <c r="E90" s="255"/>
      <c r="F90" s="300"/>
      <c r="G90" s="300"/>
      <c r="H90" s="299">
        <v>1</v>
      </c>
      <c r="I90" s="298"/>
      <c r="J90" s="298"/>
      <c r="K90" s="298"/>
      <c r="L90" s="298"/>
      <c r="M90" s="298"/>
      <c r="N90" s="298"/>
      <c r="O90" s="298"/>
      <c r="P90" s="254">
        <f>SUM(H90:O90)</f>
        <v>1</v>
      </c>
      <c r="Q90" s="66"/>
    </row>
    <row r="91" spans="1:17" ht="15" outlineLevel="1" x14ac:dyDescent="0.25">
      <c r="A91" s="599"/>
      <c r="B91" s="276">
        <v>2</v>
      </c>
      <c r="C91" s="257" t="s">
        <v>3</v>
      </c>
      <c r="D91" s="255" t="s">
        <v>33</v>
      </c>
      <c r="E91" s="255"/>
      <c r="F91" s="300"/>
      <c r="G91" s="300"/>
      <c r="H91" s="299">
        <v>1</v>
      </c>
      <c r="I91" s="298"/>
      <c r="J91" s="298"/>
      <c r="K91" s="298"/>
      <c r="L91" s="298"/>
      <c r="M91" s="298"/>
      <c r="N91" s="298"/>
      <c r="O91" s="298"/>
      <c r="P91" s="254">
        <f t="shared" ref="P91:P98" si="5">SUM(H91:O91)</f>
        <v>1</v>
      </c>
      <c r="Q91" s="66"/>
    </row>
    <row r="92" spans="1:17" ht="15" outlineLevel="1" x14ac:dyDescent="0.25">
      <c r="A92" s="599"/>
      <c r="B92" s="276">
        <v>3</v>
      </c>
      <c r="C92" s="257" t="s">
        <v>4</v>
      </c>
      <c r="D92" s="255" t="s">
        <v>33</v>
      </c>
      <c r="E92" s="255"/>
      <c r="F92" s="300"/>
      <c r="G92" s="300"/>
      <c r="H92" s="299">
        <v>1</v>
      </c>
      <c r="I92" s="298"/>
      <c r="J92" s="298"/>
      <c r="K92" s="298"/>
      <c r="L92" s="298"/>
      <c r="M92" s="298"/>
      <c r="N92" s="298"/>
      <c r="O92" s="298"/>
      <c r="P92" s="254">
        <f t="shared" si="5"/>
        <v>1</v>
      </c>
      <c r="Q92" s="66"/>
    </row>
    <row r="93" spans="1:17" ht="15" outlineLevel="1" x14ac:dyDescent="0.25">
      <c r="A93" s="599"/>
      <c r="B93" s="276">
        <v>4</v>
      </c>
      <c r="C93" s="257" t="s">
        <v>5</v>
      </c>
      <c r="D93" s="255" t="s">
        <v>33</v>
      </c>
      <c r="E93" s="255"/>
      <c r="F93" s="300"/>
      <c r="G93" s="300"/>
      <c r="H93" s="299">
        <v>1</v>
      </c>
      <c r="I93" s="298"/>
      <c r="J93" s="298"/>
      <c r="K93" s="298"/>
      <c r="L93" s="298"/>
      <c r="M93" s="298"/>
      <c r="N93" s="298"/>
      <c r="O93" s="298"/>
      <c r="P93" s="254">
        <f t="shared" si="5"/>
        <v>1</v>
      </c>
      <c r="Q93" s="66"/>
    </row>
    <row r="94" spans="1:17" ht="15" outlineLevel="1" x14ac:dyDescent="0.25">
      <c r="A94" s="599"/>
      <c r="B94" s="276">
        <v>5</v>
      </c>
      <c r="C94" s="257" t="s">
        <v>6</v>
      </c>
      <c r="D94" s="255" t="s">
        <v>33</v>
      </c>
      <c r="E94" s="255"/>
      <c r="F94" s="300"/>
      <c r="G94" s="300"/>
      <c r="H94" s="299">
        <v>1</v>
      </c>
      <c r="I94" s="298"/>
      <c r="J94" s="298"/>
      <c r="K94" s="298"/>
      <c r="L94" s="298"/>
      <c r="M94" s="298"/>
      <c r="N94" s="298"/>
      <c r="O94" s="298"/>
      <c r="P94" s="254">
        <f t="shared" si="5"/>
        <v>1</v>
      </c>
      <c r="Q94" s="66"/>
    </row>
    <row r="95" spans="1:17" ht="15" outlineLevel="1" x14ac:dyDescent="0.25">
      <c r="A95" s="599"/>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599"/>
      <c r="B96" s="276">
        <v>7</v>
      </c>
      <c r="C96" s="257" t="s">
        <v>32</v>
      </c>
      <c r="D96" s="255" t="s">
        <v>33</v>
      </c>
      <c r="E96" s="255"/>
      <c r="F96" s="300"/>
      <c r="G96" s="300"/>
      <c r="H96" s="299">
        <v>0</v>
      </c>
      <c r="I96" s="298"/>
      <c r="J96" s="298"/>
      <c r="K96" s="298"/>
      <c r="L96" s="298"/>
      <c r="M96" s="298"/>
      <c r="N96" s="298"/>
      <c r="O96" s="298"/>
      <c r="P96" s="254">
        <f t="shared" si="5"/>
        <v>0</v>
      </c>
      <c r="Q96" s="66"/>
    </row>
    <row r="97" spans="1:19" ht="15" outlineLevel="1" x14ac:dyDescent="0.25">
      <c r="A97" s="599"/>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599"/>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599"/>
      <c r="B99" s="276"/>
      <c r="C99" s="258" t="s">
        <v>259</v>
      </c>
      <c r="D99" s="255" t="s">
        <v>257</v>
      </c>
      <c r="E99" s="255"/>
      <c r="F99" s="300"/>
      <c r="G99" s="300"/>
      <c r="H99" s="297"/>
      <c r="I99" s="298"/>
      <c r="J99" s="298"/>
      <c r="K99" s="298"/>
      <c r="L99" s="298"/>
      <c r="M99" s="298"/>
      <c r="N99" s="298"/>
      <c r="O99" s="298"/>
      <c r="P99" s="254"/>
      <c r="Q99" s="66"/>
    </row>
    <row r="100" spans="1:19" ht="15" outlineLevel="1" x14ac:dyDescent="0.25">
      <c r="A100" s="599"/>
      <c r="B100" s="276"/>
      <c r="C100" s="588"/>
      <c r="D100" s="588"/>
      <c r="E100" s="270"/>
      <c r="F100" s="300"/>
      <c r="G100" s="300"/>
      <c r="H100" s="297">
        <v>1</v>
      </c>
      <c r="I100" s="298"/>
      <c r="J100" s="298"/>
      <c r="K100" s="298"/>
      <c r="L100" s="298"/>
      <c r="M100" s="298"/>
      <c r="N100" s="298"/>
      <c r="O100" s="298"/>
      <c r="P100" s="254"/>
      <c r="Q100" s="66"/>
    </row>
    <row r="101" spans="1:19" ht="15" outlineLevel="1" x14ac:dyDescent="0.25">
      <c r="A101" s="599"/>
      <c r="B101" s="276"/>
      <c r="C101" s="588"/>
      <c r="D101" s="588"/>
      <c r="E101" s="270"/>
      <c r="F101" s="300"/>
      <c r="G101" s="300"/>
      <c r="H101" s="297"/>
      <c r="I101" s="298"/>
      <c r="J101" s="298"/>
      <c r="K101" s="298"/>
      <c r="L101" s="298"/>
      <c r="M101" s="298"/>
      <c r="N101" s="298"/>
      <c r="O101" s="298"/>
      <c r="P101" s="254"/>
      <c r="Q101" s="66"/>
    </row>
    <row r="102" spans="1:19" s="21" customFormat="1" ht="18.75" customHeight="1" outlineLevel="1" x14ac:dyDescent="0.25">
      <c r="A102" s="599"/>
      <c r="B102" s="250"/>
      <c r="C102" s="598" t="s">
        <v>9</v>
      </c>
      <c r="D102" s="598"/>
      <c r="E102" s="251"/>
      <c r="F102" s="252"/>
      <c r="G102" s="252"/>
      <c r="H102" s="252"/>
      <c r="I102" s="252"/>
      <c r="J102" s="252"/>
      <c r="K102" s="252"/>
      <c r="L102" s="252"/>
      <c r="M102" s="252"/>
      <c r="N102" s="252"/>
      <c r="O102" s="252"/>
      <c r="P102" s="253"/>
      <c r="Q102" s="142"/>
      <c r="R102" s="27"/>
      <c r="S102" s="27"/>
    </row>
    <row r="103" spans="1:19" ht="15" outlineLevel="1" x14ac:dyDescent="0.25">
      <c r="A103" s="599"/>
      <c r="B103" s="151">
        <v>10</v>
      </c>
      <c r="C103" s="259" t="s">
        <v>26</v>
      </c>
      <c r="D103" s="255" t="s">
        <v>33</v>
      </c>
      <c r="E103" s="255">
        <v>12</v>
      </c>
      <c r="F103" s="300"/>
      <c r="G103" s="300"/>
      <c r="H103" s="297"/>
      <c r="I103" s="299">
        <v>1</v>
      </c>
      <c r="J103" s="299">
        <v>0</v>
      </c>
      <c r="K103" s="299">
        <v>0</v>
      </c>
      <c r="L103" s="298"/>
      <c r="M103" s="298"/>
      <c r="N103" s="298"/>
      <c r="O103" s="298"/>
      <c r="P103" s="254">
        <f>SUM(H103:O103)</f>
        <v>1</v>
      </c>
      <c r="Q103" s="66"/>
    </row>
    <row r="104" spans="1:19" ht="15" outlineLevel="1" x14ac:dyDescent="0.25">
      <c r="A104" s="599"/>
      <c r="B104" s="151">
        <v>11</v>
      </c>
      <c r="C104" s="257" t="s">
        <v>24</v>
      </c>
      <c r="D104" s="255" t="s">
        <v>33</v>
      </c>
      <c r="E104" s="255">
        <v>12</v>
      </c>
      <c r="F104" s="300"/>
      <c r="G104" s="300"/>
      <c r="H104" s="297"/>
      <c r="I104" s="299">
        <v>1</v>
      </c>
      <c r="J104" s="299">
        <v>0</v>
      </c>
      <c r="K104" s="299">
        <v>0</v>
      </c>
      <c r="L104" s="298"/>
      <c r="M104" s="298"/>
      <c r="N104" s="298"/>
      <c r="O104" s="298"/>
      <c r="P104" s="254">
        <f>SUM(H104:O104)</f>
        <v>1</v>
      </c>
      <c r="Q104" s="66"/>
    </row>
    <row r="105" spans="1:19" ht="15" outlineLevel="1" x14ac:dyDescent="0.25">
      <c r="A105" s="599"/>
      <c r="B105" s="151">
        <v>12</v>
      </c>
      <c r="C105" s="257" t="s">
        <v>27</v>
      </c>
      <c r="D105" s="255" t="s">
        <v>33</v>
      </c>
      <c r="E105" s="255">
        <v>3</v>
      </c>
      <c r="F105" s="300"/>
      <c r="G105" s="300"/>
      <c r="H105" s="297"/>
      <c r="I105" s="299">
        <v>0</v>
      </c>
      <c r="J105" s="299">
        <v>0</v>
      </c>
      <c r="K105" s="299">
        <v>0</v>
      </c>
      <c r="L105" s="298"/>
      <c r="M105" s="298"/>
      <c r="N105" s="298"/>
      <c r="O105" s="298"/>
      <c r="P105" s="254">
        <f t="shared" ref="P105:P110" si="6">SUM(H105:O105)</f>
        <v>0</v>
      </c>
      <c r="Q105" s="66"/>
    </row>
    <row r="106" spans="1:19" ht="15" outlineLevel="1" x14ac:dyDescent="0.25">
      <c r="A106" s="599"/>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599"/>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599"/>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9"/>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9"/>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9"/>
      <c r="B111" s="276"/>
      <c r="C111" s="258" t="s">
        <v>259</v>
      </c>
      <c r="D111" s="255" t="s">
        <v>257</v>
      </c>
      <c r="E111" s="255"/>
      <c r="F111" s="300"/>
      <c r="G111" s="300"/>
      <c r="H111" s="297"/>
      <c r="I111" s="299"/>
      <c r="J111" s="299"/>
      <c r="K111" s="298"/>
      <c r="L111" s="298"/>
      <c r="M111" s="298"/>
      <c r="N111" s="298"/>
      <c r="O111" s="298"/>
      <c r="P111" s="254"/>
      <c r="Q111" s="66"/>
    </row>
    <row r="112" spans="1:19" ht="15" outlineLevel="1" x14ac:dyDescent="0.25">
      <c r="A112" s="599"/>
      <c r="B112" s="276"/>
      <c r="C112" s="588"/>
      <c r="D112" s="588"/>
      <c r="E112" s="270"/>
      <c r="F112" s="300"/>
      <c r="G112" s="300"/>
      <c r="H112" s="297"/>
      <c r="I112" s="299"/>
      <c r="J112" s="299"/>
      <c r="K112" s="298"/>
      <c r="L112" s="298"/>
      <c r="M112" s="298"/>
      <c r="N112" s="298"/>
      <c r="O112" s="298"/>
      <c r="P112" s="254"/>
      <c r="Q112" s="66"/>
    </row>
    <row r="113" spans="1:17" ht="15" outlineLevel="1" x14ac:dyDescent="0.25">
      <c r="A113" s="599"/>
      <c r="B113" s="276"/>
      <c r="C113" s="588"/>
      <c r="D113" s="588"/>
      <c r="E113" s="270"/>
      <c r="F113" s="300"/>
      <c r="G113" s="300"/>
      <c r="H113" s="297"/>
      <c r="I113" s="299"/>
      <c r="J113" s="299"/>
      <c r="K113" s="298"/>
      <c r="L113" s="298"/>
      <c r="M113" s="298"/>
      <c r="N113" s="298"/>
      <c r="O113" s="298"/>
      <c r="P113" s="254"/>
      <c r="Q113" s="66"/>
    </row>
    <row r="114" spans="1:17" s="21" customFormat="1" ht="18" customHeight="1" outlineLevel="1" x14ac:dyDescent="0.25">
      <c r="A114" s="599"/>
      <c r="B114" s="250"/>
      <c r="C114" s="598" t="s">
        <v>11</v>
      </c>
      <c r="D114" s="598"/>
      <c r="E114" s="251"/>
      <c r="F114" s="252"/>
      <c r="G114" s="252"/>
      <c r="H114" s="252"/>
      <c r="I114" s="252"/>
      <c r="J114" s="252"/>
      <c r="K114" s="252"/>
      <c r="L114" s="252"/>
      <c r="M114" s="252"/>
      <c r="N114" s="252"/>
      <c r="O114" s="252"/>
      <c r="P114" s="253"/>
      <c r="Q114" s="142"/>
    </row>
    <row r="115" spans="1:17" ht="15" outlineLevel="1" x14ac:dyDescent="0.25">
      <c r="A115" s="599"/>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599"/>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9"/>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9"/>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9"/>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9"/>
      <c r="B120" s="151"/>
      <c r="C120" s="258" t="s">
        <v>259</v>
      </c>
      <c r="D120" s="255" t="s">
        <v>257</v>
      </c>
      <c r="E120" s="255"/>
      <c r="F120" s="300"/>
      <c r="G120" s="300"/>
      <c r="H120" s="297"/>
      <c r="I120" s="298"/>
      <c r="J120" s="298"/>
      <c r="K120" s="298"/>
      <c r="L120" s="298"/>
      <c r="M120" s="298"/>
      <c r="N120" s="298"/>
      <c r="O120" s="298"/>
      <c r="P120" s="254"/>
      <c r="Q120" s="66"/>
    </row>
    <row r="121" spans="1:17" ht="15" outlineLevel="1" x14ac:dyDescent="0.25">
      <c r="A121" s="599"/>
      <c r="B121" s="151"/>
      <c r="C121" s="588"/>
      <c r="D121" s="588"/>
      <c r="E121" s="270"/>
      <c r="F121" s="300"/>
      <c r="G121" s="300"/>
      <c r="H121" s="297"/>
      <c r="I121" s="298"/>
      <c r="J121" s="298"/>
      <c r="K121" s="298"/>
      <c r="L121" s="298"/>
      <c r="M121" s="298"/>
      <c r="N121" s="298"/>
      <c r="O121" s="298"/>
      <c r="P121" s="254"/>
      <c r="Q121" s="66"/>
    </row>
    <row r="122" spans="1:17" ht="15" outlineLevel="1" x14ac:dyDescent="0.25">
      <c r="A122" s="599"/>
      <c r="B122" s="151"/>
      <c r="C122" s="588"/>
      <c r="D122" s="588"/>
      <c r="E122" s="270"/>
      <c r="F122" s="300"/>
      <c r="G122" s="300"/>
      <c r="H122" s="297"/>
      <c r="I122" s="298"/>
      <c r="J122" s="298"/>
      <c r="K122" s="298"/>
      <c r="L122" s="298"/>
      <c r="M122" s="298"/>
      <c r="N122" s="298"/>
      <c r="O122" s="298"/>
      <c r="P122" s="254"/>
      <c r="Q122" s="66"/>
    </row>
    <row r="123" spans="1:17" ht="15" outlineLevel="1" x14ac:dyDescent="0.25">
      <c r="A123" s="599"/>
      <c r="B123" s="151"/>
      <c r="C123" s="588"/>
      <c r="D123" s="588"/>
      <c r="E123" s="270"/>
      <c r="F123" s="300"/>
      <c r="G123" s="300"/>
      <c r="H123" s="297"/>
      <c r="I123" s="298"/>
      <c r="J123" s="298"/>
      <c r="K123" s="298"/>
      <c r="L123" s="298"/>
      <c r="M123" s="298"/>
      <c r="N123" s="298"/>
      <c r="O123" s="298"/>
      <c r="P123" s="254"/>
      <c r="Q123" s="66"/>
    </row>
    <row r="124" spans="1:17" s="42" customFormat="1" ht="15" outlineLevel="1" x14ac:dyDescent="0.25">
      <c r="A124" s="599"/>
      <c r="B124" s="250"/>
      <c r="C124" s="598" t="s">
        <v>15</v>
      </c>
      <c r="D124" s="598"/>
      <c r="E124" s="251"/>
      <c r="F124" s="252"/>
      <c r="G124" s="252"/>
      <c r="H124" s="252"/>
      <c r="I124" s="252"/>
      <c r="J124" s="252"/>
      <c r="K124" s="252"/>
      <c r="L124" s="252"/>
      <c r="M124" s="252"/>
      <c r="N124" s="252"/>
      <c r="O124" s="252"/>
      <c r="P124" s="253"/>
      <c r="Q124" s="150"/>
    </row>
    <row r="125" spans="1:17" ht="15" outlineLevel="1" x14ac:dyDescent="0.25">
      <c r="A125" s="599"/>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599"/>
      <c r="B126" s="276"/>
      <c r="C126" s="258" t="s">
        <v>259</v>
      </c>
      <c r="D126" s="255" t="s">
        <v>257</v>
      </c>
      <c r="E126" s="255"/>
      <c r="F126" s="300"/>
      <c r="G126" s="300"/>
      <c r="H126" s="297"/>
      <c r="I126" s="298"/>
      <c r="J126" s="298"/>
      <c r="K126" s="298"/>
      <c r="L126" s="298"/>
      <c r="M126" s="298"/>
      <c r="N126" s="298"/>
      <c r="O126" s="298"/>
      <c r="P126" s="254"/>
      <c r="Q126" s="66"/>
    </row>
    <row r="127" spans="1:17" ht="15" outlineLevel="1" x14ac:dyDescent="0.25">
      <c r="A127" s="599"/>
      <c r="B127" s="276"/>
      <c r="C127" s="588"/>
      <c r="D127" s="588"/>
      <c r="E127" s="270"/>
      <c r="F127" s="300"/>
      <c r="G127" s="300"/>
      <c r="H127" s="297"/>
      <c r="I127" s="298"/>
      <c r="J127" s="298"/>
      <c r="K127" s="298"/>
      <c r="L127" s="298"/>
      <c r="M127" s="298"/>
      <c r="N127" s="298"/>
      <c r="O127" s="298"/>
      <c r="P127" s="254"/>
      <c r="Q127" s="66"/>
    </row>
    <row r="128" spans="1:17" ht="15" outlineLevel="1" x14ac:dyDescent="0.25">
      <c r="A128" s="599"/>
      <c r="B128" s="276"/>
      <c r="C128" s="588"/>
      <c r="D128" s="588"/>
      <c r="E128" s="270"/>
      <c r="F128" s="300"/>
      <c r="G128" s="300"/>
      <c r="H128" s="297"/>
      <c r="I128" s="298"/>
      <c r="J128" s="298"/>
      <c r="K128" s="298"/>
      <c r="L128" s="298"/>
      <c r="M128" s="298"/>
      <c r="N128" s="298"/>
      <c r="O128" s="298"/>
      <c r="P128" s="254"/>
      <c r="Q128" s="66"/>
    </row>
    <row r="129" spans="1:17" s="42" customFormat="1" ht="15" outlineLevel="1" x14ac:dyDescent="0.25">
      <c r="A129" s="599"/>
      <c r="B129" s="250"/>
      <c r="C129" s="598" t="s">
        <v>16</v>
      </c>
      <c r="D129" s="598"/>
      <c r="E129" s="251"/>
      <c r="F129" s="252"/>
      <c r="G129" s="252"/>
      <c r="H129" s="252"/>
      <c r="I129" s="252"/>
      <c r="J129" s="252"/>
      <c r="K129" s="252"/>
      <c r="L129" s="252"/>
      <c r="M129" s="252"/>
      <c r="N129" s="252"/>
      <c r="O129" s="252"/>
      <c r="P129" s="253"/>
      <c r="Q129" s="150"/>
    </row>
    <row r="130" spans="1:17" ht="15" outlineLevel="1" x14ac:dyDescent="0.25">
      <c r="A130" s="599"/>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9"/>
      <c r="B131" s="276">
        <v>25</v>
      </c>
      <c r="C131" s="257" t="s">
        <v>18</v>
      </c>
      <c r="D131" s="255" t="s">
        <v>33</v>
      </c>
      <c r="E131" s="255"/>
      <c r="F131" s="300"/>
      <c r="G131" s="300"/>
      <c r="H131" s="297"/>
      <c r="I131" s="298"/>
      <c r="J131" s="299">
        <v>0</v>
      </c>
      <c r="K131" s="299">
        <v>0</v>
      </c>
      <c r="L131" s="298"/>
      <c r="M131" s="298"/>
      <c r="N131" s="298"/>
      <c r="O131" s="298"/>
      <c r="P131" s="254">
        <f t="shared" si="9"/>
        <v>0</v>
      </c>
      <c r="Q131" s="66"/>
    </row>
    <row r="132" spans="1:17" ht="15" outlineLevel="1" x14ac:dyDescent="0.25">
      <c r="A132" s="599"/>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599"/>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599"/>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599"/>
      <c r="B135" s="276"/>
      <c r="C135" s="258" t="s">
        <v>259</v>
      </c>
      <c r="D135" s="255" t="s">
        <v>257</v>
      </c>
      <c r="E135" s="255"/>
      <c r="F135" s="300"/>
      <c r="G135" s="300"/>
      <c r="H135" s="297"/>
      <c r="I135" s="298"/>
      <c r="J135" s="299"/>
      <c r="K135" s="298"/>
      <c r="L135" s="298"/>
      <c r="M135" s="298"/>
      <c r="N135" s="298"/>
      <c r="O135" s="298"/>
      <c r="P135" s="254"/>
      <c r="Q135" s="66"/>
    </row>
    <row r="136" spans="1:17" ht="15" outlineLevel="1" x14ac:dyDescent="0.25">
      <c r="A136" s="599"/>
      <c r="B136" s="276"/>
      <c r="C136" s="588"/>
      <c r="D136" s="588"/>
      <c r="E136" s="270"/>
      <c r="F136" s="300"/>
      <c r="G136" s="300"/>
      <c r="H136" s="297"/>
      <c r="I136" s="298"/>
      <c r="J136" s="299"/>
      <c r="K136" s="298"/>
      <c r="L136" s="298"/>
      <c r="M136" s="298"/>
      <c r="N136" s="298"/>
      <c r="O136" s="298"/>
      <c r="P136" s="254"/>
      <c r="Q136" s="66"/>
    </row>
    <row r="137" spans="1:17" ht="15" outlineLevel="1" x14ac:dyDescent="0.25">
      <c r="A137" s="599"/>
      <c r="B137" s="276"/>
      <c r="C137" s="588"/>
      <c r="D137" s="588"/>
      <c r="E137" s="270"/>
      <c r="F137" s="300"/>
      <c r="G137" s="300"/>
      <c r="H137" s="297"/>
      <c r="I137" s="298"/>
      <c r="J137" s="299"/>
      <c r="K137" s="298"/>
      <c r="L137" s="298"/>
      <c r="M137" s="298"/>
      <c r="N137" s="298"/>
      <c r="O137" s="298"/>
      <c r="P137" s="254"/>
      <c r="Q137" s="66"/>
    </row>
    <row r="138" spans="1:17" ht="15" outlineLevel="1" x14ac:dyDescent="0.25">
      <c r="A138" s="599"/>
      <c r="B138" s="276"/>
      <c r="C138" s="588"/>
      <c r="D138" s="588"/>
      <c r="E138" s="270"/>
      <c r="F138" s="300"/>
      <c r="G138" s="300"/>
      <c r="H138" s="297"/>
      <c r="I138" s="298"/>
      <c r="J138" s="299"/>
      <c r="K138" s="298"/>
      <c r="L138" s="298"/>
      <c r="M138" s="298"/>
      <c r="N138" s="298"/>
      <c r="O138" s="298"/>
      <c r="P138" s="254"/>
      <c r="Q138" s="66"/>
    </row>
    <row r="139" spans="1:17" s="42" customFormat="1" ht="15" outlineLevel="1" x14ac:dyDescent="0.25">
      <c r="A139" s="599"/>
      <c r="B139" s="250"/>
      <c r="C139" s="598" t="s">
        <v>105</v>
      </c>
      <c r="D139" s="598"/>
      <c r="E139" s="251"/>
      <c r="F139" s="252"/>
      <c r="G139" s="252"/>
      <c r="H139" s="252"/>
      <c r="I139" s="252"/>
      <c r="J139" s="252"/>
      <c r="K139" s="252"/>
      <c r="L139" s="252"/>
      <c r="M139" s="252"/>
      <c r="N139" s="252"/>
      <c r="O139" s="252"/>
      <c r="P139" s="253"/>
      <c r="Q139" s="150"/>
    </row>
    <row r="140" spans="1:17" ht="15" outlineLevel="1" x14ac:dyDescent="0.25">
      <c r="A140" s="599"/>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9"/>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599"/>
      <c r="B142" s="151"/>
      <c r="C142" s="258" t="s">
        <v>259</v>
      </c>
      <c r="D142" s="255" t="s">
        <v>257</v>
      </c>
      <c r="E142" s="255"/>
      <c r="F142" s="300"/>
      <c r="G142" s="300"/>
      <c r="H142" s="297"/>
      <c r="I142" s="298"/>
      <c r="J142" s="298"/>
      <c r="K142" s="298"/>
      <c r="L142" s="298"/>
      <c r="M142" s="298"/>
      <c r="N142" s="298"/>
      <c r="O142" s="298"/>
      <c r="P142" s="254"/>
      <c r="Q142" s="66"/>
    </row>
    <row r="143" spans="1:17" ht="15" outlineLevel="1" x14ac:dyDescent="0.25">
      <c r="A143" s="599"/>
      <c r="B143" s="151"/>
      <c r="C143" s="588"/>
      <c r="D143" s="588"/>
      <c r="E143" s="270"/>
      <c r="F143" s="300"/>
      <c r="G143" s="300"/>
      <c r="H143" s="297"/>
      <c r="I143" s="298"/>
      <c r="J143" s="298"/>
      <c r="K143" s="298"/>
      <c r="L143" s="298"/>
      <c r="M143" s="298"/>
      <c r="N143" s="298"/>
      <c r="O143" s="298"/>
      <c r="P143" s="254"/>
      <c r="Q143" s="66"/>
    </row>
    <row r="144" spans="1:17" ht="15" outlineLevel="1" x14ac:dyDescent="0.25">
      <c r="A144" s="599"/>
      <c r="B144" s="151"/>
      <c r="C144" s="597"/>
      <c r="D144" s="597"/>
      <c r="E144" s="355"/>
      <c r="F144" s="404"/>
      <c r="G144" s="404"/>
      <c r="H144" s="297"/>
      <c r="I144" s="298"/>
      <c r="J144" s="298"/>
      <c r="K144" s="298"/>
      <c r="L144" s="298"/>
      <c r="M144" s="298"/>
      <c r="N144" s="298"/>
      <c r="O144" s="298"/>
      <c r="P144" s="254"/>
      <c r="Q144" s="66"/>
    </row>
    <row r="145" spans="1:17" ht="15" x14ac:dyDescent="0.25">
      <c r="A145" s="599"/>
      <c r="B145" s="356"/>
      <c r="C145" s="602" t="s">
        <v>225</v>
      </c>
      <c r="D145" s="602"/>
      <c r="E145" s="357"/>
      <c r="F145" s="358"/>
      <c r="G145" s="358"/>
      <c r="H145" s="359">
        <f>SUM(G90*H90,G91*H91,G92*H92,G93*H93,G94*H94,G95*H95,G98*H98,G125*H125,G96*H96,G97*H97)</f>
        <v>0</v>
      </c>
      <c r="I145" s="359">
        <f>SUM(G103*I103,G104*I104,G108*I108,G109*I109,G110*I110,G105*I105,G106*I106,G107*I107)</f>
        <v>0</v>
      </c>
      <c r="J145" s="360"/>
      <c r="K145" s="357"/>
      <c r="L145" s="357"/>
      <c r="M145" s="357"/>
      <c r="N145" s="359"/>
      <c r="O145" s="357"/>
      <c r="P145" s="361">
        <f>SUM(H145:O145)</f>
        <v>0</v>
      </c>
      <c r="Q145" s="66"/>
    </row>
    <row r="146" spans="1:17" ht="15" x14ac:dyDescent="0.25">
      <c r="A146" s="599"/>
      <c r="B146" s="498"/>
      <c r="C146" s="499" t="s">
        <v>509</v>
      </c>
      <c r="D146" s="499"/>
      <c r="E146" s="500"/>
      <c r="F146" s="501"/>
      <c r="G146" s="501"/>
      <c r="H146" s="502">
        <f>H145-SUM(G96*H96,G97*H97)</f>
        <v>0</v>
      </c>
      <c r="I146" s="502">
        <f>I145-SUM(G108*I108,G109*I109,G110*I110)</f>
        <v>0</v>
      </c>
      <c r="J146" s="503"/>
      <c r="K146" s="500"/>
      <c r="L146" s="500"/>
      <c r="M146" s="500"/>
      <c r="N146" s="500"/>
      <c r="O146" s="500"/>
      <c r="P146" s="504"/>
      <c r="Q146" s="66"/>
    </row>
    <row r="147" spans="1:17" ht="15" x14ac:dyDescent="0.25">
      <c r="A147" s="599"/>
      <c r="B147" s="277"/>
      <c r="C147" s="588" t="s">
        <v>322</v>
      </c>
      <c r="D147" s="588"/>
      <c r="E147" s="271"/>
      <c r="F147" s="269"/>
      <c r="G147" s="269"/>
      <c r="H147" s="271"/>
      <c r="I147" s="271"/>
      <c r="J147" s="272">
        <f>SUM($F$103*J103*$E$103,$E$104*$F$104*J104,$E$105*$F$105*J105,$E$106*$F$106*J106,$E$107*$F$107*J107,$F$130*J130,$F$131*J131,$E$115*$F$115*J115,$E$116*$F$116*J116,$E$117*$F$117*J117,$E$118*$F$118*J118,$F$132*J132,$F$133*J133,$F$134*J134)</f>
        <v>0</v>
      </c>
      <c r="K147" s="272">
        <f>SUM($F$103*K103*$E$103,$E$104*$F$104*K104,$E$105*$F$105*K105,$E$106*$F$106*K106,$E$107*$F$107*K107,$F$130*K130,$F$131*K131,$E$115*$F$115*K115,$E$116*$F$116*K116,$E$117*$F$117*K117,$E$118*$F$118*K118,$F$132*K132,$F$133*K133,$F$134*K134)</f>
        <v>0</v>
      </c>
      <c r="L147" s="272"/>
      <c r="M147" s="272"/>
      <c r="N147" s="271"/>
      <c r="O147" s="271"/>
      <c r="P147" s="278">
        <f>SUM(H147:O147)</f>
        <v>0</v>
      </c>
      <c r="Q147" s="66"/>
    </row>
    <row r="148" spans="1:17" ht="15" x14ac:dyDescent="0.25">
      <c r="A148" s="599"/>
      <c r="B148" s="277"/>
      <c r="C148" s="588" t="s">
        <v>505</v>
      </c>
      <c r="D148" s="588"/>
      <c r="E148" s="271"/>
      <c r="F148" s="269"/>
      <c r="G148" s="269"/>
      <c r="H148" s="271"/>
      <c r="I148" s="271"/>
      <c r="J148" s="272">
        <f>J147-($E$105*$F$105*J105)</f>
        <v>0</v>
      </c>
      <c r="K148" s="272">
        <f>K147-($E$105*$F$105*K105)</f>
        <v>0</v>
      </c>
      <c r="L148" s="271"/>
      <c r="M148" s="271"/>
      <c r="N148" s="271"/>
      <c r="O148" s="271"/>
      <c r="P148" s="278"/>
      <c r="Q148" s="66"/>
    </row>
    <row r="149" spans="1:17" ht="15" x14ac:dyDescent="0.25">
      <c r="A149" s="599"/>
      <c r="B149" s="279"/>
      <c r="C149" s="603"/>
      <c r="D149" s="603"/>
      <c r="E149" s="264"/>
      <c r="F149" s="262"/>
      <c r="G149" s="262"/>
      <c r="H149" s="264"/>
      <c r="I149" s="264"/>
      <c r="J149" s="264"/>
      <c r="K149" s="264"/>
      <c r="L149" s="264"/>
      <c r="M149" s="264"/>
      <c r="N149" s="264"/>
      <c r="O149" s="264"/>
      <c r="P149" s="280"/>
      <c r="Q149" s="66"/>
    </row>
    <row r="150" spans="1:17" ht="15" x14ac:dyDescent="0.25">
      <c r="A150" s="599"/>
      <c r="B150" s="384"/>
      <c r="C150" s="586" t="s">
        <v>325</v>
      </c>
      <c r="D150" s="586"/>
      <c r="E150" s="255"/>
      <c r="F150" s="266"/>
      <c r="G150" s="255"/>
      <c r="H150" s="267">
        <f>'3.  Distribution Rates'!F33</f>
        <v>1.4074999999999999E-2</v>
      </c>
      <c r="I150" s="267">
        <f>'3.  Distribution Rates'!F34</f>
        <v>8.175E-3</v>
      </c>
      <c r="J150" s="267">
        <f>'3.  Distribution Rates'!F35</f>
        <v>3.41005</v>
      </c>
      <c r="K150" s="267">
        <f>'3.  Distribution Rates'!F36</f>
        <v>1.4439500000000001</v>
      </c>
      <c r="L150" s="267">
        <f>'3.  Distribution Rates'!F37</f>
        <v>11.540750000000001</v>
      </c>
      <c r="M150" s="267">
        <f>'3.  Distribution Rates'!F38</f>
        <v>24.439425</v>
      </c>
      <c r="N150" s="267">
        <f>'3.  Distribution Rates'!F39</f>
        <v>3.3725000000000005E-2</v>
      </c>
      <c r="O150" s="267"/>
      <c r="P150" s="385"/>
      <c r="Q150" s="66"/>
    </row>
    <row r="151" spans="1:17" ht="15" x14ac:dyDescent="0.25">
      <c r="A151" s="599"/>
      <c r="B151" s="384"/>
      <c r="C151" s="586" t="s">
        <v>237</v>
      </c>
      <c r="D151" s="586"/>
      <c r="E151" s="264"/>
      <c r="F151" s="266"/>
      <c r="G151" s="266"/>
      <c r="H151" s="381">
        <f>'4.  2011-14 LRAM'!H74*H150</f>
        <v>0</v>
      </c>
      <c r="I151" s="381">
        <f>'4.  2011-14 LRAM'!I74*I150</f>
        <v>0</v>
      </c>
      <c r="J151" s="381">
        <f>'4.  2011-14 LRAM'!J74*J150</f>
        <v>0</v>
      </c>
      <c r="K151" s="381">
        <f>'4.  2011-14 LRAM'!K74*K150</f>
        <v>0</v>
      </c>
      <c r="L151" s="381">
        <f>'4.  2011-14 LRAM'!L74*L150</f>
        <v>0</v>
      </c>
      <c r="M151" s="381">
        <f>'4.  2011-14 LRAM'!M74*M150</f>
        <v>0</v>
      </c>
      <c r="N151" s="381">
        <f>'4.  2011-14 LRAM'!N74*N150</f>
        <v>0</v>
      </c>
      <c r="O151" s="255"/>
      <c r="P151" s="281">
        <f>SUM(H151:O151)</f>
        <v>0</v>
      </c>
      <c r="Q151" s="66"/>
    </row>
    <row r="152" spans="1:17" ht="15" x14ac:dyDescent="0.25">
      <c r="A152" s="599"/>
      <c r="B152" s="384"/>
      <c r="C152" s="586" t="s">
        <v>238</v>
      </c>
      <c r="D152" s="586"/>
      <c r="E152" s="264"/>
      <c r="F152" s="266"/>
      <c r="G152" s="266"/>
      <c r="H152" s="381">
        <f>H145*H150</f>
        <v>0</v>
      </c>
      <c r="I152" s="381">
        <f>I145*I150</f>
        <v>0</v>
      </c>
      <c r="J152" s="381">
        <f>J147*J150</f>
        <v>0</v>
      </c>
      <c r="K152" s="381">
        <f>K147*K150</f>
        <v>0</v>
      </c>
      <c r="L152" s="381">
        <f>L147*L150</f>
        <v>0</v>
      </c>
      <c r="M152" s="381">
        <f>M147*M150</f>
        <v>0</v>
      </c>
      <c r="N152" s="381">
        <f>N145*N150</f>
        <v>0</v>
      </c>
      <c r="O152" s="255"/>
      <c r="P152" s="281">
        <f>SUM(H152:O152)</f>
        <v>0</v>
      </c>
      <c r="Q152" s="66"/>
    </row>
    <row r="153" spans="1:17" ht="15" x14ac:dyDescent="0.25">
      <c r="A153" s="599"/>
      <c r="B153" s="279"/>
      <c r="C153" s="382" t="s">
        <v>97</v>
      </c>
      <c r="D153" s="264"/>
      <c r="E153" s="264"/>
      <c r="F153" s="262"/>
      <c r="G153" s="262"/>
      <c r="H153" s="268">
        <f>SUM(H151:H152)</f>
        <v>0</v>
      </c>
      <c r="I153" s="268">
        <f>SUM(I151:I152)</f>
        <v>0</v>
      </c>
      <c r="J153" s="268">
        <f>SUM(J151:J152)</f>
        <v>0</v>
      </c>
      <c r="K153" s="268">
        <f t="shared" ref="K153:M153" si="11">SUM(K151:K152)</f>
        <v>0</v>
      </c>
      <c r="L153" s="268">
        <f t="shared" si="11"/>
        <v>0</v>
      </c>
      <c r="M153" s="268">
        <f t="shared" si="11"/>
        <v>0</v>
      </c>
      <c r="N153" s="268">
        <f>SUM(N151:N152)</f>
        <v>0</v>
      </c>
      <c r="O153" s="264"/>
      <c r="P153" s="282">
        <f>SUM(P151:P152)</f>
        <v>0</v>
      </c>
      <c r="Q153" s="66"/>
    </row>
    <row r="154" spans="1:17" s="23" customFormat="1" ht="15" x14ac:dyDescent="0.25">
      <c r="A154" s="599"/>
      <c r="B154" s="384"/>
      <c r="C154" s="586" t="s">
        <v>95</v>
      </c>
      <c r="D154" s="586"/>
      <c r="E154" s="255"/>
      <c r="F154" s="266"/>
      <c r="G154" s="266"/>
      <c r="H154" s="255">
        <f>H146*'6.  Persistence Rates'!$F$26</f>
        <v>0</v>
      </c>
      <c r="I154" s="255">
        <f>I146*'6.  Persistence Rates'!$F$26</f>
        <v>0</v>
      </c>
      <c r="J154" s="255">
        <f>J148*'6.  Persistence Rates'!$R$26</f>
        <v>0</v>
      </c>
      <c r="K154" s="255">
        <f>K148*'6.  Persistence Rates'!$R$26</f>
        <v>0</v>
      </c>
      <c r="L154" s="255">
        <f>L147*'6.  Persistence Rates'!$R$26</f>
        <v>0</v>
      </c>
      <c r="M154" s="255">
        <f>M147*'6.  Persistence Rates'!$R$26</f>
        <v>0</v>
      </c>
      <c r="N154" s="255">
        <f>N145*'6.  Persistence Rates'!F26</f>
        <v>0</v>
      </c>
      <c r="O154" s="255"/>
      <c r="P154" s="385"/>
      <c r="Q154" s="66"/>
    </row>
    <row r="155" spans="1:17" s="23" customFormat="1" ht="15" x14ac:dyDescent="0.25">
      <c r="A155" s="599"/>
      <c r="B155" s="384"/>
      <c r="C155" s="586" t="s">
        <v>96</v>
      </c>
      <c r="D155" s="586"/>
      <c r="E155" s="255"/>
      <c r="F155" s="266"/>
      <c r="G155" s="266"/>
      <c r="H155" s="255">
        <f>$H$146*'6.  Persistence Rates'!$G$26</f>
        <v>0</v>
      </c>
      <c r="I155" s="255">
        <f>$I$146*'6.  Persistence Rates'!$G$26</f>
        <v>0</v>
      </c>
      <c r="J155" s="255">
        <f>$J$148*'6.  Persistence Rates'!$S$26</f>
        <v>0</v>
      </c>
      <c r="K155" s="255">
        <f>$K$148*'6.  Persistence Rates'!$S$26</f>
        <v>0</v>
      </c>
      <c r="L155" s="255">
        <f>$L$147*'6.  Persistence Rates'!$S$26</f>
        <v>0</v>
      </c>
      <c r="M155" s="255">
        <f>$M$147*'6.  Persistence Rates'!$S$26</f>
        <v>0</v>
      </c>
      <c r="N155" s="255">
        <f>$N$145*'6.  Persistence Rates'!$G$26</f>
        <v>0</v>
      </c>
      <c r="O155" s="255"/>
      <c r="P155" s="385"/>
      <c r="Q155" s="66"/>
    </row>
    <row r="156" spans="1:17" s="23" customFormat="1" ht="15" x14ac:dyDescent="0.25">
      <c r="A156" s="249"/>
      <c r="B156" s="384"/>
      <c r="C156" s="265" t="s">
        <v>429</v>
      </c>
      <c r="D156" s="265"/>
      <c r="E156" s="255"/>
      <c r="F156" s="266"/>
      <c r="G156" s="266"/>
      <c r="H156" s="255">
        <f>$H$146*'6.  Persistence Rates'!$H$26</f>
        <v>0</v>
      </c>
      <c r="I156" s="255">
        <f>$I$146*'6.  Persistence Rates'!$H$26</f>
        <v>0</v>
      </c>
      <c r="J156" s="255">
        <f>$J$148*'6.  Persistence Rates'!$T$26</f>
        <v>0</v>
      </c>
      <c r="K156" s="255">
        <f>$K$148*'6.  Persistence Rates'!$T$26</f>
        <v>0</v>
      </c>
      <c r="L156" s="255">
        <f>$L$147*'6.  Persistence Rates'!$T$26</f>
        <v>0</v>
      </c>
      <c r="M156" s="255">
        <f>$M$147*'6.  Persistence Rates'!$T$26</f>
        <v>0</v>
      </c>
      <c r="N156" s="255">
        <f>$N$145*'6.  Persistence Rates'!$H$26</f>
        <v>0</v>
      </c>
      <c r="O156" s="255"/>
      <c r="P156" s="385"/>
      <c r="Q156" s="66"/>
    </row>
    <row r="157" spans="1:17" s="23" customFormat="1" ht="15" x14ac:dyDescent="0.25">
      <c r="A157" s="249"/>
      <c r="B157" s="384"/>
      <c r="C157" s="265" t="s">
        <v>430</v>
      </c>
      <c r="D157" s="265"/>
      <c r="E157" s="255"/>
      <c r="F157" s="266"/>
      <c r="G157" s="266"/>
      <c r="H157" s="255">
        <f>$H$146*'6.  Persistence Rates'!$I$26</f>
        <v>0</v>
      </c>
      <c r="I157" s="255">
        <f>$I$146*'6.  Persistence Rates'!$I$26</f>
        <v>0</v>
      </c>
      <c r="J157" s="255">
        <f>$J$148*'6.  Persistence Rates'!$U$26</f>
        <v>0</v>
      </c>
      <c r="K157" s="255">
        <f>$K$148*'6.  Persistence Rates'!$U$26</f>
        <v>0</v>
      </c>
      <c r="L157" s="255">
        <f>$L$147*'6.  Persistence Rates'!$U$26</f>
        <v>0</v>
      </c>
      <c r="M157" s="255">
        <f>$M$147*'6.  Persistence Rates'!$U$26</f>
        <v>0</v>
      </c>
      <c r="N157" s="255">
        <f>$N$145*'6.  Persistence Rates'!$I$26</f>
        <v>0</v>
      </c>
      <c r="O157" s="255"/>
      <c r="P157" s="385"/>
      <c r="Q157" s="66"/>
    </row>
    <row r="158" spans="1:17" s="23" customFormat="1" ht="15" x14ac:dyDescent="0.25">
      <c r="A158" s="249"/>
      <c r="B158" s="384"/>
      <c r="C158" s="265" t="s">
        <v>431</v>
      </c>
      <c r="D158" s="265"/>
      <c r="E158" s="255"/>
      <c r="F158" s="266"/>
      <c r="G158" s="266"/>
      <c r="H158" s="255">
        <f>$H$146*'6.  Persistence Rates'!$J$26</f>
        <v>0</v>
      </c>
      <c r="I158" s="255">
        <f>$I$146*'6.  Persistence Rates'!$J$26</f>
        <v>0</v>
      </c>
      <c r="J158" s="255">
        <f>$J$148*'6.  Persistence Rates'!$V$26</f>
        <v>0</v>
      </c>
      <c r="K158" s="255">
        <f>$K$148*'6.  Persistence Rates'!$V$26</f>
        <v>0</v>
      </c>
      <c r="L158" s="255">
        <f>$L$147*'6.  Persistence Rates'!$V$26</f>
        <v>0</v>
      </c>
      <c r="M158" s="255">
        <f>$M$147*'6.  Persistence Rates'!$V$26</f>
        <v>0</v>
      </c>
      <c r="N158" s="255">
        <f>$N$145*'6.  Persistence Rates'!$J$26</f>
        <v>0</v>
      </c>
      <c r="O158" s="255"/>
      <c r="P158" s="385"/>
      <c r="Q158" s="66"/>
    </row>
    <row r="159" spans="1:17" s="23" customFormat="1" ht="15" x14ac:dyDescent="0.25">
      <c r="A159" s="249"/>
      <c r="B159" s="384"/>
      <c r="C159" s="265" t="s">
        <v>432</v>
      </c>
      <c r="D159" s="265"/>
      <c r="E159" s="255"/>
      <c r="F159" s="266"/>
      <c r="G159" s="266"/>
      <c r="H159" s="255">
        <f>$H$146*'6.  Persistence Rates'!$K$26</f>
        <v>0</v>
      </c>
      <c r="I159" s="255">
        <f>$I$146*'6.  Persistence Rates'!$K$26</f>
        <v>0</v>
      </c>
      <c r="J159" s="255">
        <f>$J$148*'6.  Persistence Rates'!$W$26</f>
        <v>0</v>
      </c>
      <c r="K159" s="255">
        <f>$K$148*'6.  Persistence Rates'!$W$26</f>
        <v>0</v>
      </c>
      <c r="L159" s="255">
        <f>$L$147*'6.  Persistence Rates'!$W$26</f>
        <v>0</v>
      </c>
      <c r="M159" s="255">
        <f>$M$147*'6.  Persistence Rates'!$W$26</f>
        <v>0</v>
      </c>
      <c r="N159" s="255">
        <f>$N$145*'6.  Persistence Rates'!$K$26</f>
        <v>0</v>
      </c>
      <c r="O159" s="255"/>
      <c r="P159" s="385"/>
      <c r="Q159" s="66"/>
    </row>
    <row r="160" spans="1:17" s="23" customFormat="1" ht="15" x14ac:dyDescent="0.25">
      <c r="A160" s="249"/>
      <c r="B160" s="384"/>
      <c r="C160" s="518" t="s">
        <v>433</v>
      </c>
      <c r="D160" s="518"/>
      <c r="E160" s="255"/>
      <c r="F160" s="266"/>
      <c r="G160" s="266"/>
      <c r="H160" s="255">
        <f>$H$146*'6.  Persistence Rates'!$L$26</f>
        <v>0</v>
      </c>
      <c r="I160" s="255">
        <f>$I$146*'6.  Persistence Rates'!$L$26</f>
        <v>0</v>
      </c>
      <c r="J160" s="255">
        <f>$J$148*'6.  Persistence Rates'!$X$26</f>
        <v>0</v>
      </c>
      <c r="K160" s="255">
        <f>$K$148*'6.  Persistence Rates'!$X$26</f>
        <v>0</v>
      </c>
      <c r="L160" s="255">
        <f>$L$147*'6.  Persistence Rates'!$X$26</f>
        <v>0</v>
      </c>
      <c r="M160" s="255">
        <f>$M$147*'6.  Persistence Rates'!$X$26</f>
        <v>0</v>
      </c>
      <c r="N160" s="255">
        <f>$N$145*'6.  Persistence Rates'!$L$26</f>
        <v>0</v>
      </c>
      <c r="O160" s="255"/>
      <c r="P160" s="385"/>
      <c r="Q160" s="66"/>
    </row>
    <row r="161" spans="1:17" x14ac:dyDescent="0.25">
      <c r="B161" s="400"/>
      <c r="C161" s="519" t="s">
        <v>434</v>
      </c>
      <c r="D161" s="401"/>
      <c r="E161" s="401"/>
      <c r="F161" s="402"/>
      <c r="G161" s="402"/>
      <c r="H161" s="531">
        <f>$H$146*'6.  Persistence Rates'!$M$26</f>
        <v>0</v>
      </c>
      <c r="I161" s="531">
        <f>$I$146*'6.  Persistence Rates'!$M$26</f>
        <v>0</v>
      </c>
      <c r="J161" s="531">
        <f>$J$148*'6.  Persistence Rates'!$Y$26</f>
        <v>0</v>
      </c>
      <c r="K161" s="531">
        <f>$K$148*'6.  Persistence Rates'!$Y$26</f>
        <v>0</v>
      </c>
      <c r="L161" s="531">
        <f>$L$147*'6.  Persistence Rates'!$Y$26</f>
        <v>0</v>
      </c>
      <c r="M161" s="531">
        <f>$M$147*'6.  Persistence Rates'!$Y$26</f>
        <v>0</v>
      </c>
      <c r="N161" s="531">
        <f>$N$145*'6.  Persistence Rates'!$M$26</f>
        <v>0</v>
      </c>
      <c r="O161" s="334"/>
      <c r="P161" s="403"/>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89" t="s">
        <v>360</v>
      </c>
      <c r="C164" s="589"/>
      <c r="D164" s="589"/>
      <c r="E164" s="589"/>
      <c r="F164" s="589"/>
      <c r="G164" s="589"/>
      <c r="H164" s="589"/>
      <c r="I164" s="589"/>
      <c r="J164" s="589"/>
      <c r="K164" s="589"/>
      <c r="L164" s="589"/>
      <c r="M164" s="589"/>
      <c r="N164" s="589"/>
      <c r="O164" s="589"/>
      <c r="P164" s="589"/>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93" t="s">
        <v>58</v>
      </c>
      <c r="C166" s="595" t="s">
        <v>0</v>
      </c>
      <c r="D166" s="595" t="s">
        <v>44</v>
      </c>
      <c r="E166" s="595" t="s">
        <v>209</v>
      </c>
      <c r="F166" s="274" t="s">
        <v>45</v>
      </c>
      <c r="G166" s="274" t="s">
        <v>206</v>
      </c>
      <c r="H166" s="590" t="s">
        <v>59</v>
      </c>
      <c r="I166" s="591"/>
      <c r="J166" s="591"/>
      <c r="K166" s="591"/>
      <c r="L166" s="591"/>
      <c r="M166" s="591"/>
      <c r="N166" s="591"/>
      <c r="O166" s="591"/>
      <c r="P166" s="592"/>
      <c r="Q166" s="66"/>
    </row>
    <row r="167" spans="1:17" ht="45" x14ac:dyDescent="0.25">
      <c r="B167" s="594"/>
      <c r="C167" s="596"/>
      <c r="D167" s="596"/>
      <c r="E167" s="596"/>
      <c r="F167" s="140" t="s">
        <v>99</v>
      </c>
      <c r="G167" s="140" t="s">
        <v>100</v>
      </c>
      <c r="H167" s="140" t="s">
        <v>37</v>
      </c>
      <c r="I167" s="140" t="s">
        <v>39</v>
      </c>
      <c r="J167" s="140" t="s">
        <v>108</v>
      </c>
      <c r="K167" s="140" t="s">
        <v>109</v>
      </c>
      <c r="L167" s="140" t="s">
        <v>40</v>
      </c>
      <c r="M167" s="140" t="s">
        <v>41</v>
      </c>
      <c r="N167" s="140" t="s">
        <v>42</v>
      </c>
      <c r="O167" s="140" t="s">
        <v>105</v>
      </c>
      <c r="P167" s="383" t="s">
        <v>34</v>
      </c>
      <c r="Q167" s="66"/>
    </row>
    <row r="168" spans="1:17" s="42" customFormat="1" ht="15" customHeight="1" outlineLevel="1" x14ac:dyDescent="0.25">
      <c r="A168" s="599">
        <v>2013</v>
      </c>
      <c r="B168" s="377"/>
      <c r="C168" s="600" t="s">
        <v>1</v>
      </c>
      <c r="D168" s="600"/>
      <c r="E168" s="378"/>
      <c r="F168" s="379"/>
      <c r="G168" s="379"/>
      <c r="H168" s="379"/>
      <c r="I168" s="379"/>
      <c r="J168" s="379"/>
      <c r="K168" s="379"/>
      <c r="L168" s="379"/>
      <c r="M168" s="379"/>
      <c r="N168" s="379"/>
      <c r="O168" s="379"/>
      <c r="P168" s="380"/>
      <c r="Q168" s="150"/>
    </row>
    <row r="169" spans="1:17" ht="15" outlineLevel="1" x14ac:dyDescent="0.25">
      <c r="A169" s="599"/>
      <c r="B169" s="276">
        <v>1</v>
      </c>
      <c r="C169" s="257" t="s">
        <v>2</v>
      </c>
      <c r="D169" s="255" t="s">
        <v>33</v>
      </c>
      <c r="E169" s="255"/>
      <c r="F169" s="300">
        <v>3</v>
      </c>
      <c r="G169" s="300">
        <v>19992</v>
      </c>
      <c r="H169" s="299">
        <v>1</v>
      </c>
      <c r="I169" s="298"/>
      <c r="J169" s="298"/>
      <c r="K169" s="298"/>
      <c r="L169" s="298"/>
      <c r="M169" s="298"/>
      <c r="N169" s="298"/>
      <c r="O169" s="298"/>
      <c r="P169" s="254">
        <f>SUM(H169:O169)</f>
        <v>1</v>
      </c>
      <c r="Q169" s="66"/>
    </row>
    <row r="170" spans="1:17" ht="15" outlineLevel="1" x14ac:dyDescent="0.25">
      <c r="A170" s="599"/>
      <c r="B170" s="276">
        <v>2</v>
      </c>
      <c r="C170" s="257" t="s">
        <v>3</v>
      </c>
      <c r="D170" s="255" t="s">
        <v>33</v>
      </c>
      <c r="E170" s="255"/>
      <c r="F170" s="300">
        <v>5</v>
      </c>
      <c r="G170" s="300">
        <v>8497</v>
      </c>
      <c r="H170" s="299">
        <v>1</v>
      </c>
      <c r="I170" s="298"/>
      <c r="J170" s="298"/>
      <c r="K170" s="298"/>
      <c r="L170" s="298"/>
      <c r="M170" s="298"/>
      <c r="N170" s="298"/>
      <c r="O170" s="298"/>
      <c r="P170" s="254">
        <f t="shared" ref="P170:P177" si="12">SUM(H170:O170)</f>
        <v>1</v>
      </c>
      <c r="Q170" s="66"/>
    </row>
    <row r="171" spans="1:17" ht="15" outlineLevel="1" x14ac:dyDescent="0.25">
      <c r="A171" s="599"/>
      <c r="B171" s="276">
        <v>3</v>
      </c>
      <c r="C171" s="257" t="s">
        <v>4</v>
      </c>
      <c r="D171" s="255" t="s">
        <v>33</v>
      </c>
      <c r="E171" s="255"/>
      <c r="F171" s="300">
        <v>38</v>
      </c>
      <c r="G171" s="300">
        <v>68390</v>
      </c>
      <c r="H171" s="299">
        <v>1</v>
      </c>
      <c r="I171" s="298"/>
      <c r="J171" s="298"/>
      <c r="K171" s="298"/>
      <c r="L171" s="298"/>
      <c r="M171" s="298"/>
      <c r="N171" s="298"/>
      <c r="O171" s="298"/>
      <c r="P171" s="254">
        <f t="shared" si="12"/>
        <v>1</v>
      </c>
      <c r="Q171" s="66"/>
    </row>
    <row r="172" spans="1:17" ht="15" outlineLevel="1" x14ac:dyDescent="0.25">
      <c r="A172" s="599"/>
      <c r="B172" s="276">
        <v>4</v>
      </c>
      <c r="C172" s="257" t="s">
        <v>5</v>
      </c>
      <c r="D172" s="255" t="s">
        <v>33</v>
      </c>
      <c r="E172" s="255"/>
      <c r="F172" s="300">
        <v>1</v>
      </c>
      <c r="G172" s="300">
        <v>14697</v>
      </c>
      <c r="H172" s="299">
        <v>1</v>
      </c>
      <c r="I172" s="298"/>
      <c r="J172" s="298"/>
      <c r="K172" s="298"/>
      <c r="L172" s="298"/>
      <c r="M172" s="298"/>
      <c r="N172" s="298"/>
      <c r="O172" s="298"/>
      <c r="P172" s="254">
        <f t="shared" si="12"/>
        <v>1</v>
      </c>
      <c r="Q172" s="66"/>
    </row>
    <row r="173" spans="1:17" ht="15" outlineLevel="1" x14ac:dyDescent="0.25">
      <c r="A173" s="599"/>
      <c r="B173" s="276">
        <v>5</v>
      </c>
      <c r="C173" s="257" t="s">
        <v>6</v>
      </c>
      <c r="D173" s="255" t="s">
        <v>33</v>
      </c>
      <c r="E173" s="255"/>
      <c r="F173" s="300">
        <v>2</v>
      </c>
      <c r="G173" s="300">
        <v>32758</v>
      </c>
      <c r="H173" s="299">
        <v>1</v>
      </c>
      <c r="I173" s="298"/>
      <c r="J173" s="298"/>
      <c r="K173" s="298"/>
      <c r="L173" s="298"/>
      <c r="M173" s="298"/>
      <c r="N173" s="298"/>
      <c r="O173" s="298"/>
      <c r="P173" s="254">
        <f t="shared" si="12"/>
        <v>1</v>
      </c>
      <c r="Q173" s="66"/>
    </row>
    <row r="174" spans="1:17" ht="15" outlineLevel="1" x14ac:dyDescent="0.25">
      <c r="A174" s="599"/>
      <c r="B174" s="276">
        <v>6</v>
      </c>
      <c r="C174" s="257" t="s">
        <v>7</v>
      </c>
      <c r="D174" s="255" t="s">
        <v>33</v>
      </c>
      <c r="E174" s="255"/>
      <c r="F174" s="300"/>
      <c r="G174" s="300"/>
      <c r="H174" s="299">
        <v>0</v>
      </c>
      <c r="I174" s="298"/>
      <c r="J174" s="298"/>
      <c r="K174" s="298"/>
      <c r="L174" s="298"/>
      <c r="M174" s="298"/>
      <c r="N174" s="298"/>
      <c r="O174" s="298"/>
      <c r="P174" s="254">
        <f t="shared" si="12"/>
        <v>0</v>
      </c>
      <c r="Q174" s="66"/>
    </row>
    <row r="175" spans="1:17" ht="28.5" outlineLevel="1" x14ac:dyDescent="0.25">
      <c r="A175" s="599"/>
      <c r="B175" s="276">
        <v>7</v>
      </c>
      <c r="C175" s="257" t="s">
        <v>32</v>
      </c>
      <c r="D175" s="255" t="s">
        <v>33</v>
      </c>
      <c r="E175" s="255"/>
      <c r="F175" s="300"/>
      <c r="G175" s="300"/>
      <c r="H175" s="299">
        <v>0</v>
      </c>
      <c r="I175" s="298"/>
      <c r="J175" s="298"/>
      <c r="K175" s="298"/>
      <c r="L175" s="298"/>
      <c r="M175" s="298"/>
      <c r="N175" s="298"/>
      <c r="O175" s="298"/>
      <c r="P175" s="254">
        <f t="shared" si="12"/>
        <v>0</v>
      </c>
      <c r="Q175" s="66"/>
    </row>
    <row r="176" spans="1:17" ht="15" outlineLevel="1" x14ac:dyDescent="0.25">
      <c r="A176" s="599"/>
      <c r="B176" s="276">
        <v>8</v>
      </c>
      <c r="C176" s="257" t="s">
        <v>25</v>
      </c>
      <c r="D176" s="255" t="s">
        <v>33</v>
      </c>
      <c r="E176" s="255"/>
      <c r="F176" s="300"/>
      <c r="G176" s="300"/>
      <c r="H176" s="299">
        <v>0</v>
      </c>
      <c r="I176" s="298"/>
      <c r="J176" s="298"/>
      <c r="K176" s="298"/>
      <c r="L176" s="298"/>
      <c r="M176" s="298"/>
      <c r="N176" s="298"/>
      <c r="O176" s="298"/>
      <c r="P176" s="254">
        <f t="shared" si="12"/>
        <v>0</v>
      </c>
      <c r="Q176" s="66"/>
    </row>
    <row r="177" spans="1:17" ht="15" outlineLevel="1" x14ac:dyDescent="0.25">
      <c r="A177" s="599"/>
      <c r="B177" s="276">
        <v>9</v>
      </c>
      <c r="C177" s="257" t="s">
        <v>8</v>
      </c>
      <c r="D177" s="255" t="s">
        <v>33</v>
      </c>
      <c r="E177" s="255"/>
      <c r="F177" s="300">
        <v>1</v>
      </c>
      <c r="G177" s="300">
        <v>8283</v>
      </c>
      <c r="H177" s="299">
        <v>1</v>
      </c>
      <c r="I177" s="298"/>
      <c r="J177" s="298"/>
      <c r="K177" s="298"/>
      <c r="L177" s="298"/>
      <c r="M177" s="298"/>
      <c r="N177" s="298"/>
      <c r="O177" s="298"/>
      <c r="P177" s="254">
        <f t="shared" si="12"/>
        <v>1</v>
      </c>
      <c r="Q177" s="66"/>
    </row>
    <row r="178" spans="1:17" ht="15" outlineLevel="1" x14ac:dyDescent="0.25">
      <c r="A178" s="599"/>
      <c r="B178" s="276"/>
      <c r="C178" s="258" t="s">
        <v>260</v>
      </c>
      <c r="D178" s="255" t="s">
        <v>257</v>
      </c>
      <c r="E178" s="255"/>
      <c r="F178" s="300"/>
      <c r="G178" s="300"/>
      <c r="H178" s="297"/>
      <c r="I178" s="298"/>
      <c r="J178" s="298"/>
      <c r="K178" s="298"/>
      <c r="L178" s="298"/>
      <c r="M178" s="298"/>
      <c r="N178" s="298"/>
      <c r="O178" s="298"/>
      <c r="P178" s="254"/>
      <c r="Q178" s="66"/>
    </row>
    <row r="179" spans="1:17" ht="15" outlineLevel="1" x14ac:dyDescent="0.25">
      <c r="A179" s="599"/>
      <c r="B179" s="276"/>
      <c r="C179" s="588"/>
      <c r="D179" s="588"/>
      <c r="E179" s="270"/>
      <c r="F179" s="300"/>
      <c r="G179" s="300">
        <v>173431.1999524</v>
      </c>
      <c r="H179" s="297"/>
      <c r="I179" s="298"/>
      <c r="J179" s="298"/>
      <c r="K179" s="298"/>
      <c r="L179" s="298"/>
      <c r="M179" s="298"/>
      <c r="N179" s="298"/>
      <c r="O179" s="298"/>
      <c r="P179" s="254"/>
      <c r="Q179" s="66"/>
    </row>
    <row r="180" spans="1:17" ht="15" outlineLevel="1" x14ac:dyDescent="0.25">
      <c r="A180" s="599"/>
      <c r="B180" s="276"/>
      <c r="C180" s="588"/>
      <c r="D180" s="588"/>
      <c r="E180" s="270"/>
      <c r="F180" s="300"/>
      <c r="G180" s="300"/>
      <c r="H180" s="297"/>
      <c r="I180" s="298"/>
      <c r="J180" s="298"/>
      <c r="K180" s="298"/>
      <c r="L180" s="298"/>
      <c r="M180" s="298"/>
      <c r="N180" s="298"/>
      <c r="O180" s="298"/>
      <c r="P180" s="254"/>
      <c r="Q180" s="66"/>
    </row>
    <row r="181" spans="1:17" ht="15" outlineLevel="1" x14ac:dyDescent="0.25">
      <c r="A181" s="599"/>
      <c r="B181" s="276"/>
      <c r="C181" s="588"/>
      <c r="D181" s="588"/>
      <c r="E181" s="270"/>
      <c r="F181" s="300"/>
      <c r="G181" s="300"/>
      <c r="H181" s="297"/>
      <c r="I181" s="298"/>
      <c r="J181" s="298"/>
      <c r="K181" s="298"/>
      <c r="L181" s="298"/>
      <c r="M181" s="298"/>
      <c r="N181" s="298"/>
      <c r="O181" s="298"/>
      <c r="P181" s="254"/>
      <c r="Q181" s="66"/>
    </row>
    <row r="182" spans="1:17" s="42" customFormat="1" ht="15" outlineLevel="1" x14ac:dyDescent="0.25">
      <c r="A182" s="599"/>
      <c r="B182" s="386"/>
      <c r="C182" s="601" t="s">
        <v>9</v>
      </c>
      <c r="D182" s="601"/>
      <c r="E182" s="387"/>
      <c r="F182" s="388"/>
      <c r="G182" s="388"/>
      <c r="H182" s="388"/>
      <c r="I182" s="388"/>
      <c r="J182" s="388"/>
      <c r="K182" s="388"/>
      <c r="L182" s="388"/>
      <c r="M182" s="388"/>
      <c r="N182" s="388"/>
      <c r="O182" s="388"/>
      <c r="P182" s="389"/>
      <c r="Q182" s="150"/>
    </row>
    <row r="183" spans="1:17" ht="15" outlineLevel="1" x14ac:dyDescent="0.25">
      <c r="A183" s="599"/>
      <c r="B183" s="151">
        <v>10</v>
      </c>
      <c r="C183" s="259" t="s">
        <v>26</v>
      </c>
      <c r="D183" s="255" t="s">
        <v>33</v>
      </c>
      <c r="E183" s="255">
        <v>12</v>
      </c>
      <c r="F183" s="300">
        <v>60</v>
      </c>
      <c r="G183" s="300">
        <v>292770</v>
      </c>
      <c r="H183" s="297"/>
      <c r="I183" s="299">
        <v>1</v>
      </c>
      <c r="J183" s="299">
        <v>0</v>
      </c>
      <c r="K183" s="299">
        <v>0</v>
      </c>
      <c r="L183" s="298"/>
      <c r="M183" s="298"/>
      <c r="N183" s="298"/>
      <c r="O183" s="298"/>
      <c r="P183" s="254">
        <f t="shared" ref="P183:P190" si="13">SUM(H183:O183)</f>
        <v>1</v>
      </c>
      <c r="Q183" s="66"/>
    </row>
    <row r="184" spans="1:17" ht="15" outlineLevel="1" x14ac:dyDescent="0.25">
      <c r="A184" s="599"/>
      <c r="B184" s="151">
        <v>11</v>
      </c>
      <c r="C184" s="257" t="s">
        <v>24</v>
      </c>
      <c r="D184" s="255" t="s">
        <v>33</v>
      </c>
      <c r="E184" s="255">
        <v>12</v>
      </c>
      <c r="F184" s="300">
        <v>49</v>
      </c>
      <c r="G184" s="300">
        <v>174051</v>
      </c>
      <c r="H184" s="297"/>
      <c r="I184" s="299">
        <v>1</v>
      </c>
      <c r="J184" s="299">
        <v>0</v>
      </c>
      <c r="K184" s="299">
        <v>0</v>
      </c>
      <c r="L184" s="298"/>
      <c r="M184" s="298"/>
      <c r="N184" s="298"/>
      <c r="O184" s="298"/>
      <c r="P184" s="254">
        <f t="shared" si="13"/>
        <v>1</v>
      </c>
      <c r="Q184" s="66"/>
    </row>
    <row r="185" spans="1:17" ht="15" outlineLevel="1" x14ac:dyDescent="0.25">
      <c r="A185" s="599"/>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9"/>
      <c r="B186" s="151">
        <v>13</v>
      </c>
      <c r="C186" s="257" t="s">
        <v>28</v>
      </c>
      <c r="D186" s="255" t="s">
        <v>33</v>
      </c>
      <c r="E186" s="255">
        <v>12</v>
      </c>
      <c r="F186" s="300">
        <v>12</v>
      </c>
      <c r="G186" s="300">
        <v>74396</v>
      </c>
      <c r="H186" s="297"/>
      <c r="I186" s="299">
        <v>0</v>
      </c>
      <c r="J186" s="299">
        <v>0</v>
      </c>
      <c r="K186" s="299">
        <v>0</v>
      </c>
      <c r="L186" s="298"/>
      <c r="M186" s="298"/>
      <c r="N186" s="298"/>
      <c r="O186" s="298"/>
      <c r="P186" s="254">
        <f t="shared" si="13"/>
        <v>0</v>
      </c>
      <c r="Q186" s="66"/>
    </row>
    <row r="187" spans="1:17" ht="15" outlineLevel="1" x14ac:dyDescent="0.25">
      <c r="A187" s="599"/>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599"/>
      <c r="B188" s="276">
        <v>15</v>
      </c>
      <c r="C188" s="257" t="s">
        <v>29</v>
      </c>
      <c r="D188" s="255" t="s">
        <v>33</v>
      </c>
      <c r="E188" s="255">
        <v>0</v>
      </c>
      <c r="F188" s="300"/>
      <c r="G188" s="300"/>
      <c r="H188" s="297"/>
      <c r="I188" s="299">
        <v>0</v>
      </c>
      <c r="J188" s="299">
        <v>0</v>
      </c>
      <c r="K188" s="299">
        <v>0</v>
      </c>
      <c r="L188" s="298"/>
      <c r="M188" s="298"/>
      <c r="N188" s="298"/>
      <c r="O188" s="298"/>
      <c r="P188" s="254">
        <f t="shared" si="13"/>
        <v>0</v>
      </c>
      <c r="Q188" s="66"/>
    </row>
    <row r="189" spans="1:17" ht="28.5" outlineLevel="1" x14ac:dyDescent="0.25">
      <c r="A189" s="599"/>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9"/>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9"/>
      <c r="B191" s="276"/>
      <c r="C191" s="258" t="s">
        <v>260</v>
      </c>
      <c r="D191" s="255" t="s">
        <v>257</v>
      </c>
      <c r="E191" s="255"/>
      <c r="F191" s="300"/>
      <c r="G191" s="300"/>
      <c r="H191" s="297"/>
      <c r="I191" s="298"/>
      <c r="J191" s="298"/>
      <c r="K191" s="298"/>
      <c r="L191" s="298"/>
      <c r="M191" s="298"/>
      <c r="N191" s="298"/>
      <c r="O191" s="298"/>
      <c r="P191" s="254"/>
      <c r="Q191" s="66"/>
    </row>
    <row r="192" spans="1:17" ht="15" outlineLevel="1" x14ac:dyDescent="0.25">
      <c r="A192" s="599"/>
      <c r="B192" s="276"/>
      <c r="C192" s="588"/>
      <c r="D192" s="588"/>
      <c r="E192" s="270"/>
      <c r="F192" s="300"/>
      <c r="G192" s="300"/>
      <c r="H192" s="297"/>
      <c r="I192" s="298"/>
      <c r="J192" s="298"/>
      <c r="K192" s="298"/>
      <c r="L192" s="298"/>
      <c r="M192" s="298"/>
      <c r="N192" s="298"/>
      <c r="O192" s="298"/>
      <c r="P192" s="254"/>
      <c r="Q192" s="66"/>
    </row>
    <row r="193" spans="1:17" ht="15" outlineLevel="1" x14ac:dyDescent="0.25">
      <c r="A193" s="599"/>
      <c r="B193" s="276"/>
      <c r="C193" s="588"/>
      <c r="D193" s="588"/>
      <c r="E193" s="270"/>
      <c r="F193" s="300"/>
      <c r="G193" s="300"/>
      <c r="H193" s="297"/>
      <c r="I193" s="298"/>
      <c r="J193" s="298"/>
      <c r="K193" s="298"/>
      <c r="L193" s="298"/>
      <c r="M193" s="298"/>
      <c r="N193" s="298"/>
      <c r="O193" s="298"/>
      <c r="P193" s="254"/>
      <c r="Q193" s="66"/>
    </row>
    <row r="194" spans="1:17" ht="15" outlineLevel="1" x14ac:dyDescent="0.25">
      <c r="A194" s="599"/>
      <c r="B194" s="276"/>
      <c r="C194" s="588"/>
      <c r="D194" s="588"/>
      <c r="E194" s="270"/>
      <c r="F194" s="300"/>
      <c r="G194" s="300"/>
      <c r="H194" s="297"/>
      <c r="I194" s="298"/>
      <c r="J194" s="298"/>
      <c r="K194" s="298"/>
      <c r="L194" s="298"/>
      <c r="M194" s="298"/>
      <c r="N194" s="298"/>
      <c r="O194" s="298"/>
      <c r="P194" s="254"/>
      <c r="Q194" s="66"/>
    </row>
    <row r="195" spans="1:17" s="42" customFormat="1" ht="15" outlineLevel="1" x14ac:dyDescent="0.25">
      <c r="A195" s="599"/>
      <c r="B195" s="386"/>
      <c r="C195" s="601" t="s">
        <v>11</v>
      </c>
      <c r="D195" s="601"/>
      <c r="E195" s="387"/>
      <c r="F195" s="388"/>
      <c r="G195" s="388"/>
      <c r="H195" s="388"/>
      <c r="I195" s="388"/>
      <c r="J195" s="388"/>
      <c r="K195" s="388"/>
      <c r="L195" s="388"/>
      <c r="M195" s="388"/>
      <c r="N195" s="388"/>
      <c r="O195" s="388"/>
      <c r="P195" s="389"/>
      <c r="Q195" s="150"/>
    </row>
    <row r="196" spans="1:17" ht="15" outlineLevel="1" x14ac:dyDescent="0.25">
      <c r="A196" s="599"/>
      <c r="B196" s="151">
        <v>18</v>
      </c>
      <c r="C196" s="257" t="s">
        <v>12</v>
      </c>
      <c r="D196" s="255" t="s">
        <v>33</v>
      </c>
      <c r="E196" s="255">
        <v>12</v>
      </c>
      <c r="F196" s="300"/>
      <c r="G196" s="300"/>
      <c r="H196" s="297"/>
      <c r="I196" s="298"/>
      <c r="J196" s="299">
        <v>0</v>
      </c>
      <c r="K196" s="298">
        <v>0</v>
      </c>
      <c r="L196" s="298"/>
      <c r="M196" s="298"/>
      <c r="N196" s="298"/>
      <c r="O196" s="298"/>
      <c r="P196" s="254">
        <f t="shared" ref="P196:P200" si="14">SUM(H196:O196)</f>
        <v>0</v>
      </c>
      <c r="Q196" s="66"/>
    </row>
    <row r="197" spans="1:17" ht="15" outlineLevel="1" x14ac:dyDescent="0.25">
      <c r="A197" s="599"/>
      <c r="B197" s="151">
        <v>19</v>
      </c>
      <c r="C197" s="257" t="s">
        <v>13</v>
      </c>
      <c r="D197" s="255" t="s">
        <v>33</v>
      </c>
      <c r="E197" s="255">
        <v>12</v>
      </c>
      <c r="F197" s="300"/>
      <c r="G197" s="300"/>
      <c r="H197" s="297"/>
      <c r="I197" s="298"/>
      <c r="J197" s="299">
        <v>0</v>
      </c>
      <c r="K197" s="298">
        <v>0</v>
      </c>
      <c r="L197" s="298"/>
      <c r="M197" s="298"/>
      <c r="N197" s="298"/>
      <c r="O197" s="298"/>
      <c r="P197" s="254">
        <f t="shared" si="14"/>
        <v>0</v>
      </c>
      <c r="Q197" s="66"/>
    </row>
    <row r="198" spans="1:17" ht="15" outlineLevel="1" x14ac:dyDescent="0.25">
      <c r="A198" s="599"/>
      <c r="B198" s="151">
        <v>20</v>
      </c>
      <c r="C198" s="257" t="s">
        <v>14</v>
      </c>
      <c r="D198" s="255" t="s">
        <v>33</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599"/>
      <c r="B199" s="151">
        <v>21</v>
      </c>
      <c r="C199" s="259" t="s">
        <v>26</v>
      </c>
      <c r="D199" s="255" t="s">
        <v>33</v>
      </c>
      <c r="E199" s="255">
        <v>12</v>
      </c>
      <c r="F199" s="300"/>
      <c r="G199" s="300"/>
      <c r="H199" s="297"/>
      <c r="I199" s="298"/>
      <c r="J199" s="298">
        <v>0</v>
      </c>
      <c r="K199" s="298">
        <v>0</v>
      </c>
      <c r="L199" s="298"/>
      <c r="M199" s="298"/>
      <c r="N199" s="298"/>
      <c r="O199" s="298"/>
      <c r="P199" s="254">
        <f t="shared" si="14"/>
        <v>0</v>
      </c>
      <c r="Q199" s="66"/>
    </row>
    <row r="200" spans="1:17" ht="15" outlineLevel="1" x14ac:dyDescent="0.25">
      <c r="A200" s="599"/>
      <c r="B200" s="151">
        <v>22</v>
      </c>
      <c r="C200" s="257" t="s">
        <v>10</v>
      </c>
      <c r="D200" s="255" t="s">
        <v>33</v>
      </c>
      <c r="E200" s="255">
        <v>0</v>
      </c>
      <c r="F200" s="300"/>
      <c r="G200" s="300"/>
      <c r="H200" s="297"/>
      <c r="I200" s="298"/>
      <c r="J200" s="298">
        <v>0</v>
      </c>
      <c r="K200" s="298">
        <v>0</v>
      </c>
      <c r="L200" s="298"/>
      <c r="M200" s="298"/>
      <c r="N200" s="298"/>
      <c r="O200" s="298"/>
      <c r="P200" s="254">
        <f t="shared" si="14"/>
        <v>0</v>
      </c>
      <c r="Q200" s="66"/>
    </row>
    <row r="201" spans="1:17" ht="15" outlineLevel="1" x14ac:dyDescent="0.25">
      <c r="A201" s="599"/>
      <c r="B201" s="151"/>
      <c r="C201" s="258" t="s">
        <v>260</v>
      </c>
      <c r="D201" s="255" t="s">
        <v>257</v>
      </c>
      <c r="E201" s="255"/>
      <c r="F201" s="300"/>
      <c r="G201" s="300"/>
      <c r="H201" s="297"/>
      <c r="I201" s="298"/>
      <c r="J201" s="298"/>
      <c r="K201" s="298"/>
      <c r="L201" s="298"/>
      <c r="M201" s="298"/>
      <c r="N201" s="298"/>
      <c r="O201" s="298"/>
      <c r="P201" s="254"/>
      <c r="Q201" s="66"/>
    </row>
    <row r="202" spans="1:17" ht="15" outlineLevel="1" x14ac:dyDescent="0.25">
      <c r="A202" s="599"/>
      <c r="B202" s="151"/>
      <c r="C202" s="588"/>
      <c r="D202" s="588"/>
      <c r="E202" s="270"/>
      <c r="F202" s="300"/>
      <c r="G202" s="300"/>
      <c r="H202" s="297"/>
      <c r="I202" s="298"/>
      <c r="J202" s="298"/>
      <c r="K202" s="298"/>
      <c r="L202" s="298"/>
      <c r="M202" s="298"/>
      <c r="N202" s="298"/>
      <c r="O202" s="298"/>
      <c r="P202" s="254"/>
      <c r="Q202" s="66"/>
    </row>
    <row r="203" spans="1:17" ht="15" outlineLevel="1" x14ac:dyDescent="0.25">
      <c r="A203" s="599"/>
      <c r="B203" s="151"/>
      <c r="C203" s="588"/>
      <c r="D203" s="588"/>
      <c r="E203" s="270"/>
      <c r="F203" s="300"/>
      <c r="G203" s="300"/>
      <c r="H203" s="297"/>
      <c r="I203" s="298"/>
      <c r="J203" s="298"/>
      <c r="K203" s="298"/>
      <c r="L203" s="298"/>
      <c r="M203" s="298"/>
      <c r="N203" s="298"/>
      <c r="O203" s="298"/>
      <c r="P203" s="254"/>
      <c r="Q203" s="66"/>
    </row>
    <row r="204" spans="1:17" ht="15" outlineLevel="1" x14ac:dyDescent="0.25">
      <c r="A204" s="599"/>
      <c r="B204" s="151"/>
      <c r="C204" s="588"/>
      <c r="D204" s="588"/>
      <c r="E204" s="270"/>
      <c r="F204" s="300"/>
      <c r="G204" s="300"/>
      <c r="H204" s="297"/>
      <c r="I204" s="298"/>
      <c r="J204" s="298"/>
      <c r="K204" s="298"/>
      <c r="L204" s="298"/>
      <c r="M204" s="298"/>
      <c r="N204" s="298"/>
      <c r="O204" s="298"/>
      <c r="P204" s="254"/>
      <c r="Q204" s="66"/>
    </row>
    <row r="205" spans="1:17" s="42" customFormat="1" ht="15" outlineLevel="1" x14ac:dyDescent="0.25">
      <c r="A205" s="599"/>
      <c r="B205" s="386"/>
      <c r="C205" s="601" t="s">
        <v>15</v>
      </c>
      <c r="D205" s="601"/>
      <c r="E205" s="387"/>
      <c r="F205" s="388"/>
      <c r="G205" s="388"/>
      <c r="H205" s="388"/>
      <c r="I205" s="388"/>
      <c r="J205" s="388"/>
      <c r="K205" s="388"/>
      <c r="L205" s="388"/>
      <c r="M205" s="388"/>
      <c r="N205" s="388"/>
      <c r="O205" s="388"/>
      <c r="P205" s="389"/>
      <c r="Q205" s="150"/>
    </row>
    <row r="206" spans="1:17" ht="15" outlineLevel="1" x14ac:dyDescent="0.25">
      <c r="A206" s="599"/>
      <c r="B206" s="276">
        <v>23</v>
      </c>
      <c r="C206" s="257" t="s">
        <v>15</v>
      </c>
      <c r="D206" s="255" t="s">
        <v>33</v>
      </c>
      <c r="E206" s="255"/>
      <c r="F206" s="300">
        <v>5</v>
      </c>
      <c r="G206" s="300">
        <v>75767</v>
      </c>
      <c r="H206" s="299">
        <v>0</v>
      </c>
      <c r="I206" s="298"/>
      <c r="J206" s="298"/>
      <c r="K206" s="298"/>
      <c r="L206" s="298"/>
      <c r="M206" s="298"/>
      <c r="N206" s="298"/>
      <c r="O206" s="298"/>
      <c r="P206" s="254">
        <f t="shared" ref="P206" si="15">SUM(H206:O206)</f>
        <v>0</v>
      </c>
      <c r="Q206" s="66"/>
    </row>
    <row r="207" spans="1:17" ht="15" outlineLevel="1" x14ac:dyDescent="0.25">
      <c r="A207" s="599"/>
      <c r="B207" s="276"/>
      <c r="C207" s="258" t="s">
        <v>260</v>
      </c>
      <c r="D207" s="255" t="s">
        <v>257</v>
      </c>
      <c r="E207" s="255"/>
      <c r="F207" s="300"/>
      <c r="G207" s="300"/>
      <c r="H207" s="297"/>
      <c r="I207" s="298"/>
      <c r="J207" s="298"/>
      <c r="K207" s="298"/>
      <c r="L207" s="298"/>
      <c r="M207" s="298"/>
      <c r="N207" s="298"/>
      <c r="O207" s="298"/>
      <c r="P207" s="254"/>
      <c r="Q207" s="66"/>
    </row>
    <row r="208" spans="1:17" ht="15" outlineLevel="1" x14ac:dyDescent="0.25">
      <c r="A208" s="599"/>
      <c r="B208" s="276"/>
      <c r="C208" s="588"/>
      <c r="D208" s="588"/>
      <c r="E208" s="270"/>
      <c r="F208" s="300"/>
      <c r="G208" s="300"/>
      <c r="H208" s="297"/>
      <c r="I208" s="298"/>
      <c r="J208" s="298"/>
      <c r="K208" s="298"/>
      <c r="L208" s="298"/>
      <c r="M208" s="298"/>
      <c r="N208" s="298"/>
      <c r="O208" s="298"/>
      <c r="P208" s="254"/>
      <c r="Q208" s="66"/>
    </row>
    <row r="209" spans="1:17" ht="15" outlineLevel="1" x14ac:dyDescent="0.25">
      <c r="A209" s="599"/>
      <c r="B209" s="276"/>
      <c r="C209" s="588"/>
      <c r="D209" s="588"/>
      <c r="E209" s="270"/>
      <c r="F209" s="300"/>
      <c r="G209" s="300"/>
      <c r="H209" s="297"/>
      <c r="I209" s="298"/>
      <c r="J209" s="298"/>
      <c r="K209" s="298"/>
      <c r="L209" s="298"/>
      <c r="M209" s="298"/>
      <c r="N209" s="298"/>
      <c r="O209" s="298"/>
      <c r="P209" s="254"/>
      <c r="Q209" s="66"/>
    </row>
    <row r="210" spans="1:17" s="42" customFormat="1" ht="15" outlineLevel="1" x14ac:dyDescent="0.25">
      <c r="A210" s="599"/>
      <c r="B210" s="386"/>
      <c r="C210" s="601" t="s">
        <v>16</v>
      </c>
      <c r="D210" s="601"/>
      <c r="E210" s="387"/>
      <c r="F210" s="388"/>
      <c r="G210" s="388"/>
      <c r="H210" s="388"/>
      <c r="I210" s="388"/>
      <c r="J210" s="388"/>
      <c r="K210" s="388"/>
      <c r="L210" s="388"/>
      <c r="M210" s="388"/>
      <c r="N210" s="388"/>
      <c r="O210" s="388"/>
      <c r="P210" s="389"/>
      <c r="Q210" s="150"/>
    </row>
    <row r="211" spans="1:17" ht="15" outlineLevel="1" x14ac:dyDescent="0.25">
      <c r="A211" s="599"/>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9"/>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599"/>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599"/>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599"/>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599"/>
      <c r="B216" s="276"/>
      <c r="C216" s="258" t="s">
        <v>260</v>
      </c>
      <c r="D216" s="255" t="s">
        <v>257</v>
      </c>
      <c r="E216" s="255"/>
      <c r="F216" s="300"/>
      <c r="G216" s="300"/>
      <c r="H216" s="297"/>
      <c r="I216" s="298"/>
      <c r="J216" s="298"/>
      <c r="K216" s="298"/>
      <c r="L216" s="298"/>
      <c r="M216" s="298"/>
      <c r="N216" s="298"/>
      <c r="O216" s="298"/>
      <c r="P216" s="254"/>
      <c r="Q216" s="66"/>
    </row>
    <row r="217" spans="1:17" ht="15" outlineLevel="1" x14ac:dyDescent="0.25">
      <c r="A217" s="599"/>
      <c r="B217" s="276"/>
      <c r="C217" s="588"/>
      <c r="D217" s="588"/>
      <c r="E217" s="270"/>
      <c r="F217" s="300"/>
      <c r="G217" s="300"/>
      <c r="H217" s="297"/>
      <c r="I217" s="298"/>
      <c r="J217" s="298"/>
      <c r="K217" s="298"/>
      <c r="L217" s="298"/>
      <c r="M217" s="298"/>
      <c r="N217" s="298"/>
      <c r="O217" s="298"/>
      <c r="P217" s="254"/>
      <c r="Q217" s="66"/>
    </row>
    <row r="218" spans="1:17" ht="15" outlineLevel="1" x14ac:dyDescent="0.25">
      <c r="A218" s="599"/>
      <c r="B218" s="276"/>
      <c r="C218" s="588"/>
      <c r="D218" s="588"/>
      <c r="E218" s="270"/>
      <c r="F218" s="300"/>
      <c r="G218" s="300"/>
      <c r="H218" s="297"/>
      <c r="I218" s="298"/>
      <c r="J218" s="298"/>
      <c r="K218" s="298"/>
      <c r="L218" s="298"/>
      <c r="M218" s="298"/>
      <c r="N218" s="298"/>
      <c r="O218" s="298"/>
      <c r="P218" s="254"/>
      <c r="Q218" s="66"/>
    </row>
    <row r="219" spans="1:17" s="42" customFormat="1" ht="15" outlineLevel="1" x14ac:dyDescent="0.25">
      <c r="A219" s="599"/>
      <c r="B219" s="386"/>
      <c r="C219" s="601" t="s">
        <v>105</v>
      </c>
      <c r="D219" s="601"/>
      <c r="E219" s="387"/>
      <c r="F219" s="388"/>
      <c r="G219" s="388"/>
      <c r="H219" s="388"/>
      <c r="I219" s="388"/>
      <c r="J219" s="388"/>
      <c r="K219" s="388"/>
      <c r="L219" s="388"/>
      <c r="M219" s="388"/>
      <c r="N219" s="388"/>
      <c r="O219" s="388"/>
      <c r="P219" s="389"/>
      <c r="Q219" s="150"/>
    </row>
    <row r="220" spans="1:17" ht="15" outlineLevel="1" x14ac:dyDescent="0.25">
      <c r="A220" s="599"/>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9"/>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599"/>
      <c r="B222" s="151"/>
      <c r="C222" s="258" t="s">
        <v>260</v>
      </c>
      <c r="D222" s="255" t="s">
        <v>257</v>
      </c>
      <c r="E222" s="255"/>
      <c r="F222" s="300"/>
      <c r="G222" s="300"/>
      <c r="H222" s="297"/>
      <c r="I222" s="298"/>
      <c r="J222" s="298"/>
      <c r="K222" s="298"/>
      <c r="L222" s="298"/>
      <c r="M222" s="298"/>
      <c r="N222" s="298"/>
      <c r="O222" s="298"/>
      <c r="P222" s="254"/>
      <c r="Q222" s="66"/>
    </row>
    <row r="223" spans="1:17" ht="15" outlineLevel="1" x14ac:dyDescent="0.25">
      <c r="A223" s="599"/>
      <c r="B223" s="151"/>
      <c r="C223" s="588"/>
      <c r="D223" s="588"/>
      <c r="E223" s="270"/>
      <c r="F223" s="300"/>
      <c r="G223" s="300"/>
      <c r="H223" s="297"/>
      <c r="I223" s="298"/>
      <c r="J223" s="298"/>
      <c r="K223" s="298"/>
      <c r="L223" s="298"/>
      <c r="M223" s="298"/>
      <c r="N223" s="298"/>
      <c r="O223" s="298"/>
      <c r="P223" s="254"/>
      <c r="Q223" s="66"/>
    </row>
    <row r="224" spans="1:17" s="42" customFormat="1" ht="15" outlineLevel="1" x14ac:dyDescent="0.25">
      <c r="A224" s="599"/>
      <c r="B224" s="152"/>
      <c r="C224" s="597"/>
      <c r="D224" s="597"/>
      <c r="E224" s="355"/>
      <c r="F224" s="300"/>
      <c r="G224" s="300"/>
      <c r="H224" s="405"/>
      <c r="I224" s="406"/>
      <c r="J224" s="406"/>
      <c r="K224" s="406"/>
      <c r="L224" s="406"/>
      <c r="M224" s="406"/>
      <c r="N224" s="406"/>
      <c r="O224" s="406"/>
      <c r="P224" s="390"/>
      <c r="Q224" s="150"/>
    </row>
    <row r="225" spans="1:17" ht="15" x14ac:dyDescent="0.25">
      <c r="A225" s="599"/>
      <c r="B225" s="356"/>
      <c r="C225" s="602" t="s">
        <v>225</v>
      </c>
      <c r="D225" s="602"/>
      <c r="E225" s="357"/>
      <c r="F225" s="358"/>
      <c r="G225" s="358"/>
      <c r="H225" s="359">
        <f>SUM(G169*H169,G170*H170,G171*H171,G172*H172,G173*H173,G174*H174,G177*H177,G206*H206,G175*H175,G176*H176)</f>
        <v>152617</v>
      </c>
      <c r="I225" s="359">
        <f>SUM(G183*I183,G184*I184,G188*I188,G189*I189,G190*I190,G185*I185,G186*I186,G187*I187)</f>
        <v>466821</v>
      </c>
      <c r="J225" s="360"/>
      <c r="K225" s="357"/>
      <c r="L225" s="357"/>
      <c r="M225" s="357"/>
      <c r="N225" s="359"/>
      <c r="O225" s="357"/>
      <c r="P225" s="361">
        <f>SUM(H225:O225)</f>
        <v>619438</v>
      </c>
      <c r="Q225" s="66"/>
    </row>
    <row r="226" spans="1:17" ht="15" x14ac:dyDescent="0.25">
      <c r="A226" s="599"/>
      <c r="B226" s="498"/>
      <c r="C226" s="499" t="s">
        <v>509</v>
      </c>
      <c r="D226" s="499"/>
      <c r="E226" s="500"/>
      <c r="F226" s="501"/>
      <c r="G226" s="501"/>
      <c r="H226" s="502">
        <f>H225-SUM(G175*H175,G176*H176)</f>
        <v>152617</v>
      </c>
      <c r="I226" s="502">
        <f>I225-SUM(G188*I188,G189*I189,G190*I190)</f>
        <v>466821</v>
      </c>
      <c r="J226" s="503"/>
      <c r="K226" s="500"/>
      <c r="L226" s="500"/>
      <c r="M226" s="500"/>
      <c r="N226" s="500"/>
      <c r="O226" s="500"/>
      <c r="P226" s="504"/>
      <c r="Q226" s="66"/>
    </row>
    <row r="227" spans="1:17" ht="15" x14ac:dyDescent="0.25">
      <c r="A227" s="599"/>
      <c r="B227" s="277"/>
      <c r="C227" s="588" t="s">
        <v>322</v>
      </c>
      <c r="D227" s="588"/>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0</v>
      </c>
      <c r="L227" s="272"/>
      <c r="M227" s="272"/>
      <c r="N227" s="271"/>
      <c r="O227" s="271"/>
      <c r="P227" s="278">
        <f>SUM(H227:O227)</f>
        <v>0</v>
      </c>
      <c r="Q227" s="66"/>
    </row>
    <row r="228" spans="1:17" ht="15" x14ac:dyDescent="0.25">
      <c r="A228" s="599"/>
      <c r="B228" s="277"/>
      <c r="C228" s="588" t="s">
        <v>505</v>
      </c>
      <c r="D228" s="588"/>
      <c r="E228" s="271"/>
      <c r="F228" s="269"/>
      <c r="G228" s="269"/>
      <c r="H228" s="271"/>
      <c r="I228" s="271"/>
      <c r="J228" s="272">
        <f>J227-($E$185*$F$185*J185)</f>
        <v>0</v>
      </c>
      <c r="K228" s="272">
        <f>K227-($E$185*$F$185*K185)</f>
        <v>0</v>
      </c>
      <c r="L228" s="271"/>
      <c r="M228" s="271"/>
      <c r="N228" s="271"/>
      <c r="O228" s="271"/>
      <c r="P228" s="278"/>
      <c r="Q228" s="66"/>
    </row>
    <row r="229" spans="1:17" ht="15" x14ac:dyDescent="0.25">
      <c r="A229" s="599"/>
      <c r="B229" s="279"/>
      <c r="C229" s="603"/>
      <c r="D229" s="603"/>
      <c r="E229" s="264"/>
      <c r="F229" s="262"/>
      <c r="G229" s="262"/>
      <c r="H229" s="264"/>
      <c r="I229" s="264"/>
      <c r="J229" s="264"/>
      <c r="K229" s="264"/>
      <c r="L229" s="264"/>
      <c r="M229" s="264"/>
      <c r="N229" s="264"/>
      <c r="O229" s="264"/>
      <c r="P229" s="280"/>
      <c r="Q229" s="66"/>
    </row>
    <row r="230" spans="1:17" ht="15" x14ac:dyDescent="0.25">
      <c r="A230" s="599"/>
      <c r="B230" s="384"/>
      <c r="C230" s="586" t="s">
        <v>326</v>
      </c>
      <c r="D230" s="586"/>
      <c r="E230" s="255"/>
      <c r="F230" s="266"/>
      <c r="G230" s="255"/>
      <c r="H230" s="267">
        <f>'3.  Distribution Rates'!G33</f>
        <v>1.4374999999999999E-2</v>
      </c>
      <c r="I230" s="267">
        <f>'3.  Distribution Rates'!G34</f>
        <v>8.2000000000000007E-3</v>
      </c>
      <c r="J230" s="267">
        <f>'3.  Distribution Rates'!G35</f>
        <v>3.3832249999999995</v>
      </c>
      <c r="K230" s="267">
        <f>'3.  Distribution Rates'!G36</f>
        <v>1.74305</v>
      </c>
      <c r="L230" s="267">
        <f>'3.  Distribution Rates'!G37</f>
        <v>11.604725000000002</v>
      </c>
      <c r="M230" s="267">
        <f>'3.  Distribution Rates'!G38</f>
        <v>24.560225000000003</v>
      </c>
      <c r="N230" s="267">
        <f>'3.  Distribution Rates'!G39</f>
        <v>3.5349999999999999E-2</v>
      </c>
      <c r="O230" s="267"/>
      <c r="P230" s="385"/>
      <c r="Q230" s="66"/>
    </row>
    <row r="231" spans="1:17" ht="15" x14ac:dyDescent="0.25">
      <c r="A231" s="599"/>
      <c r="B231" s="384"/>
      <c r="C231" s="586" t="s">
        <v>239</v>
      </c>
      <c r="D231" s="586"/>
      <c r="E231" s="264"/>
      <c r="F231" s="266"/>
      <c r="G231" s="266"/>
      <c r="H231" s="381">
        <f>H75*H230</f>
        <v>0</v>
      </c>
      <c r="I231" s="381">
        <f>I75*I230</f>
        <v>0</v>
      </c>
      <c r="J231" s="381">
        <f>J75*J230</f>
        <v>0</v>
      </c>
      <c r="K231" s="381">
        <f t="shared" ref="K231:N231" si="18">K75*K230</f>
        <v>0</v>
      </c>
      <c r="L231" s="381">
        <f t="shared" si="18"/>
        <v>0</v>
      </c>
      <c r="M231" s="381">
        <f t="shared" si="18"/>
        <v>0</v>
      </c>
      <c r="N231" s="381">
        <f t="shared" si="18"/>
        <v>0</v>
      </c>
      <c r="O231" s="255"/>
      <c r="P231" s="281">
        <f>SUM(H231:O231)</f>
        <v>0</v>
      </c>
      <c r="Q231" s="66"/>
    </row>
    <row r="232" spans="1:17" ht="15" x14ac:dyDescent="0.25">
      <c r="A232" s="599"/>
      <c r="B232" s="384"/>
      <c r="C232" s="586" t="s">
        <v>240</v>
      </c>
      <c r="D232" s="586"/>
      <c r="E232" s="264"/>
      <c r="F232" s="266"/>
      <c r="G232" s="266"/>
      <c r="H232" s="381">
        <f>H154*H230</f>
        <v>0</v>
      </c>
      <c r="I232" s="381">
        <f>I154*I230</f>
        <v>0</v>
      </c>
      <c r="J232" s="381">
        <f>J154*J230</f>
        <v>0</v>
      </c>
      <c r="K232" s="381">
        <f t="shared" ref="K232:N232" si="19">K154*K230</f>
        <v>0</v>
      </c>
      <c r="L232" s="381">
        <f t="shared" si="19"/>
        <v>0</v>
      </c>
      <c r="M232" s="381">
        <f t="shared" si="19"/>
        <v>0</v>
      </c>
      <c r="N232" s="381">
        <f t="shared" si="19"/>
        <v>0</v>
      </c>
      <c r="O232" s="255"/>
      <c r="P232" s="281">
        <f>SUM(H232:O232)</f>
        <v>0</v>
      </c>
      <c r="Q232" s="66"/>
    </row>
    <row r="233" spans="1:17" ht="15" x14ac:dyDescent="0.25">
      <c r="A233" s="599"/>
      <c r="B233" s="384"/>
      <c r="C233" s="586" t="s">
        <v>241</v>
      </c>
      <c r="D233" s="586"/>
      <c r="E233" s="264"/>
      <c r="F233" s="266"/>
      <c r="G233" s="266"/>
      <c r="H233" s="381">
        <f>H225*H230</f>
        <v>2193.8693749999998</v>
      </c>
      <c r="I233" s="381">
        <f>I225*I230</f>
        <v>3827.9322000000002</v>
      </c>
      <c r="J233" s="381">
        <f>J227*J230</f>
        <v>0</v>
      </c>
      <c r="K233" s="381">
        <f>K227*K230</f>
        <v>0</v>
      </c>
      <c r="L233" s="381">
        <f>L227*L230</f>
        <v>0</v>
      </c>
      <c r="M233" s="381">
        <f>M227*M230</f>
        <v>0</v>
      </c>
      <c r="N233" s="381">
        <f>N225*N230</f>
        <v>0</v>
      </c>
      <c r="O233" s="255"/>
      <c r="P233" s="281">
        <f>SUM(H233:O233)</f>
        <v>6021.8015749999995</v>
      </c>
      <c r="Q233" s="66"/>
    </row>
    <row r="234" spans="1:17" ht="15" x14ac:dyDescent="0.25">
      <c r="A234" s="599"/>
      <c r="B234" s="279"/>
      <c r="C234" s="382" t="s">
        <v>98</v>
      </c>
      <c r="D234" s="264"/>
      <c r="E234" s="264"/>
      <c r="F234" s="262"/>
      <c r="G234" s="262"/>
      <c r="H234" s="268">
        <f>SUM(H231:H233)</f>
        <v>2193.8693749999998</v>
      </c>
      <c r="I234" s="268">
        <f>SUM(I231:I233)</f>
        <v>3827.9322000000002</v>
      </c>
      <c r="J234" s="268">
        <f>SUM(J231:J233)</f>
        <v>0</v>
      </c>
      <c r="K234" s="268">
        <f>SUM(K231:K233)</f>
        <v>0</v>
      </c>
      <c r="L234" s="268">
        <f>SUM(L231:L233)</f>
        <v>0</v>
      </c>
      <c r="M234" s="268">
        <f t="shared" ref="M234:N234" si="20">SUM(M231:M233)</f>
        <v>0</v>
      </c>
      <c r="N234" s="268">
        <f t="shared" si="20"/>
        <v>0</v>
      </c>
      <c r="O234" s="264"/>
      <c r="P234" s="282">
        <f>SUM(P232:P233)</f>
        <v>6021.8015749999995</v>
      </c>
      <c r="Q234" s="66"/>
    </row>
    <row r="235" spans="1:17" ht="15" x14ac:dyDescent="0.25">
      <c r="A235" s="599"/>
      <c r="B235" s="279"/>
      <c r="C235" s="586" t="s">
        <v>101</v>
      </c>
      <c r="D235" s="586"/>
      <c r="E235" s="264"/>
      <c r="F235" s="262"/>
      <c r="G235" s="262"/>
      <c r="H235" s="255">
        <f>$H$226*'6.  Persistence Rates'!$G$27</f>
        <v>151242.07207207207</v>
      </c>
      <c r="I235" s="255">
        <f>$I$226*'6.  Persistence Rates'!$G$27</f>
        <v>462615.40540540538</v>
      </c>
      <c r="J235" s="255">
        <f>$J$228*'6.  Persistence Rates'!$S$27</f>
        <v>0</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86" t="s">
        <v>435</v>
      </c>
      <c r="D236" s="586"/>
      <c r="E236" s="264"/>
      <c r="F236" s="262"/>
      <c r="G236" s="262"/>
      <c r="H236" s="255">
        <f>$H$226*'6.  Persistence Rates'!$H$27</f>
        <v>151242.07207207207</v>
      </c>
      <c r="I236" s="255">
        <f>$I$226*'6.  Persistence Rates'!$H$27</f>
        <v>462615.40540540538</v>
      </c>
      <c r="J236" s="255">
        <f>$J$228*'6.  Persistence Rates'!$T$27</f>
        <v>0</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86" t="s">
        <v>436</v>
      </c>
      <c r="D237" s="586"/>
      <c r="E237" s="264"/>
      <c r="F237" s="262"/>
      <c r="G237" s="262"/>
      <c r="H237" s="255">
        <f>$H$226*'6.  Persistence Rates'!$I$27</f>
        <v>151242.07207207207</v>
      </c>
      <c r="I237" s="255">
        <f>$I$226*'6.  Persistence Rates'!$I$27</f>
        <v>462615.40540540538</v>
      </c>
      <c r="J237" s="255">
        <f>$J$228*'6.  Persistence Rates'!$U$27</f>
        <v>0</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86" t="s">
        <v>437</v>
      </c>
      <c r="D238" s="586"/>
      <c r="E238" s="264"/>
      <c r="F238" s="262"/>
      <c r="G238" s="262"/>
      <c r="H238" s="255">
        <f>$H$226*'6.  Persistence Rates'!$J$27</f>
        <v>151242.07207207207</v>
      </c>
      <c r="I238" s="255">
        <f>$I$226*'6.  Persistence Rates'!$J$27</f>
        <v>462615.40540540538</v>
      </c>
      <c r="J238" s="255">
        <f>$J$228*'6.  Persistence Rates'!$V$27</f>
        <v>0</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86" t="s">
        <v>438</v>
      </c>
      <c r="D239" s="586"/>
      <c r="E239" s="264"/>
      <c r="F239" s="262"/>
      <c r="G239" s="262"/>
      <c r="H239" s="255">
        <f>$H$226*'6.  Persistence Rates'!$K$27</f>
        <v>151242.07207207207</v>
      </c>
      <c r="I239" s="255">
        <f>$I$226*'6.  Persistence Rates'!$K$27</f>
        <v>462615.40540540538</v>
      </c>
      <c r="J239" s="255">
        <f>$J$228*'6.  Persistence Rates'!$W$27</f>
        <v>0</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86" t="s">
        <v>439</v>
      </c>
      <c r="D240" s="586"/>
      <c r="E240" s="264"/>
      <c r="F240" s="262"/>
      <c r="G240" s="262"/>
      <c r="H240" s="255">
        <f>$H$226*'6.  Persistence Rates'!$L$27</f>
        <v>151242.07207207207</v>
      </c>
      <c r="I240" s="255">
        <f>$I$226*'6.  Persistence Rates'!$L$27</f>
        <v>462615.40540540538</v>
      </c>
      <c r="J240" s="255">
        <f>$J$228*'6.  Persistence Rates'!$X$27</f>
        <v>0</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587" t="s">
        <v>440</v>
      </c>
      <c r="D241" s="587"/>
      <c r="E241" s="284"/>
      <c r="F241" s="285"/>
      <c r="G241" s="285"/>
      <c r="H241" s="531">
        <f>$H$226*'6.  Persistence Rates'!$M$27</f>
        <v>151242.07207207207</v>
      </c>
      <c r="I241" s="531">
        <f>$I$226*'6.  Persistence Rates'!$M$27</f>
        <v>462615.40540540538</v>
      </c>
      <c r="J241" s="531">
        <f>$J$228*'6.  Persistence Rates'!$Y$27</f>
        <v>0</v>
      </c>
      <c r="K241" s="531">
        <f>$K$228*'6.  Persistence Rates'!$Y$27</f>
        <v>0</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89" t="s">
        <v>361</v>
      </c>
      <c r="C244" s="589"/>
      <c r="D244" s="589"/>
      <c r="E244" s="589"/>
      <c r="F244" s="589"/>
      <c r="G244" s="589"/>
      <c r="H244" s="589"/>
      <c r="I244" s="589"/>
      <c r="J244" s="589"/>
      <c r="K244" s="589"/>
      <c r="L244" s="589"/>
      <c r="M244" s="589"/>
      <c r="N244" s="589"/>
      <c r="O244" s="589"/>
      <c r="P244" s="589"/>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93" t="s">
        <v>58</v>
      </c>
      <c r="C246" s="595" t="s">
        <v>0</v>
      </c>
      <c r="D246" s="595" t="s">
        <v>44</v>
      </c>
      <c r="E246" s="595" t="s">
        <v>209</v>
      </c>
      <c r="F246" s="274" t="s">
        <v>45</v>
      </c>
      <c r="G246" s="274" t="s">
        <v>206</v>
      </c>
      <c r="H246" s="590" t="s">
        <v>59</v>
      </c>
      <c r="I246" s="591"/>
      <c r="J246" s="591"/>
      <c r="K246" s="591"/>
      <c r="L246" s="591"/>
      <c r="M246" s="591"/>
      <c r="N246" s="591"/>
      <c r="O246" s="591"/>
      <c r="P246" s="592"/>
      <c r="Q246" s="66"/>
    </row>
    <row r="247" spans="1:17" ht="48" customHeight="1" x14ac:dyDescent="0.25">
      <c r="B247" s="594"/>
      <c r="C247" s="596"/>
      <c r="D247" s="596"/>
      <c r="E247" s="596"/>
      <c r="F247" s="140" t="s">
        <v>102</v>
      </c>
      <c r="G247" s="140" t="s">
        <v>103</v>
      </c>
      <c r="H247" s="140" t="s">
        <v>37</v>
      </c>
      <c r="I247" s="140" t="s">
        <v>39</v>
      </c>
      <c r="J247" s="140" t="s">
        <v>108</v>
      </c>
      <c r="K247" s="140" t="s">
        <v>109</v>
      </c>
      <c r="L247" s="140" t="s">
        <v>40</v>
      </c>
      <c r="M247" s="140" t="s">
        <v>41</v>
      </c>
      <c r="N247" s="140" t="s">
        <v>42</v>
      </c>
      <c r="O247" s="140" t="s">
        <v>105</v>
      </c>
      <c r="P247" s="383" t="s">
        <v>34</v>
      </c>
      <c r="Q247" s="66"/>
    </row>
    <row r="248" spans="1:17" s="42" customFormat="1" ht="15" customHeight="1" outlineLevel="1" x14ac:dyDescent="0.25">
      <c r="A248" s="599">
        <v>2014</v>
      </c>
      <c r="B248" s="377"/>
      <c r="C248" s="600" t="s">
        <v>1</v>
      </c>
      <c r="D248" s="600"/>
      <c r="E248" s="378"/>
      <c r="F248" s="379"/>
      <c r="G248" s="379"/>
      <c r="H248" s="379"/>
      <c r="I248" s="379"/>
      <c r="J248" s="379"/>
      <c r="K248" s="379"/>
      <c r="L248" s="379"/>
      <c r="M248" s="379"/>
      <c r="N248" s="379"/>
      <c r="O248" s="379"/>
      <c r="P248" s="380"/>
      <c r="Q248" s="150"/>
    </row>
    <row r="249" spans="1:17" ht="15" outlineLevel="1" x14ac:dyDescent="0.25">
      <c r="A249" s="599"/>
      <c r="B249" s="276">
        <v>1</v>
      </c>
      <c r="C249" s="257" t="s">
        <v>2</v>
      </c>
      <c r="D249" s="255" t="s">
        <v>33</v>
      </c>
      <c r="E249" s="255"/>
      <c r="F249" s="300">
        <v>5</v>
      </c>
      <c r="G249" s="300">
        <v>29768</v>
      </c>
      <c r="H249" s="299">
        <v>1</v>
      </c>
      <c r="I249" s="298"/>
      <c r="J249" s="298"/>
      <c r="K249" s="298"/>
      <c r="L249" s="298"/>
      <c r="M249" s="298"/>
      <c r="N249" s="298"/>
      <c r="O249" s="298"/>
      <c r="P249" s="408">
        <f>SUM(H249:O249)</f>
        <v>1</v>
      </c>
      <c r="Q249" s="66"/>
    </row>
    <row r="250" spans="1:17" ht="15" outlineLevel="1" x14ac:dyDescent="0.25">
      <c r="A250" s="599"/>
      <c r="B250" s="276">
        <v>2</v>
      </c>
      <c r="C250" s="257" t="s">
        <v>3</v>
      </c>
      <c r="D250" s="255" t="s">
        <v>33</v>
      </c>
      <c r="E250" s="255"/>
      <c r="F250" s="300">
        <v>1</v>
      </c>
      <c r="G250" s="300">
        <v>2217</v>
      </c>
      <c r="H250" s="299">
        <v>1</v>
      </c>
      <c r="I250" s="298"/>
      <c r="J250" s="298"/>
      <c r="K250" s="298"/>
      <c r="L250" s="298"/>
      <c r="M250" s="298"/>
      <c r="N250" s="298"/>
      <c r="O250" s="298"/>
      <c r="P250" s="408">
        <f t="shared" ref="P250:P257" si="21">SUM(H250:O250)</f>
        <v>1</v>
      </c>
      <c r="Q250" s="66"/>
    </row>
    <row r="251" spans="1:17" ht="15" outlineLevel="1" x14ac:dyDescent="0.25">
      <c r="A251" s="599"/>
      <c r="B251" s="276">
        <v>3</v>
      </c>
      <c r="C251" s="257" t="s">
        <v>4</v>
      </c>
      <c r="D251" s="255" t="s">
        <v>33</v>
      </c>
      <c r="E251" s="255"/>
      <c r="F251" s="300">
        <v>39</v>
      </c>
      <c r="G251" s="300">
        <v>72906</v>
      </c>
      <c r="H251" s="299">
        <v>1</v>
      </c>
      <c r="I251" s="298"/>
      <c r="J251" s="298"/>
      <c r="K251" s="298"/>
      <c r="L251" s="298"/>
      <c r="M251" s="298"/>
      <c r="N251" s="298"/>
      <c r="O251" s="298"/>
      <c r="P251" s="408">
        <f t="shared" si="21"/>
        <v>1</v>
      </c>
      <c r="Q251" s="66"/>
    </row>
    <row r="252" spans="1:17" ht="15" outlineLevel="1" x14ac:dyDescent="0.25">
      <c r="A252" s="599"/>
      <c r="B252" s="276">
        <v>4</v>
      </c>
      <c r="C252" s="257" t="s">
        <v>5</v>
      </c>
      <c r="D252" s="255" t="s">
        <v>33</v>
      </c>
      <c r="E252" s="255"/>
      <c r="F252" s="300">
        <v>5</v>
      </c>
      <c r="G252" s="300">
        <v>56616</v>
      </c>
      <c r="H252" s="299">
        <v>1</v>
      </c>
      <c r="I252" s="298"/>
      <c r="J252" s="298"/>
      <c r="K252" s="298"/>
      <c r="L252" s="298"/>
      <c r="M252" s="298"/>
      <c r="N252" s="298"/>
      <c r="O252" s="298"/>
      <c r="P252" s="408">
        <f t="shared" si="21"/>
        <v>1</v>
      </c>
      <c r="Q252" s="66"/>
    </row>
    <row r="253" spans="1:17" ht="15" outlineLevel="1" x14ac:dyDescent="0.25">
      <c r="A253" s="599"/>
      <c r="B253" s="276">
        <v>5</v>
      </c>
      <c r="C253" s="257" t="s">
        <v>6</v>
      </c>
      <c r="D253" s="255" t="s">
        <v>33</v>
      </c>
      <c r="E253" s="255"/>
      <c r="F253" s="300">
        <v>15</v>
      </c>
      <c r="G253" s="300">
        <v>234350</v>
      </c>
      <c r="H253" s="299">
        <v>1</v>
      </c>
      <c r="I253" s="298"/>
      <c r="J253" s="298"/>
      <c r="K253" s="298"/>
      <c r="L253" s="298"/>
      <c r="M253" s="298"/>
      <c r="N253" s="298"/>
      <c r="O253" s="298"/>
      <c r="P253" s="408">
        <f t="shared" si="21"/>
        <v>1</v>
      </c>
      <c r="Q253" s="66"/>
    </row>
    <row r="254" spans="1:17" ht="15" outlineLevel="1" x14ac:dyDescent="0.25">
      <c r="A254" s="599"/>
      <c r="B254" s="276">
        <v>6</v>
      </c>
      <c r="C254" s="257" t="s">
        <v>7</v>
      </c>
      <c r="D254" s="255" t="s">
        <v>33</v>
      </c>
      <c r="E254" s="255"/>
      <c r="F254" s="300">
        <v>1</v>
      </c>
      <c r="G254" s="300"/>
      <c r="H254" s="299">
        <v>0</v>
      </c>
      <c r="I254" s="298"/>
      <c r="J254" s="298"/>
      <c r="K254" s="298"/>
      <c r="L254" s="298"/>
      <c r="M254" s="298"/>
      <c r="N254" s="298"/>
      <c r="O254" s="298"/>
      <c r="P254" s="408">
        <f t="shared" si="21"/>
        <v>0</v>
      </c>
      <c r="Q254" s="66"/>
    </row>
    <row r="255" spans="1:17" ht="28.5" outlineLevel="1" x14ac:dyDescent="0.25">
      <c r="A255" s="599"/>
      <c r="B255" s="276">
        <v>7</v>
      </c>
      <c r="C255" s="257" t="s">
        <v>32</v>
      </c>
      <c r="D255" s="255" t="s">
        <v>33</v>
      </c>
      <c r="E255" s="255"/>
      <c r="F255" s="300"/>
      <c r="G255" s="300"/>
      <c r="H255" s="299">
        <v>0</v>
      </c>
      <c r="I255" s="298"/>
      <c r="J255" s="298"/>
      <c r="K255" s="298"/>
      <c r="L255" s="298"/>
      <c r="M255" s="298"/>
      <c r="N255" s="298"/>
      <c r="O255" s="298"/>
      <c r="P255" s="408">
        <f t="shared" si="21"/>
        <v>0</v>
      </c>
      <c r="Q255" s="66"/>
    </row>
    <row r="256" spans="1:17" ht="15" outlineLevel="1" x14ac:dyDescent="0.25">
      <c r="A256" s="599"/>
      <c r="B256" s="276">
        <v>8</v>
      </c>
      <c r="C256" s="257" t="s">
        <v>25</v>
      </c>
      <c r="D256" s="255" t="s">
        <v>33</v>
      </c>
      <c r="E256" s="255"/>
      <c r="F256" s="300"/>
      <c r="G256" s="300"/>
      <c r="H256" s="299">
        <v>0</v>
      </c>
      <c r="I256" s="298"/>
      <c r="J256" s="298"/>
      <c r="K256" s="298"/>
      <c r="L256" s="298"/>
      <c r="M256" s="298"/>
      <c r="N256" s="298"/>
      <c r="O256" s="298"/>
      <c r="P256" s="408">
        <f t="shared" si="21"/>
        <v>0</v>
      </c>
      <c r="Q256" s="66"/>
    </row>
    <row r="257" spans="1:17" ht="15" outlineLevel="1" x14ac:dyDescent="0.25">
      <c r="A257" s="599"/>
      <c r="B257" s="276">
        <v>9</v>
      </c>
      <c r="C257" s="257" t="s">
        <v>8</v>
      </c>
      <c r="D257" s="255" t="s">
        <v>33</v>
      </c>
      <c r="E257" s="255"/>
      <c r="F257" s="300"/>
      <c r="G257" s="300"/>
      <c r="H257" s="299">
        <v>0</v>
      </c>
      <c r="I257" s="298"/>
      <c r="J257" s="298"/>
      <c r="K257" s="298"/>
      <c r="L257" s="298"/>
      <c r="M257" s="298"/>
      <c r="N257" s="298"/>
      <c r="O257" s="298"/>
      <c r="P257" s="408">
        <f t="shared" si="21"/>
        <v>0</v>
      </c>
      <c r="Q257" s="66"/>
    </row>
    <row r="258" spans="1:17" ht="15" outlineLevel="1" x14ac:dyDescent="0.25">
      <c r="A258" s="599"/>
      <c r="B258" s="276"/>
      <c r="C258" s="258" t="s">
        <v>261</v>
      </c>
      <c r="D258" s="255" t="s">
        <v>257</v>
      </c>
      <c r="E258" s="255"/>
      <c r="F258" s="300"/>
      <c r="G258" s="300"/>
      <c r="H258" s="297"/>
      <c r="I258" s="298"/>
      <c r="J258" s="298"/>
      <c r="K258" s="298"/>
      <c r="L258" s="298"/>
      <c r="M258" s="298"/>
      <c r="N258" s="298"/>
      <c r="O258" s="298"/>
      <c r="P258" s="408"/>
      <c r="Q258" s="66"/>
    </row>
    <row r="259" spans="1:17" ht="15" outlineLevel="1" x14ac:dyDescent="0.25">
      <c r="A259" s="599"/>
      <c r="B259" s="276"/>
      <c r="C259" s="588"/>
      <c r="D259" s="588"/>
      <c r="E259" s="270"/>
      <c r="F259" s="300"/>
      <c r="G259" s="300"/>
      <c r="H259" s="297"/>
      <c r="I259" s="298"/>
      <c r="J259" s="298"/>
      <c r="K259" s="298"/>
      <c r="L259" s="298"/>
      <c r="M259" s="298"/>
      <c r="N259" s="298"/>
      <c r="O259" s="298"/>
      <c r="P259" s="408"/>
      <c r="Q259" s="66"/>
    </row>
    <row r="260" spans="1:17" ht="15" outlineLevel="1" x14ac:dyDescent="0.25">
      <c r="A260" s="599"/>
      <c r="B260" s="276"/>
      <c r="C260" s="588"/>
      <c r="D260" s="588"/>
      <c r="E260" s="270"/>
      <c r="F260" s="300"/>
      <c r="G260" s="300"/>
      <c r="H260" s="297"/>
      <c r="I260" s="298"/>
      <c r="J260" s="298"/>
      <c r="K260" s="298"/>
      <c r="L260" s="298"/>
      <c r="M260" s="298"/>
      <c r="N260" s="298"/>
      <c r="O260" s="298"/>
      <c r="P260" s="408"/>
      <c r="Q260" s="66"/>
    </row>
    <row r="261" spans="1:17" ht="15" outlineLevel="1" x14ac:dyDescent="0.25">
      <c r="A261" s="599"/>
      <c r="B261" s="276"/>
      <c r="C261" s="588"/>
      <c r="D261" s="588"/>
      <c r="E261" s="270"/>
      <c r="F261" s="300"/>
      <c r="G261" s="300"/>
      <c r="H261" s="297"/>
      <c r="I261" s="298"/>
      <c r="J261" s="298"/>
      <c r="K261" s="298"/>
      <c r="L261" s="298"/>
      <c r="M261" s="298"/>
      <c r="N261" s="298"/>
      <c r="O261" s="298"/>
      <c r="P261" s="408"/>
      <c r="Q261" s="66"/>
    </row>
    <row r="262" spans="1:17" s="42" customFormat="1" ht="15" outlineLevel="1" x14ac:dyDescent="0.25">
      <c r="A262" s="599"/>
      <c r="B262" s="386"/>
      <c r="C262" s="601" t="s">
        <v>9</v>
      </c>
      <c r="D262" s="601"/>
      <c r="E262" s="387"/>
      <c r="F262" s="388"/>
      <c r="G262" s="388"/>
      <c r="H262" s="388"/>
      <c r="I262" s="388"/>
      <c r="J262" s="388"/>
      <c r="K262" s="388"/>
      <c r="L262" s="388"/>
      <c r="M262" s="388"/>
      <c r="N262" s="388"/>
      <c r="O262" s="388"/>
      <c r="P262" s="389"/>
      <c r="Q262" s="150"/>
    </row>
    <row r="263" spans="1:17" ht="15" outlineLevel="1" x14ac:dyDescent="0.25">
      <c r="A263" s="599"/>
      <c r="B263" s="151">
        <v>10</v>
      </c>
      <c r="C263" s="259" t="s">
        <v>26</v>
      </c>
      <c r="D263" s="255" t="s">
        <v>33</v>
      </c>
      <c r="E263" s="255">
        <v>12</v>
      </c>
      <c r="F263" s="300">
        <v>29</v>
      </c>
      <c r="G263" s="300">
        <v>248761</v>
      </c>
      <c r="H263" s="297"/>
      <c r="I263" s="299">
        <v>1</v>
      </c>
      <c r="J263" s="299">
        <v>0</v>
      </c>
      <c r="K263" s="299">
        <v>0</v>
      </c>
      <c r="L263" s="298"/>
      <c r="M263" s="298"/>
      <c r="N263" s="298"/>
      <c r="O263" s="298"/>
      <c r="P263" s="408">
        <f t="shared" ref="P263:P270" si="22">SUM(H263:O263)</f>
        <v>1</v>
      </c>
      <c r="Q263" s="66"/>
    </row>
    <row r="264" spans="1:17" ht="15" outlineLevel="1" x14ac:dyDescent="0.25">
      <c r="A264" s="599"/>
      <c r="B264" s="151">
        <v>11</v>
      </c>
      <c r="C264" s="257" t="s">
        <v>24</v>
      </c>
      <c r="D264" s="255" t="s">
        <v>33</v>
      </c>
      <c r="E264" s="255">
        <v>12</v>
      </c>
      <c r="F264" s="300">
        <v>85</v>
      </c>
      <c r="G264" s="300">
        <v>349386</v>
      </c>
      <c r="H264" s="297"/>
      <c r="I264" s="299">
        <v>1</v>
      </c>
      <c r="J264" s="299">
        <v>0</v>
      </c>
      <c r="K264" s="299">
        <v>0</v>
      </c>
      <c r="L264" s="298"/>
      <c r="M264" s="298"/>
      <c r="N264" s="298"/>
      <c r="O264" s="298"/>
      <c r="P264" s="408">
        <f t="shared" si="22"/>
        <v>1</v>
      </c>
      <c r="Q264" s="66"/>
    </row>
    <row r="265" spans="1:17" ht="15" outlineLevel="1" x14ac:dyDescent="0.25">
      <c r="A265" s="599"/>
      <c r="B265" s="151">
        <v>12</v>
      </c>
      <c r="C265" s="257" t="s">
        <v>27</v>
      </c>
      <c r="D265" s="255" t="s">
        <v>33</v>
      </c>
      <c r="E265" s="255">
        <v>3</v>
      </c>
      <c r="F265" s="300"/>
      <c r="G265" s="300"/>
      <c r="H265" s="297"/>
      <c r="I265" s="299">
        <v>0</v>
      </c>
      <c r="J265" s="299">
        <v>0</v>
      </c>
      <c r="K265" s="299">
        <v>0</v>
      </c>
      <c r="L265" s="298"/>
      <c r="M265" s="298"/>
      <c r="N265" s="298"/>
      <c r="O265" s="298"/>
      <c r="P265" s="408">
        <f t="shared" si="22"/>
        <v>0</v>
      </c>
      <c r="Q265" s="66"/>
    </row>
    <row r="266" spans="1:17" ht="15" outlineLevel="1" x14ac:dyDescent="0.25">
      <c r="A266" s="599"/>
      <c r="B266" s="151">
        <v>13</v>
      </c>
      <c r="C266" s="257" t="s">
        <v>28</v>
      </c>
      <c r="D266" s="255" t="s">
        <v>33</v>
      </c>
      <c r="E266" s="255">
        <v>12</v>
      </c>
      <c r="F266" s="300">
        <v>1</v>
      </c>
      <c r="G266" s="300">
        <v>10799</v>
      </c>
      <c r="H266" s="297"/>
      <c r="I266" s="299">
        <v>0</v>
      </c>
      <c r="J266" s="299">
        <v>0</v>
      </c>
      <c r="K266" s="299">
        <v>0</v>
      </c>
      <c r="L266" s="298"/>
      <c r="M266" s="298"/>
      <c r="N266" s="298"/>
      <c r="O266" s="298"/>
      <c r="P266" s="408">
        <f t="shared" si="22"/>
        <v>0</v>
      </c>
      <c r="Q266" s="66"/>
    </row>
    <row r="267" spans="1:17" ht="15" outlineLevel="1" x14ac:dyDescent="0.25">
      <c r="A267" s="599"/>
      <c r="B267" s="151">
        <v>14</v>
      </c>
      <c r="C267" s="257" t="s">
        <v>23</v>
      </c>
      <c r="D267" s="255" t="s">
        <v>33</v>
      </c>
      <c r="E267" s="255">
        <v>12</v>
      </c>
      <c r="F267" s="300"/>
      <c r="G267" s="300"/>
      <c r="H267" s="297"/>
      <c r="I267" s="299">
        <v>0</v>
      </c>
      <c r="J267" s="299">
        <v>0</v>
      </c>
      <c r="K267" s="299">
        <v>0</v>
      </c>
      <c r="L267" s="298"/>
      <c r="M267" s="298"/>
      <c r="N267" s="298"/>
      <c r="O267" s="298"/>
      <c r="P267" s="408">
        <f t="shared" si="22"/>
        <v>0</v>
      </c>
      <c r="Q267" s="66"/>
    </row>
    <row r="268" spans="1:17" ht="28.5" outlineLevel="1" x14ac:dyDescent="0.25">
      <c r="A268" s="599"/>
      <c r="B268" s="276">
        <v>15</v>
      </c>
      <c r="C268" s="257" t="s">
        <v>29</v>
      </c>
      <c r="D268" s="255" t="s">
        <v>33</v>
      </c>
      <c r="E268" s="255">
        <v>0</v>
      </c>
      <c r="F268" s="300"/>
      <c r="G268" s="300"/>
      <c r="H268" s="297"/>
      <c r="I268" s="299">
        <v>0</v>
      </c>
      <c r="J268" s="299">
        <v>0</v>
      </c>
      <c r="K268" s="299">
        <v>0</v>
      </c>
      <c r="L268" s="298"/>
      <c r="M268" s="298"/>
      <c r="N268" s="298"/>
      <c r="O268" s="298"/>
      <c r="P268" s="408">
        <f t="shared" si="22"/>
        <v>0</v>
      </c>
      <c r="Q268" s="66"/>
    </row>
    <row r="269" spans="1:17" ht="28.5" outlineLevel="1" x14ac:dyDescent="0.25">
      <c r="A269" s="599"/>
      <c r="B269" s="276">
        <v>16</v>
      </c>
      <c r="C269" s="257" t="s">
        <v>30</v>
      </c>
      <c r="D269" s="255" t="s">
        <v>33</v>
      </c>
      <c r="E269" s="255">
        <v>0</v>
      </c>
      <c r="F269" s="300"/>
      <c r="G269" s="300"/>
      <c r="H269" s="297"/>
      <c r="I269" s="299">
        <v>0</v>
      </c>
      <c r="J269" s="299">
        <v>0</v>
      </c>
      <c r="K269" s="299">
        <v>0</v>
      </c>
      <c r="L269" s="298"/>
      <c r="M269" s="298"/>
      <c r="N269" s="298"/>
      <c r="O269" s="298"/>
      <c r="P269" s="408">
        <f t="shared" si="22"/>
        <v>0</v>
      </c>
      <c r="Q269" s="66"/>
    </row>
    <row r="270" spans="1:17" ht="15" outlineLevel="1" x14ac:dyDescent="0.25">
      <c r="A270" s="599"/>
      <c r="B270" s="276">
        <v>17</v>
      </c>
      <c r="C270" s="257" t="s">
        <v>10</v>
      </c>
      <c r="D270" s="255" t="s">
        <v>33</v>
      </c>
      <c r="E270" s="255">
        <v>0</v>
      </c>
      <c r="F270" s="300"/>
      <c r="G270" s="300"/>
      <c r="H270" s="297"/>
      <c r="I270" s="299">
        <v>0</v>
      </c>
      <c r="J270" s="299">
        <v>0</v>
      </c>
      <c r="K270" s="299">
        <v>0</v>
      </c>
      <c r="L270" s="298"/>
      <c r="M270" s="298"/>
      <c r="N270" s="298"/>
      <c r="O270" s="298"/>
      <c r="P270" s="408">
        <f t="shared" si="22"/>
        <v>0</v>
      </c>
      <c r="Q270" s="66"/>
    </row>
    <row r="271" spans="1:17" ht="15" outlineLevel="1" x14ac:dyDescent="0.25">
      <c r="A271" s="599"/>
      <c r="B271" s="276"/>
      <c r="C271" s="258" t="s">
        <v>261</v>
      </c>
      <c r="D271" s="255" t="s">
        <v>257</v>
      </c>
      <c r="E271" s="255"/>
      <c r="F271" s="300"/>
      <c r="G271" s="300"/>
      <c r="H271" s="297"/>
      <c r="I271" s="298"/>
      <c r="J271" s="298"/>
      <c r="K271" s="298"/>
      <c r="L271" s="298"/>
      <c r="M271" s="298"/>
      <c r="N271" s="298"/>
      <c r="O271" s="298"/>
      <c r="P271" s="408"/>
      <c r="Q271" s="66"/>
    </row>
    <row r="272" spans="1:17" ht="15" outlineLevel="1" x14ac:dyDescent="0.25">
      <c r="A272" s="599"/>
      <c r="B272" s="276"/>
      <c r="C272" s="588"/>
      <c r="D272" s="588"/>
      <c r="E272" s="270"/>
      <c r="F272" s="300"/>
      <c r="G272" s="300"/>
      <c r="H272" s="297"/>
      <c r="I272" s="298"/>
      <c r="J272" s="298"/>
      <c r="K272" s="298"/>
      <c r="L272" s="298"/>
      <c r="M272" s="298"/>
      <c r="N272" s="298"/>
      <c r="O272" s="298"/>
      <c r="P272" s="408"/>
      <c r="Q272" s="66"/>
    </row>
    <row r="273" spans="1:17" ht="15" outlineLevel="1" x14ac:dyDescent="0.25">
      <c r="A273" s="599"/>
      <c r="B273" s="276"/>
      <c r="C273" s="588"/>
      <c r="D273" s="588"/>
      <c r="E273" s="270"/>
      <c r="F273" s="300"/>
      <c r="G273" s="300"/>
      <c r="H273" s="297"/>
      <c r="I273" s="298"/>
      <c r="J273" s="298"/>
      <c r="K273" s="298"/>
      <c r="L273" s="298"/>
      <c r="M273" s="298"/>
      <c r="N273" s="298"/>
      <c r="O273" s="298"/>
      <c r="P273" s="408"/>
      <c r="Q273" s="66"/>
    </row>
    <row r="274" spans="1:17" ht="15" outlineLevel="1" x14ac:dyDescent="0.25">
      <c r="A274" s="599"/>
      <c r="B274" s="276"/>
      <c r="C274" s="588"/>
      <c r="D274" s="588"/>
      <c r="E274" s="270"/>
      <c r="F274" s="300"/>
      <c r="G274" s="300"/>
      <c r="H274" s="297"/>
      <c r="I274" s="298"/>
      <c r="J274" s="298"/>
      <c r="K274" s="298"/>
      <c r="L274" s="298"/>
      <c r="M274" s="298"/>
      <c r="N274" s="298"/>
      <c r="O274" s="298"/>
      <c r="P274" s="408"/>
      <c r="Q274" s="66"/>
    </row>
    <row r="275" spans="1:17" s="42" customFormat="1" ht="15" outlineLevel="1" x14ac:dyDescent="0.25">
      <c r="A275" s="599"/>
      <c r="B275" s="386"/>
      <c r="C275" s="601" t="s">
        <v>11</v>
      </c>
      <c r="D275" s="601"/>
      <c r="E275" s="387"/>
      <c r="F275" s="388"/>
      <c r="G275" s="388"/>
      <c r="H275" s="388"/>
      <c r="I275" s="388"/>
      <c r="J275" s="388"/>
      <c r="K275" s="388"/>
      <c r="L275" s="388"/>
      <c r="M275" s="388"/>
      <c r="N275" s="388"/>
      <c r="O275" s="388"/>
      <c r="P275" s="389"/>
      <c r="Q275" s="150"/>
    </row>
    <row r="276" spans="1:17" ht="15" outlineLevel="1" x14ac:dyDescent="0.25">
      <c r="A276" s="599"/>
      <c r="B276" s="151">
        <v>18</v>
      </c>
      <c r="C276" s="257" t="s">
        <v>12</v>
      </c>
      <c r="D276" s="255" t="s">
        <v>33</v>
      </c>
      <c r="E276" s="255">
        <v>12</v>
      </c>
      <c r="F276" s="300"/>
      <c r="G276" s="300"/>
      <c r="H276" s="297"/>
      <c r="I276" s="298"/>
      <c r="J276" s="299">
        <v>0</v>
      </c>
      <c r="K276" s="299">
        <v>0</v>
      </c>
      <c r="L276" s="298"/>
      <c r="M276" s="298"/>
      <c r="N276" s="298"/>
      <c r="O276" s="298"/>
      <c r="P276" s="408">
        <f t="shared" ref="P276:P280" si="23">SUM(H276:O276)</f>
        <v>0</v>
      </c>
      <c r="Q276" s="66"/>
    </row>
    <row r="277" spans="1:17" ht="15" outlineLevel="1" x14ac:dyDescent="0.25">
      <c r="A277" s="599"/>
      <c r="B277" s="151">
        <v>19</v>
      </c>
      <c r="C277" s="257" t="s">
        <v>13</v>
      </c>
      <c r="D277" s="255" t="s">
        <v>33</v>
      </c>
      <c r="E277" s="255">
        <v>12</v>
      </c>
      <c r="F277" s="300"/>
      <c r="G277" s="300"/>
      <c r="H277" s="297"/>
      <c r="I277" s="298"/>
      <c r="J277" s="299">
        <v>0</v>
      </c>
      <c r="K277" s="299">
        <v>0</v>
      </c>
      <c r="L277" s="298"/>
      <c r="M277" s="298"/>
      <c r="N277" s="298"/>
      <c r="O277" s="298"/>
      <c r="P277" s="408">
        <f t="shared" si="23"/>
        <v>0</v>
      </c>
      <c r="Q277" s="66"/>
    </row>
    <row r="278" spans="1:17" ht="15" outlineLevel="1" x14ac:dyDescent="0.25">
      <c r="A278" s="599"/>
      <c r="B278" s="151">
        <v>20</v>
      </c>
      <c r="C278" s="257" t="s">
        <v>14</v>
      </c>
      <c r="D278" s="255" t="s">
        <v>33</v>
      </c>
      <c r="E278" s="255">
        <v>12</v>
      </c>
      <c r="F278" s="300"/>
      <c r="G278" s="300"/>
      <c r="H278" s="297"/>
      <c r="I278" s="298"/>
      <c r="J278" s="299">
        <v>0</v>
      </c>
      <c r="K278" s="299">
        <v>0</v>
      </c>
      <c r="L278" s="298"/>
      <c r="M278" s="298"/>
      <c r="N278" s="298"/>
      <c r="O278" s="298"/>
      <c r="P278" s="408">
        <f t="shared" si="23"/>
        <v>0</v>
      </c>
      <c r="Q278" s="66"/>
    </row>
    <row r="279" spans="1:17" ht="15" outlineLevel="1" x14ac:dyDescent="0.25">
      <c r="A279" s="599"/>
      <c r="B279" s="151">
        <v>21</v>
      </c>
      <c r="C279" s="259" t="s">
        <v>26</v>
      </c>
      <c r="D279" s="255" t="s">
        <v>33</v>
      </c>
      <c r="E279" s="255">
        <v>12</v>
      </c>
      <c r="F279" s="300"/>
      <c r="G279" s="300"/>
      <c r="H279" s="297"/>
      <c r="I279" s="298"/>
      <c r="J279" s="299">
        <v>0</v>
      </c>
      <c r="K279" s="299">
        <v>0</v>
      </c>
      <c r="L279" s="298"/>
      <c r="M279" s="298"/>
      <c r="N279" s="298"/>
      <c r="O279" s="298"/>
      <c r="P279" s="408">
        <f t="shared" si="23"/>
        <v>0</v>
      </c>
      <c r="Q279" s="66"/>
    </row>
    <row r="280" spans="1:17" ht="15" outlineLevel="1" x14ac:dyDescent="0.25">
      <c r="A280" s="599"/>
      <c r="B280" s="151">
        <v>22</v>
      </c>
      <c r="C280" s="257" t="s">
        <v>10</v>
      </c>
      <c r="D280" s="255" t="s">
        <v>33</v>
      </c>
      <c r="E280" s="255">
        <v>0</v>
      </c>
      <c r="F280" s="300"/>
      <c r="G280" s="300"/>
      <c r="H280" s="297"/>
      <c r="I280" s="298"/>
      <c r="J280" s="299">
        <v>0</v>
      </c>
      <c r="K280" s="299">
        <v>0</v>
      </c>
      <c r="L280" s="298"/>
      <c r="M280" s="298"/>
      <c r="N280" s="298"/>
      <c r="O280" s="298"/>
      <c r="P280" s="408">
        <f t="shared" si="23"/>
        <v>0</v>
      </c>
      <c r="Q280" s="66"/>
    </row>
    <row r="281" spans="1:17" ht="15" outlineLevel="1" x14ac:dyDescent="0.25">
      <c r="A281" s="599"/>
      <c r="B281" s="151"/>
      <c r="C281" s="258" t="s">
        <v>261</v>
      </c>
      <c r="D281" s="255" t="s">
        <v>257</v>
      </c>
      <c r="E281" s="255"/>
      <c r="F281" s="300"/>
      <c r="G281" s="300"/>
      <c r="H281" s="297"/>
      <c r="I281" s="298"/>
      <c r="J281" s="298"/>
      <c r="K281" s="298"/>
      <c r="L281" s="298"/>
      <c r="M281" s="298"/>
      <c r="N281" s="298"/>
      <c r="O281" s="298"/>
      <c r="P281" s="408"/>
      <c r="Q281" s="66"/>
    </row>
    <row r="282" spans="1:17" ht="15" outlineLevel="1" x14ac:dyDescent="0.25">
      <c r="A282" s="599"/>
      <c r="B282" s="151"/>
      <c r="C282" s="588"/>
      <c r="D282" s="588"/>
      <c r="E282" s="270"/>
      <c r="F282" s="300"/>
      <c r="G282" s="300"/>
      <c r="H282" s="297"/>
      <c r="I282" s="298"/>
      <c r="J282" s="298"/>
      <c r="K282" s="298"/>
      <c r="L282" s="298"/>
      <c r="M282" s="298"/>
      <c r="N282" s="298"/>
      <c r="O282" s="298"/>
      <c r="P282" s="408"/>
      <c r="Q282" s="66"/>
    </row>
    <row r="283" spans="1:17" ht="15" outlineLevel="1" x14ac:dyDescent="0.25">
      <c r="A283" s="599"/>
      <c r="B283" s="151"/>
      <c r="C283" s="588"/>
      <c r="D283" s="588"/>
      <c r="E283" s="270"/>
      <c r="F283" s="300"/>
      <c r="G283" s="300"/>
      <c r="H283" s="297"/>
      <c r="I283" s="298"/>
      <c r="J283" s="298"/>
      <c r="K283" s="298"/>
      <c r="L283" s="298"/>
      <c r="M283" s="298"/>
      <c r="N283" s="298"/>
      <c r="O283" s="298"/>
      <c r="P283" s="408"/>
      <c r="Q283" s="66"/>
    </row>
    <row r="284" spans="1:17" ht="15" outlineLevel="1" x14ac:dyDescent="0.25">
      <c r="A284" s="599"/>
      <c r="B284" s="151"/>
      <c r="C284" s="588"/>
      <c r="D284" s="588"/>
      <c r="E284" s="270"/>
      <c r="F284" s="300"/>
      <c r="G284" s="300"/>
      <c r="H284" s="297"/>
      <c r="I284" s="298"/>
      <c r="J284" s="298"/>
      <c r="K284" s="298"/>
      <c r="L284" s="298"/>
      <c r="M284" s="298"/>
      <c r="N284" s="298"/>
      <c r="O284" s="298"/>
      <c r="P284" s="408"/>
      <c r="Q284" s="66"/>
    </row>
    <row r="285" spans="1:17" s="42" customFormat="1" ht="15" outlineLevel="1" x14ac:dyDescent="0.25">
      <c r="A285" s="599"/>
      <c r="B285" s="386"/>
      <c r="C285" s="601" t="s">
        <v>15</v>
      </c>
      <c r="D285" s="601"/>
      <c r="E285" s="387"/>
      <c r="F285" s="388"/>
      <c r="G285" s="388"/>
      <c r="H285" s="388"/>
      <c r="I285" s="388"/>
      <c r="J285" s="388"/>
      <c r="K285" s="388"/>
      <c r="L285" s="388"/>
      <c r="M285" s="388"/>
      <c r="N285" s="388"/>
      <c r="O285" s="388"/>
      <c r="P285" s="389"/>
      <c r="Q285" s="150"/>
    </row>
    <row r="286" spans="1:17" ht="15" outlineLevel="1" x14ac:dyDescent="0.25">
      <c r="A286" s="599"/>
      <c r="B286" s="276">
        <v>23</v>
      </c>
      <c r="C286" s="257" t="s">
        <v>15</v>
      </c>
      <c r="D286" s="255" t="s">
        <v>33</v>
      </c>
      <c r="E286" s="255"/>
      <c r="F286" s="300">
        <v>6</v>
      </c>
      <c r="G286" s="300">
        <v>33436</v>
      </c>
      <c r="H286" s="299">
        <v>0</v>
      </c>
      <c r="I286" s="298"/>
      <c r="J286" s="298"/>
      <c r="K286" s="298"/>
      <c r="L286" s="298"/>
      <c r="M286" s="298"/>
      <c r="N286" s="298"/>
      <c r="O286" s="298"/>
      <c r="P286" s="408">
        <f t="shared" ref="P286" si="24">SUM(H286:O286)</f>
        <v>0</v>
      </c>
      <c r="Q286" s="66"/>
    </row>
    <row r="287" spans="1:17" ht="15" outlineLevel="1" x14ac:dyDescent="0.25">
      <c r="A287" s="599"/>
      <c r="B287" s="276"/>
      <c r="C287" s="258" t="s">
        <v>261</v>
      </c>
      <c r="D287" s="255" t="s">
        <v>257</v>
      </c>
      <c r="E287" s="255"/>
      <c r="F287" s="300"/>
      <c r="G287" s="300"/>
      <c r="H287" s="297"/>
      <c r="I287" s="298"/>
      <c r="J287" s="298"/>
      <c r="K287" s="298"/>
      <c r="L287" s="298"/>
      <c r="M287" s="298"/>
      <c r="N287" s="298"/>
      <c r="O287" s="298"/>
      <c r="P287" s="408"/>
      <c r="Q287" s="66"/>
    </row>
    <row r="288" spans="1:17" ht="15" outlineLevel="1" x14ac:dyDescent="0.25">
      <c r="A288" s="599"/>
      <c r="B288" s="276"/>
      <c r="C288" s="588"/>
      <c r="D288" s="588"/>
      <c r="E288" s="270"/>
      <c r="F288" s="300"/>
      <c r="G288" s="300"/>
      <c r="H288" s="297"/>
      <c r="I288" s="298"/>
      <c r="J288" s="298"/>
      <c r="K288" s="298"/>
      <c r="L288" s="298"/>
      <c r="M288" s="298"/>
      <c r="N288" s="298"/>
      <c r="O288" s="298"/>
      <c r="P288" s="408"/>
      <c r="Q288" s="66"/>
    </row>
    <row r="289" spans="1:17" ht="15" outlineLevel="1" x14ac:dyDescent="0.25">
      <c r="A289" s="599"/>
      <c r="B289" s="276"/>
      <c r="C289" s="588"/>
      <c r="D289" s="588"/>
      <c r="E289" s="270"/>
      <c r="F289" s="300"/>
      <c r="G289" s="300"/>
      <c r="H289" s="297"/>
      <c r="I289" s="298"/>
      <c r="J289" s="298"/>
      <c r="K289" s="298"/>
      <c r="L289" s="298"/>
      <c r="M289" s="298"/>
      <c r="N289" s="298"/>
      <c r="O289" s="298"/>
      <c r="P289" s="408"/>
      <c r="Q289" s="66"/>
    </row>
    <row r="290" spans="1:17" s="42" customFormat="1" ht="15" outlineLevel="1" x14ac:dyDescent="0.25">
      <c r="A290" s="599"/>
      <c r="B290" s="386"/>
      <c r="C290" s="601" t="s">
        <v>16</v>
      </c>
      <c r="D290" s="601"/>
      <c r="E290" s="387"/>
      <c r="F290" s="388"/>
      <c r="G290" s="388"/>
      <c r="H290" s="388"/>
      <c r="I290" s="388"/>
      <c r="J290" s="388"/>
      <c r="K290" s="388"/>
      <c r="L290" s="388"/>
      <c r="M290" s="388"/>
      <c r="N290" s="388"/>
      <c r="O290" s="388"/>
      <c r="P290" s="389"/>
      <c r="Q290" s="150"/>
    </row>
    <row r="291" spans="1:17" ht="15" outlineLevel="1" x14ac:dyDescent="0.25">
      <c r="A291" s="599"/>
      <c r="B291" s="276">
        <v>24</v>
      </c>
      <c r="C291" s="257" t="s">
        <v>17</v>
      </c>
      <c r="D291" s="255" t="s">
        <v>33</v>
      </c>
      <c r="E291" s="255"/>
      <c r="F291" s="300"/>
      <c r="G291" s="300"/>
      <c r="H291" s="297"/>
      <c r="I291" s="298"/>
      <c r="J291" s="299">
        <v>0</v>
      </c>
      <c r="K291" s="299">
        <v>0</v>
      </c>
      <c r="L291" s="298"/>
      <c r="M291" s="298"/>
      <c r="N291" s="298"/>
      <c r="O291" s="298"/>
      <c r="P291" s="408">
        <f t="shared" ref="P291:P295" si="25">SUM(H291:O291)</f>
        <v>0</v>
      </c>
      <c r="Q291" s="66"/>
    </row>
    <row r="292" spans="1:17" ht="15" outlineLevel="1" x14ac:dyDescent="0.25">
      <c r="A292" s="599"/>
      <c r="B292" s="276">
        <v>25</v>
      </c>
      <c r="C292" s="257" t="s">
        <v>18</v>
      </c>
      <c r="D292" s="255" t="s">
        <v>33</v>
      </c>
      <c r="E292" s="255"/>
      <c r="F292" s="300"/>
      <c r="G292" s="300"/>
      <c r="H292" s="297"/>
      <c r="I292" s="298"/>
      <c r="J292" s="299">
        <v>0</v>
      </c>
      <c r="K292" s="299">
        <v>0</v>
      </c>
      <c r="L292" s="298"/>
      <c r="M292" s="298"/>
      <c r="N292" s="298"/>
      <c r="O292" s="298"/>
      <c r="P292" s="408">
        <f t="shared" si="25"/>
        <v>0</v>
      </c>
      <c r="Q292" s="66"/>
    </row>
    <row r="293" spans="1:17" ht="15" outlineLevel="1" x14ac:dyDescent="0.25">
      <c r="A293" s="599"/>
      <c r="B293" s="276">
        <v>26</v>
      </c>
      <c r="C293" s="257" t="s">
        <v>19</v>
      </c>
      <c r="D293" s="255" t="s">
        <v>33</v>
      </c>
      <c r="E293" s="255"/>
      <c r="F293" s="300"/>
      <c r="G293" s="300"/>
      <c r="H293" s="297"/>
      <c r="I293" s="298"/>
      <c r="J293" s="299">
        <v>0</v>
      </c>
      <c r="K293" s="299">
        <v>0</v>
      </c>
      <c r="L293" s="298"/>
      <c r="M293" s="298"/>
      <c r="N293" s="298"/>
      <c r="O293" s="298"/>
      <c r="P293" s="408">
        <f t="shared" si="25"/>
        <v>0</v>
      </c>
      <c r="Q293" s="66"/>
    </row>
    <row r="294" spans="1:17" ht="15" outlineLevel="1" x14ac:dyDescent="0.25">
      <c r="A294" s="599"/>
      <c r="B294" s="276">
        <v>27</v>
      </c>
      <c r="C294" s="257" t="s">
        <v>20</v>
      </c>
      <c r="D294" s="255" t="s">
        <v>33</v>
      </c>
      <c r="E294" s="255"/>
      <c r="F294" s="300"/>
      <c r="G294" s="300"/>
      <c r="H294" s="297"/>
      <c r="I294" s="298"/>
      <c r="J294" s="299">
        <v>0</v>
      </c>
      <c r="K294" s="299">
        <v>0</v>
      </c>
      <c r="L294" s="298"/>
      <c r="M294" s="298"/>
      <c r="N294" s="298"/>
      <c r="O294" s="298"/>
      <c r="P294" s="408">
        <f t="shared" si="25"/>
        <v>0</v>
      </c>
      <c r="Q294" s="66"/>
    </row>
    <row r="295" spans="1:17" ht="15" outlineLevel="1" x14ac:dyDescent="0.25">
      <c r="A295" s="599"/>
      <c r="B295" s="276">
        <v>28</v>
      </c>
      <c r="C295" s="257" t="s">
        <v>104</v>
      </c>
      <c r="D295" s="255" t="s">
        <v>33</v>
      </c>
      <c r="E295" s="255"/>
      <c r="F295" s="300"/>
      <c r="G295" s="300"/>
      <c r="H295" s="297"/>
      <c r="I295" s="298"/>
      <c r="J295" s="299">
        <v>0</v>
      </c>
      <c r="K295" s="299">
        <v>0</v>
      </c>
      <c r="L295" s="298"/>
      <c r="M295" s="298"/>
      <c r="N295" s="298"/>
      <c r="O295" s="298"/>
      <c r="P295" s="408">
        <f t="shared" si="25"/>
        <v>0</v>
      </c>
      <c r="Q295" s="66"/>
    </row>
    <row r="296" spans="1:17" ht="15" outlineLevel="1" x14ac:dyDescent="0.25">
      <c r="A296" s="599"/>
      <c r="B296" s="276"/>
      <c r="C296" s="258" t="s">
        <v>261</v>
      </c>
      <c r="D296" s="255" t="s">
        <v>257</v>
      </c>
      <c r="E296" s="255"/>
      <c r="F296" s="300"/>
      <c r="G296" s="300"/>
      <c r="H296" s="297"/>
      <c r="I296" s="298"/>
      <c r="J296" s="298"/>
      <c r="K296" s="298"/>
      <c r="L296" s="298"/>
      <c r="M296" s="298"/>
      <c r="N296" s="298"/>
      <c r="O296" s="298"/>
      <c r="P296" s="408"/>
      <c r="Q296" s="66"/>
    </row>
    <row r="297" spans="1:17" ht="15" outlineLevel="1" x14ac:dyDescent="0.25">
      <c r="A297" s="599"/>
      <c r="B297" s="276"/>
      <c r="C297" s="588"/>
      <c r="D297" s="588"/>
      <c r="E297" s="270"/>
      <c r="F297" s="300"/>
      <c r="G297" s="300"/>
      <c r="H297" s="297"/>
      <c r="I297" s="298"/>
      <c r="J297" s="298"/>
      <c r="K297" s="298"/>
      <c r="L297" s="298"/>
      <c r="M297" s="298"/>
      <c r="N297" s="298"/>
      <c r="O297" s="298"/>
      <c r="P297" s="408"/>
      <c r="Q297" s="66"/>
    </row>
    <row r="298" spans="1:17" ht="15" outlineLevel="1" x14ac:dyDescent="0.25">
      <c r="A298" s="599"/>
      <c r="B298" s="276"/>
      <c r="C298" s="588"/>
      <c r="D298" s="588"/>
      <c r="E298" s="270"/>
      <c r="F298" s="300"/>
      <c r="G298" s="300"/>
      <c r="H298" s="297"/>
      <c r="I298" s="298"/>
      <c r="J298" s="298"/>
      <c r="K298" s="298"/>
      <c r="L298" s="298"/>
      <c r="M298" s="298"/>
      <c r="N298" s="298"/>
      <c r="O298" s="298"/>
      <c r="P298" s="408"/>
      <c r="Q298" s="66"/>
    </row>
    <row r="299" spans="1:17" ht="15" outlineLevel="1" x14ac:dyDescent="0.25">
      <c r="A299" s="599"/>
      <c r="B299" s="276"/>
      <c r="C299" s="588"/>
      <c r="D299" s="588"/>
      <c r="E299" s="270"/>
      <c r="F299" s="300"/>
      <c r="G299" s="300"/>
      <c r="H299" s="297"/>
      <c r="I299" s="298"/>
      <c r="J299" s="298"/>
      <c r="K299" s="298"/>
      <c r="L299" s="298"/>
      <c r="M299" s="298"/>
      <c r="N299" s="298"/>
      <c r="O299" s="298"/>
      <c r="P299" s="408"/>
      <c r="Q299" s="66"/>
    </row>
    <row r="300" spans="1:17" s="42" customFormat="1" ht="15" outlineLevel="1" x14ac:dyDescent="0.25">
      <c r="A300" s="599"/>
      <c r="B300" s="386"/>
      <c r="C300" s="601" t="s">
        <v>105</v>
      </c>
      <c r="D300" s="601"/>
      <c r="E300" s="387"/>
      <c r="F300" s="388"/>
      <c r="G300" s="388"/>
      <c r="H300" s="388"/>
      <c r="I300" s="388"/>
      <c r="J300" s="388"/>
      <c r="K300" s="388"/>
      <c r="L300" s="388"/>
      <c r="M300" s="388"/>
      <c r="N300" s="388"/>
      <c r="O300" s="388"/>
      <c r="P300" s="389"/>
      <c r="Q300" s="150"/>
    </row>
    <row r="301" spans="1:17" ht="15" outlineLevel="1" x14ac:dyDescent="0.25">
      <c r="A301" s="599"/>
      <c r="B301" s="151">
        <v>29</v>
      </c>
      <c r="C301" s="257" t="s">
        <v>107</v>
      </c>
      <c r="D301" s="255" t="s">
        <v>33</v>
      </c>
      <c r="E301" s="255"/>
      <c r="F301" s="300"/>
      <c r="G301" s="300"/>
      <c r="H301" s="297"/>
      <c r="I301" s="298"/>
      <c r="J301" s="298"/>
      <c r="K301" s="298"/>
      <c r="L301" s="298"/>
      <c r="M301" s="298"/>
      <c r="N301" s="298"/>
      <c r="O301" s="298"/>
      <c r="P301" s="408">
        <f t="shared" ref="P301:P302" si="26">SUM(H301:O301)</f>
        <v>0</v>
      </c>
      <c r="Q301" s="66"/>
    </row>
    <row r="302" spans="1:17" ht="15" outlineLevel="1" x14ac:dyDescent="0.25">
      <c r="A302" s="599"/>
      <c r="B302" s="151">
        <v>30</v>
      </c>
      <c r="C302" s="257" t="s">
        <v>106</v>
      </c>
      <c r="D302" s="255" t="s">
        <v>33</v>
      </c>
      <c r="E302" s="255"/>
      <c r="F302" s="300"/>
      <c r="G302" s="300"/>
      <c r="H302" s="297"/>
      <c r="I302" s="298"/>
      <c r="J302" s="298"/>
      <c r="K302" s="298"/>
      <c r="L302" s="298"/>
      <c r="M302" s="298"/>
      <c r="N302" s="298"/>
      <c r="O302" s="298"/>
      <c r="P302" s="408">
        <f t="shared" si="26"/>
        <v>0</v>
      </c>
      <c r="Q302" s="66"/>
    </row>
    <row r="303" spans="1:17" ht="15" outlineLevel="1" x14ac:dyDescent="0.25">
      <c r="A303" s="599"/>
      <c r="B303" s="151"/>
      <c r="C303" s="258" t="s">
        <v>261</v>
      </c>
      <c r="D303" s="255" t="s">
        <v>257</v>
      </c>
      <c r="E303" s="255"/>
      <c r="F303" s="300"/>
      <c r="G303" s="300"/>
      <c r="H303" s="297"/>
      <c r="I303" s="298"/>
      <c r="J303" s="298"/>
      <c r="K303" s="298"/>
      <c r="L303" s="298"/>
      <c r="M303" s="298"/>
      <c r="N303" s="298"/>
      <c r="O303" s="298"/>
      <c r="P303" s="408"/>
      <c r="Q303" s="66"/>
    </row>
    <row r="304" spans="1:17" ht="15" outlineLevel="1" x14ac:dyDescent="0.25">
      <c r="A304" s="599"/>
      <c r="B304" s="151"/>
      <c r="C304" s="588"/>
      <c r="D304" s="588"/>
      <c r="E304" s="270"/>
      <c r="F304" s="300"/>
      <c r="G304" s="300"/>
      <c r="H304" s="297"/>
      <c r="I304" s="298"/>
      <c r="J304" s="298"/>
      <c r="K304" s="298"/>
      <c r="L304" s="298"/>
      <c r="M304" s="298"/>
      <c r="N304" s="298"/>
      <c r="O304" s="298"/>
      <c r="P304" s="408"/>
      <c r="Q304" s="66"/>
    </row>
    <row r="305" spans="1:17" s="42" customFormat="1" ht="15" outlineLevel="1" x14ac:dyDescent="0.25">
      <c r="A305" s="599"/>
      <c r="B305" s="152"/>
      <c r="C305" s="588"/>
      <c r="D305" s="588"/>
      <c r="E305" s="270"/>
      <c r="F305" s="300"/>
      <c r="G305" s="300"/>
      <c r="H305" s="405"/>
      <c r="I305" s="406"/>
      <c r="J305" s="406"/>
      <c r="K305" s="406"/>
      <c r="L305" s="406"/>
      <c r="M305" s="406"/>
      <c r="N305" s="406"/>
      <c r="O305" s="406"/>
      <c r="P305" s="409"/>
      <c r="Q305" s="150"/>
    </row>
    <row r="306" spans="1:17" ht="15" x14ac:dyDescent="0.25">
      <c r="A306" s="599"/>
      <c r="B306" s="356"/>
      <c r="C306" s="602" t="s">
        <v>225</v>
      </c>
      <c r="D306" s="602"/>
      <c r="E306" s="357"/>
      <c r="F306" s="358"/>
      <c r="G306" s="358"/>
      <c r="H306" s="359">
        <f>SUM(G249*H249,G250*H250,G251*H251,G252*H252,G253*H253,G254*H254,G257*H257,G286*H286,G255*H255,G256*H256)</f>
        <v>395857</v>
      </c>
      <c r="I306" s="359">
        <f>SUM(G263*I263,G264*I264,G266*I266,G267*I267,G268*I268,G269*I269,G270*I270,G265*I265)</f>
        <v>598147</v>
      </c>
      <c r="J306" s="360"/>
      <c r="K306" s="357"/>
      <c r="L306" s="357"/>
      <c r="M306" s="357"/>
      <c r="N306" s="359"/>
      <c r="O306" s="357"/>
      <c r="P306" s="361">
        <f>SUM(H306:O306)</f>
        <v>994004</v>
      </c>
      <c r="Q306" s="66"/>
    </row>
    <row r="307" spans="1:17" ht="15" x14ac:dyDescent="0.25">
      <c r="A307" s="599"/>
      <c r="B307" s="498"/>
      <c r="C307" s="499" t="s">
        <v>509</v>
      </c>
      <c r="D307" s="499"/>
      <c r="E307" s="500"/>
      <c r="F307" s="501"/>
      <c r="G307" s="501"/>
      <c r="H307" s="502">
        <f>H306-SUM(G255*H255,G256*H256)</f>
        <v>395857</v>
      </c>
      <c r="I307" s="502">
        <f>I306-SUM(G268*I268,G269*I269,G270*I270)</f>
        <v>598147</v>
      </c>
      <c r="J307" s="503"/>
      <c r="K307" s="500"/>
      <c r="L307" s="500"/>
      <c r="M307" s="500"/>
      <c r="N307" s="500"/>
      <c r="O307" s="500"/>
      <c r="P307" s="504"/>
      <c r="Q307" s="66"/>
    </row>
    <row r="308" spans="1:17" ht="15" x14ac:dyDescent="0.25">
      <c r="A308" s="599"/>
      <c r="B308" s="277"/>
      <c r="C308" s="588" t="s">
        <v>322</v>
      </c>
      <c r="D308" s="588"/>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0</v>
      </c>
      <c r="L308" s="272"/>
      <c r="M308" s="272"/>
      <c r="N308" s="271"/>
      <c r="O308" s="271"/>
      <c r="P308" s="278">
        <f>SUM(H308:O308)</f>
        <v>0</v>
      </c>
      <c r="Q308" s="66"/>
    </row>
    <row r="309" spans="1:17" ht="15" x14ac:dyDescent="0.25">
      <c r="A309" s="599"/>
      <c r="B309" s="277"/>
      <c r="C309" s="588" t="s">
        <v>505</v>
      </c>
      <c r="D309" s="588"/>
      <c r="E309" s="271"/>
      <c r="F309" s="269"/>
      <c r="G309" s="269"/>
      <c r="H309" s="271"/>
      <c r="I309" s="271"/>
      <c r="J309" s="272">
        <f>J308-($E$265*$F$265*J265)</f>
        <v>0</v>
      </c>
      <c r="K309" s="272">
        <f>K308-($E$265*$F$265*K265)</f>
        <v>0</v>
      </c>
      <c r="L309" s="271"/>
      <c r="M309" s="271"/>
      <c r="N309" s="271"/>
      <c r="O309" s="271"/>
      <c r="P309" s="278"/>
      <c r="Q309" s="66"/>
    </row>
    <row r="310" spans="1:17" ht="15" x14ac:dyDescent="0.25">
      <c r="A310" s="599"/>
      <c r="B310" s="279"/>
      <c r="C310" s="522"/>
      <c r="D310" s="264"/>
      <c r="E310" s="264"/>
      <c r="F310" s="262"/>
      <c r="G310" s="262"/>
      <c r="H310" s="264"/>
      <c r="I310" s="264"/>
      <c r="J310" s="264"/>
      <c r="K310" s="264"/>
      <c r="L310" s="264"/>
      <c r="M310" s="264"/>
      <c r="N310" s="264"/>
      <c r="O310" s="264"/>
      <c r="P310" s="280"/>
      <c r="Q310" s="66"/>
    </row>
    <row r="311" spans="1:17" ht="15" x14ac:dyDescent="0.25">
      <c r="A311" s="599"/>
      <c r="B311" s="384"/>
      <c r="C311" s="586" t="s">
        <v>327</v>
      </c>
      <c r="D311" s="586"/>
      <c r="E311" s="255"/>
      <c r="F311" s="266"/>
      <c r="G311" s="255"/>
      <c r="H311" s="267">
        <f>'3.  Distribution Rates'!H33</f>
        <v>1.4549999999999999E-2</v>
      </c>
      <c r="I311" s="267">
        <f>'3.  Distribution Rates'!H34</f>
        <v>8.2749999999999994E-3</v>
      </c>
      <c r="J311" s="267">
        <f>'3.  Distribution Rates'!H35</f>
        <v>3.3784000000000005</v>
      </c>
      <c r="K311" s="267">
        <f>'3.  Distribution Rates'!H36</f>
        <v>1.9737750000000001</v>
      </c>
      <c r="L311" s="267">
        <f>'3.  Distribution Rates'!H37</f>
        <v>11.753675000000001</v>
      </c>
      <c r="M311" s="267">
        <f>'3.  Distribution Rates'!H38</f>
        <v>24.875424999999996</v>
      </c>
      <c r="N311" s="267">
        <f>'3.  Distribution Rates'!H39</f>
        <v>3.5775000000000001E-2</v>
      </c>
      <c r="O311" s="267"/>
      <c r="P311" s="385"/>
      <c r="Q311" s="66"/>
    </row>
    <row r="312" spans="1:17" ht="15" x14ac:dyDescent="0.25">
      <c r="A312" s="599"/>
      <c r="B312" s="384"/>
      <c r="C312" s="586" t="s">
        <v>242</v>
      </c>
      <c r="D312" s="586"/>
      <c r="E312" s="264"/>
      <c r="F312" s="266"/>
      <c r="G312" s="266"/>
      <c r="H312" s="381">
        <f>H76*H311</f>
        <v>0</v>
      </c>
      <c r="I312" s="381">
        <f t="shared" ref="I312:N312" si="27">I76*I311</f>
        <v>0</v>
      </c>
      <c r="J312" s="381">
        <f t="shared" si="27"/>
        <v>0</v>
      </c>
      <c r="K312" s="381">
        <f t="shared" si="27"/>
        <v>0</v>
      </c>
      <c r="L312" s="381">
        <f t="shared" si="27"/>
        <v>0</v>
      </c>
      <c r="M312" s="381">
        <f t="shared" si="27"/>
        <v>0</v>
      </c>
      <c r="N312" s="381">
        <f t="shared" si="27"/>
        <v>0</v>
      </c>
      <c r="O312" s="255"/>
      <c r="P312" s="281">
        <f>SUM(H312:O312)</f>
        <v>0</v>
      </c>
      <c r="Q312" s="66"/>
    </row>
    <row r="313" spans="1:17" ht="15" x14ac:dyDescent="0.25">
      <c r="A313" s="599"/>
      <c r="B313" s="384"/>
      <c r="C313" s="586" t="s">
        <v>243</v>
      </c>
      <c r="D313" s="586"/>
      <c r="E313" s="264"/>
      <c r="F313" s="266"/>
      <c r="G313" s="266"/>
      <c r="H313" s="381">
        <f>H155*H311</f>
        <v>0</v>
      </c>
      <c r="I313" s="381">
        <f t="shared" ref="I313:N313" si="28">I155*I311</f>
        <v>0</v>
      </c>
      <c r="J313" s="381">
        <f t="shared" si="28"/>
        <v>0</v>
      </c>
      <c r="K313" s="381">
        <f t="shared" si="28"/>
        <v>0</v>
      </c>
      <c r="L313" s="381">
        <f t="shared" si="28"/>
        <v>0</v>
      </c>
      <c r="M313" s="381">
        <f t="shared" si="28"/>
        <v>0</v>
      </c>
      <c r="N313" s="381">
        <f t="shared" si="28"/>
        <v>0</v>
      </c>
      <c r="O313" s="255"/>
      <c r="P313" s="281">
        <f>SUM(H313:O313)</f>
        <v>0</v>
      </c>
      <c r="Q313" s="66"/>
    </row>
    <row r="314" spans="1:17" ht="15" x14ac:dyDescent="0.25">
      <c r="A314" s="599"/>
      <c r="B314" s="384"/>
      <c r="C314" s="586" t="s">
        <v>244</v>
      </c>
      <c r="D314" s="586"/>
      <c r="E314" s="264"/>
      <c r="F314" s="266"/>
      <c r="G314" s="266"/>
      <c r="H314" s="381">
        <f>H235*H311</f>
        <v>2200.5721486486486</v>
      </c>
      <c r="I314" s="381">
        <f t="shared" ref="I314:N314" si="29">I235*I311</f>
        <v>3828.1424797297291</v>
      </c>
      <c r="J314" s="381">
        <f t="shared" si="29"/>
        <v>0</v>
      </c>
      <c r="K314" s="381">
        <f t="shared" si="29"/>
        <v>0</v>
      </c>
      <c r="L314" s="381">
        <f t="shared" si="29"/>
        <v>0</v>
      </c>
      <c r="M314" s="381">
        <f t="shared" si="29"/>
        <v>0</v>
      </c>
      <c r="N314" s="381">
        <f t="shared" si="29"/>
        <v>0</v>
      </c>
      <c r="O314" s="255"/>
      <c r="P314" s="281">
        <f t="shared" ref="P314" si="30">SUM(H314:O314)</f>
        <v>6028.7146283783777</v>
      </c>
      <c r="Q314" s="66"/>
    </row>
    <row r="315" spans="1:17" ht="15" x14ac:dyDescent="0.25">
      <c r="A315" s="599"/>
      <c r="B315" s="384"/>
      <c r="C315" s="586" t="s">
        <v>245</v>
      </c>
      <c r="D315" s="586"/>
      <c r="E315" s="264"/>
      <c r="F315" s="266"/>
      <c r="G315" s="266"/>
      <c r="H315" s="381">
        <f>H306*H311</f>
        <v>5759.7193499999994</v>
      </c>
      <c r="I315" s="381">
        <f>I306*I311</f>
        <v>4949.6664249999994</v>
      </c>
      <c r="J315" s="381">
        <f>J308*J311</f>
        <v>0</v>
      </c>
      <c r="K315" s="381">
        <f>K308*K311</f>
        <v>0</v>
      </c>
      <c r="L315" s="381">
        <f>L308*L311</f>
        <v>0</v>
      </c>
      <c r="M315" s="381">
        <f>M308*M311</f>
        <v>0</v>
      </c>
      <c r="N315" s="381">
        <f>N306*N311</f>
        <v>0</v>
      </c>
      <c r="O315" s="255"/>
      <c r="P315" s="281">
        <f>SUM(H315:O315)</f>
        <v>10709.385774999999</v>
      </c>
      <c r="Q315" s="66"/>
    </row>
    <row r="316" spans="1:17" ht="15" x14ac:dyDescent="0.25">
      <c r="A316" s="599"/>
      <c r="B316" s="279"/>
      <c r="C316" s="382" t="s">
        <v>210</v>
      </c>
      <c r="D316" s="264"/>
      <c r="E316" s="264"/>
      <c r="F316" s="262"/>
      <c r="G316" s="262"/>
      <c r="H316" s="268">
        <f>SUM(H312:H315)</f>
        <v>7960.2914986486485</v>
      </c>
      <c r="I316" s="268">
        <f>SUM(I312:I315)</f>
        <v>8777.808904729729</v>
      </c>
      <c r="J316" s="268">
        <f>SUM(J312:J315)</f>
        <v>0</v>
      </c>
      <c r="K316" s="268">
        <f>SUM(K312:K315)</f>
        <v>0</v>
      </c>
      <c r="L316" s="268">
        <f t="shared" ref="L316:N316" si="31">SUM(L312:L315)</f>
        <v>0</v>
      </c>
      <c r="M316" s="268">
        <f t="shared" si="31"/>
        <v>0</v>
      </c>
      <c r="N316" s="268">
        <f t="shared" si="31"/>
        <v>0</v>
      </c>
      <c r="O316" s="264"/>
      <c r="P316" s="282">
        <f>SUM(P312:P315)</f>
        <v>16738.100403378376</v>
      </c>
      <c r="Q316" s="66"/>
    </row>
    <row r="317" spans="1:17" x14ac:dyDescent="0.25">
      <c r="B317" s="410"/>
      <c r="C317" s="586" t="s">
        <v>441</v>
      </c>
      <c r="D317" s="586"/>
      <c r="E317" s="54"/>
      <c r="F317" s="44"/>
      <c r="G317" s="44"/>
      <c r="H317" s="255">
        <f>$H$307*'6.  Persistence Rates'!$H$28</f>
        <v>395857</v>
      </c>
      <c r="I317" s="255">
        <f>I307*'6.  Persistence Rates'!$H$28</f>
        <v>598147</v>
      </c>
      <c r="J317" s="255">
        <f>$J$309*'6.  Persistence Rates'!$T$28</f>
        <v>0</v>
      </c>
      <c r="K317" s="255">
        <f>$K$309*'6.  Persistence Rates'!$T$28</f>
        <v>0</v>
      </c>
      <c r="L317" s="255">
        <f>$L$308*'6.  Persistence Rates'!$T$28</f>
        <v>0</v>
      </c>
      <c r="M317" s="255">
        <f>$M$308*'6.  Persistence Rates'!$T$28</f>
        <v>0</v>
      </c>
      <c r="N317" s="255">
        <f>$N$306*'6.  Persistence Rates'!$H$28</f>
        <v>0</v>
      </c>
      <c r="O317" s="44"/>
      <c r="P317" s="411"/>
    </row>
    <row r="318" spans="1:17" x14ac:dyDescent="0.25">
      <c r="B318" s="410"/>
      <c r="C318" s="586" t="s">
        <v>442</v>
      </c>
      <c r="D318" s="586"/>
      <c r="E318" s="54"/>
      <c r="F318" s="44"/>
      <c r="G318" s="44"/>
      <c r="H318" s="255">
        <f>$H$307*'6.  Persistence Rates'!$I$28</f>
        <v>395857</v>
      </c>
      <c r="I318" s="255">
        <f>$I$307*'6.  Persistence Rates'!$I$28</f>
        <v>598147</v>
      </c>
      <c r="J318" s="255">
        <f>$J$309*'6.  Persistence Rates'!$U$28</f>
        <v>0</v>
      </c>
      <c r="K318" s="255">
        <f>$K$309*'6.  Persistence Rates'!$U$28</f>
        <v>0</v>
      </c>
      <c r="L318" s="255">
        <f>$L$308*'6.  Persistence Rates'!$U$28</f>
        <v>0</v>
      </c>
      <c r="M318" s="255">
        <f>$M$308*'6.  Persistence Rates'!$U$28</f>
        <v>0</v>
      </c>
      <c r="N318" s="255">
        <f>$N$306*'6.  Persistence Rates'!$I$28</f>
        <v>0</v>
      </c>
      <c r="O318" s="44"/>
      <c r="P318" s="411"/>
    </row>
    <row r="319" spans="1:17" x14ac:dyDescent="0.25">
      <c r="B319" s="410"/>
      <c r="C319" s="586" t="s">
        <v>443</v>
      </c>
      <c r="D319" s="586"/>
      <c r="E319" s="54"/>
      <c r="F319" s="44"/>
      <c r="G319" s="44"/>
      <c r="H319" s="255">
        <f>$H$307*'6.  Persistence Rates'!$J$28</f>
        <v>395857</v>
      </c>
      <c r="I319" s="255">
        <f>$I$307*'6.  Persistence Rates'!$J$28</f>
        <v>598147</v>
      </c>
      <c r="J319" s="255">
        <f>$J$309*'6.  Persistence Rates'!$V$28</f>
        <v>0</v>
      </c>
      <c r="K319" s="255">
        <f>$K$309*'6.  Persistence Rates'!$V$28</f>
        <v>0</v>
      </c>
      <c r="L319" s="255">
        <f>$L$308*'6.  Persistence Rates'!$V$28</f>
        <v>0</v>
      </c>
      <c r="M319" s="255">
        <f>$M$308*'6.  Persistence Rates'!$V$28</f>
        <v>0</v>
      </c>
      <c r="N319" s="255">
        <f>$N$306*'6.  Persistence Rates'!$J$28</f>
        <v>0</v>
      </c>
      <c r="O319" s="44"/>
      <c r="P319" s="411"/>
    </row>
    <row r="320" spans="1:17" x14ac:dyDescent="0.25">
      <c r="B320" s="410"/>
      <c r="C320" s="586" t="s">
        <v>444</v>
      </c>
      <c r="D320" s="586"/>
      <c r="E320" s="54"/>
      <c r="F320" s="44"/>
      <c r="G320" s="44"/>
      <c r="H320" s="255">
        <f>$H$307*'6.  Persistence Rates'!$K$28</f>
        <v>395857</v>
      </c>
      <c r="I320" s="255">
        <f>$I$307*'6.  Persistence Rates'!$K$28</f>
        <v>598147</v>
      </c>
      <c r="J320" s="255">
        <f>$J$309*'6.  Persistence Rates'!$W$28</f>
        <v>0</v>
      </c>
      <c r="K320" s="255">
        <f>$K$309*'6.  Persistence Rates'!$W$28</f>
        <v>0</v>
      </c>
      <c r="L320" s="255">
        <f>$L$308*'6.  Persistence Rates'!$W$28</f>
        <v>0</v>
      </c>
      <c r="M320" s="255">
        <f>$M$308*'6.  Persistence Rates'!$W$28</f>
        <v>0</v>
      </c>
      <c r="N320" s="255">
        <f>$N$306*'6.  Persistence Rates'!$K$28</f>
        <v>0</v>
      </c>
      <c r="O320" s="44"/>
      <c r="P320" s="411"/>
    </row>
    <row r="321" spans="2:16" x14ac:dyDescent="0.25">
      <c r="B321" s="410"/>
      <c r="C321" s="586" t="s">
        <v>445</v>
      </c>
      <c r="D321" s="586"/>
      <c r="E321" s="54"/>
      <c r="F321" s="44"/>
      <c r="G321" s="44"/>
      <c r="H321" s="255">
        <f>$H$307*'6.  Persistence Rates'!$L$28</f>
        <v>395857</v>
      </c>
      <c r="I321" s="255">
        <f>$I$307*'6.  Persistence Rates'!$L$28</f>
        <v>598147</v>
      </c>
      <c r="J321" s="255">
        <f>$J$309*'6.  Persistence Rates'!$X$28</f>
        <v>0</v>
      </c>
      <c r="K321" s="255">
        <f>$K$309*'6.  Persistence Rates'!$X$28</f>
        <v>0</v>
      </c>
      <c r="L321" s="255">
        <f>$L$308*'6.  Persistence Rates'!$X$28</f>
        <v>0</v>
      </c>
      <c r="M321" s="255">
        <f>$M$308*'6.  Persistence Rates'!$X$28</f>
        <v>0</v>
      </c>
      <c r="N321" s="255">
        <f>$N$306*'6.  Persistence Rates'!$L$28</f>
        <v>0</v>
      </c>
      <c r="O321" s="44"/>
      <c r="P321" s="411"/>
    </row>
    <row r="322" spans="2:16" x14ac:dyDescent="0.25">
      <c r="B322" s="412"/>
      <c r="C322" s="587" t="s">
        <v>446</v>
      </c>
      <c r="D322" s="587"/>
      <c r="E322" s="413"/>
      <c r="F322" s="112"/>
      <c r="G322" s="112"/>
      <c r="H322" s="531">
        <f>$H$307*'6.  Persistence Rates'!$M$28</f>
        <v>395857</v>
      </c>
      <c r="I322" s="531">
        <f>$I$307*'6.  Persistence Rates'!$M$28</f>
        <v>598147</v>
      </c>
      <c r="J322" s="531">
        <f>$J$309*'6.  Persistence Rates'!$Y$28</f>
        <v>0</v>
      </c>
      <c r="K322" s="531">
        <f>$K$309*'6.  Persistence Rates'!$Y$28</f>
        <v>0</v>
      </c>
      <c r="L322" s="531">
        <f>$L$308*'6.  Persistence Rates'!$Y$28</f>
        <v>0</v>
      </c>
      <c r="M322" s="531">
        <f>$M$308*'6.  Persistence Rates'!$Y$28</f>
        <v>0</v>
      </c>
      <c r="N322" s="531">
        <f>$N$306*'6.  Persistence Rates'!$M$28</f>
        <v>0</v>
      </c>
      <c r="O322" s="112"/>
      <c r="P322" s="414"/>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8"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108" activePane="bottomLeft" state="frozen"/>
      <selection pane="bottomLeft" activeCell="N136" sqref="N136"/>
    </sheetView>
  </sheetViews>
  <sheetFormatPr defaultColWidth="9.125" defaultRowHeight="15" outlineLevelRow="1" x14ac:dyDescent="0.25"/>
  <cols>
    <col min="1" max="1" width="6.625" style="23" customWidth="1"/>
    <col min="2" max="2" width="5.125" style="23" customWidth="1"/>
    <col min="3" max="3" width="44.25" style="36" customWidth="1"/>
    <col min="4" max="4" width="12.25" style="41" customWidth="1"/>
    <col min="5" max="5" width="13.25" style="41" customWidth="1"/>
    <col min="6" max="7" width="19.375" style="23" customWidth="1"/>
    <col min="8" max="14" width="12.75" style="23" customWidth="1"/>
    <col min="15" max="15" width="8.125" style="23" customWidth="1"/>
    <col min="16" max="16" width="11.25" style="23" customWidth="1"/>
    <col min="17" max="17" width="13.125" style="23" customWidth="1"/>
    <col min="18" max="16384" width="9.125" style="23"/>
  </cols>
  <sheetData>
    <row r="1" spans="1:18" ht="167.25" customHeight="1" x14ac:dyDescent="0.3">
      <c r="A1" s="613"/>
      <c r="B1" s="613"/>
      <c r="C1" s="613"/>
      <c r="D1" s="613"/>
      <c r="E1" s="613"/>
      <c r="F1" s="613"/>
      <c r="G1" s="613"/>
      <c r="H1" s="613"/>
      <c r="I1" s="613"/>
      <c r="J1" s="613"/>
      <c r="K1" s="613"/>
      <c r="L1" s="613"/>
      <c r="M1" s="613"/>
      <c r="N1" s="613"/>
      <c r="O1" s="613"/>
    </row>
    <row r="2" spans="1:18" ht="20.25" x14ac:dyDescent="0.3">
      <c r="B2" s="626" t="s">
        <v>268</v>
      </c>
      <c r="C2" s="626"/>
      <c r="D2" s="626"/>
      <c r="E2" s="626"/>
      <c r="F2" s="626"/>
      <c r="G2" s="626"/>
      <c r="H2" s="626"/>
      <c r="I2" s="626"/>
      <c r="J2" s="626"/>
      <c r="K2" s="626"/>
      <c r="L2" s="626"/>
      <c r="M2" s="626"/>
      <c r="N2" s="626"/>
      <c r="O2" s="626"/>
      <c r="P2" s="626"/>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2" t="s">
        <v>405</v>
      </c>
      <c r="D4" s="394"/>
      <c r="E4" s="606" t="s">
        <v>501</v>
      </c>
      <c r="F4" s="606"/>
      <c r="G4" s="606"/>
      <c r="H4" s="606"/>
      <c r="I4" s="606"/>
      <c r="J4" s="606"/>
      <c r="K4" s="606"/>
      <c r="L4" s="606"/>
      <c r="M4" s="606"/>
      <c r="N4" s="606"/>
      <c r="O4" s="606"/>
      <c r="P4" s="606"/>
    </row>
    <row r="5" spans="1:18" ht="36" customHeight="1" outlineLevel="1" x14ac:dyDescent="0.3">
      <c r="A5" s="65"/>
      <c r="B5" s="472"/>
      <c r="C5" s="372"/>
      <c r="D5" s="394"/>
      <c r="E5" s="606" t="s">
        <v>502</v>
      </c>
      <c r="F5" s="606"/>
      <c r="G5" s="606"/>
      <c r="H5" s="606"/>
      <c r="I5" s="606"/>
      <c r="J5" s="606"/>
      <c r="K5" s="606"/>
      <c r="L5" s="606"/>
      <c r="M5" s="606"/>
      <c r="N5" s="606"/>
      <c r="O5" s="606"/>
      <c r="P5" s="606"/>
    </row>
    <row r="6" spans="1:18" ht="18.75" outlineLevel="1" x14ac:dyDescent="0.3">
      <c r="B6" s="63"/>
      <c r="C6" s="395"/>
      <c r="D6" s="394"/>
      <c r="E6" s="607" t="s">
        <v>362</v>
      </c>
      <c r="F6" s="607"/>
      <c r="G6" s="607"/>
      <c r="H6" s="607"/>
      <c r="I6" s="607"/>
      <c r="J6" s="607"/>
      <c r="K6" s="607"/>
      <c r="L6" s="607"/>
      <c r="M6" s="607"/>
      <c r="N6" s="607"/>
      <c r="O6" s="607"/>
      <c r="P6" s="607"/>
    </row>
    <row r="7" spans="1:18" ht="18.75" outlineLevel="1" x14ac:dyDescent="0.3">
      <c r="B7" s="242"/>
      <c r="C7" s="395"/>
      <c r="D7" s="394"/>
      <c r="E7" s="607" t="s">
        <v>363</v>
      </c>
      <c r="F7" s="607"/>
      <c r="G7" s="607"/>
      <c r="H7" s="607"/>
      <c r="I7" s="607"/>
      <c r="J7" s="607"/>
      <c r="K7" s="607"/>
      <c r="L7" s="607"/>
      <c r="M7" s="607"/>
      <c r="N7" s="607"/>
      <c r="O7" s="607"/>
      <c r="P7" s="607"/>
    </row>
    <row r="8" spans="1:18" ht="18.75" outlineLevel="1" x14ac:dyDescent="0.3">
      <c r="B8" s="63"/>
      <c r="C8" s="395"/>
      <c r="D8" s="394"/>
      <c r="E8" s="607" t="s">
        <v>491</v>
      </c>
      <c r="F8" s="607"/>
      <c r="G8" s="607"/>
      <c r="H8" s="607"/>
      <c r="I8" s="607"/>
      <c r="J8" s="607"/>
      <c r="K8" s="607"/>
      <c r="L8" s="607"/>
      <c r="M8" s="607"/>
      <c r="N8" s="607"/>
      <c r="O8" s="607"/>
      <c r="P8" s="607"/>
      <c r="R8" s="82"/>
    </row>
    <row r="9" spans="1:18" ht="14.25" customHeight="1" outlineLevel="1" x14ac:dyDescent="0.3">
      <c r="B9" s="242"/>
      <c r="C9" s="395"/>
      <c r="D9" s="394"/>
      <c r="E9" s="47"/>
      <c r="F9" s="394"/>
      <c r="G9" s="394"/>
      <c r="H9" s="394"/>
      <c r="I9" s="394"/>
      <c r="J9" s="394"/>
      <c r="K9" s="394"/>
      <c r="L9" s="394"/>
      <c r="M9" s="394"/>
      <c r="N9" s="394"/>
      <c r="O9" s="394"/>
      <c r="P9" s="394"/>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341</v>
      </c>
      <c r="D11" s="63"/>
      <c r="E11" s="627" t="s">
        <v>369</v>
      </c>
      <c r="F11" s="627"/>
      <c r="G11" s="63"/>
      <c r="H11" s="63"/>
      <c r="I11" s="63"/>
      <c r="J11" s="63"/>
      <c r="K11" s="63"/>
      <c r="L11" s="63"/>
      <c r="M11" s="63"/>
      <c r="N11" s="63"/>
      <c r="O11" s="63"/>
      <c r="P11" s="63"/>
      <c r="R11" s="82"/>
    </row>
    <row r="12" spans="1:18" ht="14.25" customHeight="1" outlineLevel="1" x14ac:dyDescent="0.3">
      <c r="B12" s="63"/>
      <c r="C12" s="63"/>
      <c r="D12" s="63"/>
      <c r="E12" s="556" t="s">
        <v>342</v>
      </c>
      <c r="F12" s="556"/>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479</v>
      </c>
      <c r="C14" s="49"/>
      <c r="D14" s="51"/>
      <c r="E14" s="51"/>
    </row>
    <row r="15" spans="1:18" ht="45" x14ac:dyDescent="0.25">
      <c r="B15" s="622" t="s">
        <v>58</v>
      </c>
      <c r="C15" s="614" t="s">
        <v>0</v>
      </c>
      <c r="D15" s="614" t="s">
        <v>44</v>
      </c>
      <c r="E15" s="614" t="s">
        <v>209</v>
      </c>
      <c r="F15" s="430" t="s">
        <v>206</v>
      </c>
      <c r="G15" s="430" t="s">
        <v>45</v>
      </c>
      <c r="H15" s="624" t="s">
        <v>59</v>
      </c>
      <c r="I15" s="624"/>
      <c r="J15" s="624"/>
      <c r="K15" s="624"/>
      <c r="L15" s="624"/>
      <c r="M15" s="624"/>
      <c r="N15" s="624"/>
      <c r="O15" s="624"/>
      <c r="P15" s="625"/>
    </row>
    <row r="16" spans="1:18" ht="45" x14ac:dyDescent="0.25">
      <c r="B16" s="623"/>
      <c r="C16" s="615"/>
      <c r="D16" s="615"/>
      <c r="E16" s="615"/>
      <c r="F16" s="179" t="s">
        <v>217</v>
      </c>
      <c r="G16" s="179" t="s">
        <v>218</v>
      </c>
      <c r="H16" s="141" t="s">
        <v>37</v>
      </c>
      <c r="I16" s="141" t="s">
        <v>39</v>
      </c>
      <c r="J16" s="141" t="s">
        <v>108</v>
      </c>
      <c r="K16" s="141" t="s">
        <v>109</v>
      </c>
      <c r="L16" s="141" t="s">
        <v>40</v>
      </c>
      <c r="M16" s="141" t="s">
        <v>41</v>
      </c>
      <c r="N16" s="141" t="s">
        <v>42</v>
      </c>
      <c r="O16" s="141" t="s">
        <v>105</v>
      </c>
      <c r="P16" s="431" t="s">
        <v>34</v>
      </c>
    </row>
    <row r="17" spans="1:16" ht="22.5" customHeight="1" x14ac:dyDescent="0.25">
      <c r="B17" s="619" t="s">
        <v>145</v>
      </c>
      <c r="C17" s="620"/>
      <c r="D17" s="620"/>
      <c r="E17" s="620"/>
      <c r="F17" s="620"/>
      <c r="G17" s="620"/>
      <c r="H17" s="620"/>
      <c r="I17" s="620"/>
      <c r="J17" s="620"/>
      <c r="K17" s="620"/>
      <c r="L17" s="620"/>
      <c r="M17" s="620"/>
      <c r="N17" s="620"/>
      <c r="O17" s="620"/>
      <c r="P17" s="621"/>
    </row>
    <row r="18" spans="1:16" ht="26.25" customHeight="1" x14ac:dyDescent="0.25">
      <c r="A18" s="34"/>
      <c r="B18" s="608" t="s">
        <v>146</v>
      </c>
      <c r="C18" s="609"/>
      <c r="D18" s="609"/>
      <c r="E18" s="609"/>
      <c r="F18" s="609"/>
      <c r="G18" s="609"/>
      <c r="H18" s="609"/>
      <c r="I18" s="609"/>
      <c r="J18" s="609"/>
      <c r="K18" s="609"/>
      <c r="L18" s="609"/>
      <c r="M18" s="609"/>
      <c r="N18" s="609"/>
      <c r="O18" s="609"/>
      <c r="P18" s="610"/>
    </row>
    <row r="19" spans="1:16" ht="15" customHeight="1" x14ac:dyDescent="0.25">
      <c r="A19" s="34"/>
      <c r="B19" s="432">
        <v>1</v>
      </c>
      <c r="C19" s="417" t="s">
        <v>147</v>
      </c>
      <c r="D19" s="255" t="s">
        <v>33</v>
      </c>
      <c r="E19" s="418"/>
      <c r="F19" s="300">
        <v>97235</v>
      </c>
      <c r="G19" s="300">
        <v>6</v>
      </c>
      <c r="H19" s="429">
        <v>1</v>
      </c>
      <c r="I19" s="419"/>
      <c r="J19" s="419"/>
      <c r="K19" s="419"/>
      <c r="L19" s="419"/>
      <c r="M19" s="419"/>
      <c r="N19" s="419"/>
      <c r="O19" s="419"/>
      <c r="P19" s="433">
        <f>SUM(H19:O19)</f>
        <v>1</v>
      </c>
    </row>
    <row r="20" spans="1:16" x14ac:dyDescent="0.25">
      <c r="A20" s="8"/>
      <c r="B20" s="432">
        <v>2</v>
      </c>
      <c r="C20" s="417" t="s">
        <v>148</v>
      </c>
      <c r="D20" s="255" t="s">
        <v>33</v>
      </c>
      <c r="E20" s="420"/>
      <c r="F20" s="300">
        <v>179011</v>
      </c>
      <c r="G20" s="300">
        <v>12</v>
      </c>
      <c r="H20" s="429">
        <v>1</v>
      </c>
      <c r="I20" s="419"/>
      <c r="J20" s="419"/>
      <c r="K20" s="419"/>
      <c r="L20" s="419"/>
      <c r="M20" s="419"/>
      <c r="N20" s="419"/>
      <c r="O20" s="419"/>
      <c r="P20" s="433">
        <f t="shared" ref="P20:P81" si="0">SUM(H20:O20)</f>
        <v>1</v>
      </c>
    </row>
    <row r="21" spans="1:16" x14ac:dyDescent="0.25">
      <c r="A21" s="34"/>
      <c r="B21" s="432">
        <v>3</v>
      </c>
      <c r="C21" s="417" t="s">
        <v>149</v>
      </c>
      <c r="D21" s="255" t="s">
        <v>33</v>
      </c>
      <c r="E21" s="420"/>
      <c r="F21" s="300">
        <v>8856</v>
      </c>
      <c r="G21" s="300">
        <v>1</v>
      </c>
      <c r="H21" s="429">
        <v>1</v>
      </c>
      <c r="I21" s="419"/>
      <c r="J21" s="419"/>
      <c r="K21" s="419"/>
      <c r="L21" s="419"/>
      <c r="M21" s="419"/>
      <c r="N21" s="419"/>
      <c r="O21" s="419"/>
      <c r="P21" s="433">
        <f t="shared" si="0"/>
        <v>1</v>
      </c>
    </row>
    <row r="22" spans="1:16" x14ac:dyDescent="0.25">
      <c r="A22" s="34"/>
      <c r="B22" s="432">
        <v>4</v>
      </c>
      <c r="C22" s="417" t="s">
        <v>150</v>
      </c>
      <c r="D22" s="255" t="s">
        <v>33</v>
      </c>
      <c r="E22" s="420"/>
      <c r="F22" s="300">
        <v>141116</v>
      </c>
      <c r="G22" s="300">
        <v>73</v>
      </c>
      <c r="H22" s="429">
        <v>1</v>
      </c>
      <c r="I22" s="419"/>
      <c r="J22" s="419"/>
      <c r="K22" s="419"/>
      <c r="L22" s="419"/>
      <c r="M22" s="419"/>
      <c r="N22" s="419"/>
      <c r="O22" s="419"/>
      <c r="P22" s="433">
        <f t="shared" si="0"/>
        <v>1</v>
      </c>
    </row>
    <row r="23" spans="1:16" x14ac:dyDescent="0.25">
      <c r="A23" s="34"/>
      <c r="B23" s="432">
        <v>5</v>
      </c>
      <c r="C23" s="417" t="s">
        <v>151</v>
      </c>
      <c r="D23" s="255" t="s">
        <v>33</v>
      </c>
      <c r="E23" s="420"/>
      <c r="F23" s="300">
        <v>13284</v>
      </c>
      <c r="G23" s="300">
        <v>3</v>
      </c>
      <c r="H23" s="429">
        <v>1</v>
      </c>
      <c r="I23" s="419"/>
      <c r="J23" s="419"/>
      <c r="K23" s="419"/>
      <c r="L23" s="419"/>
      <c r="M23" s="419"/>
      <c r="N23" s="419"/>
      <c r="O23" s="419"/>
      <c r="P23" s="433">
        <f t="shared" si="0"/>
        <v>1</v>
      </c>
    </row>
    <row r="24" spans="1:16" ht="28.5" x14ac:dyDescent="0.25">
      <c r="A24" s="34"/>
      <c r="B24" s="432">
        <v>6</v>
      </c>
      <c r="C24" s="417" t="s">
        <v>152</v>
      </c>
      <c r="D24" s="255" t="s">
        <v>33</v>
      </c>
      <c r="E24" s="420"/>
      <c r="F24" s="300"/>
      <c r="G24" s="300"/>
      <c r="H24" s="429">
        <v>0</v>
      </c>
      <c r="I24" s="419"/>
      <c r="J24" s="419"/>
      <c r="K24" s="419"/>
      <c r="L24" s="419"/>
      <c r="M24" s="419"/>
      <c r="N24" s="419"/>
      <c r="O24" s="419"/>
      <c r="P24" s="433">
        <f t="shared" si="0"/>
        <v>0</v>
      </c>
    </row>
    <row r="25" spans="1:16" x14ac:dyDescent="0.25">
      <c r="A25" s="34"/>
      <c r="B25" s="434" t="s">
        <v>262</v>
      </c>
      <c r="C25" s="506"/>
      <c r="D25" s="255" t="s">
        <v>257</v>
      </c>
      <c r="E25" s="420"/>
      <c r="F25" s="300"/>
      <c r="G25" s="300"/>
      <c r="H25" s="429"/>
      <c r="I25" s="419"/>
      <c r="J25" s="419"/>
      <c r="K25" s="419"/>
      <c r="L25" s="419"/>
      <c r="M25" s="419"/>
      <c r="N25" s="419"/>
      <c r="O25" s="419"/>
      <c r="P25" s="433"/>
    </row>
    <row r="26" spans="1:16" x14ac:dyDescent="0.25">
      <c r="A26" s="34"/>
      <c r="B26" s="432"/>
      <c r="C26" s="588"/>
      <c r="D26" s="588"/>
      <c r="E26" s="270"/>
      <c r="F26" s="300"/>
      <c r="G26" s="300"/>
      <c r="H26" s="429"/>
      <c r="I26" s="419"/>
      <c r="J26" s="419"/>
      <c r="K26" s="419"/>
      <c r="L26" s="419"/>
      <c r="M26" s="419"/>
      <c r="N26" s="419"/>
      <c r="O26" s="419"/>
      <c r="P26" s="433"/>
    </row>
    <row r="27" spans="1:16" x14ac:dyDescent="0.25">
      <c r="A27" s="34"/>
      <c r="B27" s="432"/>
      <c r="C27" s="588"/>
      <c r="D27" s="588"/>
      <c r="E27" s="270"/>
      <c r="F27" s="300"/>
      <c r="G27" s="300"/>
      <c r="H27" s="429"/>
      <c r="I27" s="419"/>
      <c r="J27" s="419"/>
      <c r="K27" s="419"/>
      <c r="L27" s="419"/>
      <c r="M27" s="419"/>
      <c r="N27" s="419"/>
      <c r="O27" s="419"/>
      <c r="P27" s="433"/>
    </row>
    <row r="28" spans="1:16" x14ac:dyDescent="0.25">
      <c r="A28" s="34"/>
      <c r="B28" s="432"/>
      <c r="C28" s="588"/>
      <c r="D28" s="588"/>
      <c r="E28" s="270"/>
      <c r="F28" s="300"/>
      <c r="G28" s="300"/>
      <c r="H28" s="429"/>
      <c r="I28" s="419"/>
      <c r="J28" s="419"/>
      <c r="K28" s="419"/>
      <c r="L28" s="419"/>
      <c r="M28" s="419"/>
      <c r="N28" s="419"/>
      <c r="O28" s="419"/>
      <c r="P28" s="433"/>
    </row>
    <row r="29" spans="1:16" ht="25.5" customHeight="1" x14ac:dyDescent="0.25">
      <c r="A29" s="34"/>
      <c r="B29" s="608" t="s">
        <v>153</v>
      </c>
      <c r="C29" s="609"/>
      <c r="D29" s="609"/>
      <c r="E29" s="609"/>
      <c r="F29" s="609"/>
      <c r="G29" s="609"/>
      <c r="H29" s="609"/>
      <c r="I29" s="609"/>
      <c r="J29" s="609"/>
      <c r="K29" s="609"/>
      <c r="L29" s="609"/>
      <c r="M29" s="609"/>
      <c r="N29" s="609"/>
      <c r="O29" s="609"/>
      <c r="P29" s="610"/>
    </row>
    <row r="30" spans="1:16" x14ac:dyDescent="0.25">
      <c r="A30" s="34"/>
      <c r="B30" s="432">
        <v>7</v>
      </c>
      <c r="C30" s="417" t="s">
        <v>154</v>
      </c>
      <c r="D30" s="255" t="s">
        <v>33</v>
      </c>
      <c r="E30" s="420">
        <v>12</v>
      </c>
      <c r="F30" s="300">
        <v>0</v>
      </c>
      <c r="G30" s="300">
        <v>0</v>
      </c>
      <c r="H30" s="419"/>
      <c r="I30" s="429">
        <v>1</v>
      </c>
      <c r="J30" s="429">
        <v>0</v>
      </c>
      <c r="K30" s="429">
        <v>0</v>
      </c>
      <c r="L30" s="419"/>
      <c r="M30" s="419"/>
      <c r="N30" s="419"/>
      <c r="O30" s="419"/>
      <c r="P30" s="433">
        <f t="shared" si="0"/>
        <v>1</v>
      </c>
    </row>
    <row r="31" spans="1:16" ht="28.5" x14ac:dyDescent="0.25">
      <c r="A31" s="34"/>
      <c r="B31" s="432">
        <v>8</v>
      </c>
      <c r="C31" s="417" t="s">
        <v>155</v>
      </c>
      <c r="D31" s="255" t="s">
        <v>33</v>
      </c>
      <c r="E31" s="420">
        <v>12</v>
      </c>
      <c r="F31" s="300">
        <v>1705157</v>
      </c>
      <c r="G31" s="300">
        <v>194</v>
      </c>
      <c r="H31" s="419"/>
      <c r="I31" s="429">
        <v>1</v>
      </c>
      <c r="J31" s="429">
        <v>0</v>
      </c>
      <c r="K31" s="429">
        <v>0</v>
      </c>
      <c r="L31" s="419"/>
      <c r="M31" s="419"/>
      <c r="N31" s="419"/>
      <c r="O31" s="419"/>
      <c r="P31" s="433">
        <f t="shared" si="0"/>
        <v>1</v>
      </c>
    </row>
    <row r="32" spans="1:16" ht="28.5" x14ac:dyDescent="0.25">
      <c r="A32" s="34"/>
      <c r="B32" s="432">
        <v>9</v>
      </c>
      <c r="C32" s="417" t="s">
        <v>156</v>
      </c>
      <c r="D32" s="255" t="s">
        <v>33</v>
      </c>
      <c r="E32" s="420">
        <v>12</v>
      </c>
      <c r="F32" s="300">
        <v>130602</v>
      </c>
      <c r="G32" s="300">
        <v>30</v>
      </c>
      <c r="H32" s="419"/>
      <c r="I32" s="429">
        <v>1</v>
      </c>
      <c r="J32" s="429">
        <v>0</v>
      </c>
      <c r="K32" s="429">
        <v>0</v>
      </c>
      <c r="L32" s="419"/>
      <c r="M32" s="419"/>
      <c r="N32" s="419"/>
      <c r="O32" s="419"/>
      <c r="P32" s="433">
        <f t="shared" si="0"/>
        <v>1</v>
      </c>
    </row>
    <row r="33" spans="1:16" ht="28.5" x14ac:dyDescent="0.25">
      <c r="A33" s="34"/>
      <c r="B33" s="432">
        <v>10</v>
      </c>
      <c r="C33" s="417" t="s">
        <v>157</v>
      </c>
      <c r="D33" s="255" t="s">
        <v>33</v>
      </c>
      <c r="E33" s="420">
        <v>12</v>
      </c>
      <c r="F33" s="300">
        <v>0</v>
      </c>
      <c r="G33" s="300"/>
      <c r="H33" s="419"/>
      <c r="I33" s="429">
        <v>0</v>
      </c>
      <c r="J33" s="429">
        <v>0</v>
      </c>
      <c r="K33" s="429">
        <v>0</v>
      </c>
      <c r="L33" s="419"/>
      <c r="M33" s="419"/>
      <c r="N33" s="419"/>
      <c r="O33" s="419"/>
      <c r="P33" s="433">
        <f t="shared" si="0"/>
        <v>0</v>
      </c>
    </row>
    <row r="34" spans="1:16" ht="28.5" x14ac:dyDescent="0.25">
      <c r="A34" s="34"/>
      <c r="B34" s="432">
        <v>11</v>
      </c>
      <c r="C34" s="417" t="s">
        <v>158</v>
      </c>
      <c r="D34" s="255" t="s">
        <v>33</v>
      </c>
      <c r="E34" s="420">
        <v>3</v>
      </c>
      <c r="F34" s="300">
        <v>0</v>
      </c>
      <c r="G34" s="300"/>
      <c r="H34" s="419"/>
      <c r="I34" s="429">
        <v>0</v>
      </c>
      <c r="J34" s="429">
        <v>0</v>
      </c>
      <c r="K34" s="429">
        <v>0</v>
      </c>
      <c r="L34" s="419"/>
      <c r="M34" s="419"/>
      <c r="N34" s="419"/>
      <c r="O34" s="419"/>
      <c r="P34" s="433">
        <f t="shared" si="0"/>
        <v>0</v>
      </c>
    </row>
    <row r="35" spans="1:16" x14ac:dyDescent="0.25">
      <c r="A35" s="34"/>
      <c r="B35" s="434" t="s">
        <v>262</v>
      </c>
      <c r="C35" s="417"/>
      <c r="D35" s="255" t="s">
        <v>257</v>
      </c>
      <c r="E35" s="420"/>
      <c r="F35" s="300"/>
      <c r="G35" s="300"/>
      <c r="H35" s="419"/>
      <c r="I35" s="419"/>
      <c r="J35" s="419"/>
      <c r="K35" s="419"/>
      <c r="L35" s="419"/>
      <c r="M35" s="419"/>
      <c r="N35" s="419"/>
      <c r="O35" s="419"/>
      <c r="P35" s="433"/>
    </row>
    <row r="36" spans="1:16" x14ac:dyDescent="0.25">
      <c r="A36" s="34"/>
      <c r="B36" s="432"/>
      <c r="C36" s="588"/>
      <c r="D36" s="588"/>
      <c r="E36" s="270"/>
      <c r="F36" s="300"/>
      <c r="G36" s="300"/>
      <c r="H36" s="419"/>
      <c r="I36" s="419"/>
      <c r="J36" s="419"/>
      <c r="K36" s="419"/>
      <c r="L36" s="419"/>
      <c r="M36" s="419"/>
      <c r="N36" s="419"/>
      <c r="O36" s="419"/>
      <c r="P36" s="433"/>
    </row>
    <row r="37" spans="1:16" x14ac:dyDescent="0.25">
      <c r="A37" s="34"/>
      <c r="B37" s="432"/>
      <c r="C37" s="588"/>
      <c r="D37" s="588"/>
      <c r="E37" s="270"/>
      <c r="F37" s="300"/>
      <c r="G37" s="300"/>
      <c r="H37" s="419"/>
      <c r="I37" s="419"/>
      <c r="J37" s="419"/>
      <c r="K37" s="419"/>
      <c r="L37" s="419"/>
      <c r="M37" s="419"/>
      <c r="N37" s="419"/>
      <c r="O37" s="419"/>
      <c r="P37" s="433"/>
    </row>
    <row r="38" spans="1:16" x14ac:dyDescent="0.25">
      <c r="A38" s="34"/>
      <c r="B38" s="432"/>
      <c r="C38" s="588"/>
      <c r="D38" s="588"/>
      <c r="E38" s="270"/>
      <c r="F38" s="300"/>
      <c r="G38" s="300"/>
      <c r="H38" s="419"/>
      <c r="I38" s="419"/>
      <c r="J38" s="419"/>
      <c r="K38" s="419"/>
      <c r="L38" s="419"/>
      <c r="M38" s="419"/>
      <c r="N38" s="419"/>
      <c r="O38" s="419"/>
      <c r="P38" s="433"/>
    </row>
    <row r="39" spans="1:16" ht="26.25" customHeight="1" x14ac:dyDescent="0.25">
      <c r="A39" s="34"/>
      <c r="B39" s="608" t="s">
        <v>11</v>
      </c>
      <c r="C39" s="609"/>
      <c r="D39" s="609"/>
      <c r="E39" s="609"/>
      <c r="F39" s="609"/>
      <c r="G39" s="609"/>
      <c r="H39" s="609"/>
      <c r="I39" s="609"/>
      <c r="J39" s="609"/>
      <c r="K39" s="609"/>
      <c r="L39" s="609"/>
      <c r="M39" s="609"/>
      <c r="N39" s="609"/>
      <c r="O39" s="609"/>
      <c r="P39" s="610"/>
    </row>
    <row r="40" spans="1:16" ht="28.5" x14ac:dyDescent="0.25">
      <c r="A40" s="34"/>
      <c r="B40" s="432">
        <v>12</v>
      </c>
      <c r="C40" s="417" t="s">
        <v>159</v>
      </c>
      <c r="D40" s="255" t="s">
        <v>33</v>
      </c>
      <c r="E40" s="420">
        <v>12</v>
      </c>
      <c r="F40" s="300"/>
      <c r="G40" s="300"/>
      <c r="H40" s="419"/>
      <c r="I40" s="419"/>
      <c r="J40" s="429">
        <v>0</v>
      </c>
      <c r="K40" s="429">
        <v>0</v>
      </c>
      <c r="L40" s="419"/>
      <c r="M40" s="419"/>
      <c r="N40" s="419"/>
      <c r="O40" s="419"/>
      <c r="P40" s="433">
        <f t="shared" si="0"/>
        <v>0</v>
      </c>
    </row>
    <row r="41" spans="1:16" ht="28.5" x14ac:dyDescent="0.25">
      <c r="A41" s="34"/>
      <c r="B41" s="432">
        <v>13</v>
      </c>
      <c r="C41" s="417" t="s">
        <v>160</v>
      </c>
      <c r="D41" s="255" t="s">
        <v>33</v>
      </c>
      <c r="E41" s="420">
        <v>12</v>
      </c>
      <c r="F41" s="300"/>
      <c r="G41" s="300"/>
      <c r="H41" s="419"/>
      <c r="I41" s="419"/>
      <c r="J41" s="429">
        <v>0</v>
      </c>
      <c r="K41" s="429">
        <v>0</v>
      </c>
      <c r="L41" s="419"/>
      <c r="M41" s="419"/>
      <c r="N41" s="419"/>
      <c r="O41" s="419"/>
      <c r="P41" s="433">
        <f t="shared" si="0"/>
        <v>0</v>
      </c>
    </row>
    <row r="42" spans="1:16" ht="28.5" x14ac:dyDescent="0.25">
      <c r="A42" s="34"/>
      <c r="B42" s="432">
        <v>14</v>
      </c>
      <c r="C42" s="417" t="s">
        <v>161</v>
      </c>
      <c r="D42" s="255" t="s">
        <v>33</v>
      </c>
      <c r="E42" s="420">
        <v>12</v>
      </c>
      <c r="F42" s="300">
        <v>17413</v>
      </c>
      <c r="G42" s="300">
        <v>5</v>
      </c>
      <c r="H42" s="419"/>
      <c r="I42" s="419"/>
      <c r="J42" s="429">
        <v>1</v>
      </c>
      <c r="K42" s="429">
        <v>0</v>
      </c>
      <c r="L42" s="419"/>
      <c r="M42" s="419"/>
      <c r="N42" s="419"/>
      <c r="O42" s="419"/>
      <c r="P42" s="433">
        <f t="shared" si="0"/>
        <v>1</v>
      </c>
    </row>
    <row r="43" spans="1:16" x14ac:dyDescent="0.25">
      <c r="A43" s="34"/>
      <c r="B43" s="434" t="s">
        <v>262</v>
      </c>
      <c r="C43" s="417"/>
      <c r="D43" s="255" t="s">
        <v>257</v>
      </c>
      <c r="E43" s="420"/>
      <c r="F43" s="300"/>
      <c r="G43" s="300"/>
      <c r="H43" s="419"/>
      <c r="I43" s="419"/>
      <c r="J43" s="419"/>
      <c r="K43" s="419"/>
      <c r="L43" s="419"/>
      <c r="M43" s="419"/>
      <c r="N43" s="419"/>
      <c r="O43" s="419"/>
      <c r="P43" s="433"/>
    </row>
    <row r="44" spans="1:16" x14ac:dyDescent="0.25">
      <c r="A44" s="34"/>
      <c r="B44" s="432"/>
      <c r="C44" s="588"/>
      <c r="D44" s="588"/>
      <c r="E44" s="270"/>
      <c r="F44" s="300"/>
      <c r="G44" s="300"/>
      <c r="H44" s="419"/>
      <c r="I44" s="419"/>
      <c r="J44" s="419"/>
      <c r="K44" s="419"/>
      <c r="L44" s="419"/>
      <c r="M44" s="419"/>
      <c r="N44" s="419"/>
      <c r="O44" s="419"/>
      <c r="P44" s="433"/>
    </row>
    <row r="45" spans="1:16" x14ac:dyDescent="0.25">
      <c r="A45" s="34"/>
      <c r="B45" s="432"/>
      <c r="C45" s="588"/>
      <c r="D45" s="588"/>
      <c r="E45" s="270"/>
      <c r="F45" s="300"/>
      <c r="G45" s="300"/>
      <c r="H45" s="419"/>
      <c r="I45" s="419"/>
      <c r="J45" s="419"/>
      <c r="K45" s="419"/>
      <c r="L45" s="419"/>
      <c r="M45" s="419"/>
      <c r="N45" s="419"/>
      <c r="O45" s="419"/>
      <c r="P45" s="433"/>
    </row>
    <row r="46" spans="1:16" x14ac:dyDescent="0.25">
      <c r="A46" s="34"/>
      <c r="B46" s="432"/>
      <c r="C46" s="588"/>
      <c r="D46" s="588"/>
      <c r="E46" s="270"/>
      <c r="F46" s="300"/>
      <c r="G46" s="300"/>
      <c r="H46" s="419"/>
      <c r="I46" s="419"/>
      <c r="J46" s="419"/>
      <c r="K46" s="419"/>
      <c r="L46" s="419"/>
      <c r="M46" s="419"/>
      <c r="N46" s="419"/>
      <c r="O46" s="419"/>
      <c r="P46" s="433"/>
    </row>
    <row r="47" spans="1:16" ht="24" customHeight="1" x14ac:dyDescent="0.25">
      <c r="A47" s="34"/>
      <c r="B47" s="608" t="s">
        <v>162</v>
      </c>
      <c r="C47" s="609"/>
      <c r="D47" s="609"/>
      <c r="E47" s="609"/>
      <c r="F47" s="609"/>
      <c r="G47" s="609"/>
      <c r="H47" s="609"/>
      <c r="I47" s="609"/>
      <c r="J47" s="609"/>
      <c r="K47" s="609"/>
      <c r="L47" s="609"/>
      <c r="M47" s="609"/>
      <c r="N47" s="609"/>
      <c r="O47" s="609"/>
      <c r="P47" s="610"/>
    </row>
    <row r="48" spans="1:16" x14ac:dyDescent="0.25">
      <c r="A48" s="34"/>
      <c r="B48" s="432">
        <v>15</v>
      </c>
      <c r="C48" s="417" t="s">
        <v>163</v>
      </c>
      <c r="D48" s="255" t="s">
        <v>33</v>
      </c>
      <c r="E48" s="420"/>
      <c r="F48" s="300">
        <v>6497</v>
      </c>
      <c r="G48" s="300">
        <v>1</v>
      </c>
      <c r="H48" s="429">
        <v>1</v>
      </c>
      <c r="I48" s="419"/>
      <c r="J48" s="419"/>
      <c r="K48" s="419"/>
      <c r="L48" s="419"/>
      <c r="M48" s="419"/>
      <c r="N48" s="419"/>
      <c r="O48" s="419"/>
      <c r="P48" s="433">
        <f t="shared" si="0"/>
        <v>1</v>
      </c>
    </row>
    <row r="49" spans="1:16" x14ac:dyDescent="0.25">
      <c r="A49" s="34"/>
      <c r="B49" s="434" t="s">
        <v>262</v>
      </c>
      <c r="C49" s="417"/>
      <c r="D49" s="255" t="s">
        <v>257</v>
      </c>
      <c r="E49" s="420"/>
      <c r="F49" s="300"/>
      <c r="G49" s="300"/>
      <c r="H49" s="429"/>
      <c r="I49" s="419"/>
      <c r="J49" s="419"/>
      <c r="K49" s="419"/>
      <c r="L49" s="419"/>
      <c r="M49" s="419"/>
      <c r="N49" s="419"/>
      <c r="O49" s="419"/>
      <c r="P49" s="433">
        <f t="shared" si="0"/>
        <v>0</v>
      </c>
    </row>
    <row r="50" spans="1:16" x14ac:dyDescent="0.25">
      <c r="A50" s="34"/>
      <c r="B50" s="432"/>
      <c r="C50" s="588"/>
      <c r="D50" s="588"/>
      <c r="E50" s="270"/>
      <c r="F50" s="300"/>
      <c r="G50" s="300"/>
      <c r="H50" s="429"/>
      <c r="I50" s="419"/>
      <c r="J50" s="419"/>
      <c r="K50" s="419"/>
      <c r="L50" s="419"/>
      <c r="M50" s="419"/>
      <c r="N50" s="419"/>
      <c r="O50" s="419"/>
      <c r="P50" s="433">
        <f t="shared" si="0"/>
        <v>0</v>
      </c>
    </row>
    <row r="51" spans="1:16" x14ac:dyDescent="0.25">
      <c r="A51" s="34"/>
      <c r="B51" s="432"/>
      <c r="C51" s="588"/>
      <c r="D51" s="588"/>
      <c r="E51" s="270"/>
      <c r="F51" s="300"/>
      <c r="G51" s="300"/>
      <c r="H51" s="429"/>
      <c r="I51" s="419"/>
      <c r="J51" s="419"/>
      <c r="K51" s="419"/>
      <c r="L51" s="419"/>
      <c r="M51" s="419"/>
      <c r="N51" s="419"/>
      <c r="O51" s="419"/>
      <c r="P51" s="433"/>
    </row>
    <row r="52" spans="1:16" x14ac:dyDescent="0.25">
      <c r="A52" s="34"/>
      <c r="B52" s="432"/>
      <c r="C52" s="588"/>
      <c r="D52" s="588"/>
      <c r="E52" s="270"/>
      <c r="F52" s="300"/>
      <c r="G52" s="300"/>
      <c r="H52" s="429"/>
      <c r="I52" s="419"/>
      <c r="J52" s="419"/>
      <c r="K52" s="419"/>
      <c r="L52" s="419"/>
      <c r="M52" s="419"/>
      <c r="N52" s="419"/>
      <c r="O52" s="419"/>
      <c r="P52" s="433">
        <f t="shared" si="0"/>
        <v>0</v>
      </c>
    </row>
    <row r="53" spans="1:16" ht="21" customHeight="1" x14ac:dyDescent="0.25">
      <c r="A53" s="33"/>
      <c r="B53" s="608" t="s">
        <v>164</v>
      </c>
      <c r="C53" s="609"/>
      <c r="D53" s="609"/>
      <c r="E53" s="609"/>
      <c r="F53" s="609"/>
      <c r="G53" s="609"/>
      <c r="H53" s="609"/>
      <c r="I53" s="609"/>
      <c r="J53" s="609"/>
      <c r="K53" s="609"/>
      <c r="L53" s="609"/>
      <c r="M53" s="609"/>
      <c r="N53" s="609"/>
      <c r="O53" s="609"/>
      <c r="P53" s="610"/>
    </row>
    <row r="54" spans="1:16" x14ac:dyDescent="0.25">
      <c r="A54" s="34"/>
      <c r="B54" s="432">
        <v>16</v>
      </c>
      <c r="C54" s="417" t="s">
        <v>165</v>
      </c>
      <c r="D54" s="255" t="s">
        <v>33</v>
      </c>
      <c r="E54" s="420"/>
      <c r="F54" s="300"/>
      <c r="G54" s="300"/>
      <c r="H54" s="419"/>
      <c r="I54" s="419"/>
      <c r="J54" s="419"/>
      <c r="K54" s="419"/>
      <c r="L54" s="419"/>
      <c r="M54" s="419"/>
      <c r="N54" s="419"/>
      <c r="O54" s="419"/>
      <c r="P54" s="433">
        <f t="shared" si="0"/>
        <v>0</v>
      </c>
    </row>
    <row r="55" spans="1:16" x14ac:dyDescent="0.25">
      <c r="A55" s="34"/>
      <c r="B55" s="432">
        <v>17</v>
      </c>
      <c r="C55" s="417" t="s">
        <v>166</v>
      </c>
      <c r="D55" s="255" t="s">
        <v>33</v>
      </c>
      <c r="E55" s="420"/>
      <c r="F55" s="300"/>
      <c r="G55" s="300"/>
      <c r="H55" s="419"/>
      <c r="I55" s="419"/>
      <c r="J55" s="419"/>
      <c r="K55" s="419"/>
      <c r="L55" s="419"/>
      <c r="M55" s="419"/>
      <c r="N55" s="419"/>
      <c r="O55" s="419"/>
      <c r="P55" s="433">
        <f t="shared" si="0"/>
        <v>0</v>
      </c>
    </row>
    <row r="56" spans="1:16" x14ac:dyDescent="0.25">
      <c r="A56" s="34"/>
      <c r="B56" s="432">
        <v>18</v>
      </c>
      <c r="C56" s="417" t="s">
        <v>167</v>
      </c>
      <c r="D56" s="255" t="s">
        <v>33</v>
      </c>
      <c r="E56" s="420"/>
      <c r="F56" s="300"/>
      <c r="G56" s="300"/>
      <c r="H56" s="419"/>
      <c r="I56" s="419"/>
      <c r="J56" s="419"/>
      <c r="K56" s="419"/>
      <c r="L56" s="419"/>
      <c r="M56" s="419"/>
      <c r="N56" s="419"/>
      <c r="O56" s="419"/>
      <c r="P56" s="433">
        <f t="shared" si="0"/>
        <v>0</v>
      </c>
    </row>
    <row r="57" spans="1:16" x14ac:dyDescent="0.25">
      <c r="A57" s="34"/>
      <c r="B57" s="432">
        <v>19</v>
      </c>
      <c r="C57" s="417" t="s">
        <v>168</v>
      </c>
      <c r="D57" s="255" t="s">
        <v>33</v>
      </c>
      <c r="E57" s="420"/>
      <c r="F57" s="300"/>
      <c r="G57" s="300"/>
      <c r="H57" s="419"/>
      <c r="I57" s="419"/>
      <c r="J57" s="419"/>
      <c r="K57" s="419"/>
      <c r="L57" s="419"/>
      <c r="M57" s="419"/>
      <c r="N57" s="419"/>
      <c r="O57" s="419"/>
      <c r="P57" s="433">
        <f t="shared" si="0"/>
        <v>0</v>
      </c>
    </row>
    <row r="58" spans="1:16" x14ac:dyDescent="0.25">
      <c r="A58" s="34"/>
      <c r="B58" s="434" t="s">
        <v>262</v>
      </c>
      <c r="C58" s="417"/>
      <c r="D58" s="255" t="s">
        <v>257</v>
      </c>
      <c r="E58" s="420"/>
      <c r="F58" s="300"/>
      <c r="G58" s="300"/>
      <c r="H58" s="419"/>
      <c r="I58" s="419"/>
      <c r="J58" s="419"/>
      <c r="K58" s="419"/>
      <c r="L58" s="419"/>
      <c r="M58" s="419"/>
      <c r="N58" s="419"/>
      <c r="O58" s="419"/>
      <c r="P58" s="433">
        <f t="shared" si="0"/>
        <v>0</v>
      </c>
    </row>
    <row r="59" spans="1:16" x14ac:dyDescent="0.25">
      <c r="A59" s="34"/>
      <c r="B59" s="434"/>
      <c r="C59" s="588"/>
      <c r="D59" s="588"/>
      <c r="E59" s="270"/>
      <c r="F59" s="300"/>
      <c r="G59" s="300"/>
      <c r="H59" s="419"/>
      <c r="I59" s="419"/>
      <c r="J59" s="419"/>
      <c r="K59" s="419"/>
      <c r="L59" s="419"/>
      <c r="M59" s="419"/>
      <c r="N59" s="419"/>
      <c r="O59" s="419"/>
      <c r="P59" s="433"/>
    </row>
    <row r="60" spans="1:16" x14ac:dyDescent="0.25">
      <c r="A60" s="34"/>
      <c r="B60" s="434"/>
      <c r="C60" s="588"/>
      <c r="D60" s="588"/>
      <c r="E60" s="270"/>
      <c r="F60" s="300"/>
      <c r="G60" s="300"/>
      <c r="H60" s="419"/>
      <c r="I60" s="419"/>
      <c r="J60" s="419"/>
      <c r="K60" s="419"/>
      <c r="L60" s="419"/>
      <c r="M60" s="419"/>
      <c r="N60" s="419"/>
      <c r="O60" s="419"/>
      <c r="P60" s="433"/>
    </row>
    <row r="61" spans="1:16" x14ac:dyDescent="0.25">
      <c r="A61" s="33"/>
      <c r="B61" s="435"/>
      <c r="C61" s="588"/>
      <c r="D61" s="588"/>
      <c r="E61" s="270"/>
      <c r="F61" s="300"/>
      <c r="G61" s="300"/>
      <c r="H61" s="423"/>
      <c r="I61" s="423"/>
      <c r="J61" s="423"/>
      <c r="K61" s="423"/>
      <c r="L61" s="423"/>
      <c r="M61" s="423"/>
      <c r="N61" s="423"/>
      <c r="O61" s="423"/>
      <c r="P61" s="433"/>
    </row>
    <row r="62" spans="1:16" ht="27" customHeight="1" x14ac:dyDescent="0.25">
      <c r="B62" s="616" t="s">
        <v>169</v>
      </c>
      <c r="C62" s="617"/>
      <c r="D62" s="617"/>
      <c r="E62" s="617"/>
      <c r="F62" s="617"/>
      <c r="G62" s="617"/>
      <c r="H62" s="617"/>
      <c r="I62" s="617"/>
      <c r="J62" s="617"/>
      <c r="K62" s="617"/>
      <c r="L62" s="617"/>
      <c r="M62" s="617"/>
      <c r="N62" s="617"/>
      <c r="O62" s="617"/>
      <c r="P62" s="618"/>
    </row>
    <row r="63" spans="1:16" ht="16.5" x14ac:dyDescent="0.25">
      <c r="B63" s="436"/>
      <c r="C63" s="417"/>
      <c r="D63" s="420"/>
      <c r="E63" s="420"/>
      <c r="F63" s="416"/>
      <c r="G63" s="416"/>
      <c r="H63" s="416"/>
      <c r="I63" s="416"/>
      <c r="J63" s="416"/>
      <c r="K63" s="416"/>
      <c r="L63" s="416"/>
      <c r="M63" s="416"/>
      <c r="N63" s="416"/>
      <c r="O63" s="416"/>
      <c r="P63" s="437"/>
    </row>
    <row r="64" spans="1:16" ht="25.5" customHeight="1" x14ac:dyDescent="0.25">
      <c r="A64" s="34"/>
      <c r="B64" s="611" t="s">
        <v>170</v>
      </c>
      <c r="C64" s="601"/>
      <c r="D64" s="601"/>
      <c r="E64" s="601"/>
      <c r="F64" s="601"/>
      <c r="G64" s="601"/>
      <c r="H64" s="601"/>
      <c r="I64" s="601"/>
      <c r="J64" s="601"/>
      <c r="K64" s="601"/>
      <c r="L64" s="601"/>
      <c r="M64" s="601"/>
      <c r="N64" s="601"/>
      <c r="O64" s="601"/>
      <c r="P64" s="612"/>
    </row>
    <row r="65" spans="1:16" x14ac:dyDescent="0.25">
      <c r="A65" s="34"/>
      <c r="B65" s="432">
        <v>21</v>
      </c>
      <c r="C65" s="417" t="s">
        <v>171</v>
      </c>
      <c r="D65" s="255" t="s">
        <v>33</v>
      </c>
      <c r="E65" s="420"/>
      <c r="F65" s="300"/>
      <c r="G65" s="300"/>
      <c r="H65" s="429">
        <v>0</v>
      </c>
      <c r="I65" s="419"/>
      <c r="J65" s="419"/>
      <c r="K65" s="419"/>
      <c r="L65" s="419"/>
      <c r="M65" s="419"/>
      <c r="N65" s="419"/>
      <c r="O65" s="419"/>
      <c r="P65" s="433">
        <f t="shared" si="0"/>
        <v>0</v>
      </c>
    </row>
    <row r="66" spans="1:16" x14ac:dyDescent="0.25">
      <c r="A66" s="34"/>
      <c r="B66" s="432">
        <v>22</v>
      </c>
      <c r="C66" s="417" t="s">
        <v>172</v>
      </c>
      <c r="D66" s="255" t="s">
        <v>33</v>
      </c>
      <c r="E66" s="420"/>
      <c r="F66" s="300"/>
      <c r="G66" s="300"/>
      <c r="H66" s="429">
        <v>0</v>
      </c>
      <c r="I66" s="419"/>
      <c r="J66" s="419"/>
      <c r="K66" s="419"/>
      <c r="L66" s="419"/>
      <c r="M66" s="419"/>
      <c r="N66" s="419"/>
      <c r="O66" s="419"/>
      <c r="P66" s="433">
        <f t="shared" si="0"/>
        <v>0</v>
      </c>
    </row>
    <row r="67" spans="1:16" x14ac:dyDescent="0.25">
      <c r="A67" s="34"/>
      <c r="B67" s="432">
        <v>23</v>
      </c>
      <c r="C67" s="417" t="s">
        <v>173</v>
      </c>
      <c r="D67" s="255" t="s">
        <v>33</v>
      </c>
      <c r="E67" s="420"/>
      <c r="F67" s="300"/>
      <c r="G67" s="300"/>
      <c r="H67" s="429">
        <v>0</v>
      </c>
      <c r="I67" s="419"/>
      <c r="J67" s="419"/>
      <c r="K67" s="419"/>
      <c r="L67" s="419"/>
      <c r="M67" s="419"/>
      <c r="N67" s="419"/>
      <c r="O67" s="419"/>
      <c r="P67" s="433">
        <f t="shared" si="0"/>
        <v>0</v>
      </c>
    </row>
    <row r="68" spans="1:16" x14ac:dyDescent="0.25">
      <c r="A68" s="34"/>
      <c r="B68" s="432">
        <v>24</v>
      </c>
      <c r="C68" s="417" t="s">
        <v>174</v>
      </c>
      <c r="D68" s="255" t="s">
        <v>33</v>
      </c>
      <c r="E68" s="420"/>
      <c r="F68" s="300"/>
      <c r="G68" s="300"/>
      <c r="H68" s="429">
        <v>0</v>
      </c>
      <c r="I68" s="419"/>
      <c r="J68" s="419"/>
      <c r="K68" s="419"/>
      <c r="L68" s="419"/>
      <c r="M68" s="419"/>
      <c r="N68" s="419"/>
      <c r="O68" s="419"/>
      <c r="P68" s="433">
        <f t="shared" si="0"/>
        <v>0</v>
      </c>
    </row>
    <row r="69" spans="1:16" x14ac:dyDescent="0.25">
      <c r="A69" s="34"/>
      <c r="B69" s="434" t="s">
        <v>262</v>
      </c>
      <c r="C69" s="417"/>
      <c r="D69" s="255" t="s">
        <v>257</v>
      </c>
      <c r="E69" s="420"/>
      <c r="F69" s="300"/>
      <c r="G69" s="300"/>
      <c r="H69" s="429"/>
      <c r="I69" s="419"/>
      <c r="J69" s="419"/>
      <c r="K69" s="419"/>
      <c r="L69" s="419"/>
      <c r="M69" s="419"/>
      <c r="N69" s="419"/>
      <c r="O69" s="419"/>
      <c r="P69" s="433"/>
    </row>
    <row r="70" spans="1:16" x14ac:dyDescent="0.25">
      <c r="A70" s="34"/>
      <c r="B70" s="432"/>
      <c r="C70" s="588"/>
      <c r="D70" s="588"/>
      <c r="E70" s="270"/>
      <c r="F70" s="300"/>
      <c r="G70" s="300"/>
      <c r="H70" s="429"/>
      <c r="I70" s="419"/>
      <c r="J70" s="419"/>
      <c r="K70" s="419"/>
      <c r="L70" s="419"/>
      <c r="M70" s="419"/>
      <c r="N70" s="419"/>
      <c r="O70" s="419"/>
      <c r="P70" s="433"/>
    </row>
    <row r="71" spans="1:16" x14ac:dyDescent="0.25">
      <c r="A71" s="34"/>
      <c r="B71" s="432"/>
      <c r="C71" s="588"/>
      <c r="D71" s="588"/>
      <c r="E71" s="270"/>
      <c r="F71" s="300"/>
      <c r="G71" s="300"/>
      <c r="H71" s="429"/>
      <c r="I71" s="419"/>
      <c r="J71" s="419"/>
      <c r="K71" s="419"/>
      <c r="L71" s="419"/>
      <c r="M71" s="419"/>
      <c r="N71" s="419"/>
      <c r="O71" s="419"/>
      <c r="P71" s="433"/>
    </row>
    <row r="72" spans="1:16" x14ac:dyDescent="0.25">
      <c r="A72" s="34"/>
      <c r="B72" s="432"/>
      <c r="C72" s="588"/>
      <c r="D72" s="588"/>
      <c r="E72" s="270"/>
      <c r="F72" s="300"/>
      <c r="G72" s="300"/>
      <c r="H72" s="419"/>
      <c r="I72" s="419"/>
      <c r="J72" s="419"/>
      <c r="K72" s="419"/>
      <c r="L72" s="419"/>
      <c r="M72" s="419"/>
      <c r="N72" s="419"/>
      <c r="O72" s="419"/>
      <c r="P72" s="433"/>
    </row>
    <row r="73" spans="1:16" ht="28.5" customHeight="1" x14ac:dyDescent="0.25">
      <c r="A73" s="34"/>
      <c r="B73" s="611" t="s">
        <v>175</v>
      </c>
      <c r="C73" s="601"/>
      <c r="D73" s="601"/>
      <c r="E73" s="601"/>
      <c r="F73" s="601"/>
      <c r="G73" s="601"/>
      <c r="H73" s="601"/>
      <c r="I73" s="601"/>
      <c r="J73" s="601"/>
      <c r="K73" s="601"/>
      <c r="L73" s="601"/>
      <c r="M73" s="601"/>
      <c r="N73" s="601"/>
      <c r="O73" s="601"/>
      <c r="P73" s="612"/>
    </row>
    <row r="74" spans="1:16" x14ac:dyDescent="0.25">
      <c r="A74" s="34"/>
      <c r="B74" s="432">
        <v>25</v>
      </c>
      <c r="C74" s="417" t="s">
        <v>176</v>
      </c>
      <c r="D74" s="255" t="s">
        <v>33</v>
      </c>
      <c r="E74" s="420">
        <v>12</v>
      </c>
      <c r="F74" s="300"/>
      <c r="G74" s="300"/>
      <c r="H74" s="419"/>
      <c r="I74" s="429">
        <v>0</v>
      </c>
      <c r="J74" s="429">
        <v>0</v>
      </c>
      <c r="K74" s="429">
        <v>0</v>
      </c>
      <c r="L74" s="419"/>
      <c r="M74" s="419"/>
      <c r="N74" s="419"/>
      <c r="O74" s="419"/>
      <c r="P74" s="433">
        <f t="shared" si="0"/>
        <v>0</v>
      </c>
    </row>
    <row r="75" spans="1:16" x14ac:dyDescent="0.25">
      <c r="A75" s="34"/>
      <c r="B75" s="432">
        <v>26</v>
      </c>
      <c r="C75" s="417" t="s">
        <v>177</v>
      </c>
      <c r="D75" s="255" t="s">
        <v>33</v>
      </c>
      <c r="E75" s="420">
        <v>12</v>
      </c>
      <c r="F75" s="300"/>
      <c r="G75" s="300"/>
      <c r="H75" s="419"/>
      <c r="I75" s="429">
        <v>0</v>
      </c>
      <c r="J75" s="429">
        <v>0</v>
      </c>
      <c r="K75" s="429">
        <v>0</v>
      </c>
      <c r="L75" s="419"/>
      <c r="M75" s="419"/>
      <c r="N75" s="419"/>
      <c r="O75" s="419"/>
      <c r="P75" s="433">
        <f t="shared" si="0"/>
        <v>0</v>
      </c>
    </row>
    <row r="76" spans="1:16" x14ac:dyDescent="0.25">
      <c r="A76" s="34"/>
      <c r="B76" s="432">
        <v>27</v>
      </c>
      <c r="C76" s="417" t="s">
        <v>178</v>
      </c>
      <c r="D76" s="255" t="s">
        <v>33</v>
      </c>
      <c r="E76" s="420">
        <v>12</v>
      </c>
      <c r="F76" s="300"/>
      <c r="G76" s="300"/>
      <c r="H76" s="419"/>
      <c r="I76" s="429">
        <v>0</v>
      </c>
      <c r="J76" s="429">
        <v>0</v>
      </c>
      <c r="K76" s="429">
        <v>0</v>
      </c>
      <c r="L76" s="419"/>
      <c r="M76" s="419"/>
      <c r="N76" s="419"/>
      <c r="O76" s="419"/>
      <c r="P76" s="433">
        <f t="shared" si="0"/>
        <v>0</v>
      </c>
    </row>
    <row r="77" spans="1:16" ht="28.5" x14ac:dyDescent="0.25">
      <c r="A77" s="34"/>
      <c r="B77" s="432">
        <v>28</v>
      </c>
      <c r="C77" s="417" t="s">
        <v>179</v>
      </c>
      <c r="D77" s="255" t="s">
        <v>33</v>
      </c>
      <c r="E77" s="420">
        <v>12</v>
      </c>
      <c r="F77" s="300"/>
      <c r="G77" s="300"/>
      <c r="H77" s="419"/>
      <c r="I77" s="429">
        <v>0</v>
      </c>
      <c r="J77" s="429">
        <v>0</v>
      </c>
      <c r="K77" s="429">
        <v>0</v>
      </c>
      <c r="L77" s="419"/>
      <c r="M77" s="419"/>
      <c r="N77" s="419"/>
      <c r="O77" s="419"/>
      <c r="P77" s="433">
        <f t="shared" si="0"/>
        <v>0</v>
      </c>
    </row>
    <row r="78" spans="1:16" ht="28.5" x14ac:dyDescent="0.25">
      <c r="A78" s="34"/>
      <c r="B78" s="432">
        <v>29</v>
      </c>
      <c r="C78" s="417" t="s">
        <v>180</v>
      </c>
      <c r="D78" s="255" t="s">
        <v>33</v>
      </c>
      <c r="E78" s="420">
        <v>3</v>
      </c>
      <c r="F78" s="300"/>
      <c r="G78" s="300"/>
      <c r="H78" s="419"/>
      <c r="I78" s="429">
        <v>0</v>
      </c>
      <c r="J78" s="429">
        <v>0</v>
      </c>
      <c r="K78" s="429">
        <v>0</v>
      </c>
      <c r="L78" s="419"/>
      <c r="M78" s="419"/>
      <c r="N78" s="419"/>
      <c r="O78" s="419"/>
      <c r="P78" s="433">
        <f t="shared" si="0"/>
        <v>0</v>
      </c>
    </row>
    <row r="79" spans="1:16" ht="28.5" x14ac:dyDescent="0.25">
      <c r="A79" s="34"/>
      <c r="B79" s="432">
        <v>30</v>
      </c>
      <c r="C79" s="417" t="s">
        <v>181</v>
      </c>
      <c r="D79" s="255" t="s">
        <v>33</v>
      </c>
      <c r="E79" s="420">
        <v>12</v>
      </c>
      <c r="F79" s="300"/>
      <c r="G79" s="300"/>
      <c r="H79" s="419"/>
      <c r="I79" s="429">
        <v>0</v>
      </c>
      <c r="J79" s="429">
        <v>0</v>
      </c>
      <c r="K79" s="429">
        <v>0</v>
      </c>
      <c r="L79" s="419"/>
      <c r="M79" s="419"/>
      <c r="N79" s="419"/>
      <c r="O79" s="419"/>
      <c r="P79" s="433">
        <f t="shared" si="0"/>
        <v>0</v>
      </c>
    </row>
    <row r="80" spans="1:16" x14ac:dyDescent="0.25">
      <c r="A80" s="34"/>
      <c r="B80" s="432">
        <v>31</v>
      </c>
      <c r="C80" s="417" t="s">
        <v>182</v>
      </c>
      <c r="D80" s="255" t="s">
        <v>33</v>
      </c>
      <c r="E80" s="420">
        <v>12</v>
      </c>
      <c r="F80" s="300"/>
      <c r="G80" s="300"/>
      <c r="H80" s="419"/>
      <c r="I80" s="429">
        <v>0</v>
      </c>
      <c r="J80" s="429">
        <v>0</v>
      </c>
      <c r="K80" s="429">
        <v>0</v>
      </c>
      <c r="L80" s="419"/>
      <c r="M80" s="419"/>
      <c r="N80" s="419"/>
      <c r="O80" s="419"/>
      <c r="P80" s="433">
        <f t="shared" si="0"/>
        <v>0</v>
      </c>
    </row>
    <row r="81" spans="1:16" x14ac:dyDescent="0.25">
      <c r="A81" s="34"/>
      <c r="B81" s="432">
        <v>32</v>
      </c>
      <c r="C81" s="417" t="s">
        <v>183</v>
      </c>
      <c r="D81" s="255" t="s">
        <v>33</v>
      </c>
      <c r="E81" s="420">
        <v>12</v>
      </c>
      <c r="F81" s="300"/>
      <c r="G81" s="300"/>
      <c r="H81" s="419"/>
      <c r="I81" s="429">
        <v>0</v>
      </c>
      <c r="J81" s="429">
        <v>0</v>
      </c>
      <c r="K81" s="429">
        <v>0</v>
      </c>
      <c r="L81" s="419"/>
      <c r="M81" s="419"/>
      <c r="N81" s="419"/>
      <c r="O81" s="419"/>
      <c r="P81" s="433">
        <f t="shared" si="0"/>
        <v>0</v>
      </c>
    </row>
    <row r="82" spans="1:16" x14ac:dyDescent="0.25">
      <c r="A82" s="34"/>
      <c r="B82" s="434" t="s">
        <v>262</v>
      </c>
      <c r="C82" s="417"/>
      <c r="D82" s="255" t="s">
        <v>257</v>
      </c>
      <c r="E82" s="420"/>
      <c r="F82" s="300"/>
      <c r="G82" s="300"/>
      <c r="H82" s="419"/>
      <c r="I82" s="419"/>
      <c r="J82" s="419"/>
      <c r="K82" s="419"/>
      <c r="L82" s="419"/>
      <c r="M82" s="419"/>
      <c r="N82" s="419"/>
      <c r="O82" s="419"/>
      <c r="P82" s="433"/>
    </row>
    <row r="83" spans="1:16" x14ac:dyDescent="0.25">
      <c r="A83" s="34"/>
      <c r="B83" s="432"/>
      <c r="C83" s="588"/>
      <c r="D83" s="588"/>
      <c r="E83" s="270"/>
      <c r="F83" s="300"/>
      <c r="G83" s="300"/>
      <c r="H83" s="419"/>
      <c r="I83" s="419"/>
      <c r="J83" s="419"/>
      <c r="K83" s="419"/>
      <c r="L83" s="419"/>
      <c r="M83" s="419"/>
      <c r="N83" s="419"/>
      <c r="O83" s="419"/>
      <c r="P83" s="433"/>
    </row>
    <row r="84" spans="1:16" x14ac:dyDescent="0.25">
      <c r="A84" s="34"/>
      <c r="B84" s="432"/>
      <c r="C84" s="588"/>
      <c r="D84" s="588"/>
      <c r="E84" s="270"/>
      <c r="F84" s="300"/>
      <c r="G84" s="300"/>
      <c r="H84" s="419"/>
      <c r="I84" s="419"/>
      <c r="J84" s="419"/>
      <c r="K84" s="419"/>
      <c r="L84" s="419"/>
      <c r="M84" s="419"/>
      <c r="N84" s="419"/>
      <c r="O84" s="419"/>
      <c r="P84" s="433"/>
    </row>
    <row r="85" spans="1:16" x14ac:dyDescent="0.25">
      <c r="A85" s="34"/>
      <c r="B85" s="432"/>
      <c r="C85" s="588"/>
      <c r="D85" s="588"/>
      <c r="E85" s="270"/>
      <c r="F85" s="300"/>
      <c r="G85" s="300"/>
      <c r="H85" s="419"/>
      <c r="I85" s="419"/>
      <c r="J85" s="419"/>
      <c r="K85" s="419"/>
      <c r="L85" s="419"/>
      <c r="M85" s="419"/>
      <c r="N85" s="419"/>
      <c r="O85" s="419"/>
      <c r="P85" s="433"/>
    </row>
    <row r="86" spans="1:16" ht="25.5" customHeight="1" x14ac:dyDescent="0.25">
      <c r="A86" s="34"/>
      <c r="B86" s="611" t="s">
        <v>184</v>
      </c>
      <c r="C86" s="601"/>
      <c r="D86" s="601"/>
      <c r="E86" s="601"/>
      <c r="F86" s="601"/>
      <c r="G86" s="601"/>
      <c r="H86" s="601"/>
      <c r="I86" s="601"/>
      <c r="J86" s="601"/>
      <c r="K86" s="601"/>
      <c r="L86" s="601"/>
      <c r="M86" s="601"/>
      <c r="N86" s="601"/>
      <c r="O86" s="601"/>
      <c r="P86" s="612"/>
    </row>
    <row r="87" spans="1:16" x14ac:dyDescent="0.25">
      <c r="A87" s="34"/>
      <c r="B87" s="432">
        <v>33</v>
      </c>
      <c r="C87" s="417" t="s">
        <v>185</v>
      </c>
      <c r="D87" s="255" t="s">
        <v>33</v>
      </c>
      <c r="E87" s="420">
        <v>12</v>
      </c>
      <c r="F87" s="300"/>
      <c r="G87" s="300"/>
      <c r="H87" s="425"/>
      <c r="I87" s="425"/>
      <c r="J87" s="425"/>
      <c r="K87" s="425"/>
      <c r="L87" s="425"/>
      <c r="M87" s="425"/>
      <c r="N87" s="425"/>
      <c r="O87" s="425"/>
      <c r="P87" s="433">
        <f t="shared" ref="P87:P108" si="1">SUM(H87:O87)</f>
        <v>0</v>
      </c>
    </row>
    <row r="88" spans="1:16" x14ac:dyDescent="0.25">
      <c r="A88" s="34"/>
      <c r="B88" s="432">
        <v>34</v>
      </c>
      <c r="C88" s="417" t="s">
        <v>186</v>
      </c>
      <c r="D88" s="255" t="s">
        <v>33</v>
      </c>
      <c r="E88" s="420"/>
      <c r="F88" s="300"/>
      <c r="G88" s="300"/>
      <c r="H88" s="425"/>
      <c r="I88" s="425"/>
      <c r="J88" s="425"/>
      <c r="K88" s="425"/>
      <c r="L88" s="425"/>
      <c r="M88" s="425"/>
      <c r="N88" s="425"/>
      <c r="O88" s="425"/>
      <c r="P88" s="433">
        <f t="shared" si="1"/>
        <v>0</v>
      </c>
    </row>
    <row r="89" spans="1:16" x14ac:dyDescent="0.25">
      <c r="A89" s="34"/>
      <c r="B89" s="432">
        <v>35</v>
      </c>
      <c r="C89" s="417" t="s">
        <v>187</v>
      </c>
      <c r="D89" s="255" t="s">
        <v>33</v>
      </c>
      <c r="E89" s="420"/>
      <c r="F89" s="300"/>
      <c r="G89" s="300"/>
      <c r="H89" s="425"/>
      <c r="I89" s="425"/>
      <c r="J89" s="425"/>
      <c r="K89" s="425"/>
      <c r="L89" s="425"/>
      <c r="M89" s="425"/>
      <c r="N89" s="425"/>
      <c r="O89" s="425"/>
      <c r="P89" s="433">
        <f t="shared" si="1"/>
        <v>0</v>
      </c>
    </row>
    <row r="90" spans="1:16" x14ac:dyDescent="0.25">
      <c r="A90" s="34"/>
      <c r="B90" s="434" t="s">
        <v>262</v>
      </c>
      <c r="C90" s="417"/>
      <c r="D90" s="255" t="s">
        <v>257</v>
      </c>
      <c r="E90" s="420"/>
      <c r="F90" s="300"/>
      <c r="G90" s="300"/>
      <c r="H90" s="425"/>
      <c r="I90" s="425"/>
      <c r="J90" s="425"/>
      <c r="K90" s="425"/>
      <c r="L90" s="425"/>
      <c r="M90" s="425"/>
      <c r="N90" s="425"/>
      <c r="O90" s="425"/>
      <c r="P90" s="433"/>
    </row>
    <row r="91" spans="1:16" x14ac:dyDescent="0.25">
      <c r="A91" s="34"/>
      <c r="B91" s="432"/>
      <c r="C91" s="588"/>
      <c r="D91" s="588"/>
      <c r="E91" s="270"/>
      <c r="F91" s="300"/>
      <c r="G91" s="300"/>
      <c r="H91" s="425"/>
      <c r="I91" s="425"/>
      <c r="J91" s="425"/>
      <c r="K91" s="425"/>
      <c r="L91" s="425"/>
      <c r="M91" s="425"/>
      <c r="N91" s="425"/>
      <c r="O91" s="425"/>
      <c r="P91" s="433"/>
    </row>
    <row r="92" spans="1:16" x14ac:dyDescent="0.25">
      <c r="A92" s="34"/>
      <c r="B92" s="432"/>
      <c r="C92" s="588"/>
      <c r="D92" s="588"/>
      <c r="E92" s="270"/>
      <c r="F92" s="300"/>
      <c r="G92" s="300"/>
      <c r="H92" s="425"/>
      <c r="I92" s="425"/>
      <c r="J92" s="425"/>
      <c r="K92" s="425"/>
      <c r="L92" s="425"/>
      <c r="M92" s="425"/>
      <c r="N92" s="425"/>
      <c r="O92" s="425"/>
      <c r="P92" s="433"/>
    </row>
    <row r="93" spans="1:16" x14ac:dyDescent="0.25">
      <c r="A93" s="34"/>
      <c r="B93" s="432"/>
      <c r="C93" s="588"/>
      <c r="D93" s="588"/>
      <c r="E93" s="270"/>
      <c r="F93" s="300"/>
      <c r="G93" s="300"/>
      <c r="H93" s="425"/>
      <c r="I93" s="425"/>
      <c r="J93" s="425"/>
      <c r="K93" s="425"/>
      <c r="L93" s="425"/>
      <c r="M93" s="425"/>
      <c r="N93" s="425"/>
      <c r="O93" s="425"/>
      <c r="P93" s="433"/>
    </row>
    <row r="94" spans="1:16" ht="24" customHeight="1" x14ac:dyDescent="0.25">
      <c r="A94" s="34"/>
      <c r="B94" s="611" t="s">
        <v>188</v>
      </c>
      <c r="C94" s="601"/>
      <c r="D94" s="601"/>
      <c r="E94" s="601"/>
      <c r="F94" s="601"/>
      <c r="G94" s="601"/>
      <c r="H94" s="601"/>
      <c r="I94" s="601"/>
      <c r="J94" s="601"/>
      <c r="K94" s="601"/>
      <c r="L94" s="601"/>
      <c r="M94" s="601"/>
      <c r="N94" s="601"/>
      <c r="O94" s="601"/>
      <c r="P94" s="612"/>
    </row>
    <row r="95" spans="1:16" ht="42.75" x14ac:dyDescent="0.25">
      <c r="A95" s="34"/>
      <c r="B95" s="432">
        <v>36</v>
      </c>
      <c r="C95" s="417" t="s">
        <v>189</v>
      </c>
      <c r="D95" s="255" t="s">
        <v>33</v>
      </c>
      <c r="E95" s="420"/>
      <c r="F95" s="300"/>
      <c r="G95" s="300"/>
      <c r="H95" s="425"/>
      <c r="I95" s="425"/>
      <c r="J95" s="425"/>
      <c r="K95" s="425"/>
      <c r="L95" s="425"/>
      <c r="M95" s="425"/>
      <c r="N95" s="425"/>
      <c r="O95" s="425"/>
      <c r="P95" s="433">
        <f t="shared" si="1"/>
        <v>0</v>
      </c>
    </row>
    <row r="96" spans="1:16" x14ac:dyDescent="0.25">
      <c r="A96" s="34"/>
      <c r="B96" s="432">
        <v>37</v>
      </c>
      <c r="C96" s="417" t="s">
        <v>190</v>
      </c>
      <c r="D96" s="255" t="s">
        <v>33</v>
      </c>
      <c r="E96" s="420"/>
      <c r="F96" s="300"/>
      <c r="G96" s="300"/>
      <c r="H96" s="425"/>
      <c r="I96" s="425"/>
      <c r="J96" s="425"/>
      <c r="K96" s="425"/>
      <c r="L96" s="425"/>
      <c r="M96" s="425"/>
      <c r="N96" s="425"/>
      <c r="O96" s="425"/>
      <c r="P96" s="433">
        <f t="shared" si="1"/>
        <v>0</v>
      </c>
    </row>
    <row r="97" spans="1:16" x14ac:dyDescent="0.25">
      <c r="A97" s="34"/>
      <c r="B97" s="432">
        <v>38</v>
      </c>
      <c r="C97" s="417" t="s">
        <v>191</v>
      </c>
      <c r="D97" s="255" t="s">
        <v>33</v>
      </c>
      <c r="E97" s="420"/>
      <c r="F97" s="300"/>
      <c r="G97" s="300"/>
      <c r="H97" s="425"/>
      <c r="I97" s="425"/>
      <c r="J97" s="425"/>
      <c r="K97" s="425"/>
      <c r="L97" s="425"/>
      <c r="M97" s="425"/>
      <c r="N97" s="425"/>
      <c r="O97" s="425"/>
      <c r="P97" s="433">
        <f t="shared" si="1"/>
        <v>0</v>
      </c>
    </row>
    <row r="98" spans="1:16" ht="28.5" x14ac:dyDescent="0.25">
      <c r="A98" s="34"/>
      <c r="B98" s="432">
        <v>39</v>
      </c>
      <c r="C98" s="417" t="s">
        <v>192</v>
      </c>
      <c r="D98" s="255" t="s">
        <v>33</v>
      </c>
      <c r="E98" s="420"/>
      <c r="F98" s="300"/>
      <c r="G98" s="300"/>
      <c r="H98" s="425"/>
      <c r="I98" s="425"/>
      <c r="J98" s="425"/>
      <c r="K98" s="425"/>
      <c r="L98" s="425"/>
      <c r="M98" s="425"/>
      <c r="N98" s="425"/>
      <c r="O98" s="425"/>
      <c r="P98" s="433">
        <f t="shared" si="1"/>
        <v>0</v>
      </c>
    </row>
    <row r="99" spans="1:16" ht="28.5" x14ac:dyDescent="0.25">
      <c r="A99" s="34"/>
      <c r="B99" s="432">
        <v>40</v>
      </c>
      <c r="C99" s="417" t="s">
        <v>193</v>
      </c>
      <c r="D99" s="255" t="s">
        <v>33</v>
      </c>
      <c r="E99" s="420"/>
      <c r="F99" s="300"/>
      <c r="G99" s="300"/>
      <c r="H99" s="425"/>
      <c r="I99" s="425"/>
      <c r="J99" s="425"/>
      <c r="K99" s="425"/>
      <c r="L99" s="425"/>
      <c r="M99" s="425"/>
      <c r="N99" s="425"/>
      <c r="O99" s="425"/>
      <c r="P99" s="433">
        <f t="shared" si="1"/>
        <v>0</v>
      </c>
    </row>
    <row r="100" spans="1:16" ht="28.5" x14ac:dyDescent="0.25">
      <c r="A100" s="34"/>
      <c r="B100" s="432">
        <v>41</v>
      </c>
      <c r="C100" s="417" t="s">
        <v>194</v>
      </c>
      <c r="D100" s="255" t="s">
        <v>33</v>
      </c>
      <c r="E100" s="420"/>
      <c r="F100" s="300"/>
      <c r="G100" s="300"/>
      <c r="H100" s="425"/>
      <c r="I100" s="425"/>
      <c r="J100" s="425"/>
      <c r="K100" s="425"/>
      <c r="L100" s="425"/>
      <c r="M100" s="425"/>
      <c r="N100" s="425"/>
      <c r="O100" s="425"/>
      <c r="P100" s="433">
        <f t="shared" si="1"/>
        <v>0</v>
      </c>
    </row>
    <row r="101" spans="1:16" ht="28.5" x14ac:dyDescent="0.25">
      <c r="A101" s="34"/>
      <c r="B101" s="432">
        <v>42</v>
      </c>
      <c r="C101" s="417" t="s">
        <v>195</v>
      </c>
      <c r="D101" s="255" t="s">
        <v>33</v>
      </c>
      <c r="E101" s="420"/>
      <c r="F101" s="300"/>
      <c r="G101" s="300"/>
      <c r="H101" s="425"/>
      <c r="I101" s="425"/>
      <c r="J101" s="425"/>
      <c r="K101" s="425"/>
      <c r="L101" s="425"/>
      <c r="M101" s="425"/>
      <c r="N101" s="425"/>
      <c r="O101" s="425"/>
      <c r="P101" s="433">
        <f t="shared" si="1"/>
        <v>0</v>
      </c>
    </row>
    <row r="102" spans="1:16" x14ac:dyDescent="0.25">
      <c r="A102" s="34"/>
      <c r="B102" s="432">
        <v>43</v>
      </c>
      <c r="C102" s="417" t="s">
        <v>196</v>
      </c>
      <c r="D102" s="255" t="s">
        <v>33</v>
      </c>
      <c r="E102" s="420"/>
      <c r="F102" s="300"/>
      <c r="G102" s="300"/>
      <c r="H102" s="425"/>
      <c r="I102" s="425"/>
      <c r="J102" s="425"/>
      <c r="K102" s="425"/>
      <c r="L102" s="425"/>
      <c r="M102" s="425"/>
      <c r="N102" s="425"/>
      <c r="O102" s="425"/>
      <c r="P102" s="433">
        <f t="shared" si="1"/>
        <v>0</v>
      </c>
    </row>
    <row r="103" spans="1:16" ht="42.75" x14ac:dyDescent="0.25">
      <c r="A103" s="34"/>
      <c r="B103" s="432">
        <v>44</v>
      </c>
      <c r="C103" s="417" t="s">
        <v>197</v>
      </c>
      <c r="D103" s="255" t="s">
        <v>33</v>
      </c>
      <c r="E103" s="420"/>
      <c r="F103" s="300"/>
      <c r="G103" s="300"/>
      <c r="H103" s="425"/>
      <c r="I103" s="425"/>
      <c r="J103" s="425"/>
      <c r="K103" s="425"/>
      <c r="L103" s="425"/>
      <c r="M103" s="425"/>
      <c r="N103" s="425"/>
      <c r="O103" s="425"/>
      <c r="P103" s="433">
        <f t="shared" si="1"/>
        <v>0</v>
      </c>
    </row>
    <row r="104" spans="1:16" ht="28.5" x14ac:dyDescent="0.25">
      <c r="A104" s="34"/>
      <c r="B104" s="432">
        <v>45</v>
      </c>
      <c r="C104" s="417" t="s">
        <v>198</v>
      </c>
      <c r="D104" s="255" t="s">
        <v>33</v>
      </c>
      <c r="E104" s="420"/>
      <c r="F104" s="300"/>
      <c r="G104" s="300"/>
      <c r="H104" s="425"/>
      <c r="I104" s="425"/>
      <c r="J104" s="425"/>
      <c r="K104" s="425"/>
      <c r="L104" s="425"/>
      <c r="M104" s="425"/>
      <c r="N104" s="425"/>
      <c r="O104" s="425"/>
      <c r="P104" s="433">
        <f t="shared" si="1"/>
        <v>0</v>
      </c>
    </row>
    <row r="105" spans="1:16" ht="28.5" x14ac:dyDescent="0.25">
      <c r="A105" s="34"/>
      <c r="B105" s="432">
        <v>46</v>
      </c>
      <c r="C105" s="417" t="s">
        <v>199</v>
      </c>
      <c r="D105" s="255" t="s">
        <v>33</v>
      </c>
      <c r="E105" s="420"/>
      <c r="F105" s="300"/>
      <c r="G105" s="300"/>
      <c r="H105" s="425"/>
      <c r="I105" s="425"/>
      <c r="J105" s="425"/>
      <c r="K105" s="425"/>
      <c r="L105" s="425"/>
      <c r="M105" s="425"/>
      <c r="N105" s="425"/>
      <c r="O105" s="425"/>
      <c r="P105" s="433">
        <f t="shared" si="1"/>
        <v>0</v>
      </c>
    </row>
    <row r="106" spans="1:16" ht="28.5" x14ac:dyDescent="0.25">
      <c r="A106" s="34"/>
      <c r="B106" s="432">
        <v>47</v>
      </c>
      <c r="C106" s="417" t="s">
        <v>200</v>
      </c>
      <c r="D106" s="255" t="s">
        <v>33</v>
      </c>
      <c r="E106" s="420"/>
      <c r="F106" s="300"/>
      <c r="G106" s="300"/>
      <c r="H106" s="425"/>
      <c r="I106" s="425"/>
      <c r="J106" s="425"/>
      <c r="K106" s="425"/>
      <c r="L106" s="425"/>
      <c r="M106" s="425"/>
      <c r="N106" s="425"/>
      <c r="O106" s="425"/>
      <c r="P106" s="433">
        <f t="shared" si="1"/>
        <v>0</v>
      </c>
    </row>
    <row r="107" spans="1:16" ht="28.5" x14ac:dyDescent="0.25">
      <c r="A107" s="34"/>
      <c r="B107" s="432">
        <v>48</v>
      </c>
      <c r="C107" s="417" t="s">
        <v>201</v>
      </c>
      <c r="D107" s="255" t="s">
        <v>33</v>
      </c>
      <c r="E107" s="420"/>
      <c r="F107" s="300"/>
      <c r="G107" s="300"/>
      <c r="H107" s="425"/>
      <c r="I107" s="425"/>
      <c r="J107" s="425"/>
      <c r="K107" s="425"/>
      <c r="L107" s="425"/>
      <c r="M107" s="425"/>
      <c r="N107" s="425"/>
      <c r="O107" s="425"/>
      <c r="P107" s="433">
        <f t="shared" si="1"/>
        <v>0</v>
      </c>
    </row>
    <row r="108" spans="1:16" ht="28.5" x14ac:dyDescent="0.25">
      <c r="A108" s="34"/>
      <c r="B108" s="432">
        <v>49</v>
      </c>
      <c r="C108" s="417" t="s">
        <v>202</v>
      </c>
      <c r="D108" s="255" t="s">
        <v>33</v>
      </c>
      <c r="E108" s="420"/>
      <c r="F108" s="300"/>
      <c r="G108" s="300"/>
      <c r="H108" s="425"/>
      <c r="I108" s="425"/>
      <c r="J108" s="425"/>
      <c r="K108" s="425"/>
      <c r="L108" s="425"/>
      <c r="M108" s="425"/>
      <c r="N108" s="425"/>
      <c r="O108" s="425"/>
      <c r="P108" s="433">
        <f t="shared" si="1"/>
        <v>0</v>
      </c>
    </row>
    <row r="109" spans="1:16" x14ac:dyDescent="0.25">
      <c r="A109" s="34"/>
      <c r="B109" s="434" t="s">
        <v>262</v>
      </c>
      <c r="C109" s="417"/>
      <c r="D109" s="255" t="s">
        <v>257</v>
      </c>
      <c r="E109" s="420"/>
      <c r="F109" s="300"/>
      <c r="G109" s="300"/>
      <c r="H109" s="425"/>
      <c r="I109" s="425"/>
      <c r="J109" s="425"/>
      <c r="K109" s="425"/>
      <c r="L109" s="425"/>
      <c r="M109" s="425"/>
      <c r="N109" s="425"/>
      <c r="O109" s="425"/>
      <c r="P109" s="433"/>
    </row>
    <row r="110" spans="1:16" x14ac:dyDescent="0.25">
      <c r="A110" s="34"/>
      <c r="B110" s="432"/>
      <c r="C110" s="588"/>
      <c r="D110" s="588"/>
      <c r="E110" s="270"/>
      <c r="F110" s="300"/>
      <c r="G110" s="300"/>
      <c r="H110" s="425"/>
      <c r="I110" s="425"/>
      <c r="J110" s="425"/>
      <c r="K110" s="425"/>
      <c r="L110" s="425"/>
      <c r="M110" s="425"/>
      <c r="N110" s="425"/>
      <c r="O110" s="425"/>
      <c r="P110" s="433"/>
    </row>
    <row r="111" spans="1:16" x14ac:dyDescent="0.25">
      <c r="A111" s="34"/>
      <c r="B111" s="432"/>
      <c r="C111" s="588"/>
      <c r="D111" s="588"/>
      <c r="E111" s="270"/>
      <c r="F111" s="300"/>
      <c r="G111" s="300"/>
      <c r="H111" s="425"/>
      <c r="I111" s="425"/>
      <c r="J111" s="425"/>
      <c r="K111" s="425"/>
      <c r="L111" s="425"/>
      <c r="M111" s="425"/>
      <c r="N111" s="425"/>
      <c r="O111" s="425"/>
      <c r="P111" s="433"/>
    </row>
    <row r="112" spans="1:16" x14ac:dyDescent="0.25">
      <c r="A112" s="34"/>
      <c r="B112" s="438"/>
      <c r="C112" s="588"/>
      <c r="D112" s="588"/>
      <c r="E112" s="270"/>
      <c r="F112" s="407"/>
      <c r="G112" s="407"/>
      <c r="H112" s="439"/>
      <c r="I112" s="439"/>
      <c r="J112" s="439"/>
      <c r="K112" s="439"/>
      <c r="L112" s="439"/>
      <c r="M112" s="439"/>
      <c r="N112" s="439"/>
      <c r="O112" s="439"/>
      <c r="P112" s="440"/>
    </row>
    <row r="113" spans="2:17" x14ac:dyDescent="0.25">
      <c r="B113" s="356"/>
      <c r="C113" s="602" t="s">
        <v>225</v>
      </c>
      <c r="D113" s="602"/>
      <c r="E113" s="357"/>
      <c r="F113" s="358"/>
      <c r="G113" s="358"/>
      <c r="H113" s="359">
        <f>SUM(F19*H19,F20*H20,F21*H21,F22*H22,F23*H23,F24*H24,F48*H48,F65*H65,F66*H66,F67*H67,F68*H68)</f>
        <v>445999</v>
      </c>
      <c r="I113" s="359">
        <f>SUM(F30*I30,F31*I31,F32*I32,F33*I33,F34*I34,F74*I74,F75*I75,F76*I76,F77*I77,F78*I78,F79*I79,F80*I80,F81*I81,F87*I87,F88*I88,F89*I89)</f>
        <v>1835759</v>
      </c>
      <c r="J113" s="360"/>
      <c r="K113" s="357"/>
      <c r="L113" s="357"/>
      <c r="M113" s="357"/>
      <c r="N113" s="359"/>
      <c r="O113" s="357"/>
      <c r="P113" s="361">
        <f>SUM(H113:O113)</f>
        <v>2281758</v>
      </c>
    </row>
    <row r="114" spans="2:17" x14ac:dyDescent="0.25">
      <c r="B114" s="277"/>
      <c r="C114" s="588" t="s">
        <v>264</v>
      </c>
      <c r="D114" s="588"/>
      <c r="E114" s="271"/>
      <c r="F114" s="269"/>
      <c r="G114" s="269"/>
      <c r="H114" s="271"/>
      <c r="I114" s="271"/>
      <c r="J114" s="272">
        <f>SUM($E$30*$G$30*J30,$E$31*$G$31*J31,$E$32*$G$32*J32,$E$33*$G$33*J33,$E$34*$G$34*J34,$E$40*$G$40*J40,$E$41*$G$41*J41,$E$42*$G$42*J42,$E$74*$G$74*J74,$E$75*$G$75*J75,$E$76*$G$76*J76,$E$77*$G$77*J77,$E$78*$G$78*J78,$E$79*$G$79*J79,$E$80*$G$80*J80,$E$81*$G$81*J81)</f>
        <v>60</v>
      </c>
      <c r="K114" s="272">
        <f>SUM($E$30*$G$30*K30,$E$31*$G$31*K31,$E$32*$G$32*K32,$E$33*$G$33*K33,$E$34*$G$34*K34,$E$40*$G$40*K40,$E$41*$G$41*K41,$E$42*$G$42*K42,$E$74*$G$74*K74,$E$75*$G$75*K75,$E$76*$G$76*K76,$E$77*$G$77*K77,$E$78*$G$78*K78,$E$79*$G$79*K79,$E$80*$G$80*K80,$E$81*$G$81*K81)</f>
        <v>0</v>
      </c>
      <c r="L114" s="272"/>
      <c r="M114" s="272"/>
      <c r="N114" s="271"/>
      <c r="O114" s="271"/>
      <c r="P114" s="278">
        <f>SUM(H114:O114)</f>
        <v>60</v>
      </c>
    </row>
    <row r="115" spans="2:17" x14ac:dyDescent="0.25">
      <c r="B115" s="277"/>
      <c r="C115" s="588" t="s">
        <v>505</v>
      </c>
      <c r="D115" s="588"/>
      <c r="E115" s="271"/>
      <c r="F115" s="269"/>
      <c r="G115" s="269"/>
      <c r="H115" s="271"/>
      <c r="I115" s="271"/>
      <c r="J115" s="272">
        <f>J114-SUM($E$34*$G$34*J34,$E$78*$G$78*J78)</f>
        <v>60</v>
      </c>
      <c r="K115" s="272">
        <f>K114-SUM($E$34*$G$34*K34,$E$78*$G$78*K78)</f>
        <v>0</v>
      </c>
      <c r="L115" s="271"/>
      <c r="M115" s="271"/>
      <c r="N115" s="271"/>
      <c r="O115" s="271"/>
      <c r="P115" s="278"/>
    </row>
    <row r="116" spans="2:17" x14ac:dyDescent="0.25">
      <c r="B116" s="279"/>
      <c r="C116" s="603"/>
      <c r="D116" s="603"/>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4"/>
      <c r="C118" s="586" t="s">
        <v>328</v>
      </c>
      <c r="D118" s="586"/>
      <c r="E118" s="255"/>
      <c r="F118" s="266"/>
      <c r="G118" s="255"/>
      <c r="H118" s="267">
        <f>'3.  Distribution Rates'!I33</f>
        <v>1.4750000000000001E-2</v>
      </c>
      <c r="I118" s="267">
        <f>'3.  Distribution Rates'!I34</f>
        <v>8.3750000000000005E-3</v>
      </c>
      <c r="J118" s="267">
        <f>'3.  Distribution Rates'!I35</f>
        <v>3.3899749999999997</v>
      </c>
      <c r="K118" s="267">
        <f>'3.  Distribution Rates'!I36</f>
        <v>2.1681250000000003</v>
      </c>
      <c r="L118" s="267">
        <f>'3.  Distribution Rates'!I37</f>
        <v>11.927025</v>
      </c>
      <c r="M118" s="267">
        <f>'3.  Distribution Rates'!I38</f>
        <v>25.242274999999996</v>
      </c>
      <c r="N118" s="267">
        <f>'3.  Distribution Rates'!I39</f>
        <v>3.6275000000000002E-2</v>
      </c>
      <c r="O118" s="267"/>
      <c r="P118" s="385"/>
    </row>
    <row r="119" spans="2:17" x14ac:dyDescent="0.25">
      <c r="B119" s="384"/>
      <c r="C119" s="586" t="s">
        <v>232</v>
      </c>
      <c r="D119" s="586"/>
      <c r="E119" s="264"/>
      <c r="F119" s="266"/>
      <c r="G119" s="266"/>
      <c r="H119" s="381">
        <f>'4.  2011-14 LRAM'!H$77*H118</f>
        <v>0</v>
      </c>
      <c r="I119" s="381">
        <f>'4.  2011-14 LRAM'!I$77*I118</f>
        <v>0</v>
      </c>
      <c r="J119" s="381">
        <f>'4.  2011-14 LRAM'!J$77*J118</f>
        <v>0</v>
      </c>
      <c r="K119" s="381">
        <f>'4.  2011-14 LRAM'!K$77*K118</f>
        <v>0</v>
      </c>
      <c r="L119" s="381">
        <f>'4.  2011-14 LRAM'!L$77*L118</f>
        <v>0</v>
      </c>
      <c r="M119" s="381">
        <f>'4.  2011-14 LRAM'!M$77*M118</f>
        <v>0</v>
      </c>
      <c r="N119" s="381">
        <f>'4.  2011-14 LRAM'!N$77*N118</f>
        <v>0</v>
      </c>
      <c r="O119" s="255"/>
      <c r="P119" s="281">
        <f>SUM(H119:O119)</f>
        <v>0</v>
      </c>
      <c r="Q119" s="17"/>
    </row>
    <row r="120" spans="2:17" x14ac:dyDescent="0.25">
      <c r="B120" s="384"/>
      <c r="C120" s="586" t="s">
        <v>233</v>
      </c>
      <c r="D120" s="586"/>
      <c r="E120" s="264"/>
      <c r="F120" s="266"/>
      <c r="G120" s="266"/>
      <c r="H120" s="381">
        <f>'4.  2011-14 LRAM'!H$156*H118</f>
        <v>0</v>
      </c>
      <c r="I120" s="381">
        <f>'4.  2011-14 LRAM'!I$156*I118</f>
        <v>0</v>
      </c>
      <c r="J120" s="381">
        <f>'4.  2011-14 LRAM'!J$156*J118</f>
        <v>0</v>
      </c>
      <c r="K120" s="381">
        <f>'4.  2011-14 LRAM'!K$156*K118</f>
        <v>0</v>
      </c>
      <c r="L120" s="381">
        <f>'4.  2011-14 LRAM'!L$156*L118</f>
        <v>0</v>
      </c>
      <c r="M120" s="381">
        <f>'4.  2011-14 LRAM'!M$156*M118</f>
        <v>0</v>
      </c>
      <c r="N120" s="381">
        <f>'4.  2011-14 LRAM'!N$156*N118</f>
        <v>0</v>
      </c>
      <c r="O120" s="255"/>
      <c r="P120" s="281">
        <f>SUM(H120:O120)</f>
        <v>0</v>
      </c>
    </row>
    <row r="121" spans="2:17" x14ac:dyDescent="0.25">
      <c r="B121" s="384"/>
      <c r="C121" s="586" t="s">
        <v>234</v>
      </c>
      <c r="D121" s="586"/>
      <c r="E121" s="264"/>
      <c r="F121" s="266"/>
      <c r="G121" s="266"/>
      <c r="H121" s="381">
        <f>'4.  2011-14 LRAM'!H$236*H118</f>
        <v>2230.8205630630632</v>
      </c>
      <c r="I121" s="381">
        <f>'4.  2011-14 LRAM'!I$236*I118</f>
        <v>3874.4040202702704</v>
      </c>
      <c r="J121" s="381">
        <f>'4.  2011-14 LRAM'!J$236*J118</f>
        <v>0</v>
      </c>
      <c r="K121" s="381">
        <f>'4.  2011-14 LRAM'!K$236*K118</f>
        <v>0</v>
      </c>
      <c r="L121" s="381">
        <f>'4.  2011-14 LRAM'!L$236*L118</f>
        <v>0</v>
      </c>
      <c r="M121" s="381">
        <f>'4.  2011-14 LRAM'!M$236*M118</f>
        <v>0</v>
      </c>
      <c r="N121" s="381">
        <f>'4.  2011-14 LRAM'!N$236*N118</f>
        <v>0</v>
      </c>
      <c r="O121" s="255"/>
      <c r="P121" s="281">
        <f t="shared" ref="P121" si="2">SUM(H121:O121)</f>
        <v>6105.2245833333336</v>
      </c>
    </row>
    <row r="122" spans="2:17" x14ac:dyDescent="0.25">
      <c r="B122" s="384"/>
      <c r="C122" s="586" t="s">
        <v>235</v>
      </c>
      <c r="D122" s="586"/>
      <c r="E122" s="264"/>
      <c r="F122" s="266"/>
      <c r="G122" s="266"/>
      <c r="H122" s="381">
        <f>'4.  2011-14 LRAM'!H$317*H118</f>
        <v>5838.8907500000005</v>
      </c>
      <c r="I122" s="381">
        <f>'4.  2011-14 LRAM'!I$317*I118</f>
        <v>5009.4811250000002</v>
      </c>
      <c r="J122" s="381">
        <f>'4.  2011-14 LRAM'!J$317*J118</f>
        <v>0</v>
      </c>
      <c r="K122" s="381">
        <f>'4.  2011-14 LRAM'!K$317*K118</f>
        <v>0</v>
      </c>
      <c r="L122" s="381">
        <f>'4.  2011-14 LRAM'!L$317*L118</f>
        <v>0</v>
      </c>
      <c r="M122" s="381">
        <f>'4.  2011-14 LRAM'!M$317*M118</f>
        <v>0</v>
      </c>
      <c r="N122" s="381">
        <f>'4.  2011-14 LRAM'!N$317*N118</f>
        <v>0</v>
      </c>
      <c r="O122" s="255"/>
      <c r="P122" s="281">
        <f>SUM(H122:O122)</f>
        <v>10848.371875000001</v>
      </c>
    </row>
    <row r="123" spans="2:17" x14ac:dyDescent="0.25">
      <c r="B123" s="384"/>
      <c r="C123" s="586" t="s">
        <v>236</v>
      </c>
      <c r="D123" s="586"/>
      <c r="E123" s="264"/>
      <c r="F123" s="266"/>
      <c r="G123" s="266"/>
      <c r="H123" s="381">
        <f>H113*H118</f>
        <v>6578.4852500000006</v>
      </c>
      <c r="I123" s="381">
        <f>I113*I118</f>
        <v>15374.481625</v>
      </c>
      <c r="J123" s="381">
        <f>J114*J118</f>
        <v>203.39849999999998</v>
      </c>
      <c r="K123" s="381">
        <f>K114*K118</f>
        <v>0</v>
      </c>
      <c r="L123" s="381">
        <f>L114*L118</f>
        <v>0</v>
      </c>
      <c r="M123" s="381">
        <f>M114*M118</f>
        <v>0</v>
      </c>
      <c r="N123" s="381">
        <f>N113*N118</f>
        <v>0</v>
      </c>
      <c r="O123" s="255"/>
      <c r="P123" s="281">
        <f>SUM(H123:O123)</f>
        <v>22156.365375000001</v>
      </c>
    </row>
    <row r="124" spans="2:17" x14ac:dyDescent="0.25">
      <c r="B124" s="279"/>
      <c r="C124" s="382" t="s">
        <v>226</v>
      </c>
      <c r="D124" s="264"/>
      <c r="E124" s="264"/>
      <c r="F124" s="262"/>
      <c r="G124" s="262"/>
      <c r="H124" s="268">
        <f>SUM(H119:H123)</f>
        <v>14648.196563063066</v>
      </c>
      <c r="I124" s="268">
        <f>SUM(I119:I123)</f>
        <v>24258.366770270273</v>
      </c>
      <c r="J124" s="268">
        <f t="shared" ref="J124:N124" si="3">SUM(J119:J123)</f>
        <v>203.39849999999998</v>
      </c>
      <c r="K124" s="268">
        <f t="shared" si="3"/>
        <v>0</v>
      </c>
      <c r="L124" s="268">
        <f t="shared" si="3"/>
        <v>0</v>
      </c>
      <c r="M124" s="268">
        <f t="shared" si="3"/>
        <v>0</v>
      </c>
      <c r="N124" s="268">
        <f t="shared" si="3"/>
        <v>0</v>
      </c>
      <c r="O124" s="264"/>
      <c r="P124" s="282">
        <f>SUM(P119:P123)</f>
        <v>39109.961833333335</v>
      </c>
    </row>
    <row r="125" spans="2:17" x14ac:dyDescent="0.25">
      <c r="B125" s="283"/>
      <c r="C125" s="456"/>
      <c r="D125" s="284"/>
      <c r="E125" s="284"/>
      <c r="F125" s="285"/>
      <c r="G125" s="285"/>
      <c r="H125" s="457"/>
      <c r="I125" s="457"/>
      <c r="J125" s="457"/>
      <c r="K125" s="457"/>
      <c r="L125" s="457"/>
      <c r="M125" s="457"/>
      <c r="N125" s="457"/>
      <c r="O125" s="284"/>
      <c r="P125" s="458"/>
    </row>
    <row r="126" spans="2:17" hidden="1" x14ac:dyDescent="0.25">
      <c r="B126" s="426"/>
      <c r="C126" s="586" t="s">
        <v>227</v>
      </c>
      <c r="D126" s="586"/>
      <c r="E126" s="418"/>
      <c r="F126" s="160"/>
      <c r="G126" s="160"/>
      <c r="H126" s="507">
        <f>$H$113*'6.  Persistence Rates'!$E$44</f>
        <v>0</v>
      </c>
      <c r="I126" s="507">
        <f>I113*'6.  Persistence Rates'!$E$44</f>
        <v>0</v>
      </c>
      <c r="J126" s="507">
        <f>$J$115*'6.  Persistence Rates'!$R$44</f>
        <v>0</v>
      </c>
      <c r="K126" s="507">
        <f>$K$115*'6.  Persistence Rates'!$R$44</f>
        <v>0</v>
      </c>
      <c r="L126" s="507">
        <f>$L$114*'6.  Persistence Rates'!$R$44</f>
        <v>0</v>
      </c>
      <c r="M126" s="507">
        <f>$M$114*'6.  Persistence Rates'!$R$44</f>
        <v>0</v>
      </c>
      <c r="N126" s="507">
        <f>$N$113*'6.  Persistence Rates'!$E$44</f>
        <v>0</v>
      </c>
      <c r="O126" s="160"/>
      <c r="P126" s="353"/>
      <c r="Q126" s="17"/>
    </row>
    <row r="127" spans="2:17" hidden="1" x14ac:dyDescent="0.25">
      <c r="B127" s="426"/>
      <c r="C127" s="586" t="s">
        <v>228</v>
      </c>
      <c r="D127" s="586"/>
      <c r="E127" s="418"/>
      <c r="F127" s="160"/>
      <c r="G127" s="160"/>
      <c r="H127" s="507">
        <f>H113*'6.  Persistence Rates'!F$44</f>
        <v>0</v>
      </c>
      <c r="I127" s="507">
        <f>I113*'6.  Persistence Rates'!F$44</f>
        <v>0</v>
      </c>
      <c r="J127" s="507">
        <f>$J$115*'6.  Persistence Rates'!$S$44</f>
        <v>0</v>
      </c>
      <c r="K127" s="507">
        <f>$K$115*'6.  Persistence Rates'!$S$44</f>
        <v>0</v>
      </c>
      <c r="L127" s="507">
        <f>$L$114*'6.  Persistence Rates'!$S$44</f>
        <v>0</v>
      </c>
      <c r="M127" s="507">
        <f>$M$114*'6.  Persistence Rates'!$S$44</f>
        <v>0</v>
      </c>
      <c r="N127" s="507">
        <f>$N$113*'6.  Persistence Rates'!$F$44</f>
        <v>0</v>
      </c>
      <c r="O127" s="160"/>
      <c r="P127" s="353"/>
    </row>
    <row r="128" spans="2:17" hidden="1" x14ac:dyDescent="0.25">
      <c r="B128" s="426"/>
      <c r="C128" s="586" t="s">
        <v>229</v>
      </c>
      <c r="D128" s="586"/>
      <c r="E128" s="418"/>
      <c r="F128" s="160"/>
      <c r="G128" s="160"/>
      <c r="H128" s="507">
        <f>H113*'6.  Persistence Rates'!G$44</f>
        <v>0</v>
      </c>
      <c r="I128" s="507">
        <f>I113*'6.  Persistence Rates'!G$44</f>
        <v>0</v>
      </c>
      <c r="J128" s="507">
        <f>$J$115*'6.  Persistence Rates'!$T$44</f>
        <v>0</v>
      </c>
      <c r="K128" s="507">
        <f>$K$115*'6.  Persistence Rates'!$T$44</f>
        <v>0</v>
      </c>
      <c r="L128" s="507">
        <f>$L$114*'6.  Persistence Rates'!$T$44</f>
        <v>0</v>
      </c>
      <c r="M128" s="507">
        <f>$M$114*'6.  Persistence Rates'!$T$44</f>
        <v>0</v>
      </c>
      <c r="N128" s="507">
        <f>$N$113*'6.  Persistence Rates'!$G$44</f>
        <v>0</v>
      </c>
      <c r="O128" s="160"/>
      <c r="P128" s="353"/>
    </row>
    <row r="129" spans="2:16" hidden="1" x14ac:dyDescent="0.25">
      <c r="B129" s="426"/>
      <c r="C129" s="586" t="s">
        <v>230</v>
      </c>
      <c r="D129" s="586"/>
      <c r="E129" s="418"/>
      <c r="F129" s="160"/>
      <c r="G129" s="160"/>
      <c r="H129" s="507">
        <f>H113*'6.  Persistence Rates'!H$44</f>
        <v>0</v>
      </c>
      <c r="I129" s="507">
        <f>I113*'6.  Persistence Rates'!H$44</f>
        <v>0</v>
      </c>
      <c r="J129" s="507">
        <f>$J$115*'6.  Persistence Rates'!$U$44</f>
        <v>0</v>
      </c>
      <c r="K129" s="507">
        <f>$K$115*'6.  Persistence Rates'!$U$44</f>
        <v>0</v>
      </c>
      <c r="L129" s="507">
        <f>$L$114*'6.  Persistence Rates'!$U$44</f>
        <v>0</v>
      </c>
      <c r="M129" s="507">
        <f>$M$114*'6.  Persistence Rates'!$U$44</f>
        <v>0</v>
      </c>
      <c r="N129" s="507">
        <f>$N$113*'6.  Persistence Rates'!$H$44</f>
        <v>0</v>
      </c>
      <c r="O129" s="160"/>
      <c r="P129" s="353"/>
    </row>
    <row r="130" spans="2:16" hidden="1" x14ac:dyDescent="0.25">
      <c r="B130" s="427"/>
      <c r="C130" s="587" t="s">
        <v>231</v>
      </c>
      <c r="D130" s="587"/>
      <c r="E130" s="428"/>
      <c r="F130" s="334"/>
      <c r="G130" s="334"/>
      <c r="H130" s="507">
        <f>H113*'6.  Persistence Rates'!I$44</f>
        <v>0</v>
      </c>
      <c r="I130" s="507">
        <f>I113*'6.  Persistence Rates'!I$44</f>
        <v>0</v>
      </c>
      <c r="J130" s="507">
        <f>$J$115*'6.  Persistence Rates'!$V$44</f>
        <v>0</v>
      </c>
      <c r="K130" s="507">
        <f>$K$115*'6.  Persistence Rates'!$V$44</f>
        <v>0</v>
      </c>
      <c r="L130" s="507">
        <f>$L$114*'6.  Persistence Rates'!$V$44</f>
        <v>0</v>
      </c>
      <c r="M130" s="507">
        <f>$M$114*'6.  Persistence Rates'!$V$44</f>
        <v>0</v>
      </c>
      <c r="N130" s="507">
        <f>$N$113*'6.  Persistence Rates'!$I$44</f>
        <v>0</v>
      </c>
      <c r="O130" s="334"/>
      <c r="P130" s="403"/>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3"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25" defaultRowHeight="15" outlineLevelRow="1" x14ac:dyDescent="0.25"/>
  <cols>
    <col min="1" max="1" width="6.625" style="23" customWidth="1"/>
    <col min="2" max="2" width="5.125" style="23" customWidth="1"/>
    <col min="3" max="3" width="44.25" style="36" customWidth="1"/>
    <col min="4" max="4" width="12.25" style="41" customWidth="1"/>
    <col min="5" max="5" width="13.25" style="41" customWidth="1"/>
    <col min="6" max="7" width="19.375" style="23" customWidth="1"/>
    <col min="8" max="14" width="12.75" style="23" customWidth="1"/>
    <col min="15" max="15" width="8.125" style="23" customWidth="1"/>
    <col min="16" max="16" width="11.25" style="23" customWidth="1"/>
    <col min="17" max="17" width="13.125" style="23" customWidth="1"/>
    <col min="18" max="16384" width="9.125" style="23"/>
  </cols>
  <sheetData>
    <row r="1" spans="1:18" ht="19.5" customHeight="1" x14ac:dyDescent="0.25"/>
    <row r="2" spans="1:18" ht="18.75" customHeight="1" x14ac:dyDescent="0.3">
      <c r="B2" s="626" t="s">
        <v>269</v>
      </c>
      <c r="C2" s="626"/>
      <c r="D2" s="626"/>
      <c r="E2" s="626"/>
      <c r="F2" s="626"/>
      <c r="G2" s="626"/>
      <c r="H2" s="626"/>
      <c r="I2" s="626"/>
      <c r="J2" s="626"/>
      <c r="K2" s="626"/>
      <c r="L2" s="626"/>
      <c r="M2" s="626"/>
      <c r="N2" s="626"/>
      <c r="O2" s="626"/>
      <c r="P2" s="626"/>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4"/>
      <c r="C4" s="372" t="s">
        <v>405</v>
      </c>
      <c r="D4" s="394"/>
      <c r="E4" s="574" t="s">
        <v>368</v>
      </c>
      <c r="F4" s="574"/>
      <c r="G4" s="574"/>
      <c r="H4" s="574"/>
      <c r="I4" s="574"/>
      <c r="J4" s="574"/>
      <c r="K4" s="574"/>
      <c r="L4" s="574"/>
      <c r="M4" s="574"/>
      <c r="N4" s="574"/>
      <c r="O4" s="574"/>
      <c r="P4" s="574"/>
    </row>
    <row r="5" spans="1:18" ht="18.75" customHeight="1" outlineLevel="1" x14ac:dyDescent="0.3">
      <c r="A5" s="47"/>
      <c r="B5" s="394"/>
      <c r="C5" s="395"/>
      <c r="D5" s="394"/>
      <c r="E5" s="375" t="s">
        <v>362</v>
      </c>
      <c r="F5" s="394"/>
      <c r="G5" s="394"/>
      <c r="H5" s="394"/>
      <c r="I5" s="394"/>
      <c r="J5" s="394"/>
      <c r="K5" s="394"/>
      <c r="L5" s="394"/>
      <c r="M5" s="394"/>
      <c r="N5" s="394"/>
      <c r="O5" s="394"/>
      <c r="P5" s="394"/>
    </row>
    <row r="6" spans="1:18" ht="18.75" customHeight="1" outlineLevel="1" x14ac:dyDescent="0.3">
      <c r="A6" s="47"/>
      <c r="B6" s="394"/>
      <c r="C6" s="395"/>
      <c r="D6" s="394"/>
      <c r="E6" s="375" t="s">
        <v>363</v>
      </c>
      <c r="F6" s="394"/>
      <c r="G6" s="394"/>
      <c r="H6" s="394"/>
      <c r="I6" s="394"/>
      <c r="J6" s="394"/>
      <c r="K6" s="394"/>
      <c r="L6" s="394"/>
      <c r="M6" s="394"/>
      <c r="N6" s="394"/>
      <c r="O6" s="394"/>
      <c r="P6" s="394"/>
    </row>
    <row r="7" spans="1:18" ht="18.75" customHeight="1" outlineLevel="1" x14ac:dyDescent="0.3">
      <c r="A7" s="47"/>
      <c r="B7" s="394"/>
      <c r="C7" s="395"/>
      <c r="D7" s="394"/>
      <c r="E7" s="375" t="s">
        <v>422</v>
      </c>
      <c r="F7" s="394"/>
      <c r="G7" s="394"/>
      <c r="H7" s="394"/>
      <c r="I7" s="394"/>
      <c r="J7" s="394"/>
      <c r="K7" s="394"/>
      <c r="L7" s="394"/>
      <c r="M7" s="394"/>
      <c r="N7" s="394"/>
      <c r="O7" s="394"/>
      <c r="P7" s="394"/>
    </row>
    <row r="8" spans="1:18" ht="18.75" customHeight="1" outlineLevel="1" x14ac:dyDescent="0.3">
      <c r="A8" s="47"/>
      <c r="B8" s="394"/>
      <c r="C8" s="395"/>
      <c r="D8" s="394"/>
      <c r="E8" s="375"/>
      <c r="F8" s="394"/>
      <c r="G8" s="394"/>
      <c r="H8" s="394"/>
      <c r="I8" s="394"/>
      <c r="J8" s="394"/>
      <c r="K8" s="394"/>
      <c r="L8" s="394"/>
      <c r="M8" s="394"/>
      <c r="N8" s="394"/>
      <c r="O8" s="394"/>
      <c r="P8" s="394"/>
    </row>
    <row r="9" spans="1:18" ht="18.75" customHeight="1" outlineLevel="1" x14ac:dyDescent="0.3">
      <c r="A9" s="47"/>
      <c r="B9" s="394"/>
      <c r="C9" s="396" t="s">
        <v>341</v>
      </c>
      <c r="D9" s="394"/>
      <c r="E9" s="634" t="s">
        <v>369</v>
      </c>
      <c r="F9" s="634"/>
      <c r="G9" s="394"/>
      <c r="H9" s="394"/>
      <c r="I9" s="394"/>
      <c r="J9" s="394"/>
      <c r="K9" s="394"/>
      <c r="L9" s="394"/>
      <c r="M9" s="394"/>
      <c r="N9" s="394"/>
      <c r="O9" s="394"/>
      <c r="P9" s="394"/>
      <c r="R9" s="82"/>
    </row>
    <row r="10" spans="1:18" ht="18.75" customHeight="1" outlineLevel="1" x14ac:dyDescent="0.3">
      <c r="A10" s="47"/>
      <c r="B10" s="394"/>
      <c r="C10" s="395"/>
      <c r="D10" s="394"/>
      <c r="E10" s="635" t="s">
        <v>342</v>
      </c>
      <c r="F10" s="635"/>
      <c r="G10" s="394"/>
      <c r="H10" s="394"/>
      <c r="I10" s="394"/>
      <c r="J10" s="394"/>
      <c r="K10" s="394"/>
      <c r="L10" s="394"/>
      <c r="M10" s="394"/>
      <c r="N10" s="394"/>
      <c r="O10" s="394"/>
      <c r="P10" s="394"/>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480</v>
      </c>
      <c r="C12" s="63"/>
      <c r="D12" s="63"/>
      <c r="E12" s="171"/>
      <c r="F12" s="63"/>
      <c r="G12" s="63"/>
      <c r="H12" s="63"/>
      <c r="I12" s="63"/>
      <c r="J12" s="63"/>
      <c r="K12" s="63"/>
      <c r="L12" s="63"/>
      <c r="M12" s="63"/>
      <c r="N12" s="63"/>
      <c r="O12" s="63"/>
      <c r="P12" s="63"/>
    </row>
    <row r="13" spans="1:18" ht="45" x14ac:dyDescent="0.25">
      <c r="B13" s="628" t="s">
        <v>58</v>
      </c>
      <c r="C13" s="630" t="s">
        <v>0</v>
      </c>
      <c r="D13" s="630" t="s">
        <v>44</v>
      </c>
      <c r="E13" s="630" t="s">
        <v>209</v>
      </c>
      <c r="F13" s="240" t="s">
        <v>206</v>
      </c>
      <c r="G13" s="240" t="s">
        <v>45</v>
      </c>
      <c r="H13" s="632" t="s">
        <v>59</v>
      </c>
      <c r="I13" s="632"/>
      <c r="J13" s="632"/>
      <c r="K13" s="632"/>
      <c r="L13" s="632"/>
      <c r="M13" s="632"/>
      <c r="N13" s="632"/>
      <c r="O13" s="632"/>
      <c r="P13" s="633"/>
    </row>
    <row r="14" spans="1:18" ht="45" x14ac:dyDescent="0.25">
      <c r="B14" s="629"/>
      <c r="C14" s="631"/>
      <c r="D14" s="631"/>
      <c r="E14" s="631"/>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16" t="s">
        <v>145</v>
      </c>
      <c r="C15" s="617"/>
      <c r="D15" s="617"/>
      <c r="E15" s="617"/>
      <c r="F15" s="617"/>
      <c r="G15" s="617"/>
      <c r="H15" s="617"/>
      <c r="I15" s="617"/>
      <c r="J15" s="617"/>
      <c r="K15" s="617"/>
      <c r="L15" s="617"/>
      <c r="M15" s="617"/>
      <c r="N15" s="617"/>
      <c r="O15" s="617"/>
      <c r="P15" s="618"/>
    </row>
    <row r="16" spans="1:18" ht="26.25" customHeight="1" x14ac:dyDescent="0.25">
      <c r="A16" s="50"/>
      <c r="B16" s="608" t="s">
        <v>146</v>
      </c>
      <c r="C16" s="609"/>
      <c r="D16" s="609"/>
      <c r="E16" s="609"/>
      <c r="F16" s="609"/>
      <c r="G16" s="609"/>
      <c r="H16" s="609"/>
      <c r="I16" s="609"/>
      <c r="J16" s="609"/>
      <c r="K16" s="609"/>
      <c r="L16" s="609"/>
      <c r="M16" s="609"/>
      <c r="N16" s="609"/>
      <c r="O16" s="609"/>
      <c r="P16" s="610"/>
    </row>
    <row r="17" spans="1:16" x14ac:dyDescent="0.25">
      <c r="A17" s="34"/>
      <c r="B17" s="432">
        <v>1</v>
      </c>
      <c r="C17" s="417" t="s">
        <v>147</v>
      </c>
      <c r="D17" s="255" t="s">
        <v>33</v>
      </c>
      <c r="E17" s="418"/>
      <c r="F17" s="300"/>
      <c r="G17" s="300"/>
      <c r="H17" s="429">
        <v>1</v>
      </c>
      <c r="I17" s="419"/>
      <c r="J17" s="419"/>
      <c r="K17" s="419"/>
      <c r="L17" s="419"/>
      <c r="M17" s="419"/>
      <c r="N17" s="419"/>
      <c r="O17" s="419"/>
      <c r="P17" s="433">
        <f>SUM(H17:O17)</f>
        <v>1</v>
      </c>
    </row>
    <row r="18" spans="1:16" x14ac:dyDescent="0.25">
      <c r="A18" s="8"/>
      <c r="B18" s="432">
        <v>2</v>
      </c>
      <c r="C18" s="417" t="s">
        <v>148</v>
      </c>
      <c r="D18" s="255" t="s">
        <v>33</v>
      </c>
      <c r="E18" s="420"/>
      <c r="F18" s="300"/>
      <c r="G18" s="300"/>
      <c r="H18" s="429">
        <v>1</v>
      </c>
      <c r="I18" s="419"/>
      <c r="J18" s="419"/>
      <c r="K18" s="419"/>
      <c r="L18" s="419"/>
      <c r="M18" s="419"/>
      <c r="N18" s="419"/>
      <c r="O18" s="419"/>
      <c r="P18" s="433">
        <f t="shared" ref="P18:P79" si="0">SUM(H18:O18)</f>
        <v>1</v>
      </c>
    </row>
    <row r="19" spans="1:16" x14ac:dyDescent="0.25">
      <c r="A19" s="34"/>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34"/>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34"/>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34"/>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34"/>
      <c r="B23" s="434" t="s">
        <v>267</v>
      </c>
      <c r="C23" s="417"/>
      <c r="D23" s="255" t="s">
        <v>257</v>
      </c>
      <c r="E23" s="420"/>
      <c r="F23" s="300"/>
      <c r="G23" s="300"/>
      <c r="H23" s="429"/>
      <c r="I23" s="419"/>
      <c r="J23" s="419"/>
      <c r="K23" s="419"/>
      <c r="L23" s="419"/>
      <c r="M23" s="419"/>
      <c r="N23" s="419"/>
      <c r="O23" s="419"/>
      <c r="P23" s="433">
        <f t="shared" si="0"/>
        <v>0</v>
      </c>
    </row>
    <row r="24" spans="1:16" x14ac:dyDescent="0.25">
      <c r="A24" s="34"/>
      <c r="B24" s="432"/>
      <c r="C24" s="588"/>
      <c r="D24" s="588"/>
      <c r="E24" s="270"/>
      <c r="F24" s="300"/>
      <c r="G24" s="300"/>
      <c r="H24" s="429"/>
      <c r="I24" s="419"/>
      <c r="J24" s="419"/>
      <c r="K24" s="419"/>
      <c r="L24" s="419"/>
      <c r="M24" s="419"/>
      <c r="N24" s="419"/>
      <c r="O24" s="419"/>
      <c r="P24" s="433">
        <f t="shared" si="0"/>
        <v>0</v>
      </c>
    </row>
    <row r="25" spans="1:16" x14ac:dyDescent="0.25">
      <c r="A25" s="34"/>
      <c r="B25" s="432"/>
      <c r="C25" s="588"/>
      <c r="D25" s="588"/>
      <c r="E25" s="270"/>
      <c r="F25" s="300"/>
      <c r="G25" s="300"/>
      <c r="H25" s="429"/>
      <c r="I25" s="419"/>
      <c r="J25" s="419"/>
      <c r="K25" s="419"/>
      <c r="L25" s="419"/>
      <c r="M25" s="419"/>
      <c r="N25" s="419"/>
      <c r="O25" s="419"/>
      <c r="P25" s="433">
        <f t="shared" si="0"/>
        <v>0</v>
      </c>
    </row>
    <row r="26" spans="1:16" x14ac:dyDescent="0.25">
      <c r="A26" s="34"/>
      <c r="B26" s="432"/>
      <c r="C26" s="588"/>
      <c r="D26" s="588"/>
      <c r="E26" s="270"/>
      <c r="F26" s="300"/>
      <c r="G26" s="300"/>
      <c r="H26" s="429"/>
      <c r="I26" s="419"/>
      <c r="J26" s="419"/>
      <c r="K26" s="419"/>
      <c r="L26" s="419"/>
      <c r="M26" s="419"/>
      <c r="N26" s="419"/>
      <c r="O26" s="419"/>
      <c r="P26" s="433">
        <f t="shared" si="0"/>
        <v>0</v>
      </c>
    </row>
    <row r="27" spans="1:16" ht="25.5" customHeight="1" x14ac:dyDescent="0.25">
      <c r="A27" s="50"/>
      <c r="B27" s="608" t="s">
        <v>153</v>
      </c>
      <c r="C27" s="609"/>
      <c r="D27" s="609"/>
      <c r="E27" s="609"/>
      <c r="F27" s="609"/>
      <c r="G27" s="609"/>
      <c r="H27" s="609"/>
      <c r="I27" s="609"/>
      <c r="J27" s="609"/>
      <c r="K27" s="609"/>
      <c r="L27" s="609"/>
      <c r="M27" s="609"/>
      <c r="N27" s="609"/>
      <c r="O27" s="609"/>
      <c r="P27" s="610"/>
    </row>
    <row r="28" spans="1:16" x14ac:dyDescent="0.25">
      <c r="A28" s="34"/>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34"/>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34"/>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34"/>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34"/>
      <c r="B32" s="432">
        <v>11</v>
      </c>
      <c r="C32" s="417" t="s">
        <v>158</v>
      </c>
      <c r="D32" s="255" t="s">
        <v>33</v>
      </c>
      <c r="E32" s="420">
        <v>3</v>
      </c>
      <c r="F32" s="300"/>
      <c r="G32" s="300"/>
      <c r="H32" s="419"/>
      <c r="I32" s="419"/>
      <c r="J32" s="429">
        <v>0.9</v>
      </c>
      <c r="K32" s="429">
        <v>0.1</v>
      </c>
      <c r="L32" s="419"/>
      <c r="M32" s="419"/>
      <c r="N32" s="419"/>
      <c r="O32" s="419"/>
      <c r="P32" s="433">
        <f t="shared" si="0"/>
        <v>1</v>
      </c>
    </row>
    <row r="33" spans="1:16" x14ac:dyDescent="0.25">
      <c r="A33" s="34"/>
      <c r="B33" s="434" t="s">
        <v>267</v>
      </c>
      <c r="C33" s="417"/>
      <c r="D33" s="255" t="s">
        <v>257</v>
      </c>
      <c r="E33" s="420"/>
      <c r="F33" s="300"/>
      <c r="G33" s="300"/>
      <c r="H33" s="419"/>
      <c r="I33" s="419"/>
      <c r="J33" s="419"/>
      <c r="K33" s="419"/>
      <c r="L33" s="419"/>
      <c r="M33" s="419"/>
      <c r="N33" s="419"/>
      <c r="O33" s="419"/>
      <c r="P33" s="433">
        <f t="shared" si="0"/>
        <v>0</v>
      </c>
    </row>
    <row r="34" spans="1:16" x14ac:dyDescent="0.25">
      <c r="A34" s="34"/>
      <c r="B34" s="432"/>
      <c r="C34" s="588"/>
      <c r="D34" s="588"/>
      <c r="E34" s="270"/>
      <c r="F34" s="300"/>
      <c r="G34" s="300"/>
      <c r="H34" s="419"/>
      <c r="I34" s="419"/>
      <c r="J34" s="419"/>
      <c r="K34" s="419"/>
      <c r="L34" s="419"/>
      <c r="M34" s="419"/>
      <c r="N34" s="419"/>
      <c r="O34" s="419"/>
      <c r="P34" s="433">
        <f t="shared" si="0"/>
        <v>0</v>
      </c>
    </row>
    <row r="35" spans="1:16" x14ac:dyDescent="0.25">
      <c r="A35" s="34"/>
      <c r="B35" s="432"/>
      <c r="C35" s="588"/>
      <c r="D35" s="588"/>
      <c r="E35" s="270"/>
      <c r="F35" s="300"/>
      <c r="G35" s="300"/>
      <c r="H35" s="419"/>
      <c r="I35" s="419"/>
      <c r="J35" s="419"/>
      <c r="K35" s="419"/>
      <c r="L35" s="419"/>
      <c r="M35" s="419"/>
      <c r="N35" s="419"/>
      <c r="O35" s="419"/>
      <c r="P35" s="433">
        <f t="shared" si="0"/>
        <v>0</v>
      </c>
    </row>
    <row r="36" spans="1:16" x14ac:dyDescent="0.25">
      <c r="A36" s="34"/>
      <c r="B36" s="432"/>
      <c r="C36" s="588"/>
      <c r="D36" s="588"/>
      <c r="E36" s="270"/>
      <c r="F36" s="300"/>
      <c r="G36" s="300"/>
      <c r="H36" s="419"/>
      <c r="I36" s="419"/>
      <c r="J36" s="419"/>
      <c r="K36" s="419"/>
      <c r="L36" s="419"/>
      <c r="M36" s="419"/>
      <c r="N36" s="419"/>
      <c r="O36" s="419"/>
      <c r="P36" s="433">
        <f t="shared" si="0"/>
        <v>0</v>
      </c>
    </row>
    <row r="37" spans="1:16" ht="26.25" customHeight="1" x14ac:dyDescent="0.25">
      <c r="A37" s="50"/>
      <c r="B37" s="608" t="s">
        <v>11</v>
      </c>
      <c r="C37" s="609"/>
      <c r="D37" s="609"/>
      <c r="E37" s="609"/>
      <c r="F37" s="609"/>
      <c r="G37" s="609"/>
      <c r="H37" s="609"/>
      <c r="I37" s="609"/>
      <c r="J37" s="609"/>
      <c r="K37" s="609"/>
      <c r="L37" s="609"/>
      <c r="M37" s="609"/>
      <c r="N37" s="609"/>
      <c r="O37" s="609"/>
      <c r="P37" s="610"/>
    </row>
    <row r="38" spans="1:16" ht="28.5" x14ac:dyDescent="0.25">
      <c r="A38" s="34"/>
      <c r="B38" s="432">
        <v>12</v>
      </c>
      <c r="C38" s="417" t="s">
        <v>159</v>
      </c>
      <c r="D38" s="255" t="s">
        <v>33</v>
      </c>
      <c r="E38" s="420">
        <v>12</v>
      </c>
      <c r="F38" s="300"/>
      <c r="G38" s="300"/>
      <c r="H38" s="419"/>
      <c r="I38" s="419"/>
      <c r="J38" s="429">
        <v>1</v>
      </c>
      <c r="K38" s="419"/>
      <c r="L38" s="419"/>
      <c r="M38" s="419"/>
      <c r="N38" s="419"/>
      <c r="O38" s="419"/>
      <c r="P38" s="433">
        <f t="shared" si="0"/>
        <v>1</v>
      </c>
    </row>
    <row r="39" spans="1:16" ht="28.5" x14ac:dyDescent="0.25">
      <c r="A39" s="34"/>
      <c r="B39" s="432">
        <v>13</v>
      </c>
      <c r="C39" s="417" t="s">
        <v>160</v>
      </c>
      <c r="D39" s="255" t="s">
        <v>33</v>
      </c>
      <c r="E39" s="420">
        <v>12</v>
      </c>
      <c r="F39" s="300"/>
      <c r="G39" s="300"/>
      <c r="H39" s="419"/>
      <c r="I39" s="419"/>
      <c r="J39" s="429">
        <v>1</v>
      </c>
      <c r="K39" s="419"/>
      <c r="L39" s="419"/>
      <c r="M39" s="419"/>
      <c r="N39" s="419"/>
      <c r="O39" s="419"/>
      <c r="P39" s="433">
        <f t="shared" si="0"/>
        <v>1</v>
      </c>
    </row>
    <row r="40" spans="1:16" ht="28.5" x14ac:dyDescent="0.25">
      <c r="A40" s="34"/>
      <c r="B40" s="432">
        <v>14</v>
      </c>
      <c r="C40" s="417" t="s">
        <v>161</v>
      </c>
      <c r="D40" s="255" t="s">
        <v>33</v>
      </c>
      <c r="E40" s="420">
        <v>12</v>
      </c>
      <c r="F40" s="300"/>
      <c r="G40" s="300"/>
      <c r="H40" s="419"/>
      <c r="I40" s="419"/>
      <c r="J40" s="429">
        <v>1</v>
      </c>
      <c r="K40" s="419"/>
      <c r="L40" s="419"/>
      <c r="M40" s="419"/>
      <c r="N40" s="419"/>
      <c r="O40" s="419"/>
      <c r="P40" s="433">
        <f t="shared" si="0"/>
        <v>1</v>
      </c>
    </row>
    <row r="41" spans="1:16" x14ac:dyDescent="0.25">
      <c r="A41" s="34"/>
      <c r="B41" s="434" t="s">
        <v>267</v>
      </c>
      <c r="C41" s="417"/>
      <c r="D41" s="255" t="s">
        <v>257</v>
      </c>
      <c r="E41" s="420"/>
      <c r="F41" s="300"/>
      <c r="G41" s="300"/>
      <c r="H41" s="419"/>
      <c r="I41" s="419"/>
      <c r="J41" s="419"/>
      <c r="K41" s="419"/>
      <c r="L41" s="419"/>
      <c r="M41" s="419"/>
      <c r="N41" s="419"/>
      <c r="O41" s="419"/>
      <c r="P41" s="433">
        <f t="shared" si="0"/>
        <v>0</v>
      </c>
    </row>
    <row r="42" spans="1:16" x14ac:dyDescent="0.25">
      <c r="A42" s="34"/>
      <c r="B42" s="432"/>
      <c r="C42" s="588"/>
      <c r="D42" s="588"/>
      <c r="E42" s="270"/>
      <c r="F42" s="300"/>
      <c r="G42" s="300"/>
      <c r="H42" s="419"/>
      <c r="I42" s="419"/>
      <c r="J42" s="419"/>
      <c r="K42" s="419"/>
      <c r="L42" s="419"/>
      <c r="M42" s="419"/>
      <c r="N42" s="419"/>
      <c r="O42" s="419"/>
      <c r="P42" s="433">
        <f t="shared" si="0"/>
        <v>0</v>
      </c>
    </row>
    <row r="43" spans="1:16" x14ac:dyDescent="0.25">
      <c r="A43" s="34"/>
      <c r="B43" s="432"/>
      <c r="C43" s="588"/>
      <c r="D43" s="588"/>
      <c r="E43" s="270"/>
      <c r="F43" s="300"/>
      <c r="G43" s="300"/>
      <c r="H43" s="419"/>
      <c r="I43" s="419"/>
      <c r="J43" s="419"/>
      <c r="K43" s="419"/>
      <c r="L43" s="419"/>
      <c r="M43" s="419"/>
      <c r="N43" s="419"/>
      <c r="O43" s="419"/>
      <c r="P43" s="433">
        <f t="shared" si="0"/>
        <v>0</v>
      </c>
    </row>
    <row r="44" spans="1:16" x14ac:dyDescent="0.25">
      <c r="A44" s="34"/>
      <c r="B44" s="432"/>
      <c r="C44" s="588"/>
      <c r="D44" s="588"/>
      <c r="E44" s="270"/>
      <c r="F44" s="300"/>
      <c r="G44" s="300"/>
      <c r="H44" s="419"/>
      <c r="I44" s="419"/>
      <c r="J44" s="419"/>
      <c r="K44" s="419"/>
      <c r="L44" s="419"/>
      <c r="M44" s="419"/>
      <c r="N44" s="419"/>
      <c r="O44" s="419"/>
      <c r="P44" s="433">
        <f t="shared" si="0"/>
        <v>0</v>
      </c>
    </row>
    <row r="45" spans="1:16" ht="24" customHeight="1" x14ac:dyDescent="0.25">
      <c r="A45" s="50"/>
      <c r="B45" s="608" t="s">
        <v>162</v>
      </c>
      <c r="C45" s="609"/>
      <c r="D45" s="609"/>
      <c r="E45" s="609"/>
      <c r="F45" s="609"/>
      <c r="G45" s="609"/>
      <c r="H45" s="609"/>
      <c r="I45" s="609"/>
      <c r="J45" s="609"/>
      <c r="K45" s="609"/>
      <c r="L45" s="609"/>
      <c r="M45" s="609"/>
      <c r="N45" s="609"/>
      <c r="O45" s="609"/>
      <c r="P45" s="610"/>
    </row>
    <row r="46" spans="1:16" x14ac:dyDescent="0.25">
      <c r="A46" s="34"/>
      <c r="B46" s="432">
        <v>15</v>
      </c>
      <c r="C46" s="417" t="s">
        <v>163</v>
      </c>
      <c r="D46" s="255" t="s">
        <v>33</v>
      </c>
      <c r="E46" s="420"/>
      <c r="F46" s="300"/>
      <c r="G46" s="300"/>
      <c r="H46" s="429">
        <v>1</v>
      </c>
      <c r="I46" s="419"/>
      <c r="J46" s="419"/>
      <c r="K46" s="419"/>
      <c r="L46" s="419"/>
      <c r="M46" s="419"/>
      <c r="N46" s="419"/>
      <c r="O46" s="419"/>
      <c r="P46" s="433">
        <f t="shared" si="0"/>
        <v>1</v>
      </c>
    </row>
    <row r="47" spans="1:16" x14ac:dyDescent="0.25">
      <c r="A47" s="34"/>
      <c r="B47" s="434" t="s">
        <v>267</v>
      </c>
      <c r="C47" s="417"/>
      <c r="D47" s="255" t="s">
        <v>257</v>
      </c>
      <c r="E47" s="420"/>
      <c r="F47" s="300"/>
      <c r="G47" s="300"/>
      <c r="H47" s="429"/>
      <c r="I47" s="419"/>
      <c r="J47" s="419"/>
      <c r="K47" s="419"/>
      <c r="L47" s="419"/>
      <c r="M47" s="419"/>
      <c r="N47" s="419"/>
      <c r="O47" s="419"/>
      <c r="P47" s="433">
        <f t="shared" si="0"/>
        <v>0</v>
      </c>
    </row>
    <row r="48" spans="1:16" x14ac:dyDescent="0.25">
      <c r="A48" s="34"/>
      <c r="B48" s="432"/>
      <c r="C48" s="588"/>
      <c r="D48" s="588"/>
      <c r="E48" s="270"/>
      <c r="F48" s="300"/>
      <c r="G48" s="300"/>
      <c r="H48" s="429"/>
      <c r="I48" s="419"/>
      <c r="J48" s="419"/>
      <c r="K48" s="419"/>
      <c r="L48" s="419"/>
      <c r="M48" s="419"/>
      <c r="N48" s="419"/>
      <c r="O48" s="419"/>
      <c r="P48" s="433">
        <f t="shared" si="0"/>
        <v>0</v>
      </c>
    </row>
    <row r="49" spans="1:16" x14ac:dyDescent="0.25">
      <c r="A49" s="34"/>
      <c r="B49" s="432"/>
      <c r="C49" s="588"/>
      <c r="D49" s="588"/>
      <c r="E49" s="270"/>
      <c r="F49" s="300"/>
      <c r="G49" s="300"/>
      <c r="H49" s="429"/>
      <c r="I49" s="419"/>
      <c r="J49" s="419"/>
      <c r="K49" s="419"/>
      <c r="L49" s="419"/>
      <c r="M49" s="419"/>
      <c r="N49" s="419"/>
      <c r="O49" s="419"/>
      <c r="P49" s="433"/>
    </row>
    <row r="50" spans="1:16" x14ac:dyDescent="0.25">
      <c r="A50" s="34"/>
      <c r="B50" s="432"/>
      <c r="C50" s="588"/>
      <c r="D50" s="588"/>
      <c r="E50" s="270"/>
      <c r="F50" s="300"/>
      <c r="G50" s="300"/>
      <c r="H50" s="429"/>
      <c r="I50" s="419"/>
      <c r="J50" s="419"/>
      <c r="K50" s="419"/>
      <c r="L50" s="419"/>
      <c r="M50" s="419"/>
      <c r="N50" s="419"/>
      <c r="O50" s="419"/>
      <c r="P50" s="433">
        <f t="shared" si="0"/>
        <v>0</v>
      </c>
    </row>
    <row r="51" spans="1:16" ht="21" customHeight="1" x14ac:dyDescent="0.25">
      <c r="A51" s="48"/>
      <c r="B51" s="608" t="s">
        <v>164</v>
      </c>
      <c r="C51" s="609"/>
      <c r="D51" s="609"/>
      <c r="E51" s="609"/>
      <c r="F51" s="609"/>
      <c r="G51" s="609"/>
      <c r="H51" s="609"/>
      <c r="I51" s="609"/>
      <c r="J51" s="609"/>
      <c r="K51" s="609"/>
      <c r="L51" s="609"/>
      <c r="M51" s="609"/>
      <c r="N51" s="609"/>
      <c r="O51" s="609"/>
      <c r="P51" s="610"/>
    </row>
    <row r="52" spans="1:16" x14ac:dyDescent="0.25">
      <c r="A52" s="34"/>
      <c r="B52" s="432">
        <v>16</v>
      </c>
      <c r="C52" s="417" t="s">
        <v>165</v>
      </c>
      <c r="D52" s="255" t="s">
        <v>33</v>
      </c>
      <c r="E52" s="420"/>
      <c r="F52" s="300"/>
      <c r="G52" s="300"/>
      <c r="H52" s="419"/>
      <c r="I52" s="419"/>
      <c r="J52" s="419"/>
      <c r="K52" s="419"/>
      <c r="L52" s="419"/>
      <c r="M52" s="419"/>
      <c r="N52" s="419"/>
      <c r="O52" s="419"/>
      <c r="P52" s="433">
        <f t="shared" si="0"/>
        <v>0</v>
      </c>
    </row>
    <row r="53" spans="1:16" x14ac:dyDescent="0.25">
      <c r="A53" s="34"/>
      <c r="B53" s="432">
        <v>17</v>
      </c>
      <c r="C53" s="417" t="s">
        <v>166</v>
      </c>
      <c r="D53" s="255" t="s">
        <v>33</v>
      </c>
      <c r="E53" s="420"/>
      <c r="F53" s="300"/>
      <c r="G53" s="300"/>
      <c r="H53" s="419"/>
      <c r="I53" s="419"/>
      <c r="J53" s="419"/>
      <c r="K53" s="419"/>
      <c r="L53" s="419"/>
      <c r="M53" s="419"/>
      <c r="N53" s="419"/>
      <c r="O53" s="419"/>
      <c r="P53" s="433">
        <f t="shared" si="0"/>
        <v>0</v>
      </c>
    </row>
    <row r="54" spans="1:16" x14ac:dyDescent="0.25">
      <c r="A54" s="34"/>
      <c r="B54" s="432">
        <v>18</v>
      </c>
      <c r="C54" s="417" t="s">
        <v>167</v>
      </c>
      <c r="D54" s="255" t="s">
        <v>33</v>
      </c>
      <c r="E54" s="420"/>
      <c r="F54" s="300"/>
      <c r="G54" s="300"/>
      <c r="H54" s="419"/>
      <c r="I54" s="419"/>
      <c r="J54" s="419"/>
      <c r="K54" s="419"/>
      <c r="L54" s="419"/>
      <c r="M54" s="419"/>
      <c r="N54" s="419"/>
      <c r="O54" s="419"/>
      <c r="P54" s="433">
        <f t="shared" si="0"/>
        <v>0</v>
      </c>
    </row>
    <row r="55" spans="1:16" x14ac:dyDescent="0.25">
      <c r="A55" s="34"/>
      <c r="B55" s="432">
        <v>19</v>
      </c>
      <c r="C55" s="417" t="s">
        <v>168</v>
      </c>
      <c r="D55" s="255" t="s">
        <v>33</v>
      </c>
      <c r="E55" s="420"/>
      <c r="F55" s="300"/>
      <c r="G55" s="300"/>
      <c r="H55" s="419"/>
      <c r="I55" s="419"/>
      <c r="J55" s="419"/>
      <c r="K55" s="419"/>
      <c r="L55" s="419"/>
      <c r="M55" s="419"/>
      <c r="N55" s="419"/>
      <c r="O55" s="419"/>
      <c r="P55" s="433">
        <f t="shared" si="0"/>
        <v>0</v>
      </c>
    </row>
    <row r="56" spans="1:16" x14ac:dyDescent="0.25">
      <c r="A56" s="34"/>
      <c r="B56" s="434" t="s">
        <v>267</v>
      </c>
      <c r="C56" s="417"/>
      <c r="D56" s="255" t="s">
        <v>257</v>
      </c>
      <c r="E56" s="420"/>
      <c r="F56" s="300"/>
      <c r="G56" s="300"/>
      <c r="H56" s="419"/>
      <c r="I56" s="419"/>
      <c r="J56" s="419"/>
      <c r="K56" s="419"/>
      <c r="L56" s="419"/>
      <c r="M56" s="419"/>
      <c r="N56" s="419"/>
      <c r="O56" s="419"/>
      <c r="P56" s="433">
        <f t="shared" si="0"/>
        <v>0</v>
      </c>
    </row>
    <row r="57" spans="1:16" x14ac:dyDescent="0.25">
      <c r="A57" s="34"/>
      <c r="B57" s="434"/>
      <c r="C57" s="588"/>
      <c r="D57" s="588"/>
      <c r="E57" s="270"/>
      <c r="F57" s="300"/>
      <c r="G57" s="300"/>
      <c r="H57" s="419"/>
      <c r="I57" s="419"/>
      <c r="J57" s="419"/>
      <c r="K57" s="419"/>
      <c r="L57" s="419"/>
      <c r="M57" s="419"/>
      <c r="N57" s="419"/>
      <c r="O57" s="419"/>
      <c r="P57" s="433"/>
    </row>
    <row r="58" spans="1:16" x14ac:dyDescent="0.25">
      <c r="A58" s="34"/>
      <c r="B58" s="434"/>
      <c r="C58" s="588"/>
      <c r="D58" s="588"/>
      <c r="E58" s="270"/>
      <c r="F58" s="300"/>
      <c r="G58" s="300"/>
      <c r="H58" s="419"/>
      <c r="I58" s="419"/>
      <c r="J58" s="419"/>
      <c r="K58" s="419"/>
      <c r="L58" s="419"/>
      <c r="M58" s="419"/>
      <c r="N58" s="419"/>
      <c r="O58" s="419"/>
      <c r="P58" s="433"/>
    </row>
    <row r="59" spans="1:16" x14ac:dyDescent="0.25">
      <c r="A59" s="33"/>
      <c r="B59" s="435"/>
      <c r="C59" s="588"/>
      <c r="D59" s="588"/>
      <c r="E59" s="270"/>
      <c r="F59" s="300"/>
      <c r="G59" s="300"/>
      <c r="H59" s="423"/>
      <c r="I59" s="423"/>
      <c r="J59" s="423"/>
      <c r="K59" s="423"/>
      <c r="L59" s="423"/>
      <c r="M59" s="423"/>
      <c r="N59" s="423"/>
      <c r="O59" s="423"/>
      <c r="P59" s="433"/>
    </row>
    <row r="60" spans="1:16" ht="27" customHeight="1" x14ac:dyDescent="0.25">
      <c r="B60" s="616" t="s">
        <v>169</v>
      </c>
      <c r="C60" s="617"/>
      <c r="D60" s="617"/>
      <c r="E60" s="617"/>
      <c r="F60" s="617"/>
      <c r="G60" s="617"/>
      <c r="H60" s="617"/>
      <c r="I60" s="617"/>
      <c r="J60" s="617"/>
      <c r="K60" s="617"/>
      <c r="L60" s="617"/>
      <c r="M60" s="617"/>
      <c r="N60" s="617"/>
      <c r="O60" s="617"/>
      <c r="P60" s="618"/>
    </row>
    <row r="61" spans="1:16" ht="16.5" x14ac:dyDescent="0.25">
      <c r="B61" s="436"/>
      <c r="C61" s="417"/>
      <c r="D61" s="420"/>
      <c r="E61" s="420"/>
      <c r="F61" s="416"/>
      <c r="G61" s="416"/>
      <c r="H61" s="416"/>
      <c r="I61" s="416"/>
      <c r="J61" s="416"/>
      <c r="K61" s="416"/>
      <c r="L61" s="416"/>
      <c r="M61" s="416"/>
      <c r="N61" s="416"/>
      <c r="O61" s="416"/>
      <c r="P61" s="437"/>
    </row>
    <row r="62" spans="1:16" ht="25.5" customHeight="1" x14ac:dyDescent="0.25">
      <c r="A62" s="50"/>
      <c r="B62" s="611" t="s">
        <v>170</v>
      </c>
      <c r="C62" s="601"/>
      <c r="D62" s="601"/>
      <c r="E62" s="601"/>
      <c r="F62" s="601"/>
      <c r="G62" s="601"/>
      <c r="H62" s="601"/>
      <c r="I62" s="601"/>
      <c r="J62" s="601"/>
      <c r="K62" s="601"/>
      <c r="L62" s="601"/>
      <c r="M62" s="601"/>
      <c r="N62" s="601"/>
      <c r="O62" s="601"/>
      <c r="P62" s="612"/>
    </row>
    <row r="63" spans="1:16" x14ac:dyDescent="0.25">
      <c r="A63" s="34"/>
      <c r="B63" s="432">
        <v>21</v>
      </c>
      <c r="C63" s="417" t="s">
        <v>171</v>
      </c>
      <c r="D63" s="255" t="s">
        <v>33</v>
      </c>
      <c r="E63" s="420"/>
      <c r="F63" s="300"/>
      <c r="G63" s="300"/>
      <c r="H63" s="429">
        <v>1</v>
      </c>
      <c r="I63" s="419"/>
      <c r="J63" s="419"/>
      <c r="K63" s="419"/>
      <c r="L63" s="419"/>
      <c r="M63" s="419"/>
      <c r="N63" s="419"/>
      <c r="O63" s="419"/>
      <c r="P63" s="433">
        <f t="shared" si="0"/>
        <v>1</v>
      </c>
    </row>
    <row r="64" spans="1:16" x14ac:dyDescent="0.25">
      <c r="A64" s="34"/>
      <c r="B64" s="432">
        <v>22</v>
      </c>
      <c r="C64" s="417" t="s">
        <v>172</v>
      </c>
      <c r="D64" s="255" t="s">
        <v>33</v>
      </c>
      <c r="E64" s="420"/>
      <c r="F64" s="300"/>
      <c r="G64" s="300"/>
      <c r="H64" s="429">
        <v>1</v>
      </c>
      <c r="I64" s="419"/>
      <c r="J64" s="419"/>
      <c r="K64" s="419"/>
      <c r="L64" s="419"/>
      <c r="M64" s="419"/>
      <c r="N64" s="419"/>
      <c r="O64" s="419"/>
      <c r="P64" s="433">
        <f t="shared" si="0"/>
        <v>1</v>
      </c>
    </row>
    <row r="65" spans="1:16" x14ac:dyDescent="0.25">
      <c r="A65" s="34"/>
      <c r="B65" s="432">
        <v>23</v>
      </c>
      <c r="C65" s="417" t="s">
        <v>173</v>
      </c>
      <c r="D65" s="255" t="s">
        <v>33</v>
      </c>
      <c r="E65" s="420"/>
      <c r="F65" s="300"/>
      <c r="G65" s="300"/>
      <c r="H65" s="429">
        <v>1</v>
      </c>
      <c r="I65" s="419"/>
      <c r="J65" s="419"/>
      <c r="K65" s="419"/>
      <c r="L65" s="419"/>
      <c r="M65" s="419"/>
      <c r="N65" s="419"/>
      <c r="O65" s="419"/>
      <c r="P65" s="433">
        <f t="shared" si="0"/>
        <v>1</v>
      </c>
    </row>
    <row r="66" spans="1:16" x14ac:dyDescent="0.25">
      <c r="A66" s="34"/>
      <c r="B66" s="432">
        <v>24</v>
      </c>
      <c r="C66" s="417" t="s">
        <v>174</v>
      </c>
      <c r="D66" s="255" t="s">
        <v>33</v>
      </c>
      <c r="E66" s="420"/>
      <c r="F66" s="300"/>
      <c r="G66" s="300"/>
      <c r="H66" s="429">
        <v>1</v>
      </c>
      <c r="I66" s="419"/>
      <c r="J66" s="419"/>
      <c r="K66" s="419"/>
      <c r="L66" s="419"/>
      <c r="M66" s="419"/>
      <c r="N66" s="419"/>
      <c r="O66" s="419"/>
      <c r="P66" s="433">
        <f t="shared" si="0"/>
        <v>1</v>
      </c>
    </row>
    <row r="67" spans="1:16" x14ac:dyDescent="0.25">
      <c r="A67" s="34"/>
      <c r="B67" s="434" t="s">
        <v>267</v>
      </c>
      <c r="C67" s="417"/>
      <c r="D67" s="255" t="s">
        <v>257</v>
      </c>
      <c r="E67" s="420"/>
      <c r="F67" s="300"/>
      <c r="G67" s="300"/>
      <c r="H67" s="429"/>
      <c r="I67" s="419"/>
      <c r="J67" s="419"/>
      <c r="K67" s="419"/>
      <c r="L67" s="419"/>
      <c r="M67" s="419"/>
      <c r="N67" s="419"/>
      <c r="O67" s="419"/>
      <c r="P67" s="433"/>
    </row>
    <row r="68" spans="1:16" x14ac:dyDescent="0.25">
      <c r="A68" s="34"/>
      <c r="B68" s="432"/>
      <c r="C68" s="588"/>
      <c r="D68" s="588"/>
      <c r="E68" s="270"/>
      <c r="F68" s="300"/>
      <c r="G68" s="300"/>
      <c r="H68" s="429"/>
      <c r="I68" s="419"/>
      <c r="J68" s="419"/>
      <c r="K68" s="419"/>
      <c r="L68" s="419"/>
      <c r="M68" s="419"/>
      <c r="N68" s="419"/>
      <c r="O68" s="419"/>
      <c r="P68" s="433"/>
    </row>
    <row r="69" spans="1:16" x14ac:dyDescent="0.25">
      <c r="A69" s="34"/>
      <c r="B69" s="432"/>
      <c r="C69" s="588"/>
      <c r="D69" s="588"/>
      <c r="E69" s="270"/>
      <c r="F69" s="300"/>
      <c r="G69" s="300"/>
      <c r="H69" s="429"/>
      <c r="I69" s="419"/>
      <c r="J69" s="419"/>
      <c r="K69" s="419"/>
      <c r="L69" s="419"/>
      <c r="M69" s="419"/>
      <c r="N69" s="419"/>
      <c r="O69" s="419"/>
      <c r="P69" s="433"/>
    </row>
    <row r="70" spans="1:16" x14ac:dyDescent="0.25">
      <c r="A70" s="34"/>
      <c r="B70" s="432"/>
      <c r="C70" s="588"/>
      <c r="D70" s="588"/>
      <c r="E70" s="270"/>
      <c r="F70" s="300"/>
      <c r="G70" s="300"/>
      <c r="H70" s="419"/>
      <c r="I70" s="419"/>
      <c r="J70" s="419"/>
      <c r="K70" s="419"/>
      <c r="L70" s="419"/>
      <c r="M70" s="419"/>
      <c r="N70" s="419"/>
      <c r="O70" s="419"/>
      <c r="P70" s="433">
        <f t="shared" si="0"/>
        <v>0</v>
      </c>
    </row>
    <row r="71" spans="1:16" ht="28.5" customHeight="1" x14ac:dyDescent="0.25">
      <c r="A71" s="50"/>
      <c r="B71" s="611" t="s">
        <v>175</v>
      </c>
      <c r="C71" s="601"/>
      <c r="D71" s="601"/>
      <c r="E71" s="601"/>
      <c r="F71" s="601"/>
      <c r="G71" s="601"/>
      <c r="H71" s="601"/>
      <c r="I71" s="601"/>
      <c r="J71" s="601"/>
      <c r="K71" s="601"/>
      <c r="L71" s="601"/>
      <c r="M71" s="601"/>
      <c r="N71" s="601"/>
      <c r="O71" s="601"/>
      <c r="P71" s="612"/>
    </row>
    <row r="72" spans="1:16" x14ac:dyDescent="0.25">
      <c r="A72" s="34"/>
      <c r="B72" s="432">
        <v>25</v>
      </c>
      <c r="C72" s="417" t="s">
        <v>176</v>
      </c>
      <c r="D72" s="255" t="s">
        <v>33</v>
      </c>
      <c r="E72" s="420"/>
      <c r="F72" s="300"/>
      <c r="G72" s="300"/>
      <c r="H72" s="419"/>
      <c r="I72" s="429">
        <v>1</v>
      </c>
      <c r="J72" s="419"/>
      <c r="K72" s="419"/>
      <c r="L72" s="419"/>
      <c r="M72" s="419"/>
      <c r="N72" s="419"/>
      <c r="O72" s="419"/>
      <c r="P72" s="433">
        <f t="shared" si="0"/>
        <v>1</v>
      </c>
    </row>
    <row r="73" spans="1:16" x14ac:dyDescent="0.25">
      <c r="A73" s="34"/>
      <c r="B73" s="432">
        <v>26</v>
      </c>
      <c r="C73" s="417" t="s">
        <v>177</v>
      </c>
      <c r="D73" s="255" t="s">
        <v>33</v>
      </c>
      <c r="E73" s="420"/>
      <c r="F73" s="300"/>
      <c r="G73" s="300"/>
      <c r="H73" s="419"/>
      <c r="I73" s="429">
        <v>1</v>
      </c>
      <c r="J73" s="419"/>
      <c r="K73" s="419"/>
      <c r="L73" s="419"/>
      <c r="M73" s="419"/>
      <c r="N73" s="419"/>
      <c r="O73" s="419"/>
      <c r="P73" s="433">
        <f t="shared" si="0"/>
        <v>1</v>
      </c>
    </row>
    <row r="74" spans="1:16" x14ac:dyDescent="0.25">
      <c r="A74" s="34"/>
      <c r="B74" s="432">
        <v>27</v>
      </c>
      <c r="C74" s="417" t="s">
        <v>178</v>
      </c>
      <c r="D74" s="255" t="s">
        <v>33</v>
      </c>
      <c r="E74" s="420"/>
      <c r="F74" s="300"/>
      <c r="G74" s="300"/>
      <c r="H74" s="419"/>
      <c r="I74" s="429">
        <v>0.8</v>
      </c>
      <c r="J74" s="429">
        <v>0.2</v>
      </c>
      <c r="K74" s="419"/>
      <c r="L74" s="419"/>
      <c r="M74" s="419"/>
      <c r="N74" s="419"/>
      <c r="O74" s="419"/>
      <c r="P74" s="433">
        <f t="shared" si="0"/>
        <v>1</v>
      </c>
    </row>
    <row r="75" spans="1:16" ht="28.5" x14ac:dyDescent="0.25">
      <c r="A75" s="34"/>
      <c r="B75" s="432">
        <v>28</v>
      </c>
      <c r="C75" s="417" t="s">
        <v>179</v>
      </c>
      <c r="D75" s="255" t="s">
        <v>33</v>
      </c>
      <c r="E75" s="420"/>
      <c r="F75" s="300"/>
      <c r="G75" s="300"/>
      <c r="H75" s="419"/>
      <c r="I75" s="419"/>
      <c r="J75" s="419"/>
      <c r="K75" s="419"/>
      <c r="L75" s="419"/>
      <c r="M75" s="419"/>
      <c r="N75" s="419"/>
      <c r="O75" s="419"/>
      <c r="P75" s="433">
        <f t="shared" si="0"/>
        <v>0</v>
      </c>
    </row>
    <row r="76" spans="1:16" ht="28.5" x14ac:dyDescent="0.25">
      <c r="A76" s="34"/>
      <c r="B76" s="432">
        <v>29</v>
      </c>
      <c r="C76" s="417" t="s">
        <v>180</v>
      </c>
      <c r="D76" s="255" t="s">
        <v>33</v>
      </c>
      <c r="E76" s="420"/>
      <c r="F76" s="300"/>
      <c r="G76" s="300"/>
      <c r="H76" s="419"/>
      <c r="I76" s="419"/>
      <c r="J76" s="419"/>
      <c r="K76" s="419"/>
      <c r="L76" s="419"/>
      <c r="M76" s="419"/>
      <c r="N76" s="419"/>
      <c r="O76" s="419"/>
      <c r="P76" s="433">
        <f t="shared" si="0"/>
        <v>0</v>
      </c>
    </row>
    <row r="77" spans="1:16" ht="28.5" x14ac:dyDescent="0.25">
      <c r="A77" s="34"/>
      <c r="B77" s="432">
        <v>30</v>
      </c>
      <c r="C77" s="417" t="s">
        <v>181</v>
      </c>
      <c r="D77" s="255" t="s">
        <v>33</v>
      </c>
      <c r="E77" s="420"/>
      <c r="F77" s="300"/>
      <c r="G77" s="300"/>
      <c r="H77" s="419"/>
      <c r="I77" s="419"/>
      <c r="J77" s="419"/>
      <c r="K77" s="419"/>
      <c r="L77" s="419"/>
      <c r="M77" s="419"/>
      <c r="N77" s="419"/>
      <c r="O77" s="419"/>
      <c r="P77" s="433">
        <f t="shared" si="0"/>
        <v>0</v>
      </c>
    </row>
    <row r="78" spans="1:16" x14ac:dyDescent="0.25">
      <c r="A78" s="34"/>
      <c r="B78" s="432">
        <v>31</v>
      </c>
      <c r="C78" s="417" t="s">
        <v>182</v>
      </c>
      <c r="D78" s="255" t="s">
        <v>33</v>
      </c>
      <c r="E78" s="420"/>
      <c r="F78" s="300"/>
      <c r="G78" s="300"/>
      <c r="H78" s="419"/>
      <c r="I78" s="419"/>
      <c r="J78" s="419"/>
      <c r="K78" s="419"/>
      <c r="L78" s="419"/>
      <c r="M78" s="419"/>
      <c r="N78" s="419"/>
      <c r="O78" s="419"/>
      <c r="P78" s="433">
        <f t="shared" si="0"/>
        <v>0</v>
      </c>
    </row>
    <row r="79" spans="1:16" x14ac:dyDescent="0.25">
      <c r="A79" s="34"/>
      <c r="B79" s="432">
        <v>32</v>
      </c>
      <c r="C79" s="417" t="s">
        <v>183</v>
      </c>
      <c r="D79" s="255" t="s">
        <v>33</v>
      </c>
      <c r="E79" s="420"/>
      <c r="F79" s="300"/>
      <c r="G79" s="300"/>
      <c r="H79" s="419"/>
      <c r="I79" s="419"/>
      <c r="J79" s="419"/>
      <c r="K79" s="419"/>
      <c r="L79" s="419"/>
      <c r="M79" s="419"/>
      <c r="N79" s="419"/>
      <c r="O79" s="419"/>
      <c r="P79" s="433">
        <f t="shared" si="0"/>
        <v>0</v>
      </c>
    </row>
    <row r="80" spans="1:16" x14ac:dyDescent="0.25">
      <c r="A80" s="34"/>
      <c r="B80" s="434" t="s">
        <v>267</v>
      </c>
      <c r="C80" s="417"/>
      <c r="D80" s="255" t="s">
        <v>257</v>
      </c>
      <c r="E80" s="420"/>
      <c r="F80" s="300"/>
      <c r="G80" s="300"/>
      <c r="H80" s="419"/>
      <c r="I80" s="419"/>
      <c r="J80" s="419"/>
      <c r="K80" s="419"/>
      <c r="L80" s="419"/>
      <c r="M80" s="419"/>
      <c r="N80" s="419"/>
      <c r="O80" s="419"/>
      <c r="P80" s="433"/>
    </row>
    <row r="81" spans="1:16" x14ac:dyDescent="0.25">
      <c r="A81" s="34"/>
      <c r="B81" s="432"/>
      <c r="C81" s="588"/>
      <c r="D81" s="588"/>
      <c r="E81" s="270"/>
      <c r="F81" s="300"/>
      <c r="G81" s="300"/>
      <c r="H81" s="419"/>
      <c r="I81" s="419"/>
      <c r="J81" s="419"/>
      <c r="K81" s="419"/>
      <c r="L81" s="419"/>
      <c r="M81" s="419"/>
      <c r="N81" s="419"/>
      <c r="O81" s="419"/>
      <c r="P81" s="433"/>
    </row>
    <row r="82" spans="1:16" x14ac:dyDescent="0.25">
      <c r="A82" s="34"/>
      <c r="B82" s="432"/>
      <c r="C82" s="588"/>
      <c r="D82" s="588"/>
      <c r="E82" s="270"/>
      <c r="F82" s="300"/>
      <c r="G82" s="300"/>
      <c r="H82" s="419"/>
      <c r="I82" s="419"/>
      <c r="J82" s="419"/>
      <c r="K82" s="419"/>
      <c r="L82" s="419"/>
      <c r="M82" s="419"/>
      <c r="N82" s="419"/>
      <c r="O82" s="419"/>
      <c r="P82" s="433"/>
    </row>
    <row r="83" spans="1:16" x14ac:dyDescent="0.25">
      <c r="A83" s="34"/>
      <c r="B83" s="432"/>
      <c r="C83" s="588"/>
      <c r="D83" s="588"/>
      <c r="E83" s="270"/>
      <c r="F83" s="300"/>
      <c r="G83" s="300"/>
      <c r="H83" s="419"/>
      <c r="I83" s="419"/>
      <c r="J83" s="419"/>
      <c r="K83" s="419"/>
      <c r="L83" s="419"/>
      <c r="M83" s="419"/>
      <c r="N83" s="419"/>
      <c r="O83" s="419"/>
      <c r="P83" s="433">
        <f t="shared" ref="P83:P106" si="1">SUM(H83:O83)</f>
        <v>0</v>
      </c>
    </row>
    <row r="84" spans="1:16" ht="25.5" customHeight="1" x14ac:dyDescent="0.25">
      <c r="A84" s="50"/>
      <c r="B84" s="611" t="s">
        <v>184</v>
      </c>
      <c r="C84" s="601"/>
      <c r="D84" s="601"/>
      <c r="E84" s="601"/>
      <c r="F84" s="601"/>
      <c r="G84" s="601"/>
      <c r="H84" s="601"/>
      <c r="I84" s="601"/>
      <c r="J84" s="601"/>
      <c r="K84" s="601"/>
      <c r="L84" s="601"/>
      <c r="M84" s="601"/>
      <c r="N84" s="601"/>
      <c r="O84" s="601"/>
      <c r="P84" s="612"/>
    </row>
    <row r="85" spans="1:16" x14ac:dyDescent="0.25">
      <c r="A85" s="34"/>
      <c r="B85" s="432">
        <v>33</v>
      </c>
      <c r="C85" s="417" t="s">
        <v>185</v>
      </c>
      <c r="D85" s="255" t="s">
        <v>33</v>
      </c>
      <c r="E85" s="420"/>
      <c r="F85" s="300"/>
      <c r="G85" s="300"/>
      <c r="H85" s="425"/>
      <c r="I85" s="425"/>
      <c r="J85" s="425"/>
      <c r="K85" s="425"/>
      <c r="L85" s="425"/>
      <c r="M85" s="425"/>
      <c r="N85" s="425"/>
      <c r="O85" s="425"/>
      <c r="P85" s="433">
        <f t="shared" si="1"/>
        <v>0</v>
      </c>
    </row>
    <row r="86" spans="1:16" x14ac:dyDescent="0.25">
      <c r="A86" s="34"/>
      <c r="B86" s="432">
        <v>34</v>
      </c>
      <c r="C86" s="417" t="s">
        <v>186</v>
      </c>
      <c r="D86" s="255" t="s">
        <v>33</v>
      </c>
      <c r="E86" s="420"/>
      <c r="F86" s="300"/>
      <c r="G86" s="300"/>
      <c r="H86" s="425"/>
      <c r="I86" s="425"/>
      <c r="J86" s="425"/>
      <c r="K86" s="425"/>
      <c r="L86" s="425"/>
      <c r="M86" s="425"/>
      <c r="N86" s="425"/>
      <c r="O86" s="425"/>
      <c r="P86" s="433">
        <f t="shared" si="1"/>
        <v>0</v>
      </c>
    </row>
    <row r="87" spans="1:16" x14ac:dyDescent="0.25">
      <c r="A87" s="34"/>
      <c r="B87" s="432">
        <v>35</v>
      </c>
      <c r="C87" s="417" t="s">
        <v>187</v>
      </c>
      <c r="D87" s="255" t="s">
        <v>33</v>
      </c>
      <c r="E87" s="420"/>
      <c r="F87" s="300"/>
      <c r="G87" s="300"/>
      <c r="H87" s="425"/>
      <c r="I87" s="425"/>
      <c r="J87" s="425"/>
      <c r="K87" s="425"/>
      <c r="L87" s="425"/>
      <c r="M87" s="425"/>
      <c r="N87" s="425"/>
      <c r="O87" s="425"/>
      <c r="P87" s="433">
        <f t="shared" si="1"/>
        <v>0</v>
      </c>
    </row>
    <row r="88" spans="1:16" x14ac:dyDescent="0.25">
      <c r="A88" s="34"/>
      <c r="B88" s="434" t="s">
        <v>267</v>
      </c>
      <c r="C88" s="417"/>
      <c r="D88" s="255" t="s">
        <v>257</v>
      </c>
      <c r="E88" s="420"/>
      <c r="F88" s="300"/>
      <c r="G88" s="300"/>
      <c r="H88" s="425"/>
      <c r="I88" s="425"/>
      <c r="J88" s="425"/>
      <c r="K88" s="425"/>
      <c r="L88" s="425"/>
      <c r="M88" s="425"/>
      <c r="N88" s="425"/>
      <c r="O88" s="425"/>
      <c r="P88" s="433"/>
    </row>
    <row r="89" spans="1:16" x14ac:dyDescent="0.25">
      <c r="A89" s="34"/>
      <c r="B89" s="432"/>
      <c r="C89" s="588"/>
      <c r="D89" s="588"/>
      <c r="E89" s="270"/>
      <c r="F89" s="300"/>
      <c r="G89" s="300"/>
      <c r="H89" s="425"/>
      <c r="I89" s="425"/>
      <c r="J89" s="425"/>
      <c r="K89" s="425"/>
      <c r="L89" s="425"/>
      <c r="M89" s="425"/>
      <c r="N89" s="425"/>
      <c r="O89" s="425"/>
      <c r="P89" s="433"/>
    </row>
    <row r="90" spans="1:16" x14ac:dyDescent="0.25">
      <c r="A90" s="34"/>
      <c r="B90" s="432"/>
      <c r="C90" s="588"/>
      <c r="D90" s="588"/>
      <c r="E90" s="270"/>
      <c r="F90" s="300"/>
      <c r="G90" s="300"/>
      <c r="H90" s="425"/>
      <c r="I90" s="425"/>
      <c r="J90" s="425"/>
      <c r="K90" s="425"/>
      <c r="L90" s="425"/>
      <c r="M90" s="425"/>
      <c r="N90" s="425"/>
      <c r="O90" s="425"/>
      <c r="P90" s="433"/>
    </row>
    <row r="91" spans="1:16" x14ac:dyDescent="0.25">
      <c r="A91" s="34"/>
      <c r="B91" s="432"/>
      <c r="C91" s="588"/>
      <c r="D91" s="588"/>
      <c r="E91" s="270"/>
      <c r="F91" s="300"/>
      <c r="G91" s="300"/>
      <c r="H91" s="425"/>
      <c r="I91" s="425"/>
      <c r="J91" s="425"/>
      <c r="K91" s="425"/>
      <c r="L91" s="425"/>
      <c r="M91" s="425"/>
      <c r="N91" s="425"/>
      <c r="O91" s="425"/>
      <c r="P91" s="433">
        <f t="shared" si="1"/>
        <v>0</v>
      </c>
    </row>
    <row r="92" spans="1:16" ht="24" customHeight="1" x14ac:dyDescent="0.25">
      <c r="A92" s="50"/>
      <c r="B92" s="611" t="s">
        <v>188</v>
      </c>
      <c r="C92" s="601"/>
      <c r="D92" s="601"/>
      <c r="E92" s="601"/>
      <c r="F92" s="601"/>
      <c r="G92" s="601"/>
      <c r="H92" s="601"/>
      <c r="I92" s="601"/>
      <c r="J92" s="601"/>
      <c r="K92" s="601"/>
      <c r="L92" s="601"/>
      <c r="M92" s="601"/>
      <c r="N92" s="601"/>
      <c r="O92" s="601"/>
      <c r="P92" s="612"/>
    </row>
    <row r="93" spans="1:16" ht="42.75" x14ac:dyDescent="0.25">
      <c r="A93" s="34"/>
      <c r="B93" s="432">
        <v>36</v>
      </c>
      <c r="C93" s="417" t="s">
        <v>189</v>
      </c>
      <c r="D93" s="255" t="s">
        <v>33</v>
      </c>
      <c r="E93" s="420"/>
      <c r="F93" s="300"/>
      <c r="G93" s="300"/>
      <c r="H93" s="425"/>
      <c r="I93" s="425"/>
      <c r="J93" s="425"/>
      <c r="K93" s="425"/>
      <c r="L93" s="425"/>
      <c r="M93" s="425"/>
      <c r="N93" s="425"/>
      <c r="O93" s="425"/>
      <c r="P93" s="433">
        <f t="shared" si="1"/>
        <v>0</v>
      </c>
    </row>
    <row r="94" spans="1:16" x14ac:dyDescent="0.25">
      <c r="A94" s="34"/>
      <c r="B94" s="432">
        <v>37</v>
      </c>
      <c r="C94" s="417" t="s">
        <v>190</v>
      </c>
      <c r="D94" s="255" t="s">
        <v>33</v>
      </c>
      <c r="E94" s="420"/>
      <c r="F94" s="300"/>
      <c r="G94" s="300"/>
      <c r="H94" s="425"/>
      <c r="I94" s="425"/>
      <c r="J94" s="425"/>
      <c r="K94" s="425"/>
      <c r="L94" s="425"/>
      <c r="M94" s="425"/>
      <c r="N94" s="425"/>
      <c r="O94" s="425"/>
      <c r="P94" s="433">
        <f t="shared" si="1"/>
        <v>0</v>
      </c>
    </row>
    <row r="95" spans="1:16" x14ac:dyDescent="0.25">
      <c r="A95" s="34"/>
      <c r="B95" s="432">
        <v>38</v>
      </c>
      <c r="C95" s="417" t="s">
        <v>191</v>
      </c>
      <c r="D95" s="255" t="s">
        <v>33</v>
      </c>
      <c r="E95" s="420"/>
      <c r="F95" s="300"/>
      <c r="G95" s="300"/>
      <c r="H95" s="425"/>
      <c r="I95" s="425"/>
      <c r="J95" s="425"/>
      <c r="K95" s="425"/>
      <c r="L95" s="425"/>
      <c r="M95" s="425"/>
      <c r="N95" s="425"/>
      <c r="O95" s="425"/>
      <c r="P95" s="433">
        <f t="shared" si="1"/>
        <v>0</v>
      </c>
    </row>
    <row r="96" spans="1:16" ht="28.5" x14ac:dyDescent="0.25">
      <c r="A96" s="34"/>
      <c r="B96" s="432">
        <v>39</v>
      </c>
      <c r="C96" s="417" t="s">
        <v>192</v>
      </c>
      <c r="D96" s="255" t="s">
        <v>33</v>
      </c>
      <c r="E96" s="420"/>
      <c r="F96" s="300"/>
      <c r="G96" s="300"/>
      <c r="H96" s="425"/>
      <c r="I96" s="425"/>
      <c r="J96" s="425"/>
      <c r="K96" s="425"/>
      <c r="L96" s="425"/>
      <c r="M96" s="425"/>
      <c r="N96" s="425"/>
      <c r="O96" s="425"/>
      <c r="P96" s="433">
        <f t="shared" si="1"/>
        <v>0</v>
      </c>
    </row>
    <row r="97" spans="1:16" ht="28.5" x14ac:dyDescent="0.25">
      <c r="A97" s="34"/>
      <c r="B97" s="432">
        <v>40</v>
      </c>
      <c r="C97" s="417" t="s">
        <v>193</v>
      </c>
      <c r="D97" s="255" t="s">
        <v>33</v>
      </c>
      <c r="E97" s="420"/>
      <c r="F97" s="300"/>
      <c r="G97" s="300"/>
      <c r="H97" s="425"/>
      <c r="I97" s="425"/>
      <c r="J97" s="425"/>
      <c r="K97" s="425"/>
      <c r="L97" s="425"/>
      <c r="M97" s="425"/>
      <c r="N97" s="425"/>
      <c r="O97" s="425"/>
      <c r="P97" s="433">
        <f t="shared" si="1"/>
        <v>0</v>
      </c>
    </row>
    <row r="98" spans="1:16" ht="28.5" x14ac:dyDescent="0.25">
      <c r="A98" s="34"/>
      <c r="B98" s="432">
        <v>41</v>
      </c>
      <c r="C98" s="417" t="s">
        <v>194</v>
      </c>
      <c r="D98" s="255" t="s">
        <v>33</v>
      </c>
      <c r="E98" s="420"/>
      <c r="F98" s="300"/>
      <c r="G98" s="300"/>
      <c r="H98" s="425"/>
      <c r="I98" s="425"/>
      <c r="J98" s="425"/>
      <c r="K98" s="425"/>
      <c r="L98" s="425"/>
      <c r="M98" s="425"/>
      <c r="N98" s="425"/>
      <c r="O98" s="425"/>
      <c r="P98" s="433">
        <f t="shared" si="1"/>
        <v>0</v>
      </c>
    </row>
    <row r="99" spans="1:16" ht="28.5" x14ac:dyDescent="0.25">
      <c r="A99" s="34"/>
      <c r="B99" s="432">
        <v>42</v>
      </c>
      <c r="C99" s="417" t="s">
        <v>195</v>
      </c>
      <c r="D99" s="255" t="s">
        <v>33</v>
      </c>
      <c r="E99" s="420"/>
      <c r="F99" s="300"/>
      <c r="G99" s="300"/>
      <c r="H99" s="425"/>
      <c r="I99" s="425"/>
      <c r="J99" s="425"/>
      <c r="K99" s="425"/>
      <c r="L99" s="425"/>
      <c r="M99" s="425"/>
      <c r="N99" s="425"/>
      <c r="O99" s="425"/>
      <c r="P99" s="433">
        <f t="shared" si="1"/>
        <v>0</v>
      </c>
    </row>
    <row r="100" spans="1:16" x14ac:dyDescent="0.25">
      <c r="A100" s="34"/>
      <c r="B100" s="432">
        <v>43</v>
      </c>
      <c r="C100" s="417" t="s">
        <v>196</v>
      </c>
      <c r="D100" s="255" t="s">
        <v>33</v>
      </c>
      <c r="E100" s="420"/>
      <c r="F100" s="300"/>
      <c r="G100" s="300"/>
      <c r="H100" s="425"/>
      <c r="I100" s="425"/>
      <c r="J100" s="425"/>
      <c r="K100" s="425"/>
      <c r="L100" s="425"/>
      <c r="M100" s="425"/>
      <c r="N100" s="425"/>
      <c r="O100" s="425"/>
      <c r="P100" s="433">
        <f t="shared" si="1"/>
        <v>0</v>
      </c>
    </row>
    <row r="101" spans="1:16" ht="42.75" x14ac:dyDescent="0.25">
      <c r="A101" s="34"/>
      <c r="B101" s="432">
        <v>44</v>
      </c>
      <c r="C101" s="417" t="s">
        <v>197</v>
      </c>
      <c r="D101" s="255" t="s">
        <v>33</v>
      </c>
      <c r="E101" s="420"/>
      <c r="F101" s="300"/>
      <c r="G101" s="300"/>
      <c r="H101" s="425"/>
      <c r="I101" s="425"/>
      <c r="J101" s="425"/>
      <c r="K101" s="425"/>
      <c r="L101" s="425"/>
      <c r="M101" s="425"/>
      <c r="N101" s="425"/>
      <c r="O101" s="425"/>
      <c r="P101" s="433">
        <f t="shared" si="1"/>
        <v>0</v>
      </c>
    </row>
    <row r="102" spans="1:16" ht="28.5" x14ac:dyDescent="0.25">
      <c r="A102" s="34"/>
      <c r="B102" s="432">
        <v>45</v>
      </c>
      <c r="C102" s="417" t="s">
        <v>198</v>
      </c>
      <c r="D102" s="255" t="s">
        <v>33</v>
      </c>
      <c r="E102" s="420"/>
      <c r="F102" s="300"/>
      <c r="G102" s="300"/>
      <c r="H102" s="425"/>
      <c r="I102" s="425"/>
      <c r="J102" s="425"/>
      <c r="K102" s="425"/>
      <c r="L102" s="425"/>
      <c r="M102" s="425"/>
      <c r="N102" s="425"/>
      <c r="O102" s="425"/>
      <c r="P102" s="433">
        <f t="shared" si="1"/>
        <v>0</v>
      </c>
    </row>
    <row r="103" spans="1:16" ht="28.5" x14ac:dyDescent="0.25">
      <c r="A103" s="34"/>
      <c r="B103" s="432">
        <v>46</v>
      </c>
      <c r="C103" s="417" t="s">
        <v>199</v>
      </c>
      <c r="D103" s="255" t="s">
        <v>33</v>
      </c>
      <c r="E103" s="420"/>
      <c r="F103" s="300"/>
      <c r="G103" s="300"/>
      <c r="H103" s="425"/>
      <c r="I103" s="425"/>
      <c r="J103" s="425"/>
      <c r="K103" s="425"/>
      <c r="L103" s="425"/>
      <c r="M103" s="425"/>
      <c r="N103" s="425"/>
      <c r="O103" s="425"/>
      <c r="P103" s="433">
        <f t="shared" si="1"/>
        <v>0</v>
      </c>
    </row>
    <row r="104" spans="1:16" ht="28.5" x14ac:dyDescent="0.25">
      <c r="A104" s="34"/>
      <c r="B104" s="432">
        <v>47</v>
      </c>
      <c r="C104" s="417" t="s">
        <v>200</v>
      </c>
      <c r="D104" s="255" t="s">
        <v>33</v>
      </c>
      <c r="E104" s="420"/>
      <c r="F104" s="300"/>
      <c r="G104" s="300"/>
      <c r="H104" s="425"/>
      <c r="I104" s="425"/>
      <c r="J104" s="425"/>
      <c r="K104" s="425"/>
      <c r="L104" s="425"/>
      <c r="M104" s="425"/>
      <c r="N104" s="425"/>
      <c r="O104" s="425"/>
      <c r="P104" s="433">
        <f t="shared" si="1"/>
        <v>0</v>
      </c>
    </row>
    <row r="105" spans="1:16" ht="28.5" x14ac:dyDescent="0.25">
      <c r="A105" s="34"/>
      <c r="B105" s="432">
        <v>48</v>
      </c>
      <c r="C105" s="417" t="s">
        <v>201</v>
      </c>
      <c r="D105" s="255" t="s">
        <v>33</v>
      </c>
      <c r="E105" s="420"/>
      <c r="F105" s="300"/>
      <c r="G105" s="300"/>
      <c r="H105" s="425"/>
      <c r="I105" s="425"/>
      <c r="J105" s="425"/>
      <c r="K105" s="425"/>
      <c r="L105" s="425"/>
      <c r="M105" s="425"/>
      <c r="N105" s="425"/>
      <c r="O105" s="425"/>
      <c r="P105" s="433">
        <f t="shared" si="1"/>
        <v>0</v>
      </c>
    </row>
    <row r="106" spans="1:16" ht="28.5" x14ac:dyDescent="0.25">
      <c r="A106" s="34"/>
      <c r="B106" s="432">
        <v>49</v>
      </c>
      <c r="C106" s="417" t="s">
        <v>202</v>
      </c>
      <c r="D106" s="255" t="s">
        <v>33</v>
      </c>
      <c r="E106" s="420"/>
      <c r="F106" s="300"/>
      <c r="G106" s="300"/>
      <c r="H106" s="425"/>
      <c r="I106" s="425"/>
      <c r="J106" s="425"/>
      <c r="K106" s="425"/>
      <c r="L106" s="425"/>
      <c r="M106" s="425"/>
      <c r="N106" s="425"/>
      <c r="O106" s="425"/>
      <c r="P106" s="433">
        <f t="shared" si="1"/>
        <v>0</v>
      </c>
    </row>
    <row r="107" spans="1:16" x14ac:dyDescent="0.25">
      <c r="A107" s="34"/>
      <c r="B107" s="434" t="s">
        <v>267</v>
      </c>
      <c r="C107" s="417"/>
      <c r="D107" s="255" t="s">
        <v>257</v>
      </c>
      <c r="E107" s="420"/>
      <c r="F107" s="300"/>
      <c r="G107" s="300"/>
      <c r="H107" s="425"/>
      <c r="I107" s="425"/>
      <c r="J107" s="425"/>
      <c r="K107" s="425"/>
      <c r="L107" s="425"/>
      <c r="M107" s="425"/>
      <c r="N107" s="425"/>
      <c r="O107" s="425"/>
      <c r="P107" s="433"/>
    </row>
    <row r="108" spans="1:16" x14ac:dyDescent="0.25">
      <c r="A108" s="34"/>
      <c r="B108" s="432"/>
      <c r="C108" s="588"/>
      <c r="D108" s="588"/>
      <c r="E108" s="270"/>
      <c r="F108" s="300"/>
      <c r="G108" s="300"/>
      <c r="H108" s="425"/>
      <c r="I108" s="425"/>
      <c r="J108" s="425"/>
      <c r="K108" s="425"/>
      <c r="L108" s="425"/>
      <c r="M108" s="425"/>
      <c r="N108" s="425"/>
      <c r="O108" s="425"/>
      <c r="P108" s="433"/>
    </row>
    <row r="109" spans="1:16" x14ac:dyDescent="0.25">
      <c r="A109" s="34"/>
      <c r="B109" s="432"/>
      <c r="C109" s="588"/>
      <c r="D109" s="588"/>
      <c r="E109" s="270"/>
      <c r="F109" s="300"/>
      <c r="G109" s="300"/>
      <c r="H109" s="425"/>
      <c r="I109" s="425"/>
      <c r="J109" s="425"/>
      <c r="K109" s="425"/>
      <c r="L109" s="425"/>
      <c r="M109" s="425"/>
      <c r="N109" s="425"/>
      <c r="O109" s="425"/>
      <c r="P109" s="433"/>
    </row>
    <row r="110" spans="1:16" x14ac:dyDescent="0.25">
      <c r="A110" s="34"/>
      <c r="B110" s="432"/>
      <c r="C110" s="588"/>
      <c r="D110" s="588"/>
      <c r="E110" s="270"/>
      <c r="F110" s="300"/>
      <c r="G110" s="300"/>
      <c r="H110" s="425"/>
      <c r="I110" s="425"/>
      <c r="J110" s="425"/>
      <c r="K110" s="425"/>
      <c r="L110" s="425"/>
      <c r="M110" s="425"/>
      <c r="N110" s="425"/>
      <c r="O110" s="425"/>
      <c r="P110" s="433"/>
    </row>
    <row r="111" spans="1:16" x14ac:dyDescent="0.25">
      <c r="B111" s="356"/>
      <c r="C111" s="602" t="s">
        <v>225</v>
      </c>
      <c r="D111" s="602"/>
      <c r="E111" s="357"/>
      <c r="F111" s="358"/>
      <c r="G111" s="358"/>
      <c r="H111" s="359">
        <f>SUM(F17*H17,F18*H18,F19*H19,F20*H20,F21*H21,F22*H22,F46*H46,F63*H63,F64*H64,F65*H65,F66*H66)</f>
        <v>0</v>
      </c>
      <c r="I111" s="359">
        <f>SUM(F28*I28,F29*I29,F30*I30,F31*I31,F32*I32,F72*I72,F73*I73,F74*I74,F75*I75,F76*I76,F77*I77,F78*I78,F79*I79,F85*I85,F86*I86,F87*I87)</f>
        <v>0</v>
      </c>
      <c r="J111" s="360"/>
      <c r="K111" s="357"/>
      <c r="L111" s="357"/>
      <c r="M111" s="357"/>
      <c r="N111" s="359"/>
      <c r="O111" s="357"/>
      <c r="P111" s="361">
        <f>SUM(H111:O111)</f>
        <v>0</v>
      </c>
    </row>
    <row r="112" spans="1:16" x14ac:dyDescent="0.25">
      <c r="B112" s="277"/>
      <c r="C112" s="588" t="s">
        <v>264</v>
      </c>
      <c r="D112" s="588"/>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8" t="s">
        <v>265</v>
      </c>
      <c r="D113" s="588"/>
      <c r="E113" s="271"/>
      <c r="F113" s="269"/>
      <c r="G113" s="269"/>
      <c r="H113" s="271"/>
      <c r="I113" s="271"/>
      <c r="J113" s="272">
        <f>J112-(E32*G32*J32)</f>
        <v>300</v>
      </c>
      <c r="K113" s="271">
        <f>K112-(E32*G32*K32)</f>
        <v>180</v>
      </c>
      <c r="L113" s="271"/>
      <c r="M113" s="271"/>
      <c r="N113" s="271"/>
      <c r="O113" s="271"/>
      <c r="P113" s="278"/>
    </row>
    <row r="114" spans="2:16" x14ac:dyDescent="0.25">
      <c r="B114" s="279"/>
      <c r="C114" s="603"/>
      <c r="D114" s="603"/>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4"/>
      <c r="C116" s="586" t="s">
        <v>329</v>
      </c>
      <c r="D116" s="586"/>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5"/>
    </row>
    <row r="117" spans="2:16" x14ac:dyDescent="0.25">
      <c r="B117" s="384"/>
      <c r="C117" s="586" t="s">
        <v>246</v>
      </c>
      <c r="D117" s="586"/>
      <c r="E117" s="264"/>
      <c r="F117" s="266"/>
      <c r="G117" s="266"/>
      <c r="H117" s="300"/>
      <c r="I117" s="300"/>
      <c r="J117" s="300"/>
      <c r="K117" s="300"/>
      <c r="L117" s="300"/>
      <c r="M117" s="300"/>
      <c r="N117" s="300"/>
      <c r="O117" s="255"/>
      <c r="P117" s="281">
        <f>SUM(H117:O117)</f>
        <v>0</v>
      </c>
    </row>
    <row r="118" spans="2:16" x14ac:dyDescent="0.25">
      <c r="B118" s="384"/>
      <c r="C118" s="586" t="s">
        <v>247</v>
      </c>
      <c r="D118" s="586"/>
      <c r="E118" s="264"/>
      <c r="F118" s="266"/>
      <c r="G118" s="266"/>
      <c r="H118" s="300"/>
      <c r="I118" s="300"/>
      <c r="J118" s="300"/>
      <c r="K118" s="300"/>
      <c r="L118" s="300"/>
      <c r="M118" s="300"/>
      <c r="N118" s="300"/>
      <c r="O118" s="255"/>
      <c r="P118" s="281">
        <f>SUM(H118:O118)</f>
        <v>0</v>
      </c>
    </row>
    <row r="119" spans="2:16" x14ac:dyDescent="0.25">
      <c r="B119" s="384"/>
      <c r="C119" s="586" t="s">
        <v>248</v>
      </c>
      <c r="D119" s="586"/>
      <c r="E119" s="264"/>
      <c r="F119" s="266"/>
      <c r="G119" s="266"/>
      <c r="H119" s="300"/>
      <c r="I119" s="300"/>
      <c r="J119" s="300"/>
      <c r="K119" s="300"/>
      <c r="L119" s="300"/>
      <c r="M119" s="300"/>
      <c r="N119" s="300"/>
      <c r="O119" s="255"/>
      <c r="P119" s="281">
        <f>SUM(H119:O119)</f>
        <v>0</v>
      </c>
    </row>
    <row r="120" spans="2:16" x14ac:dyDescent="0.25">
      <c r="B120" s="384"/>
      <c r="C120" s="586" t="s">
        <v>249</v>
      </c>
      <c r="D120" s="586"/>
      <c r="E120" s="264"/>
      <c r="F120" s="266"/>
      <c r="G120" s="266"/>
      <c r="H120" s="300"/>
      <c r="I120" s="300"/>
      <c r="J120" s="300"/>
      <c r="K120" s="300"/>
      <c r="L120" s="300"/>
      <c r="M120" s="300"/>
      <c r="N120" s="300"/>
      <c r="O120" s="255"/>
      <c r="P120" s="281">
        <f>SUM(H120:O120)</f>
        <v>0</v>
      </c>
    </row>
    <row r="121" spans="2:16" x14ac:dyDescent="0.25">
      <c r="B121" s="384"/>
      <c r="C121" s="586" t="s">
        <v>250</v>
      </c>
      <c r="D121" s="586"/>
      <c r="E121" s="264"/>
      <c r="F121" s="266"/>
      <c r="G121" s="266"/>
      <c r="H121" s="381">
        <f>'5.  2015 LRAM'!H126*H116</f>
        <v>0</v>
      </c>
      <c r="I121" s="381">
        <f>'5.  2015 LRAM'!I126*I116</f>
        <v>0</v>
      </c>
      <c r="J121" s="381">
        <f>'5.  2015 LRAM'!J126*J116</f>
        <v>0</v>
      </c>
      <c r="K121" s="381">
        <f>'5.  2015 LRAM'!K126*K116</f>
        <v>0</v>
      </c>
      <c r="L121" s="381">
        <f>'5.  2015 LRAM'!L126*L116</f>
        <v>0</v>
      </c>
      <c r="M121" s="381">
        <f>'5.  2015 LRAM'!M126*M116</f>
        <v>0</v>
      </c>
      <c r="N121" s="381">
        <f>'5.  2015 LRAM'!N126*N116</f>
        <v>0</v>
      </c>
      <c r="O121" s="255"/>
      <c r="P121" s="281">
        <f t="shared" ref="P121:P122" si="2">SUM(H121:O121)</f>
        <v>0</v>
      </c>
    </row>
    <row r="122" spans="2:16" x14ac:dyDescent="0.25">
      <c r="B122" s="384"/>
      <c r="C122" s="586" t="s">
        <v>256</v>
      </c>
      <c r="D122" s="586"/>
      <c r="E122" s="264"/>
      <c r="F122" s="266"/>
      <c r="G122" s="266"/>
      <c r="H122" s="381">
        <f>H111*H116</f>
        <v>0</v>
      </c>
      <c r="I122" s="381">
        <f>I111*I116</f>
        <v>0</v>
      </c>
      <c r="J122" s="381">
        <f>J112*J116</f>
        <v>0</v>
      </c>
      <c r="K122" s="381">
        <f>K112*K116</f>
        <v>0</v>
      </c>
      <c r="L122" s="381">
        <f>L112*L116</f>
        <v>0</v>
      </c>
      <c r="M122" s="381">
        <f>M112*M116</f>
        <v>0</v>
      </c>
      <c r="N122" s="381">
        <f>N111*N116</f>
        <v>0</v>
      </c>
      <c r="O122" s="255"/>
      <c r="P122" s="281">
        <f t="shared" si="2"/>
        <v>0</v>
      </c>
    </row>
    <row r="123" spans="2:16" x14ac:dyDescent="0.25">
      <c r="B123" s="279"/>
      <c r="C123" s="382" t="s">
        <v>251</v>
      </c>
      <c r="D123" s="264"/>
      <c r="E123" s="264"/>
      <c r="F123" s="262"/>
      <c r="G123" s="262"/>
      <c r="H123" s="268">
        <f t="shared" ref="H123:N123" si="3">SUM(H117:H122)</f>
        <v>0</v>
      </c>
      <c r="I123" s="268">
        <f t="shared" si="3"/>
        <v>0</v>
      </c>
      <c r="J123" s="268">
        <f t="shared" si="3"/>
        <v>0</v>
      </c>
      <c r="K123" s="268">
        <f t="shared" si="3"/>
        <v>0</v>
      </c>
      <c r="L123" s="268">
        <f t="shared" si="3"/>
        <v>0</v>
      </c>
      <c r="M123" s="268">
        <f t="shared" si="3"/>
        <v>0</v>
      </c>
      <c r="N123" s="268">
        <f t="shared" si="3"/>
        <v>0</v>
      </c>
      <c r="O123" s="264"/>
      <c r="P123" s="282">
        <f>SUM(P117:P122)</f>
        <v>0</v>
      </c>
    </row>
    <row r="124" spans="2:16" x14ac:dyDescent="0.25">
      <c r="B124" s="279"/>
      <c r="C124" s="382"/>
      <c r="D124" s="264"/>
      <c r="E124" s="264"/>
      <c r="F124" s="262"/>
      <c r="G124" s="262"/>
      <c r="H124" s="268"/>
      <c r="I124" s="268"/>
      <c r="J124" s="268"/>
      <c r="K124" s="268"/>
      <c r="L124" s="268"/>
      <c r="M124" s="268"/>
      <c r="N124" s="268"/>
      <c r="O124" s="264"/>
      <c r="P124" s="282"/>
    </row>
    <row r="125" spans="2:16" x14ac:dyDescent="0.25">
      <c r="B125" s="426"/>
      <c r="C125" s="586" t="s">
        <v>252</v>
      </c>
      <c r="D125" s="586"/>
      <c r="E125" s="418"/>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3"/>
    </row>
    <row r="126" spans="2:16" x14ac:dyDescent="0.25">
      <c r="B126" s="426"/>
      <c r="C126" s="586" t="s">
        <v>253</v>
      </c>
      <c r="D126" s="586"/>
      <c r="E126" s="418"/>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3"/>
    </row>
    <row r="127" spans="2:16" x14ac:dyDescent="0.25">
      <c r="B127" s="426"/>
      <c r="C127" s="586" t="s">
        <v>254</v>
      </c>
      <c r="D127" s="586"/>
      <c r="E127" s="418"/>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3"/>
    </row>
    <row r="128" spans="2:16" x14ac:dyDescent="0.25">
      <c r="B128" s="427"/>
      <c r="C128" s="587" t="s">
        <v>255</v>
      </c>
      <c r="D128" s="587"/>
      <c r="E128" s="428"/>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3"/>
    </row>
    <row r="129" spans="2:16" x14ac:dyDescent="0.25">
      <c r="B129" s="68"/>
      <c r="C129" s="443"/>
      <c r="D129" s="444"/>
      <c r="E129" s="444"/>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25" defaultRowHeight="15" outlineLevelRow="1" x14ac:dyDescent="0.25"/>
  <cols>
    <col min="1" max="1" width="6.375" style="23" customWidth="1"/>
    <col min="2" max="2" width="5.125" style="23" customWidth="1"/>
    <col min="3" max="3" width="44.25" style="36" customWidth="1"/>
    <col min="4" max="4" width="12.25" style="41" customWidth="1"/>
    <col min="5" max="5" width="13.25" style="41" customWidth="1"/>
    <col min="6" max="7" width="19.375" style="23" customWidth="1"/>
    <col min="8" max="14" width="12.75" style="23" customWidth="1"/>
    <col min="15" max="15" width="8.125" style="23" customWidth="1"/>
    <col min="16" max="16" width="11.25" style="23" customWidth="1"/>
    <col min="17" max="17" width="13.125" style="23" customWidth="1"/>
    <col min="18" max="16384" width="9.125" style="23"/>
  </cols>
  <sheetData>
    <row r="2" spans="1:18" ht="20.25" x14ac:dyDescent="0.3">
      <c r="B2" s="626" t="s">
        <v>270</v>
      </c>
      <c r="C2" s="626"/>
      <c r="D2" s="626"/>
      <c r="E2" s="626"/>
      <c r="F2" s="626"/>
      <c r="G2" s="626"/>
      <c r="H2" s="626"/>
      <c r="I2" s="626"/>
      <c r="J2" s="626"/>
      <c r="K2" s="626"/>
      <c r="L2" s="626"/>
      <c r="M2" s="626"/>
      <c r="N2" s="626"/>
      <c r="O2" s="626"/>
      <c r="P2" s="626"/>
    </row>
    <row r="3" spans="1:18" ht="18.75" outlineLevel="1" x14ac:dyDescent="0.3">
      <c r="B3" s="394"/>
      <c r="C3" s="394"/>
      <c r="D3" s="394"/>
      <c r="E3" s="394"/>
      <c r="F3" s="394"/>
      <c r="G3" s="394"/>
      <c r="H3" s="394"/>
      <c r="I3" s="394"/>
      <c r="J3" s="394"/>
      <c r="K3" s="394"/>
      <c r="L3" s="394"/>
      <c r="M3" s="394"/>
      <c r="N3" s="394"/>
      <c r="O3" s="394"/>
      <c r="P3" s="394"/>
    </row>
    <row r="4" spans="1:18" ht="35.25" customHeight="1" outlineLevel="1" x14ac:dyDescent="0.3">
      <c r="A4" s="65"/>
      <c r="B4" s="394"/>
      <c r="C4" s="372" t="s">
        <v>405</v>
      </c>
      <c r="D4" s="394"/>
      <c r="E4" s="574" t="s">
        <v>368</v>
      </c>
      <c r="F4" s="574"/>
      <c r="G4" s="574"/>
      <c r="H4" s="574"/>
      <c r="I4" s="574"/>
      <c r="J4" s="574"/>
      <c r="K4" s="574"/>
      <c r="L4" s="574"/>
      <c r="M4" s="574"/>
      <c r="N4" s="574"/>
      <c r="O4" s="574"/>
      <c r="P4" s="574"/>
    </row>
    <row r="5" spans="1:18" ht="18.75" customHeight="1" outlineLevel="1" x14ac:dyDescent="0.3">
      <c r="B5" s="394"/>
      <c r="C5" s="395"/>
      <c r="D5" s="394"/>
      <c r="E5" s="375" t="s">
        <v>362</v>
      </c>
      <c r="F5" s="394"/>
      <c r="G5" s="394"/>
      <c r="H5" s="394"/>
      <c r="I5" s="394"/>
      <c r="J5" s="394"/>
      <c r="K5" s="394"/>
      <c r="L5" s="394"/>
      <c r="M5" s="394"/>
      <c r="N5" s="394"/>
      <c r="O5" s="394"/>
      <c r="P5" s="394"/>
    </row>
    <row r="6" spans="1:18" ht="18.75" customHeight="1" outlineLevel="1" x14ac:dyDescent="0.3">
      <c r="B6" s="394"/>
      <c r="C6" s="395"/>
      <c r="D6" s="394"/>
      <c r="E6" s="375" t="s">
        <v>363</v>
      </c>
      <c r="F6" s="394"/>
      <c r="G6" s="394"/>
      <c r="H6" s="394"/>
      <c r="I6" s="394"/>
      <c r="J6" s="394"/>
      <c r="K6" s="394"/>
      <c r="L6" s="394"/>
      <c r="M6" s="394"/>
      <c r="N6" s="394"/>
      <c r="O6" s="394"/>
      <c r="P6" s="394"/>
    </row>
    <row r="7" spans="1:18" ht="18.75" customHeight="1" outlineLevel="1" x14ac:dyDescent="0.3">
      <c r="B7" s="394"/>
      <c r="C7" s="395"/>
      <c r="D7" s="394"/>
      <c r="E7" s="375" t="s">
        <v>422</v>
      </c>
      <c r="F7" s="394"/>
      <c r="G7" s="394"/>
      <c r="H7" s="394"/>
      <c r="I7" s="394"/>
      <c r="J7" s="394"/>
      <c r="K7" s="394"/>
      <c r="L7" s="394"/>
      <c r="M7" s="394"/>
      <c r="N7" s="394"/>
      <c r="O7" s="394"/>
      <c r="P7" s="394"/>
    </row>
    <row r="8" spans="1:18" ht="18.75" customHeight="1" outlineLevel="1" x14ac:dyDescent="0.3">
      <c r="B8" s="394"/>
      <c r="C8" s="395"/>
      <c r="D8" s="394"/>
      <c r="E8" s="375"/>
      <c r="F8" s="394"/>
      <c r="G8" s="394"/>
      <c r="H8" s="394"/>
      <c r="I8" s="394"/>
      <c r="J8" s="394"/>
      <c r="K8" s="394"/>
      <c r="L8" s="394"/>
      <c r="M8" s="394"/>
      <c r="N8" s="394"/>
      <c r="O8" s="394"/>
      <c r="P8" s="394"/>
    </row>
    <row r="9" spans="1:18" ht="18.75" customHeight="1" outlineLevel="1" x14ac:dyDescent="0.3">
      <c r="B9" s="63"/>
      <c r="C9" s="84" t="s">
        <v>341</v>
      </c>
      <c r="D9" s="63"/>
      <c r="E9" s="627" t="s">
        <v>369</v>
      </c>
      <c r="F9" s="627"/>
      <c r="G9" s="63"/>
      <c r="H9" s="63"/>
      <c r="I9" s="63"/>
      <c r="J9" s="63"/>
      <c r="K9" s="63"/>
      <c r="L9" s="63"/>
      <c r="M9" s="63"/>
      <c r="N9" s="63"/>
      <c r="O9" s="63"/>
      <c r="P9" s="63"/>
      <c r="R9" s="82"/>
    </row>
    <row r="10" spans="1:18" ht="18.75" customHeight="1" outlineLevel="1" x14ac:dyDescent="0.3">
      <c r="B10" s="63"/>
      <c r="C10" s="63"/>
      <c r="D10" s="63"/>
      <c r="E10" s="556" t="s">
        <v>342</v>
      </c>
      <c r="F10" s="556"/>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481</v>
      </c>
      <c r="C12" s="46"/>
      <c r="D12" s="46"/>
      <c r="E12" s="46"/>
      <c r="F12" s="46"/>
      <c r="G12" s="46"/>
      <c r="H12" s="46"/>
      <c r="I12" s="46"/>
      <c r="J12" s="46"/>
      <c r="K12" s="46"/>
      <c r="L12" s="46"/>
      <c r="M12" s="46"/>
      <c r="N12" s="46"/>
      <c r="O12" s="46"/>
      <c r="P12" s="46"/>
    </row>
    <row r="13" spans="1:18" ht="45" x14ac:dyDescent="0.25">
      <c r="B13" s="628" t="s">
        <v>58</v>
      </c>
      <c r="C13" s="630" t="s">
        <v>0</v>
      </c>
      <c r="D13" s="630" t="s">
        <v>44</v>
      </c>
      <c r="E13" s="630" t="s">
        <v>209</v>
      </c>
      <c r="F13" s="240" t="s">
        <v>206</v>
      </c>
      <c r="G13" s="240" t="s">
        <v>45</v>
      </c>
      <c r="H13" s="632" t="s">
        <v>59</v>
      </c>
      <c r="I13" s="632"/>
      <c r="J13" s="632"/>
      <c r="K13" s="632"/>
      <c r="L13" s="632"/>
      <c r="M13" s="632"/>
      <c r="N13" s="632"/>
      <c r="O13" s="632"/>
      <c r="P13" s="633"/>
    </row>
    <row r="14" spans="1:18" ht="45" x14ac:dyDescent="0.25">
      <c r="B14" s="629"/>
      <c r="C14" s="631"/>
      <c r="D14" s="631"/>
      <c r="E14" s="631"/>
      <c r="F14" s="441" t="s">
        <v>217</v>
      </c>
      <c r="G14" s="441" t="s">
        <v>218</v>
      </c>
      <c r="H14" s="442" t="s">
        <v>37</v>
      </c>
      <c r="I14" s="442" t="s">
        <v>39</v>
      </c>
      <c r="J14" s="442" t="s">
        <v>108</v>
      </c>
      <c r="K14" s="442" t="s">
        <v>109</v>
      </c>
      <c r="L14" s="442" t="s">
        <v>40</v>
      </c>
      <c r="M14" s="442" t="s">
        <v>41</v>
      </c>
      <c r="N14" s="442" t="s">
        <v>42</v>
      </c>
      <c r="O14" s="442" t="s">
        <v>105</v>
      </c>
      <c r="P14" s="445" t="s">
        <v>34</v>
      </c>
    </row>
    <row r="15" spans="1:18" ht="29.25" customHeight="1" x14ac:dyDescent="0.25">
      <c r="B15" s="616" t="s">
        <v>145</v>
      </c>
      <c r="C15" s="617"/>
      <c r="D15" s="617"/>
      <c r="E15" s="617"/>
      <c r="F15" s="617"/>
      <c r="G15" s="617"/>
      <c r="H15" s="617"/>
      <c r="I15" s="617"/>
      <c r="J15" s="617"/>
      <c r="K15" s="617"/>
      <c r="L15" s="617"/>
      <c r="M15" s="617"/>
      <c r="N15" s="617"/>
      <c r="O15" s="617"/>
      <c r="P15" s="618"/>
    </row>
    <row r="16" spans="1:18" ht="26.25" customHeight="1" x14ac:dyDescent="0.25">
      <c r="A16" s="50"/>
      <c r="B16" s="608" t="s">
        <v>146</v>
      </c>
      <c r="C16" s="609"/>
      <c r="D16" s="609"/>
      <c r="E16" s="609"/>
      <c r="F16" s="609"/>
      <c r="G16" s="609"/>
      <c r="H16" s="609"/>
      <c r="I16" s="609"/>
      <c r="J16" s="609"/>
      <c r="K16" s="609"/>
      <c r="L16" s="609"/>
      <c r="M16" s="609"/>
      <c r="N16" s="609"/>
      <c r="O16" s="609"/>
      <c r="P16" s="610"/>
    </row>
    <row r="17" spans="1:16" x14ac:dyDescent="0.25">
      <c r="A17" s="50"/>
      <c r="B17" s="432">
        <v>1</v>
      </c>
      <c r="C17" s="417" t="s">
        <v>147</v>
      </c>
      <c r="D17" s="255" t="s">
        <v>33</v>
      </c>
      <c r="E17" s="418"/>
      <c r="F17" s="300"/>
      <c r="G17" s="300"/>
      <c r="H17" s="429">
        <v>1</v>
      </c>
      <c r="I17" s="419"/>
      <c r="J17" s="419"/>
      <c r="K17" s="419"/>
      <c r="L17" s="419"/>
      <c r="M17" s="419"/>
      <c r="N17" s="419"/>
      <c r="O17" s="419"/>
      <c r="P17" s="433">
        <f>SUM(H17:O17)</f>
        <v>1</v>
      </c>
    </row>
    <row r="18" spans="1:16" x14ac:dyDescent="0.25">
      <c r="A18" s="47"/>
      <c r="B18" s="432">
        <v>2</v>
      </c>
      <c r="C18" s="417" t="s">
        <v>148</v>
      </c>
      <c r="D18" s="255" t="s">
        <v>33</v>
      </c>
      <c r="E18" s="420"/>
      <c r="F18" s="300"/>
      <c r="G18" s="300"/>
      <c r="H18" s="429">
        <v>1</v>
      </c>
      <c r="I18" s="419"/>
      <c r="J18" s="419"/>
      <c r="K18" s="419"/>
      <c r="L18" s="419"/>
      <c r="M18" s="419"/>
      <c r="N18" s="419"/>
      <c r="O18" s="419"/>
      <c r="P18" s="433">
        <f t="shared" ref="P18:P80" si="0">SUM(H18:O18)</f>
        <v>1</v>
      </c>
    </row>
    <row r="19" spans="1:16" x14ac:dyDescent="0.25">
      <c r="A19" s="50"/>
      <c r="B19" s="432">
        <v>3</v>
      </c>
      <c r="C19" s="417" t="s">
        <v>149</v>
      </c>
      <c r="D19" s="255" t="s">
        <v>33</v>
      </c>
      <c r="E19" s="420"/>
      <c r="F19" s="300"/>
      <c r="G19" s="300"/>
      <c r="H19" s="429">
        <v>1</v>
      </c>
      <c r="I19" s="419"/>
      <c r="J19" s="419"/>
      <c r="K19" s="419"/>
      <c r="L19" s="419"/>
      <c r="M19" s="419"/>
      <c r="N19" s="419"/>
      <c r="O19" s="419"/>
      <c r="P19" s="433">
        <f t="shared" si="0"/>
        <v>1</v>
      </c>
    </row>
    <row r="20" spans="1:16" x14ac:dyDescent="0.25">
      <c r="A20" s="50"/>
      <c r="B20" s="432">
        <v>4</v>
      </c>
      <c r="C20" s="417" t="s">
        <v>150</v>
      </c>
      <c r="D20" s="255" t="s">
        <v>33</v>
      </c>
      <c r="E20" s="420"/>
      <c r="F20" s="300"/>
      <c r="G20" s="300"/>
      <c r="H20" s="429">
        <v>1</v>
      </c>
      <c r="I20" s="419"/>
      <c r="J20" s="419"/>
      <c r="K20" s="419"/>
      <c r="L20" s="419"/>
      <c r="M20" s="419"/>
      <c r="N20" s="419"/>
      <c r="O20" s="419"/>
      <c r="P20" s="433">
        <f t="shared" si="0"/>
        <v>1</v>
      </c>
    </row>
    <row r="21" spans="1:16" x14ac:dyDescent="0.25">
      <c r="A21" s="50"/>
      <c r="B21" s="432">
        <v>5</v>
      </c>
      <c r="C21" s="417" t="s">
        <v>151</v>
      </c>
      <c r="D21" s="255" t="s">
        <v>33</v>
      </c>
      <c r="E21" s="420"/>
      <c r="F21" s="300"/>
      <c r="G21" s="300"/>
      <c r="H21" s="429">
        <v>1</v>
      </c>
      <c r="I21" s="419"/>
      <c r="J21" s="419"/>
      <c r="K21" s="419"/>
      <c r="L21" s="419"/>
      <c r="M21" s="419"/>
      <c r="N21" s="419"/>
      <c r="O21" s="419"/>
      <c r="P21" s="433">
        <f t="shared" si="0"/>
        <v>1</v>
      </c>
    </row>
    <row r="22" spans="1:16" ht="28.5" x14ac:dyDescent="0.25">
      <c r="A22" s="50"/>
      <c r="B22" s="432">
        <v>6</v>
      </c>
      <c r="C22" s="417" t="s">
        <v>152</v>
      </c>
      <c r="D22" s="255" t="s">
        <v>33</v>
      </c>
      <c r="E22" s="420"/>
      <c r="F22" s="300"/>
      <c r="G22" s="300"/>
      <c r="H22" s="429">
        <v>1</v>
      </c>
      <c r="I22" s="419"/>
      <c r="J22" s="419"/>
      <c r="K22" s="419"/>
      <c r="L22" s="419"/>
      <c r="M22" s="419"/>
      <c r="N22" s="419"/>
      <c r="O22" s="419"/>
      <c r="P22" s="433">
        <f t="shared" si="0"/>
        <v>1</v>
      </c>
    </row>
    <row r="23" spans="1:16" x14ac:dyDescent="0.25">
      <c r="A23" s="50"/>
      <c r="B23" s="434" t="s">
        <v>271</v>
      </c>
      <c r="C23" s="417"/>
      <c r="D23" s="255" t="s">
        <v>257</v>
      </c>
      <c r="E23" s="420"/>
      <c r="F23" s="300"/>
      <c r="G23" s="300"/>
      <c r="H23" s="429"/>
      <c r="I23" s="419"/>
      <c r="J23" s="419"/>
      <c r="K23" s="419"/>
      <c r="L23" s="419"/>
      <c r="M23" s="419"/>
      <c r="N23" s="419"/>
      <c r="O23" s="419"/>
      <c r="P23" s="433">
        <f t="shared" si="0"/>
        <v>0</v>
      </c>
    </row>
    <row r="24" spans="1:16" x14ac:dyDescent="0.25">
      <c r="A24" s="50"/>
      <c r="B24" s="432"/>
      <c r="C24" s="588"/>
      <c r="D24" s="588"/>
      <c r="E24" s="270"/>
      <c r="F24" s="300"/>
      <c r="G24" s="300"/>
      <c r="H24" s="429"/>
      <c r="I24" s="419"/>
      <c r="J24" s="419"/>
      <c r="K24" s="419"/>
      <c r="L24" s="419"/>
      <c r="M24" s="419"/>
      <c r="N24" s="419"/>
      <c r="O24" s="419"/>
      <c r="P24" s="433">
        <f t="shared" si="0"/>
        <v>0</v>
      </c>
    </row>
    <row r="25" spans="1:16" x14ac:dyDescent="0.25">
      <c r="A25" s="50"/>
      <c r="B25" s="432"/>
      <c r="C25" s="588"/>
      <c r="D25" s="588"/>
      <c r="E25" s="270"/>
      <c r="F25" s="300"/>
      <c r="G25" s="300"/>
      <c r="H25" s="429"/>
      <c r="I25" s="419"/>
      <c r="J25" s="419"/>
      <c r="K25" s="419"/>
      <c r="L25" s="419"/>
      <c r="M25" s="419"/>
      <c r="N25" s="419"/>
      <c r="O25" s="419"/>
      <c r="P25" s="433">
        <f t="shared" si="0"/>
        <v>0</v>
      </c>
    </row>
    <row r="26" spans="1:16" x14ac:dyDescent="0.25">
      <c r="A26" s="50"/>
      <c r="B26" s="432"/>
      <c r="C26" s="588"/>
      <c r="D26" s="588"/>
      <c r="E26" s="270"/>
      <c r="F26" s="300"/>
      <c r="G26" s="300"/>
      <c r="H26" s="429"/>
      <c r="I26" s="419"/>
      <c r="J26" s="419"/>
      <c r="K26" s="419"/>
      <c r="L26" s="419"/>
      <c r="M26" s="419"/>
      <c r="N26" s="419"/>
      <c r="O26" s="419"/>
      <c r="P26" s="433">
        <f t="shared" si="0"/>
        <v>0</v>
      </c>
    </row>
    <row r="27" spans="1:16" ht="25.5" customHeight="1" x14ac:dyDescent="0.25">
      <c r="A27" s="50"/>
      <c r="B27" s="608" t="s">
        <v>153</v>
      </c>
      <c r="C27" s="609"/>
      <c r="D27" s="609"/>
      <c r="E27" s="609"/>
      <c r="F27" s="609"/>
      <c r="G27" s="609"/>
      <c r="H27" s="609"/>
      <c r="I27" s="609"/>
      <c r="J27" s="609"/>
      <c r="K27" s="609"/>
      <c r="L27" s="609"/>
      <c r="M27" s="609"/>
      <c r="N27" s="609"/>
      <c r="O27" s="609"/>
      <c r="P27" s="610"/>
    </row>
    <row r="28" spans="1:16" x14ac:dyDescent="0.25">
      <c r="A28" s="50"/>
      <c r="B28" s="432">
        <v>7</v>
      </c>
      <c r="C28" s="417" t="s">
        <v>154</v>
      </c>
      <c r="D28" s="255" t="s">
        <v>33</v>
      </c>
      <c r="E28" s="420">
        <v>12</v>
      </c>
      <c r="F28" s="300"/>
      <c r="G28" s="300">
        <v>50</v>
      </c>
      <c r="H28" s="419"/>
      <c r="I28" s="429">
        <v>0.2</v>
      </c>
      <c r="J28" s="429">
        <v>0.5</v>
      </c>
      <c r="K28" s="429">
        <v>0.3</v>
      </c>
      <c r="L28" s="419"/>
      <c r="M28" s="419"/>
      <c r="N28" s="419"/>
      <c r="O28" s="419"/>
      <c r="P28" s="433">
        <f t="shared" si="0"/>
        <v>1</v>
      </c>
    </row>
    <row r="29" spans="1:16" ht="28.5" x14ac:dyDescent="0.25">
      <c r="A29" s="50"/>
      <c r="B29" s="432">
        <v>8</v>
      </c>
      <c r="C29" s="417" t="s">
        <v>155</v>
      </c>
      <c r="D29" s="255" t="s">
        <v>33</v>
      </c>
      <c r="E29" s="420">
        <v>12</v>
      </c>
      <c r="F29" s="300"/>
      <c r="G29" s="300"/>
      <c r="H29" s="419"/>
      <c r="I29" s="429">
        <v>0.8</v>
      </c>
      <c r="J29" s="429">
        <v>0.2</v>
      </c>
      <c r="K29" s="419"/>
      <c r="L29" s="419"/>
      <c r="M29" s="419"/>
      <c r="N29" s="419"/>
      <c r="O29" s="419"/>
      <c r="P29" s="433">
        <f t="shared" si="0"/>
        <v>1</v>
      </c>
    </row>
    <row r="30" spans="1:16" ht="28.5" x14ac:dyDescent="0.25">
      <c r="A30" s="50"/>
      <c r="B30" s="432">
        <v>9</v>
      </c>
      <c r="C30" s="417" t="s">
        <v>156</v>
      </c>
      <c r="D30" s="255" t="s">
        <v>33</v>
      </c>
      <c r="E30" s="420">
        <v>12</v>
      </c>
      <c r="F30" s="300"/>
      <c r="G30" s="300"/>
      <c r="H30" s="419"/>
      <c r="I30" s="429">
        <v>0.5</v>
      </c>
      <c r="J30" s="429">
        <v>0.5</v>
      </c>
      <c r="K30" s="419"/>
      <c r="L30" s="419"/>
      <c r="M30" s="419"/>
      <c r="N30" s="419"/>
      <c r="O30" s="419"/>
      <c r="P30" s="433">
        <f t="shared" si="0"/>
        <v>1</v>
      </c>
    </row>
    <row r="31" spans="1:16" ht="28.5" x14ac:dyDescent="0.25">
      <c r="A31" s="50"/>
      <c r="B31" s="432">
        <v>10</v>
      </c>
      <c r="C31" s="417" t="s">
        <v>157</v>
      </c>
      <c r="D31" s="255" t="s">
        <v>33</v>
      </c>
      <c r="E31" s="420">
        <v>12</v>
      </c>
      <c r="F31" s="300"/>
      <c r="G31" s="300"/>
      <c r="H31" s="419"/>
      <c r="I31" s="429">
        <v>1</v>
      </c>
      <c r="J31" s="419"/>
      <c r="K31" s="419"/>
      <c r="L31" s="419"/>
      <c r="M31" s="419"/>
      <c r="N31" s="419"/>
      <c r="O31" s="419"/>
      <c r="P31" s="433">
        <f t="shared" si="0"/>
        <v>1</v>
      </c>
    </row>
    <row r="32" spans="1:16" ht="28.5" x14ac:dyDescent="0.25">
      <c r="A32" s="50"/>
      <c r="B32" s="432">
        <v>11</v>
      </c>
      <c r="C32" s="417" t="s">
        <v>158</v>
      </c>
      <c r="D32" s="255" t="s">
        <v>33</v>
      </c>
      <c r="E32" s="420">
        <v>3</v>
      </c>
      <c r="F32" s="300"/>
      <c r="G32" s="300"/>
      <c r="H32" s="419"/>
      <c r="I32" s="419"/>
      <c r="J32" s="429">
        <v>1</v>
      </c>
      <c r="K32" s="419"/>
      <c r="L32" s="419"/>
      <c r="M32" s="419"/>
      <c r="N32" s="419"/>
      <c r="O32" s="419"/>
      <c r="P32" s="433">
        <f t="shared" si="0"/>
        <v>1</v>
      </c>
    </row>
    <row r="33" spans="1:16" x14ac:dyDescent="0.25">
      <c r="A33" s="50"/>
      <c r="B33" s="434" t="s">
        <v>271</v>
      </c>
      <c r="C33" s="417"/>
      <c r="D33" s="255" t="s">
        <v>257</v>
      </c>
      <c r="E33" s="420"/>
      <c r="F33" s="300"/>
      <c r="G33" s="300"/>
      <c r="H33" s="419"/>
      <c r="I33" s="419"/>
      <c r="J33" s="419"/>
      <c r="K33" s="419"/>
      <c r="L33" s="419"/>
      <c r="M33" s="419"/>
      <c r="N33" s="419"/>
      <c r="O33" s="419"/>
      <c r="P33" s="433">
        <f t="shared" si="0"/>
        <v>0</v>
      </c>
    </row>
    <row r="34" spans="1:16" x14ac:dyDescent="0.25">
      <c r="A34" s="50"/>
      <c r="B34" s="432"/>
      <c r="C34" s="588"/>
      <c r="D34" s="588"/>
      <c r="E34" s="270"/>
      <c r="F34" s="300"/>
      <c r="G34" s="300"/>
      <c r="H34" s="419"/>
      <c r="I34" s="419"/>
      <c r="J34" s="419"/>
      <c r="K34" s="419"/>
      <c r="L34" s="419"/>
      <c r="M34" s="419"/>
      <c r="N34" s="419"/>
      <c r="O34" s="419"/>
      <c r="P34" s="433">
        <f t="shared" si="0"/>
        <v>0</v>
      </c>
    </row>
    <row r="35" spans="1:16" x14ac:dyDescent="0.25">
      <c r="A35" s="50"/>
      <c r="B35" s="432"/>
      <c r="C35" s="588"/>
      <c r="D35" s="588"/>
      <c r="E35" s="270"/>
      <c r="F35" s="300"/>
      <c r="G35" s="300"/>
      <c r="H35" s="419"/>
      <c r="I35" s="419"/>
      <c r="J35" s="419"/>
      <c r="K35" s="419"/>
      <c r="L35" s="419"/>
      <c r="M35" s="419"/>
      <c r="N35" s="419"/>
      <c r="O35" s="419"/>
      <c r="P35" s="433">
        <f t="shared" si="0"/>
        <v>0</v>
      </c>
    </row>
    <row r="36" spans="1:16" x14ac:dyDescent="0.25">
      <c r="A36" s="50"/>
      <c r="B36" s="432"/>
      <c r="C36" s="588"/>
      <c r="D36" s="588"/>
      <c r="E36" s="270"/>
      <c r="F36" s="300"/>
      <c r="G36" s="300"/>
      <c r="H36" s="419"/>
      <c r="I36" s="419"/>
      <c r="J36" s="419"/>
      <c r="K36" s="419"/>
      <c r="L36" s="419"/>
      <c r="M36" s="419"/>
      <c r="N36" s="419"/>
      <c r="O36" s="419"/>
      <c r="P36" s="433">
        <f t="shared" si="0"/>
        <v>0</v>
      </c>
    </row>
    <row r="37" spans="1:16" ht="26.25" customHeight="1" x14ac:dyDescent="0.25">
      <c r="A37" s="50"/>
      <c r="B37" s="608" t="s">
        <v>11</v>
      </c>
      <c r="C37" s="609"/>
      <c r="D37" s="609"/>
      <c r="E37" s="609"/>
      <c r="F37" s="609"/>
      <c r="G37" s="609"/>
      <c r="H37" s="609"/>
      <c r="I37" s="609"/>
      <c r="J37" s="609"/>
      <c r="K37" s="609"/>
      <c r="L37" s="609"/>
      <c r="M37" s="609"/>
      <c r="N37" s="609"/>
      <c r="O37" s="609"/>
      <c r="P37" s="610"/>
    </row>
    <row r="38" spans="1:16" x14ac:dyDescent="0.25">
      <c r="A38" s="50"/>
      <c r="B38" s="434" t="s">
        <v>11</v>
      </c>
      <c r="C38" s="417"/>
      <c r="D38" s="420"/>
      <c r="E38" s="420"/>
      <c r="F38" s="300"/>
      <c r="G38" s="300"/>
      <c r="H38" s="424"/>
      <c r="I38" s="424"/>
      <c r="J38" s="424"/>
      <c r="K38" s="424"/>
      <c r="L38" s="424"/>
      <c r="M38" s="424"/>
      <c r="N38" s="424"/>
      <c r="O38" s="424"/>
      <c r="P38" s="433">
        <f t="shared" si="0"/>
        <v>0</v>
      </c>
    </row>
    <row r="39" spans="1:16" ht="28.5" x14ac:dyDescent="0.25">
      <c r="A39" s="50"/>
      <c r="B39" s="432">
        <v>12</v>
      </c>
      <c r="C39" s="417" t="s">
        <v>159</v>
      </c>
      <c r="D39" s="255" t="s">
        <v>33</v>
      </c>
      <c r="E39" s="420">
        <v>12</v>
      </c>
      <c r="F39" s="300"/>
      <c r="G39" s="300"/>
      <c r="H39" s="419"/>
      <c r="I39" s="419"/>
      <c r="J39" s="429">
        <v>1</v>
      </c>
      <c r="K39" s="419"/>
      <c r="L39" s="419"/>
      <c r="M39" s="419"/>
      <c r="N39" s="419"/>
      <c r="O39" s="419"/>
      <c r="P39" s="433">
        <f t="shared" si="0"/>
        <v>1</v>
      </c>
    </row>
    <row r="40" spans="1:16" ht="28.5" x14ac:dyDescent="0.25">
      <c r="A40" s="50"/>
      <c r="B40" s="432">
        <v>13</v>
      </c>
      <c r="C40" s="417" t="s">
        <v>160</v>
      </c>
      <c r="D40" s="255" t="s">
        <v>33</v>
      </c>
      <c r="E40" s="420">
        <v>12</v>
      </c>
      <c r="F40" s="300"/>
      <c r="G40" s="300"/>
      <c r="H40" s="419"/>
      <c r="I40" s="419"/>
      <c r="J40" s="429">
        <v>1</v>
      </c>
      <c r="K40" s="419"/>
      <c r="L40" s="419"/>
      <c r="M40" s="419"/>
      <c r="N40" s="419"/>
      <c r="O40" s="419"/>
      <c r="P40" s="433">
        <f t="shared" si="0"/>
        <v>1</v>
      </c>
    </row>
    <row r="41" spans="1:16" ht="28.5" x14ac:dyDescent="0.25">
      <c r="A41" s="50"/>
      <c r="B41" s="432">
        <v>14</v>
      </c>
      <c r="C41" s="417" t="s">
        <v>161</v>
      </c>
      <c r="D41" s="255" t="s">
        <v>33</v>
      </c>
      <c r="E41" s="420">
        <v>12</v>
      </c>
      <c r="F41" s="300"/>
      <c r="G41" s="300"/>
      <c r="H41" s="419"/>
      <c r="I41" s="419"/>
      <c r="J41" s="429">
        <v>1</v>
      </c>
      <c r="K41" s="419"/>
      <c r="L41" s="419"/>
      <c r="M41" s="419"/>
      <c r="N41" s="419"/>
      <c r="O41" s="419"/>
      <c r="P41" s="433">
        <f t="shared" si="0"/>
        <v>1</v>
      </c>
    </row>
    <row r="42" spans="1:16" x14ac:dyDescent="0.25">
      <c r="A42" s="50"/>
      <c r="B42" s="434" t="s">
        <v>271</v>
      </c>
      <c r="C42" s="417"/>
      <c r="D42" s="255" t="s">
        <v>257</v>
      </c>
      <c r="E42" s="420"/>
      <c r="F42" s="300"/>
      <c r="G42" s="300"/>
      <c r="H42" s="419"/>
      <c r="I42" s="419"/>
      <c r="J42" s="419"/>
      <c r="K42" s="419"/>
      <c r="L42" s="419"/>
      <c r="M42" s="419"/>
      <c r="N42" s="419"/>
      <c r="O42" s="419"/>
      <c r="P42" s="433">
        <f t="shared" si="0"/>
        <v>0</v>
      </c>
    </row>
    <row r="43" spans="1:16" x14ac:dyDescent="0.25">
      <c r="A43" s="50"/>
      <c r="B43" s="432"/>
      <c r="C43" s="588"/>
      <c r="D43" s="588"/>
      <c r="E43" s="270"/>
      <c r="F43" s="300"/>
      <c r="G43" s="300"/>
      <c r="H43" s="419"/>
      <c r="I43" s="419"/>
      <c r="J43" s="419"/>
      <c r="K43" s="419"/>
      <c r="L43" s="419"/>
      <c r="M43" s="419"/>
      <c r="N43" s="419"/>
      <c r="O43" s="419"/>
      <c r="P43" s="433">
        <f t="shared" si="0"/>
        <v>0</v>
      </c>
    </row>
    <row r="44" spans="1:16" x14ac:dyDescent="0.25">
      <c r="A44" s="50"/>
      <c r="B44" s="432"/>
      <c r="C44" s="588"/>
      <c r="D44" s="588"/>
      <c r="E44" s="270"/>
      <c r="F44" s="300"/>
      <c r="G44" s="300"/>
      <c r="H44" s="419"/>
      <c r="I44" s="419"/>
      <c r="J44" s="419"/>
      <c r="K44" s="419"/>
      <c r="L44" s="419"/>
      <c r="M44" s="419"/>
      <c r="N44" s="419"/>
      <c r="O44" s="419"/>
      <c r="P44" s="433">
        <f t="shared" si="0"/>
        <v>0</v>
      </c>
    </row>
    <row r="45" spans="1:16" x14ac:dyDescent="0.25">
      <c r="A45" s="50"/>
      <c r="B45" s="432"/>
      <c r="C45" s="588"/>
      <c r="D45" s="588"/>
      <c r="E45" s="270"/>
      <c r="F45" s="300"/>
      <c r="G45" s="300"/>
      <c r="H45" s="419"/>
      <c r="I45" s="419"/>
      <c r="J45" s="419"/>
      <c r="K45" s="419"/>
      <c r="L45" s="419"/>
      <c r="M45" s="419"/>
      <c r="N45" s="419"/>
      <c r="O45" s="419"/>
      <c r="P45" s="433">
        <f t="shared" si="0"/>
        <v>0</v>
      </c>
    </row>
    <row r="46" spans="1:16" ht="24" customHeight="1" x14ac:dyDescent="0.25">
      <c r="A46" s="50"/>
      <c r="B46" s="608" t="s">
        <v>162</v>
      </c>
      <c r="C46" s="609"/>
      <c r="D46" s="609"/>
      <c r="E46" s="609"/>
      <c r="F46" s="609"/>
      <c r="G46" s="609"/>
      <c r="H46" s="609"/>
      <c r="I46" s="609"/>
      <c r="J46" s="609"/>
      <c r="K46" s="609"/>
      <c r="L46" s="609"/>
      <c r="M46" s="609"/>
      <c r="N46" s="609"/>
      <c r="O46" s="609"/>
      <c r="P46" s="610"/>
    </row>
    <row r="47" spans="1:16" x14ac:dyDescent="0.25">
      <c r="A47" s="50"/>
      <c r="B47" s="432">
        <v>15</v>
      </c>
      <c r="C47" s="417" t="s">
        <v>163</v>
      </c>
      <c r="D47" s="255" t="s">
        <v>33</v>
      </c>
      <c r="E47" s="420"/>
      <c r="F47" s="300"/>
      <c r="G47" s="300"/>
      <c r="H47" s="429">
        <v>1</v>
      </c>
      <c r="I47" s="419"/>
      <c r="J47" s="419"/>
      <c r="K47" s="419"/>
      <c r="L47" s="419"/>
      <c r="M47" s="419"/>
      <c r="N47" s="419"/>
      <c r="O47" s="419"/>
      <c r="P47" s="433">
        <f t="shared" si="0"/>
        <v>1</v>
      </c>
    </row>
    <row r="48" spans="1:16" x14ac:dyDescent="0.25">
      <c r="A48" s="50"/>
      <c r="B48" s="434" t="s">
        <v>271</v>
      </c>
      <c r="C48" s="417"/>
      <c r="D48" s="255" t="s">
        <v>257</v>
      </c>
      <c r="E48" s="420"/>
      <c r="F48" s="300"/>
      <c r="G48" s="300"/>
      <c r="H48" s="429"/>
      <c r="I48" s="419"/>
      <c r="J48" s="419"/>
      <c r="K48" s="419"/>
      <c r="L48" s="419"/>
      <c r="M48" s="419"/>
      <c r="N48" s="419"/>
      <c r="O48" s="419"/>
      <c r="P48" s="433">
        <f t="shared" si="0"/>
        <v>0</v>
      </c>
    </row>
    <row r="49" spans="1:16" x14ac:dyDescent="0.25">
      <c r="A49" s="50"/>
      <c r="B49" s="432"/>
      <c r="C49" s="588"/>
      <c r="D49" s="588"/>
      <c r="E49" s="270"/>
      <c r="F49" s="300"/>
      <c r="G49" s="300"/>
      <c r="H49" s="429"/>
      <c r="I49" s="419"/>
      <c r="J49" s="419"/>
      <c r="K49" s="419"/>
      <c r="L49" s="419"/>
      <c r="M49" s="419"/>
      <c r="N49" s="419"/>
      <c r="O49" s="419"/>
      <c r="P49" s="433">
        <f t="shared" si="0"/>
        <v>0</v>
      </c>
    </row>
    <row r="50" spans="1:16" x14ac:dyDescent="0.25">
      <c r="A50" s="50"/>
      <c r="B50" s="432"/>
      <c r="C50" s="588"/>
      <c r="D50" s="588"/>
      <c r="E50" s="270"/>
      <c r="F50" s="300"/>
      <c r="G50" s="300"/>
      <c r="H50" s="429"/>
      <c r="I50" s="419"/>
      <c r="J50" s="419"/>
      <c r="K50" s="419"/>
      <c r="L50" s="419"/>
      <c r="M50" s="419"/>
      <c r="N50" s="419"/>
      <c r="O50" s="419"/>
      <c r="P50" s="433"/>
    </row>
    <row r="51" spans="1:16" x14ac:dyDescent="0.25">
      <c r="A51" s="50"/>
      <c r="B51" s="432"/>
      <c r="C51" s="588"/>
      <c r="D51" s="588"/>
      <c r="E51" s="270"/>
      <c r="F51" s="300"/>
      <c r="G51" s="300"/>
      <c r="H51" s="429"/>
      <c r="I51" s="419"/>
      <c r="J51" s="419"/>
      <c r="K51" s="419"/>
      <c r="L51" s="419"/>
      <c r="M51" s="419"/>
      <c r="N51" s="419"/>
      <c r="O51" s="419"/>
      <c r="P51" s="433">
        <f t="shared" si="0"/>
        <v>0</v>
      </c>
    </row>
    <row r="52" spans="1:16" ht="21" customHeight="1" x14ac:dyDescent="0.25">
      <c r="A52" s="48"/>
      <c r="B52" s="608" t="s">
        <v>164</v>
      </c>
      <c r="C52" s="609"/>
      <c r="D52" s="609"/>
      <c r="E52" s="609"/>
      <c r="F52" s="609"/>
      <c r="G52" s="609"/>
      <c r="H52" s="609"/>
      <c r="I52" s="609"/>
      <c r="J52" s="609"/>
      <c r="K52" s="609"/>
      <c r="L52" s="609"/>
      <c r="M52" s="609"/>
      <c r="N52" s="609"/>
      <c r="O52" s="609"/>
      <c r="P52" s="610"/>
    </row>
    <row r="53" spans="1:16" x14ac:dyDescent="0.25">
      <c r="A53" s="50"/>
      <c r="B53" s="432">
        <v>16</v>
      </c>
      <c r="C53" s="417" t="s">
        <v>165</v>
      </c>
      <c r="D53" s="255" t="s">
        <v>33</v>
      </c>
      <c r="E53" s="420"/>
      <c r="F53" s="300"/>
      <c r="G53" s="300"/>
      <c r="H53" s="419"/>
      <c r="I53" s="419"/>
      <c r="J53" s="419"/>
      <c r="K53" s="419"/>
      <c r="L53" s="419"/>
      <c r="M53" s="419"/>
      <c r="N53" s="419"/>
      <c r="O53" s="419"/>
      <c r="P53" s="433">
        <f t="shared" si="0"/>
        <v>0</v>
      </c>
    </row>
    <row r="54" spans="1:16" x14ac:dyDescent="0.25">
      <c r="A54" s="50"/>
      <c r="B54" s="432">
        <v>17</v>
      </c>
      <c r="C54" s="417" t="s">
        <v>166</v>
      </c>
      <c r="D54" s="255" t="s">
        <v>33</v>
      </c>
      <c r="E54" s="420"/>
      <c r="F54" s="300"/>
      <c r="G54" s="300"/>
      <c r="H54" s="419"/>
      <c r="I54" s="419"/>
      <c r="J54" s="419"/>
      <c r="K54" s="419"/>
      <c r="L54" s="419"/>
      <c r="M54" s="419"/>
      <c r="N54" s="419"/>
      <c r="O54" s="419"/>
      <c r="P54" s="433">
        <f t="shared" si="0"/>
        <v>0</v>
      </c>
    </row>
    <row r="55" spans="1:16" x14ac:dyDescent="0.25">
      <c r="A55" s="50"/>
      <c r="B55" s="432">
        <v>18</v>
      </c>
      <c r="C55" s="417" t="s">
        <v>167</v>
      </c>
      <c r="D55" s="255" t="s">
        <v>33</v>
      </c>
      <c r="E55" s="420"/>
      <c r="F55" s="300"/>
      <c r="G55" s="300"/>
      <c r="H55" s="419"/>
      <c r="I55" s="419"/>
      <c r="J55" s="419"/>
      <c r="K55" s="419"/>
      <c r="L55" s="419"/>
      <c r="M55" s="419"/>
      <c r="N55" s="419"/>
      <c r="O55" s="419"/>
      <c r="P55" s="433">
        <f t="shared" si="0"/>
        <v>0</v>
      </c>
    </row>
    <row r="56" spans="1:16" x14ac:dyDescent="0.25">
      <c r="A56" s="50"/>
      <c r="B56" s="432">
        <v>19</v>
      </c>
      <c r="C56" s="417" t="s">
        <v>168</v>
      </c>
      <c r="D56" s="255" t="s">
        <v>33</v>
      </c>
      <c r="E56" s="420"/>
      <c r="F56" s="300"/>
      <c r="G56" s="300"/>
      <c r="H56" s="419"/>
      <c r="I56" s="419"/>
      <c r="J56" s="419"/>
      <c r="K56" s="419"/>
      <c r="L56" s="419"/>
      <c r="M56" s="419"/>
      <c r="N56" s="419"/>
      <c r="O56" s="419"/>
      <c r="P56" s="433">
        <f t="shared" si="0"/>
        <v>0</v>
      </c>
    </row>
    <row r="57" spans="1:16" x14ac:dyDescent="0.25">
      <c r="A57" s="50"/>
      <c r="B57" s="434" t="s">
        <v>271</v>
      </c>
      <c r="C57" s="417"/>
      <c r="D57" s="255" t="s">
        <v>257</v>
      </c>
      <c r="E57" s="420"/>
      <c r="F57" s="300"/>
      <c r="G57" s="300"/>
      <c r="H57" s="419"/>
      <c r="I57" s="419"/>
      <c r="J57" s="419"/>
      <c r="K57" s="419"/>
      <c r="L57" s="419"/>
      <c r="M57" s="419"/>
      <c r="N57" s="419"/>
      <c r="O57" s="419"/>
      <c r="P57" s="433">
        <f t="shared" si="0"/>
        <v>0</v>
      </c>
    </row>
    <row r="58" spans="1:16" x14ac:dyDescent="0.25">
      <c r="A58" s="50"/>
      <c r="B58" s="434"/>
      <c r="C58" s="588"/>
      <c r="D58" s="588"/>
      <c r="E58" s="270"/>
      <c r="F58" s="300"/>
      <c r="G58" s="300"/>
      <c r="H58" s="419"/>
      <c r="I58" s="419"/>
      <c r="J58" s="419"/>
      <c r="K58" s="419"/>
      <c r="L58" s="419"/>
      <c r="M58" s="419"/>
      <c r="N58" s="419"/>
      <c r="O58" s="419"/>
      <c r="P58" s="433"/>
    </row>
    <row r="59" spans="1:16" x14ac:dyDescent="0.25">
      <c r="A59" s="50"/>
      <c r="B59" s="434"/>
      <c r="C59" s="588"/>
      <c r="D59" s="588"/>
      <c r="E59" s="270"/>
      <c r="F59" s="300"/>
      <c r="G59" s="300"/>
      <c r="H59" s="419"/>
      <c r="I59" s="419"/>
      <c r="J59" s="419"/>
      <c r="K59" s="419"/>
      <c r="L59" s="419"/>
      <c r="M59" s="419"/>
      <c r="N59" s="419"/>
      <c r="O59" s="419"/>
      <c r="P59" s="433"/>
    </row>
    <row r="60" spans="1:16" x14ac:dyDescent="0.25">
      <c r="A60" s="48"/>
      <c r="B60" s="435"/>
      <c r="C60" s="588"/>
      <c r="D60" s="588"/>
      <c r="E60" s="270"/>
      <c r="F60" s="300"/>
      <c r="G60" s="300"/>
      <c r="H60" s="423"/>
      <c r="I60" s="423"/>
      <c r="J60" s="423"/>
      <c r="K60" s="423"/>
      <c r="L60" s="423"/>
      <c r="M60" s="423"/>
      <c r="N60" s="423"/>
      <c r="O60" s="423"/>
      <c r="P60" s="433"/>
    </row>
    <row r="61" spans="1:16" ht="27" customHeight="1" x14ac:dyDescent="0.25">
      <c r="B61" s="616" t="s">
        <v>169</v>
      </c>
      <c r="C61" s="617"/>
      <c r="D61" s="617"/>
      <c r="E61" s="617"/>
      <c r="F61" s="617"/>
      <c r="G61" s="617"/>
      <c r="H61" s="617"/>
      <c r="I61" s="617"/>
      <c r="J61" s="617"/>
      <c r="K61" s="617"/>
      <c r="L61" s="617"/>
      <c r="M61" s="617"/>
      <c r="N61" s="617"/>
      <c r="O61" s="617"/>
      <c r="P61" s="618"/>
    </row>
    <row r="62" spans="1:16" ht="16.5" x14ac:dyDescent="0.25">
      <c r="B62" s="436"/>
      <c r="C62" s="417"/>
      <c r="D62" s="420"/>
      <c r="E62" s="420"/>
      <c r="F62" s="416"/>
      <c r="G62" s="416"/>
      <c r="H62" s="416"/>
      <c r="I62" s="416"/>
      <c r="J62" s="416"/>
      <c r="K62" s="416"/>
      <c r="L62" s="416"/>
      <c r="M62" s="416"/>
      <c r="N62" s="416"/>
      <c r="O62" s="416"/>
      <c r="P62" s="437"/>
    </row>
    <row r="63" spans="1:16" ht="25.5" customHeight="1" x14ac:dyDescent="0.25">
      <c r="A63" s="50"/>
      <c r="B63" s="611" t="s">
        <v>170</v>
      </c>
      <c r="C63" s="601"/>
      <c r="D63" s="601"/>
      <c r="E63" s="601"/>
      <c r="F63" s="601"/>
      <c r="G63" s="601"/>
      <c r="H63" s="601"/>
      <c r="I63" s="601"/>
      <c r="J63" s="601"/>
      <c r="K63" s="601"/>
      <c r="L63" s="601"/>
      <c r="M63" s="601"/>
      <c r="N63" s="601"/>
      <c r="O63" s="601"/>
      <c r="P63" s="612"/>
    </row>
    <row r="64" spans="1:16" x14ac:dyDescent="0.25">
      <c r="A64" s="50"/>
      <c r="B64" s="432">
        <v>21</v>
      </c>
      <c r="C64" s="417" t="s">
        <v>171</v>
      </c>
      <c r="D64" s="255" t="s">
        <v>33</v>
      </c>
      <c r="E64" s="420"/>
      <c r="F64" s="300"/>
      <c r="G64" s="300"/>
      <c r="H64" s="429">
        <v>1</v>
      </c>
      <c r="I64" s="419"/>
      <c r="J64" s="419"/>
      <c r="K64" s="419"/>
      <c r="L64" s="419"/>
      <c r="M64" s="419"/>
      <c r="N64" s="419"/>
      <c r="O64" s="419"/>
      <c r="P64" s="433">
        <f t="shared" si="0"/>
        <v>1</v>
      </c>
    </row>
    <row r="65" spans="1:16" x14ac:dyDescent="0.25">
      <c r="A65" s="50"/>
      <c r="B65" s="432">
        <v>22</v>
      </c>
      <c r="C65" s="417" t="s">
        <v>172</v>
      </c>
      <c r="D65" s="255" t="s">
        <v>33</v>
      </c>
      <c r="E65" s="420"/>
      <c r="F65" s="300"/>
      <c r="G65" s="300"/>
      <c r="H65" s="429">
        <v>1</v>
      </c>
      <c r="I65" s="419"/>
      <c r="J65" s="419"/>
      <c r="K65" s="419"/>
      <c r="L65" s="419"/>
      <c r="M65" s="419"/>
      <c r="N65" s="419"/>
      <c r="O65" s="419"/>
      <c r="P65" s="433">
        <f t="shared" si="0"/>
        <v>1</v>
      </c>
    </row>
    <row r="66" spans="1:16" x14ac:dyDescent="0.25">
      <c r="A66" s="50"/>
      <c r="B66" s="432">
        <v>23</v>
      </c>
      <c r="C66" s="417" t="s">
        <v>173</v>
      </c>
      <c r="D66" s="255" t="s">
        <v>33</v>
      </c>
      <c r="E66" s="420"/>
      <c r="F66" s="300"/>
      <c r="G66" s="300"/>
      <c r="H66" s="429">
        <v>1</v>
      </c>
      <c r="I66" s="419"/>
      <c r="J66" s="419"/>
      <c r="K66" s="419"/>
      <c r="L66" s="419"/>
      <c r="M66" s="419"/>
      <c r="N66" s="419"/>
      <c r="O66" s="419"/>
      <c r="P66" s="433">
        <f t="shared" si="0"/>
        <v>1</v>
      </c>
    </row>
    <row r="67" spans="1:16" x14ac:dyDescent="0.25">
      <c r="A67" s="50"/>
      <c r="B67" s="432">
        <v>24</v>
      </c>
      <c r="C67" s="417" t="s">
        <v>174</v>
      </c>
      <c r="D67" s="255" t="s">
        <v>33</v>
      </c>
      <c r="E67" s="420"/>
      <c r="F67" s="300"/>
      <c r="G67" s="300"/>
      <c r="H67" s="429">
        <v>1</v>
      </c>
      <c r="I67" s="419"/>
      <c r="J67" s="419"/>
      <c r="K67" s="419"/>
      <c r="L67" s="419"/>
      <c r="M67" s="419"/>
      <c r="N67" s="419"/>
      <c r="O67" s="419"/>
      <c r="P67" s="433">
        <f t="shared" si="0"/>
        <v>1</v>
      </c>
    </row>
    <row r="68" spans="1:16" x14ac:dyDescent="0.25">
      <c r="A68" s="50"/>
      <c r="B68" s="434" t="s">
        <v>271</v>
      </c>
      <c r="C68" s="417"/>
      <c r="D68" s="255" t="s">
        <v>257</v>
      </c>
      <c r="E68" s="420"/>
      <c r="F68" s="300"/>
      <c r="G68" s="300"/>
      <c r="H68" s="429"/>
      <c r="I68" s="419"/>
      <c r="J68" s="419"/>
      <c r="K68" s="419"/>
      <c r="L68" s="419"/>
      <c r="M68" s="419"/>
      <c r="N68" s="419"/>
      <c r="O68" s="419"/>
      <c r="P68" s="433"/>
    </row>
    <row r="69" spans="1:16" x14ac:dyDescent="0.25">
      <c r="A69" s="50"/>
      <c r="B69" s="432"/>
      <c r="C69" s="588"/>
      <c r="D69" s="588"/>
      <c r="E69" s="270"/>
      <c r="F69" s="300"/>
      <c r="G69" s="300"/>
      <c r="H69" s="429"/>
      <c r="I69" s="419"/>
      <c r="J69" s="419"/>
      <c r="K69" s="419"/>
      <c r="L69" s="419"/>
      <c r="M69" s="419"/>
      <c r="N69" s="419"/>
      <c r="O69" s="419"/>
      <c r="P69" s="433"/>
    </row>
    <row r="70" spans="1:16" x14ac:dyDescent="0.25">
      <c r="A70" s="50"/>
      <c r="B70" s="432"/>
      <c r="C70" s="588"/>
      <c r="D70" s="588"/>
      <c r="E70" s="270"/>
      <c r="F70" s="300"/>
      <c r="G70" s="300"/>
      <c r="H70" s="429"/>
      <c r="I70" s="419"/>
      <c r="J70" s="419"/>
      <c r="K70" s="419"/>
      <c r="L70" s="419"/>
      <c r="M70" s="419"/>
      <c r="N70" s="419"/>
      <c r="O70" s="419"/>
      <c r="P70" s="433"/>
    </row>
    <row r="71" spans="1:16" x14ac:dyDescent="0.25">
      <c r="A71" s="50"/>
      <c r="B71" s="432"/>
      <c r="C71" s="588"/>
      <c r="D71" s="588"/>
      <c r="E71" s="270"/>
      <c r="F71" s="300"/>
      <c r="G71" s="300"/>
      <c r="H71" s="419"/>
      <c r="I71" s="419"/>
      <c r="J71" s="419"/>
      <c r="K71" s="419"/>
      <c r="L71" s="419"/>
      <c r="M71" s="419"/>
      <c r="N71" s="419"/>
      <c r="O71" s="419"/>
      <c r="P71" s="433">
        <f t="shared" si="0"/>
        <v>0</v>
      </c>
    </row>
    <row r="72" spans="1:16" ht="28.5" customHeight="1" x14ac:dyDescent="0.25">
      <c r="A72" s="50"/>
      <c r="B72" s="611" t="s">
        <v>175</v>
      </c>
      <c r="C72" s="601"/>
      <c r="D72" s="601"/>
      <c r="E72" s="601"/>
      <c r="F72" s="601"/>
      <c r="G72" s="601"/>
      <c r="H72" s="601"/>
      <c r="I72" s="601"/>
      <c r="J72" s="601"/>
      <c r="K72" s="601"/>
      <c r="L72" s="601"/>
      <c r="M72" s="601"/>
      <c r="N72" s="601"/>
      <c r="O72" s="601"/>
      <c r="P72" s="612"/>
    </row>
    <row r="73" spans="1:16" x14ac:dyDescent="0.25">
      <c r="A73" s="50"/>
      <c r="B73" s="432">
        <v>25</v>
      </c>
      <c r="C73" s="417" t="s">
        <v>176</v>
      </c>
      <c r="D73" s="255" t="s">
        <v>33</v>
      </c>
      <c r="E73" s="420"/>
      <c r="F73" s="300"/>
      <c r="G73" s="300"/>
      <c r="H73" s="419"/>
      <c r="I73" s="429">
        <v>1</v>
      </c>
      <c r="J73" s="419"/>
      <c r="K73" s="419"/>
      <c r="L73" s="419"/>
      <c r="M73" s="419"/>
      <c r="N73" s="419"/>
      <c r="O73" s="419"/>
      <c r="P73" s="433">
        <f t="shared" si="0"/>
        <v>1</v>
      </c>
    </row>
    <row r="74" spans="1:16" x14ac:dyDescent="0.25">
      <c r="A74" s="50"/>
      <c r="B74" s="432">
        <v>26</v>
      </c>
      <c r="C74" s="417" t="s">
        <v>177</v>
      </c>
      <c r="D74" s="255" t="s">
        <v>33</v>
      </c>
      <c r="E74" s="420"/>
      <c r="F74" s="300"/>
      <c r="G74" s="300"/>
      <c r="H74" s="419"/>
      <c r="I74" s="429">
        <v>1</v>
      </c>
      <c r="J74" s="419"/>
      <c r="K74" s="419"/>
      <c r="L74" s="419"/>
      <c r="M74" s="419"/>
      <c r="N74" s="419"/>
      <c r="O74" s="419"/>
      <c r="P74" s="433">
        <f t="shared" si="0"/>
        <v>1</v>
      </c>
    </row>
    <row r="75" spans="1:16" x14ac:dyDescent="0.25">
      <c r="A75" s="50"/>
      <c r="B75" s="432">
        <v>27</v>
      </c>
      <c r="C75" s="417" t="s">
        <v>178</v>
      </c>
      <c r="D75" s="255" t="s">
        <v>33</v>
      </c>
      <c r="E75" s="420"/>
      <c r="F75" s="300"/>
      <c r="G75" s="300"/>
      <c r="H75" s="419"/>
      <c r="I75" s="429">
        <v>0.8</v>
      </c>
      <c r="J75" s="429">
        <v>0.2</v>
      </c>
      <c r="K75" s="419"/>
      <c r="L75" s="419"/>
      <c r="M75" s="419"/>
      <c r="N75" s="419"/>
      <c r="O75" s="419"/>
      <c r="P75" s="433">
        <f t="shared" si="0"/>
        <v>1</v>
      </c>
    </row>
    <row r="76" spans="1:16" ht="28.5" x14ac:dyDescent="0.25">
      <c r="A76" s="50"/>
      <c r="B76" s="432">
        <v>28</v>
      </c>
      <c r="C76" s="417" t="s">
        <v>179</v>
      </c>
      <c r="D76" s="255" t="s">
        <v>33</v>
      </c>
      <c r="E76" s="420"/>
      <c r="F76" s="300"/>
      <c r="G76" s="300"/>
      <c r="H76" s="419"/>
      <c r="I76" s="419"/>
      <c r="J76" s="419"/>
      <c r="K76" s="419"/>
      <c r="L76" s="419"/>
      <c r="M76" s="419"/>
      <c r="N76" s="419"/>
      <c r="O76" s="419"/>
      <c r="P76" s="433">
        <f t="shared" si="0"/>
        <v>0</v>
      </c>
    </row>
    <row r="77" spans="1:16" ht="28.5" x14ac:dyDescent="0.25">
      <c r="A77" s="50"/>
      <c r="B77" s="432">
        <v>29</v>
      </c>
      <c r="C77" s="417" t="s">
        <v>180</v>
      </c>
      <c r="D77" s="255" t="s">
        <v>33</v>
      </c>
      <c r="E77" s="420"/>
      <c r="F77" s="300"/>
      <c r="G77" s="300"/>
      <c r="H77" s="419"/>
      <c r="I77" s="419"/>
      <c r="J77" s="419"/>
      <c r="K77" s="419"/>
      <c r="L77" s="419"/>
      <c r="M77" s="419"/>
      <c r="N77" s="419"/>
      <c r="O77" s="419"/>
      <c r="P77" s="433">
        <f t="shared" si="0"/>
        <v>0</v>
      </c>
    </row>
    <row r="78" spans="1:16" ht="28.5" x14ac:dyDescent="0.25">
      <c r="A78" s="50"/>
      <c r="B78" s="432">
        <v>30</v>
      </c>
      <c r="C78" s="417" t="s">
        <v>181</v>
      </c>
      <c r="D78" s="255" t="s">
        <v>33</v>
      </c>
      <c r="E78" s="420"/>
      <c r="F78" s="300"/>
      <c r="G78" s="300"/>
      <c r="H78" s="419"/>
      <c r="I78" s="419"/>
      <c r="J78" s="419"/>
      <c r="K78" s="419"/>
      <c r="L78" s="419"/>
      <c r="M78" s="419"/>
      <c r="N78" s="419"/>
      <c r="O78" s="419"/>
      <c r="P78" s="433">
        <f t="shared" si="0"/>
        <v>0</v>
      </c>
    </row>
    <row r="79" spans="1:16" x14ac:dyDescent="0.25">
      <c r="A79" s="50"/>
      <c r="B79" s="432">
        <v>31</v>
      </c>
      <c r="C79" s="417" t="s">
        <v>182</v>
      </c>
      <c r="D79" s="255" t="s">
        <v>33</v>
      </c>
      <c r="E79" s="420"/>
      <c r="F79" s="300"/>
      <c r="G79" s="300"/>
      <c r="H79" s="419"/>
      <c r="I79" s="419"/>
      <c r="J79" s="419"/>
      <c r="K79" s="419"/>
      <c r="L79" s="419"/>
      <c r="M79" s="419"/>
      <c r="N79" s="419"/>
      <c r="O79" s="419"/>
      <c r="P79" s="433">
        <f t="shared" si="0"/>
        <v>0</v>
      </c>
    </row>
    <row r="80" spans="1:16" x14ac:dyDescent="0.25">
      <c r="A80" s="50"/>
      <c r="B80" s="432">
        <v>32</v>
      </c>
      <c r="C80" s="417" t="s">
        <v>183</v>
      </c>
      <c r="D80" s="255" t="s">
        <v>33</v>
      </c>
      <c r="E80" s="420"/>
      <c r="F80" s="300"/>
      <c r="G80" s="300"/>
      <c r="H80" s="419"/>
      <c r="I80" s="419"/>
      <c r="J80" s="419"/>
      <c r="K80" s="419"/>
      <c r="L80" s="419"/>
      <c r="M80" s="419"/>
      <c r="N80" s="419"/>
      <c r="O80" s="419"/>
      <c r="P80" s="433">
        <f t="shared" si="0"/>
        <v>0</v>
      </c>
    </row>
    <row r="81" spans="1:16" x14ac:dyDescent="0.25">
      <c r="A81" s="50"/>
      <c r="B81" s="434" t="s">
        <v>271</v>
      </c>
      <c r="C81" s="417"/>
      <c r="D81" s="255" t="s">
        <v>257</v>
      </c>
      <c r="E81" s="420"/>
      <c r="F81" s="300"/>
      <c r="G81" s="300"/>
      <c r="H81" s="419"/>
      <c r="I81" s="419"/>
      <c r="J81" s="419"/>
      <c r="K81" s="419"/>
      <c r="L81" s="419"/>
      <c r="M81" s="419"/>
      <c r="N81" s="419"/>
      <c r="O81" s="419"/>
      <c r="P81" s="433"/>
    </row>
    <row r="82" spans="1:16" x14ac:dyDescent="0.25">
      <c r="A82" s="50"/>
      <c r="B82" s="432"/>
      <c r="C82" s="588"/>
      <c r="D82" s="588"/>
      <c r="E82" s="270"/>
      <c r="F82" s="300"/>
      <c r="G82" s="300"/>
      <c r="H82" s="419"/>
      <c r="I82" s="419"/>
      <c r="J82" s="419"/>
      <c r="K82" s="419"/>
      <c r="L82" s="419"/>
      <c r="M82" s="419"/>
      <c r="N82" s="419"/>
      <c r="O82" s="419"/>
      <c r="P82" s="433"/>
    </row>
    <row r="83" spans="1:16" x14ac:dyDescent="0.25">
      <c r="A83" s="50"/>
      <c r="B83" s="432"/>
      <c r="C83" s="588"/>
      <c r="D83" s="588"/>
      <c r="E83" s="270"/>
      <c r="F83" s="300"/>
      <c r="G83" s="300"/>
      <c r="H83" s="419"/>
      <c r="I83" s="419"/>
      <c r="J83" s="419"/>
      <c r="K83" s="419"/>
      <c r="L83" s="419"/>
      <c r="M83" s="419"/>
      <c r="N83" s="419"/>
      <c r="O83" s="419"/>
      <c r="P83" s="433"/>
    </row>
    <row r="84" spans="1:16" x14ac:dyDescent="0.25">
      <c r="A84" s="50"/>
      <c r="B84" s="432"/>
      <c r="C84" s="588"/>
      <c r="D84" s="588"/>
      <c r="E84" s="270"/>
      <c r="F84" s="300"/>
      <c r="G84" s="300"/>
      <c r="H84" s="419"/>
      <c r="I84" s="419"/>
      <c r="J84" s="419"/>
      <c r="K84" s="419"/>
      <c r="L84" s="419"/>
      <c r="M84" s="419"/>
      <c r="N84" s="419"/>
      <c r="O84" s="419"/>
      <c r="P84" s="433">
        <f t="shared" ref="P84:P107" si="1">SUM(H84:O84)</f>
        <v>0</v>
      </c>
    </row>
    <row r="85" spans="1:16" ht="25.5" customHeight="1" x14ac:dyDescent="0.25">
      <c r="A85" s="50"/>
      <c r="B85" s="611" t="s">
        <v>184</v>
      </c>
      <c r="C85" s="601"/>
      <c r="D85" s="601"/>
      <c r="E85" s="601"/>
      <c r="F85" s="601"/>
      <c r="G85" s="601"/>
      <c r="H85" s="601"/>
      <c r="I85" s="601"/>
      <c r="J85" s="601"/>
      <c r="K85" s="601"/>
      <c r="L85" s="601"/>
      <c r="M85" s="601"/>
      <c r="N85" s="601"/>
      <c r="O85" s="601"/>
      <c r="P85" s="612"/>
    </row>
    <row r="86" spans="1:16" x14ac:dyDescent="0.25">
      <c r="A86" s="50"/>
      <c r="B86" s="432">
        <v>33</v>
      </c>
      <c r="C86" s="417" t="s">
        <v>185</v>
      </c>
      <c r="D86" s="255" t="s">
        <v>33</v>
      </c>
      <c r="E86" s="420"/>
      <c r="F86" s="300"/>
      <c r="G86" s="300"/>
      <c r="H86" s="425"/>
      <c r="I86" s="425"/>
      <c r="J86" s="425"/>
      <c r="K86" s="425"/>
      <c r="L86" s="425"/>
      <c r="M86" s="425"/>
      <c r="N86" s="425"/>
      <c r="O86" s="425"/>
      <c r="P86" s="433">
        <f t="shared" si="1"/>
        <v>0</v>
      </c>
    </row>
    <row r="87" spans="1:16" x14ac:dyDescent="0.25">
      <c r="A87" s="50"/>
      <c r="B87" s="432">
        <v>34</v>
      </c>
      <c r="C87" s="417" t="s">
        <v>186</v>
      </c>
      <c r="D87" s="255" t="s">
        <v>33</v>
      </c>
      <c r="E87" s="420"/>
      <c r="F87" s="300"/>
      <c r="G87" s="300"/>
      <c r="H87" s="425"/>
      <c r="I87" s="425"/>
      <c r="J87" s="425"/>
      <c r="K87" s="425"/>
      <c r="L87" s="425"/>
      <c r="M87" s="425"/>
      <c r="N87" s="425"/>
      <c r="O87" s="425"/>
      <c r="P87" s="433">
        <f t="shared" si="1"/>
        <v>0</v>
      </c>
    </row>
    <row r="88" spans="1:16" x14ac:dyDescent="0.25">
      <c r="A88" s="50"/>
      <c r="B88" s="432">
        <v>35</v>
      </c>
      <c r="C88" s="417" t="s">
        <v>187</v>
      </c>
      <c r="D88" s="255" t="s">
        <v>33</v>
      </c>
      <c r="E88" s="420"/>
      <c r="F88" s="300"/>
      <c r="G88" s="300"/>
      <c r="H88" s="425"/>
      <c r="I88" s="425"/>
      <c r="J88" s="425"/>
      <c r="K88" s="425"/>
      <c r="L88" s="425"/>
      <c r="M88" s="425"/>
      <c r="N88" s="425"/>
      <c r="O88" s="425"/>
      <c r="P88" s="433">
        <f t="shared" si="1"/>
        <v>0</v>
      </c>
    </row>
    <row r="89" spans="1:16" x14ac:dyDescent="0.25">
      <c r="A89" s="50"/>
      <c r="B89" s="434" t="s">
        <v>271</v>
      </c>
      <c r="C89" s="417"/>
      <c r="D89" s="255" t="s">
        <v>257</v>
      </c>
      <c r="E89" s="420"/>
      <c r="F89" s="300"/>
      <c r="G89" s="300"/>
      <c r="H89" s="425"/>
      <c r="I89" s="425"/>
      <c r="J89" s="425"/>
      <c r="K89" s="425"/>
      <c r="L89" s="425"/>
      <c r="M89" s="425"/>
      <c r="N89" s="425"/>
      <c r="O89" s="425"/>
      <c r="P89" s="433"/>
    </row>
    <row r="90" spans="1:16" x14ac:dyDescent="0.25">
      <c r="A90" s="50"/>
      <c r="B90" s="432"/>
      <c r="C90" s="588"/>
      <c r="D90" s="588"/>
      <c r="E90" s="270"/>
      <c r="F90" s="300"/>
      <c r="G90" s="300"/>
      <c r="H90" s="425"/>
      <c r="I90" s="425"/>
      <c r="J90" s="425"/>
      <c r="K90" s="425"/>
      <c r="L90" s="425"/>
      <c r="M90" s="425"/>
      <c r="N90" s="425"/>
      <c r="O90" s="425"/>
      <c r="P90" s="433"/>
    </row>
    <row r="91" spans="1:16" x14ac:dyDescent="0.25">
      <c r="A91" s="50"/>
      <c r="B91" s="432"/>
      <c r="C91" s="588"/>
      <c r="D91" s="588"/>
      <c r="E91" s="270"/>
      <c r="F91" s="300"/>
      <c r="G91" s="300"/>
      <c r="H91" s="425"/>
      <c r="I91" s="425"/>
      <c r="J91" s="425"/>
      <c r="K91" s="425"/>
      <c r="L91" s="425"/>
      <c r="M91" s="425"/>
      <c r="N91" s="425"/>
      <c r="O91" s="425"/>
      <c r="P91" s="433"/>
    </row>
    <row r="92" spans="1:16" x14ac:dyDescent="0.25">
      <c r="A92" s="50"/>
      <c r="B92" s="432"/>
      <c r="C92" s="588"/>
      <c r="D92" s="588"/>
      <c r="E92" s="270"/>
      <c r="F92" s="300"/>
      <c r="G92" s="300"/>
      <c r="H92" s="425"/>
      <c r="I92" s="425"/>
      <c r="J92" s="425"/>
      <c r="K92" s="425"/>
      <c r="L92" s="425"/>
      <c r="M92" s="425"/>
      <c r="N92" s="425"/>
      <c r="O92" s="425"/>
      <c r="P92" s="433">
        <f t="shared" si="1"/>
        <v>0</v>
      </c>
    </row>
    <row r="93" spans="1:16" ht="24" customHeight="1" x14ac:dyDescent="0.25">
      <c r="A93" s="50"/>
      <c r="B93" s="611" t="s">
        <v>188</v>
      </c>
      <c r="C93" s="601"/>
      <c r="D93" s="601"/>
      <c r="E93" s="601"/>
      <c r="F93" s="601"/>
      <c r="G93" s="601"/>
      <c r="H93" s="601"/>
      <c r="I93" s="601"/>
      <c r="J93" s="601"/>
      <c r="K93" s="601"/>
      <c r="L93" s="601"/>
      <c r="M93" s="601"/>
      <c r="N93" s="601"/>
      <c r="O93" s="601"/>
      <c r="P93" s="612"/>
    </row>
    <row r="94" spans="1:16" ht="42.75" x14ac:dyDescent="0.25">
      <c r="A94" s="50"/>
      <c r="B94" s="432">
        <v>36</v>
      </c>
      <c r="C94" s="417" t="s">
        <v>189</v>
      </c>
      <c r="D94" s="255" t="s">
        <v>33</v>
      </c>
      <c r="E94" s="420"/>
      <c r="F94" s="300"/>
      <c r="G94" s="300"/>
      <c r="H94" s="425"/>
      <c r="I94" s="425"/>
      <c r="J94" s="425"/>
      <c r="K94" s="425"/>
      <c r="L94" s="425"/>
      <c r="M94" s="425"/>
      <c r="N94" s="425"/>
      <c r="O94" s="425"/>
      <c r="P94" s="433">
        <f t="shared" si="1"/>
        <v>0</v>
      </c>
    </row>
    <row r="95" spans="1:16" x14ac:dyDescent="0.25">
      <c r="A95" s="50"/>
      <c r="B95" s="432">
        <v>37</v>
      </c>
      <c r="C95" s="417" t="s">
        <v>190</v>
      </c>
      <c r="D95" s="255" t="s">
        <v>33</v>
      </c>
      <c r="E95" s="420"/>
      <c r="F95" s="300"/>
      <c r="G95" s="300"/>
      <c r="H95" s="425"/>
      <c r="I95" s="425"/>
      <c r="J95" s="425"/>
      <c r="K95" s="425"/>
      <c r="L95" s="425"/>
      <c r="M95" s="425"/>
      <c r="N95" s="425"/>
      <c r="O95" s="425"/>
      <c r="P95" s="433">
        <f t="shared" si="1"/>
        <v>0</v>
      </c>
    </row>
    <row r="96" spans="1:16" x14ac:dyDescent="0.25">
      <c r="A96" s="50"/>
      <c r="B96" s="432">
        <v>38</v>
      </c>
      <c r="C96" s="417" t="s">
        <v>191</v>
      </c>
      <c r="D96" s="255" t="s">
        <v>33</v>
      </c>
      <c r="E96" s="420"/>
      <c r="F96" s="300"/>
      <c r="G96" s="300"/>
      <c r="H96" s="425"/>
      <c r="I96" s="425"/>
      <c r="J96" s="425"/>
      <c r="K96" s="425"/>
      <c r="L96" s="425"/>
      <c r="M96" s="425"/>
      <c r="N96" s="425"/>
      <c r="O96" s="425"/>
      <c r="P96" s="433">
        <f t="shared" si="1"/>
        <v>0</v>
      </c>
    </row>
    <row r="97" spans="1:16" ht="28.5" x14ac:dyDescent="0.25">
      <c r="A97" s="50"/>
      <c r="B97" s="432">
        <v>39</v>
      </c>
      <c r="C97" s="417" t="s">
        <v>192</v>
      </c>
      <c r="D97" s="255" t="s">
        <v>33</v>
      </c>
      <c r="E97" s="420"/>
      <c r="F97" s="300"/>
      <c r="G97" s="300"/>
      <c r="H97" s="425"/>
      <c r="I97" s="425"/>
      <c r="J97" s="425"/>
      <c r="K97" s="425"/>
      <c r="L97" s="425"/>
      <c r="M97" s="425"/>
      <c r="N97" s="425"/>
      <c r="O97" s="425"/>
      <c r="P97" s="433">
        <f t="shared" si="1"/>
        <v>0</v>
      </c>
    </row>
    <row r="98" spans="1:16" ht="28.5" x14ac:dyDescent="0.25">
      <c r="A98" s="50"/>
      <c r="B98" s="432">
        <v>40</v>
      </c>
      <c r="C98" s="417" t="s">
        <v>193</v>
      </c>
      <c r="D98" s="255" t="s">
        <v>33</v>
      </c>
      <c r="E98" s="420"/>
      <c r="F98" s="300"/>
      <c r="G98" s="300"/>
      <c r="H98" s="425"/>
      <c r="I98" s="425"/>
      <c r="J98" s="425"/>
      <c r="K98" s="425"/>
      <c r="L98" s="425"/>
      <c r="M98" s="425"/>
      <c r="N98" s="425"/>
      <c r="O98" s="425"/>
      <c r="P98" s="433">
        <f t="shared" si="1"/>
        <v>0</v>
      </c>
    </row>
    <row r="99" spans="1:16" ht="28.5" x14ac:dyDescent="0.25">
      <c r="A99" s="50"/>
      <c r="B99" s="432">
        <v>41</v>
      </c>
      <c r="C99" s="417" t="s">
        <v>194</v>
      </c>
      <c r="D99" s="255" t="s">
        <v>33</v>
      </c>
      <c r="E99" s="420"/>
      <c r="F99" s="300"/>
      <c r="G99" s="300"/>
      <c r="H99" s="425"/>
      <c r="I99" s="425"/>
      <c r="J99" s="425"/>
      <c r="K99" s="425"/>
      <c r="L99" s="425"/>
      <c r="M99" s="425"/>
      <c r="N99" s="425"/>
      <c r="O99" s="425"/>
      <c r="P99" s="433">
        <f t="shared" si="1"/>
        <v>0</v>
      </c>
    </row>
    <row r="100" spans="1:16" ht="28.5" x14ac:dyDescent="0.25">
      <c r="A100" s="50"/>
      <c r="B100" s="432">
        <v>42</v>
      </c>
      <c r="C100" s="417" t="s">
        <v>195</v>
      </c>
      <c r="D100" s="255" t="s">
        <v>33</v>
      </c>
      <c r="E100" s="420"/>
      <c r="F100" s="300"/>
      <c r="G100" s="300"/>
      <c r="H100" s="425"/>
      <c r="I100" s="425"/>
      <c r="J100" s="425"/>
      <c r="K100" s="425"/>
      <c r="L100" s="425"/>
      <c r="M100" s="425"/>
      <c r="N100" s="425"/>
      <c r="O100" s="425"/>
      <c r="P100" s="433">
        <f t="shared" si="1"/>
        <v>0</v>
      </c>
    </row>
    <row r="101" spans="1:16" x14ac:dyDescent="0.25">
      <c r="A101" s="50"/>
      <c r="B101" s="432">
        <v>43</v>
      </c>
      <c r="C101" s="417" t="s">
        <v>196</v>
      </c>
      <c r="D101" s="255" t="s">
        <v>33</v>
      </c>
      <c r="E101" s="420"/>
      <c r="F101" s="300"/>
      <c r="G101" s="300"/>
      <c r="H101" s="425"/>
      <c r="I101" s="425"/>
      <c r="J101" s="425"/>
      <c r="K101" s="425"/>
      <c r="L101" s="425"/>
      <c r="M101" s="425"/>
      <c r="N101" s="425"/>
      <c r="O101" s="425"/>
      <c r="P101" s="433">
        <f t="shared" si="1"/>
        <v>0</v>
      </c>
    </row>
    <row r="102" spans="1:16" ht="42.75" x14ac:dyDescent="0.25">
      <c r="A102" s="50"/>
      <c r="B102" s="432">
        <v>44</v>
      </c>
      <c r="C102" s="417" t="s">
        <v>197</v>
      </c>
      <c r="D102" s="255" t="s">
        <v>33</v>
      </c>
      <c r="E102" s="420"/>
      <c r="F102" s="300"/>
      <c r="G102" s="300"/>
      <c r="H102" s="425"/>
      <c r="I102" s="425"/>
      <c r="J102" s="425"/>
      <c r="K102" s="425"/>
      <c r="L102" s="425"/>
      <c r="M102" s="425"/>
      <c r="N102" s="425"/>
      <c r="O102" s="425"/>
      <c r="P102" s="433">
        <f t="shared" si="1"/>
        <v>0</v>
      </c>
    </row>
    <row r="103" spans="1:16" ht="28.5" x14ac:dyDescent="0.25">
      <c r="A103" s="50"/>
      <c r="B103" s="432">
        <v>45</v>
      </c>
      <c r="C103" s="417" t="s">
        <v>198</v>
      </c>
      <c r="D103" s="255" t="s">
        <v>33</v>
      </c>
      <c r="E103" s="420"/>
      <c r="F103" s="300"/>
      <c r="G103" s="300"/>
      <c r="H103" s="425"/>
      <c r="I103" s="425"/>
      <c r="J103" s="425"/>
      <c r="K103" s="425"/>
      <c r="L103" s="425"/>
      <c r="M103" s="425"/>
      <c r="N103" s="425"/>
      <c r="O103" s="425"/>
      <c r="P103" s="433">
        <f t="shared" si="1"/>
        <v>0</v>
      </c>
    </row>
    <row r="104" spans="1:16" ht="28.5" x14ac:dyDescent="0.25">
      <c r="A104" s="50"/>
      <c r="B104" s="432">
        <v>46</v>
      </c>
      <c r="C104" s="417" t="s">
        <v>199</v>
      </c>
      <c r="D104" s="255" t="s">
        <v>33</v>
      </c>
      <c r="E104" s="420"/>
      <c r="F104" s="300"/>
      <c r="G104" s="300"/>
      <c r="H104" s="425"/>
      <c r="I104" s="425"/>
      <c r="J104" s="425"/>
      <c r="K104" s="425"/>
      <c r="L104" s="425"/>
      <c r="M104" s="425"/>
      <c r="N104" s="425"/>
      <c r="O104" s="425"/>
      <c r="P104" s="433">
        <f t="shared" si="1"/>
        <v>0</v>
      </c>
    </row>
    <row r="105" spans="1:16" ht="28.5" x14ac:dyDescent="0.25">
      <c r="A105" s="50"/>
      <c r="B105" s="432">
        <v>47</v>
      </c>
      <c r="C105" s="417" t="s">
        <v>200</v>
      </c>
      <c r="D105" s="255" t="s">
        <v>33</v>
      </c>
      <c r="E105" s="420"/>
      <c r="F105" s="300"/>
      <c r="G105" s="300"/>
      <c r="H105" s="425"/>
      <c r="I105" s="425"/>
      <c r="J105" s="425"/>
      <c r="K105" s="425"/>
      <c r="L105" s="425"/>
      <c r="M105" s="425"/>
      <c r="N105" s="425"/>
      <c r="O105" s="425"/>
      <c r="P105" s="433">
        <f t="shared" si="1"/>
        <v>0</v>
      </c>
    </row>
    <row r="106" spans="1:16" ht="28.5" x14ac:dyDescent="0.25">
      <c r="A106" s="50"/>
      <c r="B106" s="432">
        <v>48</v>
      </c>
      <c r="C106" s="417" t="s">
        <v>201</v>
      </c>
      <c r="D106" s="255" t="s">
        <v>33</v>
      </c>
      <c r="E106" s="420"/>
      <c r="F106" s="300"/>
      <c r="G106" s="300"/>
      <c r="H106" s="425"/>
      <c r="I106" s="425"/>
      <c r="J106" s="425"/>
      <c r="K106" s="425"/>
      <c r="L106" s="425"/>
      <c r="M106" s="425"/>
      <c r="N106" s="425"/>
      <c r="O106" s="425"/>
      <c r="P106" s="433">
        <f t="shared" si="1"/>
        <v>0</v>
      </c>
    </row>
    <row r="107" spans="1:16" ht="28.5" x14ac:dyDescent="0.25">
      <c r="A107" s="50"/>
      <c r="B107" s="432">
        <v>49</v>
      </c>
      <c r="C107" s="417" t="s">
        <v>202</v>
      </c>
      <c r="D107" s="255" t="s">
        <v>33</v>
      </c>
      <c r="E107" s="420"/>
      <c r="F107" s="300"/>
      <c r="G107" s="300"/>
      <c r="H107" s="425"/>
      <c r="I107" s="425"/>
      <c r="J107" s="425"/>
      <c r="K107" s="425"/>
      <c r="L107" s="425"/>
      <c r="M107" s="425"/>
      <c r="N107" s="425"/>
      <c r="O107" s="425"/>
      <c r="P107" s="433">
        <f t="shared" si="1"/>
        <v>0</v>
      </c>
    </row>
    <row r="108" spans="1:16" x14ac:dyDescent="0.25">
      <c r="A108" s="50"/>
      <c r="B108" s="434" t="s">
        <v>271</v>
      </c>
      <c r="C108" s="417"/>
      <c r="D108" s="255" t="s">
        <v>257</v>
      </c>
      <c r="E108" s="420"/>
      <c r="F108" s="300"/>
      <c r="G108" s="300"/>
      <c r="H108" s="425"/>
      <c r="I108" s="425"/>
      <c r="J108" s="425"/>
      <c r="K108" s="425"/>
      <c r="L108" s="425"/>
      <c r="M108" s="425"/>
      <c r="N108" s="425"/>
      <c r="O108" s="425"/>
      <c r="P108" s="433"/>
    </row>
    <row r="109" spans="1:16" x14ac:dyDescent="0.25">
      <c r="A109" s="50"/>
      <c r="B109" s="432"/>
      <c r="C109" s="588"/>
      <c r="D109" s="588"/>
      <c r="E109" s="270"/>
      <c r="F109" s="300"/>
      <c r="G109" s="300"/>
      <c r="H109" s="425"/>
      <c r="I109" s="425"/>
      <c r="J109" s="425"/>
      <c r="K109" s="425"/>
      <c r="L109" s="425"/>
      <c r="M109" s="425"/>
      <c r="N109" s="425"/>
      <c r="O109" s="425"/>
      <c r="P109" s="433"/>
    </row>
    <row r="110" spans="1:16" x14ac:dyDescent="0.25">
      <c r="A110" s="50"/>
      <c r="B110" s="432"/>
      <c r="C110" s="588"/>
      <c r="D110" s="588"/>
      <c r="E110" s="270"/>
      <c r="F110" s="300"/>
      <c r="G110" s="300"/>
      <c r="H110" s="425"/>
      <c r="I110" s="425"/>
      <c r="J110" s="425"/>
      <c r="K110" s="425"/>
      <c r="L110" s="425"/>
      <c r="M110" s="425"/>
      <c r="N110" s="425"/>
      <c r="O110" s="425"/>
      <c r="P110" s="433"/>
    </row>
    <row r="111" spans="1:16" x14ac:dyDescent="0.25">
      <c r="A111" s="50"/>
      <c r="B111" s="432"/>
      <c r="C111" s="588"/>
      <c r="D111" s="588"/>
      <c r="E111" s="270"/>
      <c r="F111" s="300"/>
      <c r="G111" s="300"/>
      <c r="H111" s="425"/>
      <c r="I111" s="425"/>
      <c r="J111" s="425"/>
      <c r="K111" s="425"/>
      <c r="L111" s="425"/>
      <c r="M111" s="425"/>
      <c r="N111" s="425"/>
      <c r="O111" s="425"/>
      <c r="P111" s="433"/>
    </row>
    <row r="112" spans="1:16" x14ac:dyDescent="0.25">
      <c r="B112" s="356"/>
      <c r="C112" s="602" t="s">
        <v>225</v>
      </c>
      <c r="D112" s="602"/>
      <c r="E112" s="357"/>
      <c r="F112" s="358"/>
      <c r="G112" s="358"/>
      <c r="H112" s="359">
        <f>SUM(F17*H17,F18*H18,F19*H19,F20*H20,F21*H21,F22*H22,F47*H47,F64*H64,F65*H65,F66*H66,F67*H67)</f>
        <v>0</v>
      </c>
      <c r="I112" s="359">
        <f>SUM(F28*I28,F29*I29,F30*I30,F31*I31,F32*I32,F73*I73,F74*I74,F75*I75,F76*I76,F77*I77,F78*I78,F79*I79,F80*I80,F86*I86,F87*I87,F88*I88)</f>
        <v>0</v>
      </c>
      <c r="J112" s="360"/>
      <c r="K112" s="357"/>
      <c r="L112" s="357"/>
      <c r="M112" s="357"/>
      <c r="N112" s="359"/>
      <c r="O112" s="357"/>
      <c r="P112" s="361">
        <f>SUM(H112:O112)</f>
        <v>0</v>
      </c>
    </row>
    <row r="113" spans="2:16" x14ac:dyDescent="0.25">
      <c r="B113" s="277"/>
      <c r="C113" s="588" t="s">
        <v>264</v>
      </c>
      <c r="D113" s="588"/>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8" t="s">
        <v>265</v>
      </c>
      <c r="D114" s="588"/>
      <c r="E114" s="271"/>
      <c r="F114" s="269"/>
      <c r="G114" s="269"/>
      <c r="H114" s="271"/>
      <c r="I114" s="271"/>
      <c r="J114" s="272">
        <f>J113-(E32*G32*J32)</f>
        <v>300</v>
      </c>
      <c r="K114" s="271">
        <f>K113-(E32*G32*K32)</f>
        <v>180</v>
      </c>
      <c r="L114" s="271"/>
      <c r="M114" s="271"/>
      <c r="N114" s="271"/>
      <c r="O114" s="271"/>
      <c r="P114" s="278"/>
    </row>
    <row r="115" spans="2:16" x14ac:dyDescent="0.25">
      <c r="B115" s="279"/>
      <c r="C115" s="603"/>
      <c r="D115" s="603"/>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4"/>
      <c r="C117" s="586" t="s">
        <v>330</v>
      </c>
      <c r="D117" s="586"/>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5"/>
    </row>
    <row r="118" spans="2:16" x14ac:dyDescent="0.25">
      <c r="B118" s="384"/>
      <c r="C118" s="586" t="s">
        <v>272</v>
      </c>
      <c r="D118" s="586"/>
      <c r="E118" s="264"/>
      <c r="F118" s="266"/>
      <c r="G118" s="266"/>
      <c r="H118" s="300"/>
      <c r="I118" s="300"/>
      <c r="J118" s="300"/>
      <c r="K118" s="300"/>
      <c r="L118" s="300"/>
      <c r="M118" s="300"/>
      <c r="N118" s="300"/>
      <c r="O118" s="255"/>
      <c r="P118" s="281">
        <f>SUM(H118:O118)</f>
        <v>0</v>
      </c>
    </row>
    <row r="119" spans="2:16" x14ac:dyDescent="0.25">
      <c r="B119" s="384"/>
      <c r="C119" s="586" t="s">
        <v>273</v>
      </c>
      <c r="D119" s="586"/>
      <c r="E119" s="264"/>
      <c r="F119" s="266"/>
      <c r="G119" s="266"/>
      <c r="H119" s="300"/>
      <c r="I119" s="300"/>
      <c r="J119" s="300"/>
      <c r="K119" s="300"/>
      <c r="L119" s="300"/>
      <c r="M119" s="300"/>
      <c r="N119" s="300"/>
      <c r="O119" s="255"/>
      <c r="P119" s="281">
        <f>SUM(H119:O119)</f>
        <v>0</v>
      </c>
    </row>
    <row r="120" spans="2:16" x14ac:dyDescent="0.25">
      <c r="B120" s="384"/>
      <c r="C120" s="586" t="s">
        <v>274</v>
      </c>
      <c r="D120" s="586"/>
      <c r="E120" s="264"/>
      <c r="F120" s="266"/>
      <c r="G120" s="266"/>
      <c r="H120" s="300"/>
      <c r="I120" s="300"/>
      <c r="J120" s="300"/>
      <c r="K120" s="300"/>
      <c r="L120" s="300"/>
      <c r="M120" s="300"/>
      <c r="N120" s="300"/>
      <c r="O120" s="255"/>
      <c r="P120" s="281">
        <f t="shared" ref="P120" si="2">SUM(H120:O120)</f>
        <v>0</v>
      </c>
    </row>
    <row r="121" spans="2:16" x14ac:dyDescent="0.25">
      <c r="B121" s="384"/>
      <c r="C121" s="586" t="s">
        <v>275</v>
      </c>
      <c r="D121" s="586"/>
      <c r="E121" s="264"/>
      <c r="F121" s="266"/>
      <c r="G121" s="266"/>
      <c r="H121" s="300"/>
      <c r="I121" s="300"/>
      <c r="J121" s="300"/>
      <c r="K121" s="300"/>
      <c r="L121" s="300"/>
      <c r="M121" s="300"/>
      <c r="N121" s="300"/>
      <c r="O121" s="255"/>
      <c r="P121" s="281">
        <f>SUM(H121:O121)</f>
        <v>0</v>
      </c>
    </row>
    <row r="122" spans="2:16" x14ac:dyDescent="0.25">
      <c r="B122" s="384"/>
      <c r="C122" s="586" t="s">
        <v>276</v>
      </c>
      <c r="D122" s="586"/>
      <c r="E122" s="264"/>
      <c r="F122" s="266"/>
      <c r="G122" s="266"/>
      <c r="H122" s="381">
        <f>'5.  2015 LRAM'!H127*H117</f>
        <v>0</v>
      </c>
      <c r="I122" s="381">
        <f>'5.  2015 LRAM'!I127*I117</f>
        <v>0</v>
      </c>
      <c r="J122" s="381">
        <f>'5.  2015 LRAM'!J126*J117</f>
        <v>0</v>
      </c>
      <c r="K122" s="381">
        <f>'5.  2015 LRAM'!K126*K117</f>
        <v>0</v>
      </c>
      <c r="L122" s="381">
        <f>'5.  2015 LRAM'!L126*L117</f>
        <v>0</v>
      </c>
      <c r="M122" s="381">
        <f>'5.  2015 LRAM'!M126*M117</f>
        <v>0</v>
      </c>
      <c r="N122" s="381">
        <f>'5.  2015 LRAM'!N126*N117</f>
        <v>0</v>
      </c>
      <c r="O122" s="255"/>
      <c r="P122" s="281">
        <f t="shared" ref="P122:P123" si="3">SUM(H122:O122)</f>
        <v>0</v>
      </c>
    </row>
    <row r="123" spans="2:16" x14ac:dyDescent="0.25">
      <c r="B123" s="384"/>
      <c r="C123" s="586" t="s">
        <v>277</v>
      </c>
      <c r="D123" s="586"/>
      <c r="E123" s="264"/>
      <c r="F123" s="266"/>
      <c r="G123" s="266"/>
      <c r="H123" s="381" t="e">
        <f>'5-b. 2016 LRAM'!H125*H117</f>
        <v>#DIV/0!</v>
      </c>
      <c r="I123" s="381" t="e">
        <f>'5-b. 2016 LRAM'!I125*I117</f>
        <v>#DIV/0!</v>
      </c>
      <c r="J123" s="381" t="e">
        <f>'5-b. 2016 LRAM'!J125*J117</f>
        <v>#DIV/0!</v>
      </c>
      <c r="K123" s="381" t="e">
        <f>'5-b. 2016 LRAM'!K125*K117</f>
        <v>#DIV/0!</v>
      </c>
      <c r="L123" s="381">
        <f>'5-b. 2016 LRAM'!L125*L117</f>
        <v>0</v>
      </c>
      <c r="M123" s="381">
        <f>'5-b. 2016 LRAM'!M125*M117</f>
        <v>0</v>
      </c>
      <c r="N123" s="381" t="e">
        <f>'5-b. 2016 LRAM'!N125*N117</f>
        <v>#DIV/0!</v>
      </c>
      <c r="O123" s="255"/>
      <c r="P123" s="281" t="e">
        <f t="shared" si="3"/>
        <v>#DIV/0!</v>
      </c>
    </row>
    <row r="124" spans="2:16" x14ac:dyDescent="0.25">
      <c r="B124" s="384"/>
      <c r="C124" s="586" t="s">
        <v>282</v>
      </c>
      <c r="D124" s="586"/>
      <c r="E124" s="264"/>
      <c r="F124" s="266"/>
      <c r="G124" s="266"/>
      <c r="H124" s="381">
        <f>H112*H117</f>
        <v>0</v>
      </c>
      <c r="I124" s="381">
        <f>I112*I117</f>
        <v>0</v>
      </c>
      <c r="J124" s="381">
        <f>J113*J117</f>
        <v>0</v>
      </c>
      <c r="K124" s="381">
        <f>K113*K117</f>
        <v>0</v>
      </c>
      <c r="L124" s="381">
        <f>L113*L117</f>
        <v>0</v>
      </c>
      <c r="M124" s="381">
        <f>M113*M117</f>
        <v>0</v>
      </c>
      <c r="N124" s="381">
        <f>N112*N117</f>
        <v>0</v>
      </c>
      <c r="O124" s="255"/>
      <c r="P124" s="281">
        <f>SUM(H124:O124)</f>
        <v>0</v>
      </c>
    </row>
    <row r="125" spans="2:16" x14ac:dyDescent="0.25">
      <c r="B125" s="279"/>
      <c r="C125" s="382" t="s">
        <v>278</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2"/>
      <c r="D126" s="264"/>
      <c r="E126" s="264"/>
      <c r="F126" s="262"/>
      <c r="G126" s="262"/>
      <c r="H126" s="268"/>
      <c r="I126" s="268"/>
      <c r="J126" s="268"/>
      <c r="K126" s="268"/>
      <c r="L126" s="268"/>
      <c r="M126" s="268"/>
      <c r="N126" s="268"/>
      <c r="O126" s="264"/>
      <c r="P126" s="282"/>
    </row>
    <row r="127" spans="2:16" x14ac:dyDescent="0.25">
      <c r="B127" s="426"/>
      <c r="C127" s="586" t="s">
        <v>279</v>
      </c>
      <c r="D127" s="586"/>
      <c r="E127" s="418"/>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3"/>
    </row>
    <row r="128" spans="2:16" x14ac:dyDescent="0.25">
      <c r="B128" s="426"/>
      <c r="C128" s="586" t="s">
        <v>280</v>
      </c>
      <c r="D128" s="586"/>
      <c r="E128" s="418"/>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3"/>
    </row>
    <row r="129" spans="2:16" x14ac:dyDescent="0.25">
      <c r="B129" s="427"/>
      <c r="C129" s="587" t="s">
        <v>281</v>
      </c>
      <c r="D129" s="587"/>
      <c r="E129" s="428"/>
      <c r="F129" s="334"/>
      <c r="G129" s="334"/>
      <c r="H129" s="407" t="e">
        <f>H112*'6.  Persistence Rates'!$I$46</f>
        <v>#DIV/0!</v>
      </c>
      <c r="I129" s="407" t="e">
        <f>I112*'6.  Persistence Rates'!$I$46</f>
        <v>#DIV/0!</v>
      </c>
      <c r="J129" s="407" t="e">
        <f>$J$114*'6.  Persistence Rates'!$V$46</f>
        <v>#DIV/0!</v>
      </c>
      <c r="K129" s="407" t="e">
        <f>$K$114*'6.  Persistence Rates'!$V$46</f>
        <v>#DIV/0!</v>
      </c>
      <c r="L129" s="407"/>
      <c r="M129" s="407"/>
      <c r="N129" s="407" t="e">
        <f>N112*'6.  Persistence Rates'!$I$46</f>
        <v>#DIV/0!</v>
      </c>
      <c r="O129" s="334"/>
      <c r="P129" s="403"/>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Adam Giddings</cp:lastModifiedBy>
  <cp:lastPrinted>2016-09-14T17:28:54Z</cp:lastPrinted>
  <dcterms:created xsi:type="dcterms:W3CDTF">2012-03-05T18:56:04Z</dcterms:created>
  <dcterms:modified xsi:type="dcterms:W3CDTF">2016-09-14T17:51:49Z</dcterms:modified>
</cp:coreProperties>
</file>