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-75" yWindow="-15" windowWidth="9450" windowHeight="11940" tabRatio="941"/>
  </bookViews>
  <sheets>
    <sheet name="1. Cover" sheetId="79" r:id="rId1"/>
    <sheet name="2. TOC" sheetId="97" r:id="rId2"/>
    <sheet name="3. Legend" sheetId="81" r:id="rId3"/>
    <sheet name="4. OEB_Adjustment_Input_Sheet" sheetId="67" r:id="rId4"/>
    <sheet name="5. Rate_Base_&amp;_Cost_of_Capital" sheetId="68" r:id="rId5"/>
    <sheet name="6. Taxes" sheetId="89" r:id="rId6"/>
    <sheet name="7. Rev_Req" sheetId="69" r:id="rId7"/>
    <sheet name="8. Revenue_Def_Suff" sheetId="70" r:id="rId8"/>
    <sheet name="9. Payment_Amounts" sheetId="92" r:id="rId9"/>
    <sheet name="10. Deferral_Variance_&amp;_Riders" sheetId="91" r:id="rId10"/>
    <sheet name="11. Impact" sheetId="9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L" localSheetId="1">[1]Lakeview!#REF!</definedName>
    <definedName name="\L" localSheetId="2">[1]Lakeview!#REF!</definedName>
    <definedName name="\L">[1]Lakeview!#REF!</definedName>
    <definedName name="\M" localSheetId="1">[1]Lakeview!#REF!</definedName>
    <definedName name="\M" localSheetId="2">[1]Lakeview!#REF!</definedName>
    <definedName name="\M">[1]Lakeview!#REF!</definedName>
    <definedName name="\O" localSheetId="1">[1]Lakeview!#REF!</definedName>
    <definedName name="\O" localSheetId="2">[1]Lakeview!#REF!</definedName>
    <definedName name="\O">[1]Lakeview!#REF!</definedName>
    <definedName name="\P" localSheetId="1">#REF!</definedName>
    <definedName name="\P" localSheetId="2">#REF!</definedName>
    <definedName name="\P">#REF!</definedName>
    <definedName name="\Q" localSheetId="1">#REF!</definedName>
    <definedName name="\Q" localSheetId="2">#REF!</definedName>
    <definedName name="\Q">#REF!</definedName>
    <definedName name="\r" localSheetId="1">#REF!</definedName>
    <definedName name="\r" localSheetId="2">#REF!</definedName>
    <definedName name="\r">#REF!</definedName>
    <definedName name="\T" localSheetId="1">#REF!</definedName>
    <definedName name="\T" localSheetId="2">#REF!</definedName>
    <definedName name="\T">#REF!</definedName>
    <definedName name="\Z" localSheetId="1">#REF!</definedName>
    <definedName name="\Z" localSheetId="2">#REF!</definedName>
    <definedName name="\Z">#REF!</definedName>
    <definedName name="______DAT1" localSheetId="1">#REF!</definedName>
    <definedName name="______DAT1" localSheetId="2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>#REF!</definedName>
    <definedName name="______DAT6" localSheetId="1">#REF!</definedName>
    <definedName name="______DAT6" localSheetId="2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>#REF!</definedName>
    <definedName name="______LAM34" localSheetId="1">#REF!</definedName>
    <definedName name="______LAM34" localSheetId="2">#REF!</definedName>
    <definedName name="______LAM34">#REF!</definedName>
    <definedName name="______NAN1" localSheetId="1">#REF!</definedName>
    <definedName name="______NAN1" localSheetId="2">#REF!</definedName>
    <definedName name="______NAN1">#REF!</definedName>
    <definedName name="______NAN2" localSheetId="1">#REF!</definedName>
    <definedName name="______NAN2" localSheetId="2">#REF!</definedName>
    <definedName name="______NAN2">#REF!</definedName>
    <definedName name="_____DAT1" localSheetId="1">#REF!</definedName>
    <definedName name="_____DAT1" localSheetId="2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>#REF!</definedName>
    <definedName name="_____DAT3" localSheetId="1">'[2]Nuc 9807'!#REF!</definedName>
    <definedName name="_____DAT3" localSheetId="2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>'[2]Nuc 9807'!#REF!</definedName>
    <definedName name="_____DAT5" localSheetId="1">#REF!</definedName>
    <definedName name="_____DAT5" localSheetId="2">#REF!</definedName>
    <definedName name="_____DAT5">#REF!</definedName>
    <definedName name="_____DAT6" localSheetId="1">#REF!</definedName>
    <definedName name="_____DAT6" localSheetId="2">#REF!</definedName>
    <definedName name="_____DAT6">#REF!</definedName>
    <definedName name="_____DAT7" localSheetId="1">'[2]Nuc 9807'!#REF!</definedName>
    <definedName name="_____DAT7" localSheetId="2">'[2]Nuc 9807'!#REF!</definedName>
    <definedName name="_____DAT7">'[2]Nuc 9807'!#REF!</definedName>
    <definedName name="_____DAT8" localSheetId="1">#REF!</definedName>
    <definedName name="_____DAT8" localSheetId="2">#REF!</definedName>
    <definedName name="_____DAT8">#REF!</definedName>
    <definedName name="_____DAT9" localSheetId="1">'[2]Nuc 9807'!#REF!</definedName>
    <definedName name="_____DAT9" localSheetId="2">'[2]Nuc 9807'!#REF!</definedName>
    <definedName name="_____DAT9">'[2]Nuc 9807'!#REF!</definedName>
    <definedName name="____LAM12" localSheetId="1">#REF!</definedName>
    <definedName name="____LAM12" localSheetId="2">#REF!</definedName>
    <definedName name="____LAM12">#REF!</definedName>
    <definedName name="____LAM34" localSheetId="1">#REF!</definedName>
    <definedName name="____LAM34" localSheetId="2">#REF!</definedName>
    <definedName name="____LAM34">#REF!</definedName>
    <definedName name="____NAN1" localSheetId="1">#REF!</definedName>
    <definedName name="____NAN1" localSheetId="2">#REF!</definedName>
    <definedName name="____NAN1">#REF!</definedName>
    <definedName name="____NAN2" localSheetId="1">#REF!</definedName>
    <definedName name="____NAN2" localSheetId="2">#REF!</definedName>
    <definedName name="____NAN2">#REF!</definedName>
    <definedName name="___DAT14" localSheetId="1">#REF!</definedName>
    <definedName name="___DAT14" localSheetId="2">#REF!</definedName>
    <definedName name="___DAT14">#REF!</definedName>
    <definedName name="___DAT15" localSheetId="1">#REF!</definedName>
    <definedName name="___DAT15" localSheetId="2">#REF!</definedName>
    <definedName name="___DAT15">#REF!</definedName>
    <definedName name="___DAT16" localSheetId="1">#REF!</definedName>
    <definedName name="___DAT16" localSheetId="2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>#REF!</definedName>
    <definedName name="__DAT10" localSheetId="1">'[2]Nuc Darl MFA'!#REF!</definedName>
    <definedName name="__DAT10" localSheetId="2">'[2]Nuc Darl MFA'!#REF!</definedName>
    <definedName name="__DAT10">'[2]Nuc Darl MFA'!#REF!</definedName>
    <definedName name="__DAT11" localSheetId="1">#REF!</definedName>
    <definedName name="__DAT11" localSheetId="2">#REF!</definedName>
    <definedName name="__DAT11">#REF!</definedName>
    <definedName name="__DAT12" localSheetId="1">#REF!</definedName>
    <definedName name="__DAT12" localSheetId="2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>#REF!</definedName>
    <definedName name="__DAT3" localSheetId="1">'[2]Nuc 9807'!#REF!</definedName>
    <definedName name="__DAT3" localSheetId="2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>'[2]Nuc 9807'!#REF!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'[2]Nuc 9807'!#REF!</definedName>
    <definedName name="__DAT7" localSheetId="2">'[2]Nuc 9807'!#REF!</definedName>
    <definedName name="__DAT7">'[2]Nuc 9807'!#REF!</definedName>
    <definedName name="__DAT8" localSheetId="1">#REF!</definedName>
    <definedName name="__DAT8" localSheetId="2">#REF!</definedName>
    <definedName name="__DAT8">#REF!</definedName>
    <definedName name="__DAT9" localSheetId="1">'[2]Nuc 9807'!#REF!</definedName>
    <definedName name="__DAT9" localSheetId="2">'[2]Nuc 9807'!#REF!</definedName>
    <definedName name="__DAT9">'[2]Nuc 9807'!#REF!</definedName>
    <definedName name="__LAM12" localSheetId="1">#REF!</definedName>
    <definedName name="__LAM12" localSheetId="2">#REF!</definedName>
    <definedName name="__LAM12">#REF!</definedName>
    <definedName name="__LAM34" localSheetId="1">#REF!</definedName>
    <definedName name="__LAM34" localSheetId="2">#REF!</definedName>
    <definedName name="__LAM34">#REF!</definedName>
    <definedName name="__NAN1" localSheetId="1">#REF!</definedName>
    <definedName name="__NAN1" localSheetId="2">#REF!</definedName>
    <definedName name="__NAN1">#REF!</definedName>
    <definedName name="__NAN2" localSheetId="1">#REF!</definedName>
    <definedName name="__NAN2" localSheetId="2">#REF!</definedName>
    <definedName name="__NAN2">#REF!</definedName>
    <definedName name="_10TBAY_HEAD" localSheetId="1">#REF!</definedName>
    <definedName name="_10TBAY_HEAD" localSheetId="2">#REF!</definedName>
    <definedName name="_10TBAY_HEAD">#REF!</definedName>
    <definedName name="_1FOS_OVR1" localSheetId="1">#REF!</definedName>
    <definedName name="_1FOS_OVR1" localSheetId="2">#REF!</definedName>
    <definedName name="_1FOS_OVR1">#REF!</definedName>
    <definedName name="_2FOS_OVR2" localSheetId="1">#REF!</definedName>
    <definedName name="_2FOS_OVR2" localSheetId="2">#REF!</definedName>
    <definedName name="_2FOS_OVR2">#REF!</definedName>
    <definedName name="_3FOS_OVR3" localSheetId="1">#REF!</definedName>
    <definedName name="_3FOS_OVR3" localSheetId="2">#REF!</definedName>
    <definedName name="_3FOS_OVR3">#REF!</definedName>
    <definedName name="_4INV_VALUE" localSheetId="1">#REF!</definedName>
    <definedName name="_4INV_VALUE" localSheetId="2">#REF!</definedName>
    <definedName name="_4INV_VALUE">#REF!</definedName>
    <definedName name="_5NAN_FOOT" localSheetId="1">#REF!</definedName>
    <definedName name="_5NAN_FOOT" localSheetId="2">#REF!</definedName>
    <definedName name="_5NAN_FOOT">#REF!</definedName>
    <definedName name="_6NAN_HEAD" localSheetId="1">#REF!</definedName>
    <definedName name="_6NAN_HEAD" localSheetId="2">#REF!</definedName>
    <definedName name="_6NAN_HEAD">#REF!</definedName>
    <definedName name="_7SUM_COMM" localSheetId="1">#REF!</definedName>
    <definedName name="_7SUM_COMM" localSheetId="2">#REF!</definedName>
    <definedName name="_7SUM_COMM">#REF!</definedName>
    <definedName name="_8TBAY_1" localSheetId="1">#REF!</definedName>
    <definedName name="_8TBAY_1" localSheetId="2">#REF!</definedName>
    <definedName name="_8TBAY_1">#REF!</definedName>
    <definedName name="_93DRATED" localSheetId="1">#REF!</definedName>
    <definedName name="_93DRATED" localSheetId="2">#REF!</definedName>
    <definedName name="_93DRATED">#REF!</definedName>
    <definedName name="_93DRATEM" localSheetId="1">#REF!</definedName>
    <definedName name="_93DRATEM" localSheetId="2">#REF!</definedName>
    <definedName name="_93DRATEM">#REF!</definedName>
    <definedName name="_93PENERGY" localSheetId="1">#REF!</definedName>
    <definedName name="_93PENERGY" localSheetId="2">#REF!</definedName>
    <definedName name="_93PENERGY">#REF!</definedName>
    <definedName name="_93RATED" localSheetId="1">#REF!</definedName>
    <definedName name="_93RATED" localSheetId="2">#REF!</definedName>
    <definedName name="_93RATED">#REF!</definedName>
    <definedName name="_93RATEM" localSheetId="1">#REF!</definedName>
    <definedName name="_93RATEM" localSheetId="2">#REF!</definedName>
    <definedName name="_93RATEM">#REF!</definedName>
    <definedName name="_93RATER" localSheetId="1">#REF!</definedName>
    <definedName name="_93RATER" localSheetId="2">#REF!</definedName>
    <definedName name="_93RATER">#REF!</definedName>
    <definedName name="_94ED" localSheetId="1">#REF!</definedName>
    <definedName name="_94ED" localSheetId="2">#REF!</definedName>
    <definedName name="_94ED">#REF!</definedName>
    <definedName name="_94EM" localSheetId="1">#REF!</definedName>
    <definedName name="_94EM" localSheetId="2">#REF!</definedName>
    <definedName name="_94EM">#REF!</definedName>
    <definedName name="_94NR" localSheetId="1">#REF!</definedName>
    <definedName name="_94NR" localSheetId="2">#REF!</definedName>
    <definedName name="_94NR">#REF!</definedName>
    <definedName name="_94SENERGY" localSheetId="1">#REF!</definedName>
    <definedName name="_94SENERGY" localSheetId="2">#REF!</definedName>
    <definedName name="_94SENERGY">#REF!</definedName>
    <definedName name="_9TBAY_2" localSheetId="1">#REF!</definedName>
    <definedName name="_9TBAY_2" localSheetId="2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>#REF!</definedName>
    <definedName name="_DAT10" localSheetId="1">'[2]Nuc Darl MFA'!#REF!</definedName>
    <definedName name="_DAT10" localSheetId="2">'[2]Nuc Darl MFA'!#REF!</definedName>
    <definedName name="_DAT10">'[2]Nuc Darl MFA'!#REF!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2" localSheetId="1">#REF!</definedName>
    <definedName name="_DAT2" localSheetId="2">#REF!</definedName>
    <definedName name="_DAT2">#REF!</definedName>
    <definedName name="_DAT3" localSheetId="1">'[2]Nuc 9807'!#REF!</definedName>
    <definedName name="_DAT3" localSheetId="2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>'[2]Nuc 9807'!#REF!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'[2]Nuc 9807'!#REF!</definedName>
    <definedName name="_DAT7" localSheetId="2">'[2]Nuc 9807'!#REF!</definedName>
    <definedName name="_DAT7">'[2]Nuc 9807'!#REF!</definedName>
    <definedName name="_DAT8" localSheetId="1">#REF!</definedName>
    <definedName name="_DAT8" localSheetId="2">#REF!</definedName>
    <definedName name="_DAT8">#REF!</definedName>
    <definedName name="_DAT9" localSheetId="1">'[2]Nuc 9807'!#REF!</definedName>
    <definedName name="_DAT9" localSheetId="2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>#REF!</definedName>
    <definedName name="_LAM34" localSheetId="1">#REF!</definedName>
    <definedName name="_LAM34" localSheetId="2">#REF!</definedName>
    <definedName name="_LAM34">#REF!</definedName>
    <definedName name="_NAN1" localSheetId="1">#REF!</definedName>
    <definedName name="_NAN1" localSheetId="2">#REF!</definedName>
    <definedName name="_NAN1">#REF!</definedName>
    <definedName name="_NAN2" localSheetId="1">#REF!</definedName>
    <definedName name="_NAN2" localSheetId="2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hidden="1">'[4]94SEC5L'!#REF!</definedName>
    <definedName name="a" localSheetId="1">#REF!</definedName>
    <definedName name="a" localSheetId="2">#REF!</definedName>
    <definedName name="a">#REF!</definedName>
    <definedName name="aaaaa" localSheetId="1">#REF!</definedName>
    <definedName name="aaaaa" localSheetId="2">#REF!</definedName>
    <definedName name="aaaaa">#REF!</definedName>
    <definedName name="aaaaaaaaaaaaa" localSheetId="1">[5]III.F!#REF!</definedName>
    <definedName name="aaaaaaaaaaaaa" localSheetId="2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>#REF!</definedName>
    <definedName name="ACHANGE" localSheetId="1">#REF!</definedName>
    <definedName name="ACHANGE" localSheetId="2">#REF!</definedName>
    <definedName name="ACHANGE">#REF!</definedName>
    <definedName name="ActualData" localSheetId="1">#REF!</definedName>
    <definedName name="ActualData" localSheetId="2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>#REF!</definedName>
    <definedName name="asdfdsf" localSheetId="1">#REF!</definedName>
    <definedName name="asdfdsf" localSheetId="2">#REF!</definedName>
    <definedName name="asdfdsf">#REF!</definedName>
    <definedName name="at" localSheetId="1">#REF!</definedName>
    <definedName name="at" localSheetId="2">#REF!</definedName>
    <definedName name="at">#REF!</definedName>
    <definedName name="ATIKOKAN" localSheetId="1">#REF!</definedName>
    <definedName name="ATIKOKAN" localSheetId="2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>#REF!</definedName>
    <definedName name="AVGRAT" localSheetId="1">#REF!</definedName>
    <definedName name="AVGRAT" localSheetId="2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>#REF!</definedName>
    <definedName name="BBANALYSIS" localSheetId="1">#REF!</definedName>
    <definedName name="BBANALYSIS" localSheetId="2">#REF!</definedName>
    <definedName name="BBANALYSIS">#REF!</definedName>
    <definedName name="bbbbbb" localSheetId="1">#REF!</definedName>
    <definedName name="bbbbbb" localSheetId="2">#REF!</definedName>
    <definedName name="bbbbbb">#REF!</definedName>
    <definedName name="bbbbbbbbbbb" localSheetId="1">#REF!</definedName>
    <definedName name="bbbbbbbbbbb" localSheetId="2">#REF!</definedName>
    <definedName name="bbbbbbbbbbb">#REF!</definedName>
    <definedName name="Best" localSheetId="1">#REF!</definedName>
    <definedName name="Best" localSheetId="2">#REF!</definedName>
    <definedName name="Best">#REF!</definedName>
    <definedName name="bh" localSheetId="1">#REF!</definedName>
    <definedName name="bh" localSheetId="2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>#REF!</definedName>
    <definedName name="cas" localSheetId="1">#REF!</definedName>
    <definedName name="cas" localSheetId="2">#REF!</definedName>
    <definedName name="cas">#REF!</definedName>
    <definedName name="casd" localSheetId="1">#REF!</definedName>
    <definedName name="casd" localSheetId="2">#REF!</definedName>
    <definedName name="casd">#REF!</definedName>
    <definedName name="CASH1" localSheetId="1">#REF!</definedName>
    <definedName name="CASH1" localSheetId="2">#REF!</definedName>
    <definedName name="CASH1">#REF!</definedName>
    <definedName name="CASH2" localSheetId="1">#REF!</definedName>
    <definedName name="CASH2" localSheetId="2">#REF!</definedName>
    <definedName name="CASH2">#REF!</definedName>
    <definedName name="cc" localSheetId="1">#REF!</definedName>
    <definedName name="cc" localSheetId="2">#REF!</definedName>
    <definedName name="cc">#REF!</definedName>
    <definedName name="cd" localSheetId="1">#REF!</definedName>
    <definedName name="cd" localSheetId="2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>#REF!</definedName>
    <definedName name="cop" localSheetId="1">#REF!</definedName>
    <definedName name="cop" localSheetId="2">#REF!</definedName>
    <definedName name="cop">#REF!</definedName>
    <definedName name="CopyEnergy" localSheetId="1">[17]!CopyEnergy</definedName>
    <definedName name="CopyEnergy" localSheetId="2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>#REF!</definedName>
    <definedName name="dad" localSheetId="1">#REF!</definedName>
    <definedName name="dad" localSheetId="2">#REF!</definedName>
    <definedName name="dad">#REF!</definedName>
    <definedName name="dafadf" localSheetId="1">#REF!</definedName>
    <definedName name="dafadf" localSheetId="2">#REF!</definedName>
    <definedName name="dafadf">#REF!</definedName>
    <definedName name="dasdfdfsdfa" localSheetId="1">#REF!</definedName>
    <definedName name="dasdfdfsdfa" localSheetId="2">#REF!</definedName>
    <definedName name="dasdfdfsdfa">#REF!</definedName>
    <definedName name="_xlnm.Database" localSheetId="1">#REF!</definedName>
    <definedName name="_xlnm.Database" localSheetId="2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>#REF!</definedName>
    <definedName name="ddddd" localSheetId="1">#REF!</definedName>
    <definedName name="ddddd" localSheetId="2">#REF!</definedName>
    <definedName name="ddddd">#REF!</definedName>
    <definedName name="ddddddd" localSheetId="1">#REF!</definedName>
    <definedName name="ddddddd" localSheetId="2">#REF!</definedName>
    <definedName name="ddddddd">#REF!</definedName>
    <definedName name="dddddddddddddddd" localSheetId="1">#REF!</definedName>
    <definedName name="dddddddddddddddd" localSheetId="2">#REF!</definedName>
    <definedName name="dddddddddddddddd">#REF!</definedName>
    <definedName name="DECSUM" localSheetId="1">#REF!</definedName>
    <definedName name="DECSUM" localSheetId="2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>#REF!</definedName>
    <definedName name="dg" localSheetId="1">#REF!</definedName>
    <definedName name="dg" localSheetId="2">#REF!</definedName>
    <definedName name="dg">#REF!</definedName>
    <definedName name="discount_rate" localSheetId="1">#REF!</definedName>
    <definedName name="discount_rate" localSheetId="2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>#REF!</definedName>
    <definedName name="ds" localSheetId="1">#REF!</definedName>
    <definedName name="ds" localSheetId="2">#REF!</definedName>
    <definedName name="ds">#REF!</definedName>
    <definedName name="ee" localSheetId="1">#REF!</definedName>
    <definedName name="ee" localSheetId="2">#REF!</definedName>
    <definedName name="ee">#REF!</definedName>
    <definedName name="eeeeeeeeeee" localSheetId="1">#REF!</definedName>
    <definedName name="eeeeeeeeeee" localSheetId="2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>#REF!</definedName>
    <definedName name="FEBSUM" localSheetId="1">#REF!</definedName>
    <definedName name="FEBSUM" localSheetId="2">#REF!</definedName>
    <definedName name="FEBSUM">#REF!</definedName>
    <definedName name="fffff" localSheetId="1">#REF!</definedName>
    <definedName name="fffff" localSheetId="2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>#REF!</definedName>
    <definedName name="HEAD2" localSheetId="1">[1]Lakeview!#REF!</definedName>
    <definedName name="HEAD2" localSheetId="2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>#REF!</definedName>
    <definedName name="HTML_CodePage" hidden="1">1252</definedName>
    <definedName name="HTML_Control" localSheetId="10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>#REF!</definedName>
    <definedName name="Input_FAMS" localSheetId="1">#REF!</definedName>
    <definedName name="Input_FAMS" localSheetId="2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>#REF!</definedName>
    <definedName name="JUNSUM" localSheetId="1">#REF!</definedName>
    <definedName name="JUNSUM" localSheetId="2">#REF!</definedName>
    <definedName name="JUNSUM">#REF!</definedName>
    <definedName name="l" localSheetId="1">#REF!</definedName>
    <definedName name="l" localSheetId="2">#REF!</definedName>
    <definedName name="l">#REF!</definedName>
    <definedName name="LAKE" localSheetId="1">#REF!</definedName>
    <definedName name="LAKE" localSheetId="2">#REF!</definedName>
    <definedName name="LAKE">#REF!</definedName>
    <definedName name="LAKE2" localSheetId="1">#REF!</definedName>
    <definedName name="LAKE2" localSheetId="2">#REF!</definedName>
    <definedName name="LAKE2">#REF!</definedName>
    <definedName name="LAKEVIEW" localSheetId="1">#REF!</definedName>
    <definedName name="LAKEVIEW" localSheetId="2">#REF!</definedName>
    <definedName name="LAKEVIEW">#REF!</definedName>
    <definedName name="LAMBTON" localSheetId="1">#REF!</definedName>
    <definedName name="LAMBTON" localSheetId="2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>[6]Current!#REF!</definedName>
    <definedName name="LEN" localSheetId="1">#REF!</definedName>
    <definedName name="LEN" localSheetId="2">#REF!</definedName>
    <definedName name="LEN">#REF!</definedName>
    <definedName name="LENNOX" localSheetId="1">#REF!</definedName>
    <definedName name="LENNOX" localSheetId="2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>#REF!</definedName>
    <definedName name="llll" localSheetId="1">#REF!</definedName>
    <definedName name="llll" localSheetId="2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>#REF!</definedName>
    <definedName name="mmmmmmmmmmmmmm" localSheetId="1">#REF!</definedName>
    <definedName name="mmmmmmmmmmmmmm" localSheetId="2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>[17]!MonthlyScroll</definedName>
    <definedName name="MONTHS" localSheetId="1">#REF!</definedName>
    <definedName name="MONTHS" localSheetId="2">#REF!</definedName>
    <definedName name="MONTHS">#REF!</definedName>
    <definedName name="MONTHS2" localSheetId="1">#REF!</definedName>
    <definedName name="MONTHS2" localSheetId="2">#REF!</definedName>
    <definedName name="MONTHS2">#REF!</definedName>
    <definedName name="MPMARebate" localSheetId="1">#REF!</definedName>
    <definedName name="MPMARebate" localSheetId="2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>#REF!</definedName>
    <definedName name="nnnnn" localSheetId="1">#REF!</definedName>
    <definedName name="nnnnn" localSheetId="2">#REF!</definedName>
    <definedName name="nnnnn">#REF!</definedName>
    <definedName name="nnnnnnnnnnnnn" localSheetId="1">#REF!</definedName>
    <definedName name="nnnnnnnnnnnnn" localSheetId="2">#REF!</definedName>
    <definedName name="nnnnnnnnnnnnn">#REF!</definedName>
    <definedName name="nnnnnnnnnnnnnnnn" localSheetId="1">#REF!</definedName>
    <definedName name="nnnnnnnnnnnnnnnn" localSheetId="2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>#REF!</definedName>
    <definedName name="old_discount_rate" localSheetId="1">#REF!</definedName>
    <definedName name="old_discount_rate" localSheetId="2">#REF!</definedName>
    <definedName name="old_discount_rate">#REF!</definedName>
    <definedName name="OMA" localSheetId="1">#REF!</definedName>
    <definedName name="OMA" localSheetId="2">#REF!</definedName>
    <definedName name="OMA">#REF!</definedName>
    <definedName name="OMA_PROG" localSheetId="1">#REF!</definedName>
    <definedName name="OMA_PROG" localSheetId="2">#REF!</definedName>
    <definedName name="OMA_PROG">#REF!</definedName>
    <definedName name="OMA_RES" localSheetId="1">#REF!</definedName>
    <definedName name="OMA_RES" localSheetId="2">#REF!</definedName>
    <definedName name="OMA_RES">#REF!</definedName>
    <definedName name="ONFA_discount_rate" localSheetId="1">#REF!</definedName>
    <definedName name="ONFA_discount_rate" localSheetId="2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>#REF!</definedName>
    <definedName name="Page2" localSheetId="1">#REF!</definedName>
    <definedName name="Page2" localSheetId="2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3">'4. OEB_Adjustment_Input_Sheet'!$A$1:$X$119</definedName>
    <definedName name="_xlnm.Print_Area" localSheetId="4">'5. Rate_Base_&amp;_Cost_of_Capital'!$A$1:$W$36</definedName>
    <definedName name="_xlnm.Print_Area" localSheetId="6">'7. Rev_Req'!$A$1:$W$30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>#REF!</definedName>
    <definedName name="qqqqqqqqqqq" localSheetId="1">#REF!</definedName>
    <definedName name="qqqqqqqqqqq" localSheetId="2">#REF!</definedName>
    <definedName name="qqqqqqqqqqq">#REF!</definedName>
    <definedName name="Range2" localSheetId="1">[33]OntLoad!#REF!</definedName>
    <definedName name="Range2" localSheetId="2">[33]OntLoad!#REF!</definedName>
    <definedName name="Range2">[33]OntLoad!#REF!</definedName>
    <definedName name="RATES" localSheetId="1">#REF!</definedName>
    <definedName name="RATES" localSheetId="2">#REF!</definedName>
    <definedName name="RATES">#REF!</definedName>
    <definedName name="re" localSheetId="1">#REF!</definedName>
    <definedName name="re" localSheetId="2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>#REF!</definedName>
    <definedName name="Report_Detail" localSheetId="1">#REF!</definedName>
    <definedName name="Report_Detail" localSheetId="2">#REF!</definedName>
    <definedName name="Report_Detail">#REF!</definedName>
    <definedName name="RetailData" localSheetId="1">#REF!</definedName>
    <definedName name="RetailData" localSheetId="2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>#REF!</definedName>
    <definedName name="rrrrrrrrrrrrrrrr" localSheetId="1">#REF!</definedName>
    <definedName name="rrrrrrrrrrrrrrrr" localSheetId="2">#REF!</definedName>
    <definedName name="rrrrrrrrrrrrrrrr">#REF!</definedName>
    <definedName name="rt" localSheetId="1">#REF!</definedName>
    <definedName name="rt" localSheetId="2">#REF!</definedName>
    <definedName name="rt">#REF!</definedName>
    <definedName name="RTPA" localSheetId="1">#REF!</definedName>
    <definedName name="RTPA" localSheetId="2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>#REF!</definedName>
    <definedName name="SCHAA" localSheetId="1">#REF!</definedName>
    <definedName name="SCHAA" localSheetId="2">#REF!</definedName>
    <definedName name="SCHAA">#REF!</definedName>
    <definedName name="SCHG" localSheetId="1">[5]III.F!#REF!</definedName>
    <definedName name="SCHG" localSheetId="2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>#REF!</definedName>
    <definedName name="sdfasdf" localSheetId="1" hidden="1">#REF!</definedName>
    <definedName name="sdfasdf" localSheetId="2" hidden="1">#REF!</definedName>
    <definedName name="sdfasdf" hidden="1">#REF!</definedName>
    <definedName name="SEPSUM" localSheetId="1">#REF!</definedName>
    <definedName name="SEPSUM" localSheetId="2">#REF!</definedName>
    <definedName name="SEPSUM">#REF!</definedName>
    <definedName name="SPACE" localSheetId="1">'[10]Total FBU'!#REF!</definedName>
    <definedName name="SPACE" localSheetId="2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>#REF!</definedName>
    <definedName name="TBAYFOOT" localSheetId="1">#REF!</definedName>
    <definedName name="TBAYFOOT" localSheetId="2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HBAY" localSheetId="1">#REF!</definedName>
    <definedName name="THBAY" localSheetId="2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>#REF!</definedName>
    <definedName name="transp_res" localSheetId="1">#REF!</definedName>
    <definedName name="transp_res" localSheetId="2">#REF!</definedName>
    <definedName name="transp_res">#REF!</definedName>
    <definedName name="trend" localSheetId="1">#REF!</definedName>
    <definedName name="trend" localSheetId="2">#REF!</definedName>
    <definedName name="trend">#REF!</definedName>
    <definedName name="TSF" localSheetId="1">#REF!</definedName>
    <definedName name="TSF" localSheetId="2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>#REF!</definedName>
    <definedName name="tttttt" localSheetId="1">#REF!</definedName>
    <definedName name="tttttt" localSheetId="2">#REF!</definedName>
    <definedName name="tttttt">#REF!</definedName>
    <definedName name="tttttttttt" localSheetId="1">#REF!</definedName>
    <definedName name="tttttttttt" localSheetId="2">#REF!</definedName>
    <definedName name="tttttttttt">#REF!</definedName>
    <definedName name="ttttttttttttt" localSheetId="1">#REF!</definedName>
    <definedName name="ttttttttttttt" localSheetId="2">#REF!</definedName>
    <definedName name="ttttttttttttt">#REF!</definedName>
    <definedName name="u" localSheetId="1">#REF!</definedName>
    <definedName name="u" localSheetId="2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>#REF!</definedName>
    <definedName name="vvvvvvvvvvv" localSheetId="1">#REF!</definedName>
    <definedName name="vvvvvvvvvvv" localSheetId="2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>#REF!</definedName>
    <definedName name="YRENDSUM" localSheetId="1">#REF!</definedName>
    <definedName name="YRENDSUM" localSheetId="2">#REF!</definedName>
    <definedName name="YRENDSUM">#REF!</definedName>
    <definedName name="YTDRebateRecovery">'[36]ONPA Rebate'!$B$18:$M$21</definedName>
  </definedNames>
  <calcPr calcId="125725" iterate="1"/>
</workbook>
</file>

<file path=xl/calcChain.xml><?xml version="1.0" encoding="utf-8"?>
<calcChain xmlns="http://schemas.openxmlformats.org/spreadsheetml/2006/main">
  <c r="E40" i="98"/>
  <c r="E49" s="1"/>
  <c r="E46"/>
  <c r="E41"/>
  <c r="E50" s="1"/>
  <c r="T9" i="70"/>
  <c r="U11" i="98"/>
  <c r="Q62"/>
  <c r="Q70" s="1"/>
  <c r="Q74"/>
  <c r="P20" i="92"/>
  <c r="Q75" i="98" s="1"/>
  <c r="Q76" s="1"/>
  <c r="Q63"/>
  <c r="Q71" s="1"/>
  <c r="U62"/>
  <c r="U70" s="1"/>
  <c r="U74"/>
  <c r="T20" i="92"/>
  <c r="U75" i="98"/>
  <c r="U76" s="1"/>
  <c r="U63"/>
  <c r="U71" s="1"/>
  <c r="L9" i="70"/>
  <c r="M11" i="98" s="1"/>
  <c r="M62"/>
  <c r="M74"/>
  <c r="L20" i="92"/>
  <c r="M75" i="98" s="1"/>
  <c r="M76" s="1"/>
  <c r="M63"/>
  <c r="H9" i="70"/>
  <c r="I11" i="98" s="1"/>
  <c r="I13" s="1"/>
  <c r="D9" i="70"/>
  <c r="E11" i="98"/>
  <c r="E13" s="1"/>
  <c r="I62"/>
  <c r="D9" i="91"/>
  <c r="D10"/>
  <c r="D12"/>
  <c r="D13"/>
  <c r="D14"/>
  <c r="D15"/>
  <c r="D16"/>
  <c r="D17"/>
  <c r="I74" i="98"/>
  <c r="H20" i="92"/>
  <c r="I75" i="98" s="1"/>
  <c r="I76" s="1"/>
  <c r="I63"/>
  <c r="D30" i="91"/>
  <c r="D31"/>
  <c r="D33"/>
  <c r="D36"/>
  <c r="D37"/>
  <c r="D38"/>
  <c r="D39"/>
  <c r="D43"/>
  <c r="E62" i="98"/>
  <c r="E74"/>
  <c r="D20" i="92"/>
  <c r="E75" i="98" s="1"/>
  <c r="E76" s="1"/>
  <c r="E63"/>
  <c r="H36"/>
  <c r="H40" s="1"/>
  <c r="H15"/>
  <c r="P12"/>
  <c r="H10"/>
  <c r="V62"/>
  <c r="V70" s="1"/>
  <c r="N62"/>
  <c r="N70" s="1"/>
  <c r="F62"/>
  <c r="X34" i="67"/>
  <c r="X35"/>
  <c r="X36"/>
  <c r="T34"/>
  <c r="T35"/>
  <c r="T36"/>
  <c r="P34"/>
  <c r="P35"/>
  <c r="P36"/>
  <c r="L34"/>
  <c r="L35"/>
  <c r="L36"/>
  <c r="H34"/>
  <c r="H35"/>
  <c r="H36"/>
  <c r="E37"/>
  <c r="D17" i="68" s="1"/>
  <c r="D18"/>
  <c r="L112" i="67"/>
  <c r="E32" i="91"/>
  <c r="E30"/>
  <c r="E14"/>
  <c r="E12"/>
  <c r="E10"/>
  <c r="E9"/>
  <c r="E8"/>
  <c r="I23" i="69"/>
  <c r="X18" i="67"/>
  <c r="E39" i="91"/>
  <c r="V63" i="98"/>
  <c r="V71" s="1"/>
  <c r="N63"/>
  <c r="N71" s="1"/>
  <c r="U59"/>
  <c r="Q59"/>
  <c r="M59"/>
  <c r="I59"/>
  <c r="V74"/>
  <c r="R74"/>
  <c r="N74"/>
  <c r="J74"/>
  <c r="L74" s="1"/>
  <c r="E11" i="91"/>
  <c r="E13"/>
  <c r="E16"/>
  <c r="E31"/>
  <c r="E34"/>
  <c r="E36"/>
  <c r="P9" i="70"/>
  <c r="P11" s="1"/>
  <c r="F74" i="98"/>
  <c r="H74" s="1"/>
  <c r="R62"/>
  <c r="E14" i="67"/>
  <c r="D29" i="68"/>
  <c r="D11" i="69"/>
  <c r="D15"/>
  <c r="D16"/>
  <c r="D17"/>
  <c r="D18"/>
  <c r="D22"/>
  <c r="D23"/>
  <c r="I14" i="67"/>
  <c r="H18" i="68"/>
  <c r="H29" s="1"/>
  <c r="H11" i="69" s="1"/>
  <c r="H15"/>
  <c r="H16"/>
  <c r="H17"/>
  <c r="H18"/>
  <c r="H22"/>
  <c r="H23"/>
  <c r="M14" i="67"/>
  <c r="L18" i="68"/>
  <c r="L29" s="1"/>
  <c r="L11" i="69" s="1"/>
  <c r="L15"/>
  <c r="L16"/>
  <c r="L17"/>
  <c r="L18"/>
  <c r="L22"/>
  <c r="L24" s="1"/>
  <c r="L23"/>
  <c r="Q14" i="67"/>
  <c r="P18" i="68"/>
  <c r="P29"/>
  <c r="P11" i="69" s="1"/>
  <c r="P15"/>
  <c r="P16"/>
  <c r="P17"/>
  <c r="P18"/>
  <c r="P22"/>
  <c r="P24" s="1"/>
  <c r="P23"/>
  <c r="U14" i="67"/>
  <c r="T18" i="68"/>
  <c r="T29"/>
  <c r="T11" i="69" s="1"/>
  <c r="T15"/>
  <c r="T16"/>
  <c r="T17"/>
  <c r="T18"/>
  <c r="T22"/>
  <c r="T24" s="1"/>
  <c r="T23"/>
  <c r="D11" i="70"/>
  <c r="H11"/>
  <c r="L11"/>
  <c r="T11"/>
  <c r="D45" i="89"/>
  <c r="D46"/>
  <c r="D47"/>
  <c r="D48"/>
  <c r="D49"/>
  <c r="D50"/>
  <c r="D51"/>
  <c r="D33"/>
  <c r="D34"/>
  <c r="D35"/>
  <c r="D36"/>
  <c r="D37"/>
  <c r="D38"/>
  <c r="D39"/>
  <c r="D40"/>
  <c r="D41"/>
  <c r="D27"/>
  <c r="D8"/>
  <c r="D9"/>
  <c r="D22"/>
  <c r="H45"/>
  <c r="H46"/>
  <c r="H47"/>
  <c r="H48"/>
  <c r="H49"/>
  <c r="H50"/>
  <c r="H51"/>
  <c r="H33"/>
  <c r="H34"/>
  <c r="H35"/>
  <c r="H36"/>
  <c r="H37"/>
  <c r="H38"/>
  <c r="H39"/>
  <c r="H40"/>
  <c r="H41"/>
  <c r="H27"/>
  <c r="H8"/>
  <c r="H9"/>
  <c r="H22"/>
  <c r="L45"/>
  <c r="L46"/>
  <c r="L47"/>
  <c r="L48"/>
  <c r="L49"/>
  <c r="L50"/>
  <c r="L51"/>
  <c r="L33"/>
  <c r="L34"/>
  <c r="L35"/>
  <c r="L36"/>
  <c r="L37"/>
  <c r="L38"/>
  <c r="L39"/>
  <c r="L40"/>
  <c r="L41"/>
  <c r="L27"/>
  <c r="L8"/>
  <c r="L9"/>
  <c r="L22"/>
  <c r="P45"/>
  <c r="P46"/>
  <c r="P47"/>
  <c r="P48"/>
  <c r="P49"/>
  <c r="P50"/>
  <c r="P51"/>
  <c r="P33"/>
  <c r="P34"/>
  <c r="P35"/>
  <c r="P36"/>
  <c r="P37"/>
  <c r="P38"/>
  <c r="P39"/>
  <c r="P40"/>
  <c r="P41"/>
  <c r="P27"/>
  <c r="P8"/>
  <c r="P22"/>
  <c r="T45"/>
  <c r="T46"/>
  <c r="T47"/>
  <c r="T48"/>
  <c r="T49"/>
  <c r="T50"/>
  <c r="T51"/>
  <c r="T33"/>
  <c r="T34"/>
  <c r="T35"/>
  <c r="T36"/>
  <c r="T37"/>
  <c r="T38"/>
  <c r="T39"/>
  <c r="T40"/>
  <c r="T41"/>
  <c r="T27"/>
  <c r="T8"/>
  <c r="T9"/>
  <c r="T22"/>
  <c r="U49" i="67"/>
  <c r="U44"/>
  <c r="Q77"/>
  <c r="Q49"/>
  <c r="Q44"/>
  <c r="M87"/>
  <c r="M49"/>
  <c r="M44"/>
  <c r="I119"/>
  <c r="I105"/>
  <c r="I87"/>
  <c r="I77"/>
  <c r="I49"/>
  <c r="I44"/>
  <c r="E119"/>
  <c r="E105"/>
  <c r="E87"/>
  <c r="E77"/>
  <c r="E61"/>
  <c r="E49"/>
  <c r="E44"/>
  <c r="H37" i="98"/>
  <c r="L12"/>
  <c r="H12"/>
  <c r="X12"/>
  <c r="T12"/>
  <c r="V22" i="92"/>
  <c r="R22"/>
  <c r="N22"/>
  <c r="J22"/>
  <c r="F22"/>
  <c r="H33" i="98"/>
  <c r="F33"/>
  <c r="F41" s="1"/>
  <c r="B8" i="69"/>
  <c r="B8" i="67"/>
  <c r="B9"/>
  <c r="B12"/>
  <c r="B9" i="69"/>
  <c r="B10"/>
  <c r="B13" i="67"/>
  <c r="B11" i="69"/>
  <c r="B14" i="67"/>
  <c r="B12" i="69"/>
  <c r="B15" i="67"/>
  <c r="B16"/>
  <c r="B15" i="69"/>
  <c r="B16"/>
  <c r="B17" i="67"/>
  <c r="B18"/>
  <c r="B17" i="69"/>
  <c r="B18"/>
  <c r="B19" i="67"/>
  <c r="B22"/>
  <c r="B19" i="69"/>
  <c r="B23" i="67"/>
  <c r="B22" i="69"/>
  <c r="B24" i="67"/>
  <c r="B23" i="69"/>
  <c r="B24"/>
  <c r="B26"/>
  <c r="B28"/>
  <c r="B34" i="67"/>
  <c r="B35"/>
  <c r="B36"/>
  <c r="B37"/>
  <c r="B40"/>
  <c r="B41"/>
  <c r="B42"/>
  <c r="B43"/>
  <c r="B44"/>
  <c r="B47"/>
  <c r="B48"/>
  <c r="B49"/>
  <c r="B51"/>
  <c r="B60"/>
  <c r="B61"/>
  <c r="B64"/>
  <c r="B68"/>
  <c r="B69"/>
  <c r="B70"/>
  <c r="B71"/>
  <c r="B72"/>
  <c r="B73"/>
  <c r="B74"/>
  <c r="B75"/>
  <c r="B76"/>
  <c r="B77"/>
  <c r="B80"/>
  <c r="B81"/>
  <c r="B82"/>
  <c r="B83"/>
  <c r="B84"/>
  <c r="B85"/>
  <c r="B86"/>
  <c r="B87"/>
  <c r="B95"/>
  <c r="B96"/>
  <c r="B97"/>
  <c r="B98"/>
  <c r="B99"/>
  <c r="B100"/>
  <c r="B101"/>
  <c r="B102"/>
  <c r="B103"/>
  <c r="B104"/>
  <c r="B105"/>
  <c r="B108"/>
  <c r="B109"/>
  <c r="B110"/>
  <c r="B111"/>
  <c r="B112"/>
  <c r="B113"/>
  <c r="B114"/>
  <c r="B115"/>
  <c r="B116"/>
  <c r="B117"/>
  <c r="B118"/>
  <c r="B119"/>
  <c r="W44"/>
  <c r="W9"/>
  <c r="S9"/>
  <c r="O9"/>
  <c r="K9"/>
  <c r="G9"/>
  <c r="F40" i="91"/>
  <c r="F39"/>
  <c r="F38"/>
  <c r="F37"/>
  <c r="F36"/>
  <c r="F35"/>
  <c r="F34"/>
  <c r="F33"/>
  <c r="F32"/>
  <c r="F31"/>
  <c r="F30"/>
  <c r="F17"/>
  <c r="F16"/>
  <c r="F15"/>
  <c r="F14"/>
  <c r="F13"/>
  <c r="F12"/>
  <c r="F11"/>
  <c r="F10"/>
  <c r="F9"/>
  <c r="F8"/>
  <c r="V10" i="70"/>
  <c r="R10"/>
  <c r="N10"/>
  <c r="J10"/>
  <c r="F10"/>
  <c r="F41" i="91"/>
  <c r="F18"/>
  <c r="X12" i="67"/>
  <c r="T12"/>
  <c r="P12"/>
  <c r="L12"/>
  <c r="X19"/>
  <c r="T19"/>
  <c r="T18"/>
  <c r="P19"/>
  <c r="P18"/>
  <c r="L19"/>
  <c r="L18"/>
  <c r="H19"/>
  <c r="H18"/>
  <c r="H12"/>
  <c r="L8"/>
  <c r="T8"/>
  <c r="P8"/>
  <c r="X8"/>
  <c r="G45" i="98"/>
  <c r="H8" i="67"/>
  <c r="X9"/>
  <c r="G18" i="92"/>
  <c r="L13" i="67"/>
  <c r="T13"/>
  <c r="H13"/>
  <c r="P13"/>
  <c r="X13"/>
  <c r="F63" i="98"/>
  <c r="H63"/>
  <c r="J63"/>
  <c r="L63"/>
  <c r="P63"/>
  <c r="P71" s="1"/>
  <c r="R63"/>
  <c r="R71" s="1"/>
  <c r="T63"/>
  <c r="X63"/>
  <c r="X71" s="1"/>
  <c r="T71"/>
  <c r="X10"/>
  <c r="T10"/>
  <c r="P10"/>
  <c r="L10"/>
  <c r="X15"/>
  <c r="L15"/>
  <c r="P15"/>
  <c r="T15"/>
  <c r="H62"/>
  <c r="J62"/>
  <c r="L62"/>
  <c r="P62"/>
  <c r="P70" s="1"/>
  <c r="R70"/>
  <c r="T62"/>
  <c r="S62" s="1"/>
  <c r="X62"/>
  <c r="X70" s="1"/>
  <c r="L103" i="67"/>
  <c r="L117"/>
  <c r="H117"/>
  <c r="L115"/>
  <c r="H103"/>
  <c r="G16" i="91" s="1"/>
  <c r="L101" i="67"/>
  <c r="L108"/>
  <c r="H115"/>
  <c r="G37" i="91" s="1"/>
  <c r="L116" i="67"/>
  <c r="H101"/>
  <c r="G14" i="91" s="1"/>
  <c r="H108" i="67"/>
  <c r="H116"/>
  <c r="L98"/>
  <c r="L104"/>
  <c r="H104"/>
  <c r="L96"/>
  <c r="L97"/>
  <c r="H98"/>
  <c r="H97"/>
  <c r="H96"/>
  <c r="G9" i="91" s="1"/>
  <c r="L100" i="67"/>
  <c r="L118"/>
  <c r="L114"/>
  <c r="H100"/>
  <c r="L111"/>
  <c r="H118"/>
  <c r="G40" i="91" s="1"/>
  <c r="H111" i="67"/>
  <c r="H114"/>
  <c r="H95"/>
  <c r="L95"/>
  <c r="H99"/>
  <c r="L99"/>
  <c r="L102"/>
  <c r="J105"/>
  <c r="H102"/>
  <c r="F105"/>
  <c r="H110"/>
  <c r="L110"/>
  <c r="L48"/>
  <c r="K23" i="69" s="1"/>
  <c r="P48" i="67"/>
  <c r="O23" i="69" s="1"/>
  <c r="M23"/>
  <c r="T48" i="67"/>
  <c r="S23" i="69" s="1"/>
  <c r="Q23"/>
  <c r="H48" i="67"/>
  <c r="G23" i="69" s="1"/>
  <c r="E23"/>
  <c r="X48" i="67"/>
  <c r="W23" i="69" s="1"/>
  <c r="U23"/>
  <c r="H72" i="67"/>
  <c r="G37" i="89" s="1"/>
  <c r="E37"/>
  <c r="E22"/>
  <c r="H64" i="67"/>
  <c r="G22" i="89" s="1"/>
  <c r="H60" i="67"/>
  <c r="G9" i="89" s="1"/>
  <c r="E9"/>
  <c r="H85" i="67"/>
  <c r="G50" i="89" s="1"/>
  <c r="E50"/>
  <c r="E51"/>
  <c r="H86" i="67"/>
  <c r="G51" i="89" s="1"/>
  <c r="H59" i="67"/>
  <c r="G8" i="89" s="1"/>
  <c r="E8"/>
  <c r="F61" i="67"/>
  <c r="W16" i="89"/>
  <c r="M35"/>
  <c r="P70" i="67"/>
  <c r="O35" i="89" s="1"/>
  <c r="P72" i="67"/>
  <c r="O37" i="89" s="1"/>
  <c r="M37"/>
  <c r="P85" i="67"/>
  <c r="O50" i="89" s="1"/>
  <c r="M50"/>
  <c r="M51"/>
  <c r="P86" i="67"/>
  <c r="O51" i="89" s="1"/>
  <c r="P64" i="67"/>
  <c r="O22" i="89" s="1"/>
  <c r="M22"/>
  <c r="M8"/>
  <c r="N61" i="67"/>
  <c r="P59"/>
  <c r="O8" i="89" s="1"/>
  <c r="P60" i="67"/>
  <c r="O9" i="89" s="1"/>
  <c r="M9"/>
  <c r="X71" i="67"/>
  <c r="W36" i="89" s="1"/>
  <c r="U36"/>
  <c r="I37"/>
  <c r="L72" i="67"/>
  <c r="K37" i="89" s="1"/>
  <c r="L85" i="67"/>
  <c r="K50" i="89" s="1"/>
  <c r="I50"/>
  <c r="I51"/>
  <c r="L86" i="67"/>
  <c r="K51" i="89" s="1"/>
  <c r="J51" s="1"/>
  <c r="I22"/>
  <c r="L64" i="67"/>
  <c r="K22" i="89" s="1"/>
  <c r="J61" i="67"/>
  <c r="L59"/>
  <c r="K8" i="89" s="1"/>
  <c r="J8" s="1"/>
  <c r="I8"/>
  <c r="L60" i="67"/>
  <c r="K9" i="89" s="1"/>
  <c r="I9"/>
  <c r="Q36"/>
  <c r="T71" i="67"/>
  <c r="S36" i="89" s="1"/>
  <c r="U35"/>
  <c r="X70" i="67"/>
  <c r="W35" i="89" s="1"/>
  <c r="U37"/>
  <c r="X72" i="67"/>
  <c r="W37" i="89" s="1"/>
  <c r="U50"/>
  <c r="X85" i="67"/>
  <c r="W50" i="89" s="1"/>
  <c r="X86" i="67"/>
  <c r="W51" i="89" s="1"/>
  <c r="U51"/>
  <c r="X64" i="67"/>
  <c r="W22" i="89" s="1"/>
  <c r="U22"/>
  <c r="U8"/>
  <c r="U10" s="1"/>
  <c r="X59" i="67"/>
  <c r="V61"/>
  <c r="X60"/>
  <c r="W9" i="89" s="1"/>
  <c r="U9"/>
  <c r="P71" i="67"/>
  <c r="O36" i="89" s="1"/>
  <c r="M36"/>
  <c r="T70" i="67"/>
  <c r="S35" i="89" s="1"/>
  <c r="Q35"/>
  <c r="T72" i="67"/>
  <c r="S37" i="89" s="1"/>
  <c r="R37" s="1"/>
  <c r="Q37"/>
  <c r="T85" i="67"/>
  <c r="S50" i="89" s="1"/>
  <c r="Q50"/>
  <c r="Q51"/>
  <c r="T86" i="67"/>
  <c r="S51" i="89" s="1"/>
  <c r="Q22"/>
  <c r="T64" i="67"/>
  <c r="S22" i="89" s="1"/>
  <c r="T59" i="67"/>
  <c r="Q8" i="89"/>
  <c r="Q9"/>
  <c r="R61" i="67"/>
  <c r="T60"/>
  <c r="S9" i="89" s="1"/>
  <c r="M10"/>
  <c r="H76" i="67"/>
  <c r="G41" i="89" s="1"/>
  <c r="E41"/>
  <c r="L76" i="67"/>
  <c r="K41" i="89" s="1"/>
  <c r="I41"/>
  <c r="P76" i="67"/>
  <c r="O41" i="89" s="1"/>
  <c r="M41"/>
  <c r="Q41"/>
  <c r="T76" i="67"/>
  <c r="S41" i="89" s="1"/>
  <c r="X76" i="67"/>
  <c r="W41" i="89" s="1"/>
  <c r="U41"/>
  <c r="E45"/>
  <c r="H80" i="67"/>
  <c r="L80"/>
  <c r="I45" i="89"/>
  <c r="P80" i="67"/>
  <c r="O45" i="89" s="1"/>
  <c r="M45"/>
  <c r="T80" i="67"/>
  <c r="S45" i="89" s="1"/>
  <c r="Q45"/>
  <c r="U45"/>
  <c r="X80" i="67"/>
  <c r="W45" i="89" s="1"/>
  <c r="L51" i="67"/>
  <c r="K9" i="70" s="1"/>
  <c r="K11" s="1"/>
  <c r="I9"/>
  <c r="J11" i="98" s="1"/>
  <c r="I20" i="92"/>
  <c r="J75" i="98" s="1"/>
  <c r="T51" i="67"/>
  <c r="S9" i="70" s="1"/>
  <c r="Q9"/>
  <c r="Q11" s="1"/>
  <c r="Q20" i="92"/>
  <c r="R75" i="98" s="1"/>
  <c r="R76" s="1"/>
  <c r="R79" s="1"/>
  <c r="P51" i="67"/>
  <c r="O9" i="70" s="1"/>
  <c r="M9"/>
  <c r="N11" i="98" s="1"/>
  <c r="M20" i="92"/>
  <c r="N75" i="98" s="1"/>
  <c r="N76" s="1"/>
  <c r="H51" i="67"/>
  <c r="G9" i="70" s="1"/>
  <c r="G11" s="1"/>
  <c r="E9"/>
  <c r="F11" i="98" s="1"/>
  <c r="E20" i="92"/>
  <c r="F75" i="98" s="1"/>
  <c r="F76" s="1"/>
  <c r="X51" i="67"/>
  <c r="W20" i="92" s="1"/>
  <c r="X75" i="98" s="1"/>
  <c r="U20" i="92"/>
  <c r="V75" i="98" s="1"/>
  <c r="V76" s="1"/>
  <c r="U9" i="70"/>
  <c r="V11" i="98" s="1"/>
  <c r="X74"/>
  <c r="T74"/>
  <c r="P74"/>
  <c r="L109" i="67"/>
  <c r="H109"/>
  <c r="H112"/>
  <c r="G20" i="91"/>
  <c r="H10" i="89" l="1"/>
  <c r="L19" i="69"/>
  <c r="H19"/>
  <c r="M13" i="98"/>
  <c r="M14" s="1"/>
  <c r="U13"/>
  <c r="U14" s="1"/>
  <c r="Q80"/>
  <c r="P19" i="69"/>
  <c r="D24"/>
  <c r="Q11" i="98"/>
  <c r="Q13" s="1"/>
  <c r="Q14" s="1"/>
  <c r="E14"/>
  <c r="I14"/>
  <c r="U79"/>
  <c r="H41"/>
  <c r="T19" i="69"/>
  <c r="U80" i="98"/>
  <c r="Q79"/>
  <c r="S20" i="92"/>
  <c r="T75" i="98" s="1"/>
  <c r="E51"/>
  <c r="E53" s="1"/>
  <c r="E18" s="1"/>
  <c r="M37" i="67"/>
  <c r="L17" i="68" s="1"/>
  <c r="L19" s="1"/>
  <c r="D19"/>
  <c r="D40" i="91"/>
  <c r="D35"/>
  <c r="D34"/>
  <c r="D32"/>
  <c r="D8"/>
  <c r="U37" i="67"/>
  <c r="T17" i="68" s="1"/>
  <c r="T19" s="1"/>
  <c r="Q37" i="67"/>
  <c r="P17" i="68" s="1"/>
  <c r="P19" s="1"/>
  <c r="I37" i="67"/>
  <c r="H17" i="68" s="1"/>
  <c r="H19" s="1"/>
  <c r="D41" i="91"/>
  <c r="D45" s="1"/>
  <c r="I67" i="98" s="1"/>
  <c r="I71" s="1"/>
  <c r="I80" s="1"/>
  <c r="D11" i="91"/>
  <c r="I61" i="67"/>
  <c r="M61"/>
  <c r="Q87"/>
  <c r="U87"/>
  <c r="Q61"/>
  <c r="L10" i="89"/>
  <c r="U61" i="67"/>
  <c r="T10" i="89"/>
  <c r="P52"/>
  <c r="P15" s="1"/>
  <c r="L42"/>
  <c r="L14" s="1"/>
  <c r="H52"/>
  <c r="H15" s="1"/>
  <c r="D42"/>
  <c r="D14" s="1"/>
  <c r="D52"/>
  <c r="D15" s="1"/>
  <c r="P42"/>
  <c r="P14" s="1"/>
  <c r="L52"/>
  <c r="L15" s="1"/>
  <c r="H42"/>
  <c r="H14" s="1"/>
  <c r="D10"/>
  <c r="N36"/>
  <c r="X61" i="67"/>
  <c r="W61" s="1"/>
  <c r="I10" i="89"/>
  <c r="E17" i="91"/>
  <c r="E33"/>
  <c r="G20" i="92"/>
  <c r="H75" i="98" s="1"/>
  <c r="E37" i="91"/>
  <c r="W8" i="89"/>
  <c r="V8" s="1"/>
  <c r="N8"/>
  <c r="G10"/>
  <c r="F50"/>
  <c r="E15" i="91"/>
  <c r="E18" s="1"/>
  <c r="E22" s="1"/>
  <c r="F40" i="98"/>
  <c r="J76"/>
  <c r="S63"/>
  <c r="V50" i="89"/>
  <c r="V35"/>
  <c r="G15" i="91"/>
  <c r="L61" i="67"/>
  <c r="K61" s="1"/>
  <c r="R36" i="89"/>
  <c r="J50"/>
  <c r="E40" i="91"/>
  <c r="H61" i="67"/>
  <c r="G61" s="1"/>
  <c r="T61"/>
  <c r="S61" s="1"/>
  <c r="W70" i="98"/>
  <c r="G62"/>
  <c r="W63"/>
  <c r="E38" i="91"/>
  <c r="E43"/>
  <c r="G43" s="1"/>
  <c r="G32"/>
  <c r="G11"/>
  <c r="K62" i="98"/>
  <c r="S71"/>
  <c r="G33" i="91"/>
  <c r="G31"/>
  <c r="J41" i="89"/>
  <c r="S8"/>
  <c r="R8" s="1"/>
  <c r="N22"/>
  <c r="E10"/>
  <c r="L105" i="67"/>
  <c r="G13" i="91"/>
  <c r="G38"/>
  <c r="O63" i="98"/>
  <c r="N23" i="69"/>
  <c r="N37" i="89"/>
  <c r="W62" i="98"/>
  <c r="T70"/>
  <c r="S70" s="1"/>
  <c r="G12" i="91"/>
  <c r="R23" i="69"/>
  <c r="K10" i="89"/>
  <c r="J10" s="1"/>
  <c r="J9"/>
  <c r="U11" i="70"/>
  <c r="K20" i="92"/>
  <c r="R22" i="89"/>
  <c r="J37"/>
  <c r="N51"/>
  <c r="R41"/>
  <c r="V37"/>
  <c r="V41"/>
  <c r="N41"/>
  <c r="P61" i="67"/>
  <c r="O61" s="1"/>
  <c r="R51" i="89"/>
  <c r="E67" i="98"/>
  <c r="E71" s="1"/>
  <c r="E80" s="1"/>
  <c r="T21" i="68"/>
  <c r="T31" s="1"/>
  <c r="T10" i="69" s="1"/>
  <c r="T26" i="89"/>
  <c r="T29" s="1"/>
  <c r="T13" s="1"/>
  <c r="T8" i="68"/>
  <c r="T23"/>
  <c r="H21"/>
  <c r="H31" s="1"/>
  <c r="H10" i="69" s="1"/>
  <c r="H26" i="89"/>
  <c r="H29" s="1"/>
  <c r="H13" s="1"/>
  <c r="H8" i="68"/>
  <c r="T52" i="89"/>
  <c r="T15" s="1"/>
  <c r="H24" i="69"/>
  <c r="D18" i="91"/>
  <c r="D22" s="1"/>
  <c r="P21" i="68"/>
  <c r="P31" s="1"/>
  <c r="P10" i="69" s="1"/>
  <c r="P26" i="89"/>
  <c r="P29" s="1"/>
  <c r="P13" s="1"/>
  <c r="P17" s="1"/>
  <c r="P8" i="68"/>
  <c r="T42" i="89"/>
  <c r="T14" s="1"/>
  <c r="D19" i="69"/>
  <c r="D8" i="68"/>
  <c r="D26" i="89"/>
  <c r="D29" s="1"/>
  <c r="D13" s="1"/>
  <c r="D21" i="68"/>
  <c r="D31" s="1"/>
  <c r="D10" i="69" s="1"/>
  <c r="L21" i="68"/>
  <c r="L31" s="1"/>
  <c r="L10" i="69" s="1"/>
  <c r="L8" i="68"/>
  <c r="L26" i="89"/>
  <c r="L29" s="1"/>
  <c r="L13" s="1"/>
  <c r="L17" s="1"/>
  <c r="M77" i="67"/>
  <c r="U77"/>
  <c r="P9" i="89"/>
  <c r="P10" s="1"/>
  <c r="R11" i="98"/>
  <c r="R13" s="1"/>
  <c r="R14" s="1"/>
  <c r="R9" i="70"/>
  <c r="V22" i="89"/>
  <c r="V36"/>
  <c r="N50"/>
  <c r="F51"/>
  <c r="J23" i="69"/>
  <c r="K105" i="67"/>
  <c r="G17" i="91"/>
  <c r="G30"/>
  <c r="O62" i="98"/>
  <c r="N45" i="89"/>
  <c r="J9" i="70"/>
  <c r="F41" i="89"/>
  <c r="R50"/>
  <c r="V51"/>
  <c r="J22"/>
  <c r="F22"/>
  <c r="G36" i="91"/>
  <c r="F20" i="92"/>
  <c r="V9" i="89"/>
  <c r="W10"/>
  <c r="V10" s="1"/>
  <c r="N9"/>
  <c r="O10"/>
  <c r="N10" s="1"/>
  <c r="G34" i="91"/>
  <c r="F23" i="69"/>
  <c r="G8" i="91"/>
  <c r="W9" i="70"/>
  <c r="E11"/>
  <c r="F11" s="1"/>
  <c r="I11"/>
  <c r="J11" s="1"/>
  <c r="K45" i="89"/>
  <c r="G39" i="91"/>
  <c r="F9" i="70"/>
  <c r="M11"/>
  <c r="G45" i="89"/>
  <c r="F45" s="1"/>
  <c r="F8"/>
  <c r="F9"/>
  <c r="K63" i="98"/>
  <c r="G63"/>
  <c r="R80"/>
  <c r="R81" s="1"/>
  <c r="R83" s="1"/>
  <c r="R19" s="1"/>
  <c r="V18" s="1"/>
  <c r="R20" i="92"/>
  <c r="Q10" i="89"/>
  <c r="R35"/>
  <c r="F37"/>
  <c r="G10" i="91"/>
  <c r="N79" i="98"/>
  <c r="W75"/>
  <c r="X76"/>
  <c r="X80" s="1"/>
  <c r="R9" i="89"/>
  <c r="V23" i="69"/>
  <c r="V80" i="98"/>
  <c r="W71"/>
  <c r="V79"/>
  <c r="V13"/>
  <c r="V14" s="1"/>
  <c r="X11"/>
  <c r="H76"/>
  <c r="G75"/>
  <c r="R45" i="89"/>
  <c r="N35"/>
  <c r="O71" i="98"/>
  <c r="N80"/>
  <c r="O70"/>
  <c r="U81"/>
  <c r="U83" s="1"/>
  <c r="U19" s="1"/>
  <c r="H11"/>
  <c r="F13"/>
  <c r="F14" s="1"/>
  <c r="O11" i="70"/>
  <c r="N9"/>
  <c r="J13" i="98"/>
  <c r="J14" s="1"/>
  <c r="L11"/>
  <c r="Q81"/>
  <c r="Q83" s="1"/>
  <c r="Q19" s="1"/>
  <c r="U18" s="1"/>
  <c r="S75"/>
  <c r="T76"/>
  <c r="T80" s="1"/>
  <c r="N13"/>
  <c r="N14" s="1"/>
  <c r="P11"/>
  <c r="V20" i="92"/>
  <c r="S11" i="70"/>
  <c r="R11" s="1"/>
  <c r="O20" i="92"/>
  <c r="V45" i="89"/>
  <c r="H105" i="67"/>
  <c r="G105" s="1"/>
  <c r="L23" i="68" l="1"/>
  <c r="D23"/>
  <c r="P23"/>
  <c r="H23"/>
  <c r="H26" s="1"/>
  <c r="H34" s="1"/>
  <c r="H17" i="89"/>
  <c r="D17"/>
  <c r="D21" s="1"/>
  <c r="J66" i="98"/>
  <c r="J70" s="1"/>
  <c r="J79" s="1"/>
  <c r="F66"/>
  <c r="H66" s="1"/>
  <c r="F10" i="89"/>
  <c r="S10"/>
  <c r="R10" s="1"/>
  <c r="L75" i="98"/>
  <c r="J20" i="92"/>
  <c r="T11" i="98"/>
  <c r="S11" s="1"/>
  <c r="S80"/>
  <c r="N81"/>
  <c r="N83" s="1"/>
  <c r="N19" s="1"/>
  <c r="R18" s="1"/>
  <c r="R22" s="1"/>
  <c r="R23" s="1"/>
  <c r="D20" i="89"/>
  <c r="T17"/>
  <c r="L25" i="68"/>
  <c r="L33" s="1"/>
  <c r="L24"/>
  <c r="L26" s="1"/>
  <c r="L34" s="1"/>
  <c r="P21" i="89"/>
  <c r="P20"/>
  <c r="H20"/>
  <c r="H21"/>
  <c r="T25" i="68"/>
  <c r="T33" s="1"/>
  <c r="T24"/>
  <c r="P25"/>
  <c r="P33" s="1"/>
  <c r="P24"/>
  <c r="E66" i="98"/>
  <c r="E70" s="1"/>
  <c r="E79" s="1"/>
  <c r="E81" s="1"/>
  <c r="E83" s="1"/>
  <c r="E19" s="1"/>
  <c r="E22" s="1"/>
  <c r="E23" s="1"/>
  <c r="I66"/>
  <c r="I70" s="1"/>
  <c r="I79" s="1"/>
  <c r="I81" s="1"/>
  <c r="I83" s="1"/>
  <c r="I19" s="1"/>
  <c r="H25" i="68"/>
  <c r="H33" s="1"/>
  <c r="H24"/>
  <c r="L20" i="89"/>
  <c r="L21"/>
  <c r="P26" i="68"/>
  <c r="P34" s="1"/>
  <c r="V81" i="98"/>
  <c r="V83" s="1"/>
  <c r="V19" s="1"/>
  <c r="V22" s="1"/>
  <c r="V23" s="1"/>
  <c r="W11" i="70"/>
  <c r="V11" s="1"/>
  <c r="V9"/>
  <c r="J45" i="89"/>
  <c r="N11" i="70"/>
  <c r="G18" i="91"/>
  <c r="G22" s="1"/>
  <c r="F22" s="1"/>
  <c r="L13" i="98"/>
  <c r="K11"/>
  <c r="G76"/>
  <c r="W80"/>
  <c r="N20" i="92"/>
  <c r="P75" i="98"/>
  <c r="O11"/>
  <c r="P13"/>
  <c r="X79"/>
  <c r="X81" s="1"/>
  <c r="W76"/>
  <c r="U22"/>
  <c r="U23" s="1"/>
  <c r="T79"/>
  <c r="T81" s="1"/>
  <c r="S76"/>
  <c r="G11"/>
  <c r="H13"/>
  <c r="W11"/>
  <c r="X13"/>
  <c r="F70" l="1"/>
  <c r="F79" s="1"/>
  <c r="L66"/>
  <c r="K75"/>
  <c r="L76"/>
  <c r="K76" s="1"/>
  <c r="T13"/>
  <c r="L23" i="89"/>
  <c r="D23"/>
  <c r="T20"/>
  <c r="T21"/>
  <c r="T26" i="68"/>
  <c r="T34" s="1"/>
  <c r="T9" i="69" s="1"/>
  <c r="T12" s="1"/>
  <c r="T28" s="1"/>
  <c r="P23" i="89"/>
  <c r="H9" i="69"/>
  <c r="H12" s="1"/>
  <c r="H28" s="1"/>
  <c r="P9"/>
  <c r="P12" s="1"/>
  <c r="P28" s="1"/>
  <c r="H23" i="89"/>
  <c r="L9" i="69"/>
  <c r="L12" s="1"/>
  <c r="L28" s="1"/>
  <c r="T14" i="98"/>
  <c r="S14" s="1"/>
  <c r="S13"/>
  <c r="H70"/>
  <c r="G66"/>
  <c r="H14"/>
  <c r="G13"/>
  <c r="P14"/>
  <c r="O13"/>
  <c r="O75"/>
  <c r="P76"/>
  <c r="L14"/>
  <c r="K13"/>
  <c r="X14"/>
  <c r="W13"/>
  <c r="S81"/>
  <c r="T83"/>
  <c r="W81"/>
  <c r="X83"/>
  <c r="L70" l="1"/>
  <c r="K70" s="1"/>
  <c r="K66"/>
  <c r="M70" s="1"/>
  <c r="M79" s="1"/>
  <c r="T14" i="70"/>
  <c r="T15" s="1"/>
  <c r="T16" i="92"/>
  <c r="P14" i="70"/>
  <c r="P15" s="1"/>
  <c r="P16" i="92"/>
  <c r="L16"/>
  <c r="L14" i="70"/>
  <c r="L15" s="1"/>
  <c r="H16" i="92"/>
  <c r="H14" i="70"/>
  <c r="H15" s="1"/>
  <c r="T23" i="89"/>
  <c r="G70" i="98"/>
  <c r="H79"/>
  <c r="W14"/>
  <c r="K14"/>
  <c r="O76"/>
  <c r="P79"/>
  <c r="T19"/>
  <c r="S83"/>
  <c r="O14"/>
  <c r="G14"/>
  <c r="P80"/>
  <c r="O80" s="1"/>
  <c r="W83"/>
  <c r="X19"/>
  <c r="W19" s="1"/>
  <c r="L79" l="1"/>
  <c r="X18"/>
  <c r="W18" s="1"/>
  <c r="S19"/>
  <c r="P81"/>
  <c r="X22" l="1"/>
  <c r="P83"/>
  <c r="O81"/>
  <c r="O83" l="1"/>
  <c r="P19"/>
  <c r="X23"/>
  <c r="W23" s="1"/>
  <c r="W22"/>
  <c r="T18" l="1"/>
  <c r="O19"/>
  <c r="S18" l="1"/>
  <c r="T22"/>
  <c r="T23" l="1"/>
  <c r="S23" s="1"/>
  <c r="S22"/>
  <c r="I33" i="89" l="1"/>
  <c r="L68" i="67"/>
  <c r="K33" i="89" s="1"/>
  <c r="J33" l="1"/>
  <c r="H68" i="67" l="1"/>
  <c r="G33" i="89" s="1"/>
  <c r="E33"/>
  <c r="F33" l="1"/>
  <c r="G16" l="1"/>
  <c r="H84" i="67" l="1"/>
  <c r="G49" i="89" s="1"/>
  <c r="E49"/>
  <c r="H83" i="67"/>
  <c r="E48" i="89"/>
  <c r="F49" l="1"/>
  <c r="G48"/>
  <c r="F48" l="1"/>
  <c r="S16" l="1"/>
  <c r="O16"/>
  <c r="K16"/>
  <c r="X84" i="67" l="1"/>
  <c r="W49" i="89" s="1"/>
  <c r="U49"/>
  <c r="Q49"/>
  <c r="T84" i="67"/>
  <c r="S49" i="89" s="1"/>
  <c r="P84" i="67"/>
  <c r="O49" i="89" s="1"/>
  <c r="M49"/>
  <c r="L84" i="67"/>
  <c r="K49" i="89" s="1"/>
  <c r="I49"/>
  <c r="U48"/>
  <c r="X83" i="67"/>
  <c r="T83"/>
  <c r="Q48" i="89"/>
  <c r="P83" i="67"/>
  <c r="M48" i="89"/>
  <c r="L83" i="67"/>
  <c r="I48" i="89"/>
  <c r="J49" l="1"/>
  <c r="N49"/>
  <c r="V49"/>
  <c r="R49"/>
  <c r="W48"/>
  <c r="S48"/>
  <c r="O48"/>
  <c r="K48"/>
  <c r="V48" l="1"/>
  <c r="R48"/>
  <c r="N48"/>
  <c r="J48"/>
  <c r="X69" i="67" l="1"/>
  <c r="W34" i="89" s="1"/>
  <c r="U34"/>
  <c r="Q34"/>
  <c r="T69" i="67"/>
  <c r="S34" i="89" s="1"/>
  <c r="M34"/>
  <c r="P69" i="67"/>
  <c r="O34" i="89" s="1"/>
  <c r="L69" i="67"/>
  <c r="K34" i="89" s="1"/>
  <c r="I34"/>
  <c r="H69" i="67"/>
  <c r="G34" i="89" s="1"/>
  <c r="E34"/>
  <c r="F34" l="1"/>
  <c r="J34"/>
  <c r="V34"/>
  <c r="N34"/>
  <c r="R34"/>
  <c r="H9" i="67" l="1"/>
  <c r="L9"/>
  <c r="P9"/>
  <c r="T9"/>
  <c r="X68" l="1"/>
  <c r="U33" i="89"/>
  <c r="Q33"/>
  <c r="T68" i="67"/>
  <c r="M33" i="89"/>
  <c r="P68" i="67"/>
  <c r="W33" i="89" l="1"/>
  <c r="S33"/>
  <c r="O33"/>
  <c r="V33" l="1"/>
  <c r="R33"/>
  <c r="N33"/>
  <c r="H32" i="67" l="1"/>
  <c r="L32" l="1"/>
  <c r="P32" l="1"/>
  <c r="T32" l="1"/>
  <c r="X32" l="1"/>
  <c r="H22" i="92" l="1"/>
  <c r="K18"/>
  <c r="J18" s="1"/>
  <c r="O18" l="1"/>
  <c r="N18" s="1"/>
  <c r="L22"/>
  <c r="S18" l="1"/>
  <c r="R18" s="1"/>
  <c r="P22"/>
  <c r="W18" l="1"/>
  <c r="V18" s="1"/>
  <c r="T22"/>
  <c r="E18" i="68" l="1"/>
  <c r="H24" i="67"/>
  <c r="G18" i="68" s="1"/>
  <c r="E29" l="1"/>
  <c r="E11" i="69" s="1"/>
  <c r="F18" i="68"/>
  <c r="G29"/>
  <c r="G11" i="69" l="1"/>
  <c r="F29" i="68"/>
  <c r="L24" i="67"/>
  <c r="K18" i="68" s="1"/>
  <c r="I18"/>
  <c r="J18" l="1"/>
  <c r="K29"/>
  <c r="I29"/>
  <c r="I11" i="69" s="1"/>
  <c r="K11" l="1"/>
  <c r="J29" i="68"/>
  <c r="P24" i="67"/>
  <c r="O18" i="68" s="1"/>
  <c r="M18"/>
  <c r="O29" l="1"/>
  <c r="N18"/>
  <c r="M29"/>
  <c r="M11" i="69" s="1"/>
  <c r="O11" l="1"/>
  <c r="N29" i="68"/>
  <c r="Q18"/>
  <c r="T24" i="67"/>
  <c r="S18" i="68" s="1"/>
  <c r="Q29" l="1"/>
  <c r="Q11" i="69" s="1"/>
  <c r="R18" i="68"/>
  <c r="S29"/>
  <c r="X24" i="67" l="1"/>
  <c r="W18" i="68" s="1"/>
  <c r="U18"/>
  <c r="S11" i="69"/>
  <c r="R29" i="68"/>
  <c r="U29" l="1"/>
  <c r="U11" i="69" s="1"/>
  <c r="V18" i="68"/>
  <c r="W29"/>
  <c r="V29" l="1"/>
  <c r="W11" i="69"/>
  <c r="H15" i="67" l="1"/>
  <c r="F14"/>
  <c r="J14" l="1"/>
  <c r="L15"/>
  <c r="H14"/>
  <c r="H22"/>
  <c r="L22" l="1"/>
  <c r="P15"/>
  <c r="N14"/>
  <c r="L14"/>
  <c r="T15" l="1"/>
  <c r="R14"/>
  <c r="P22"/>
  <c r="P14"/>
  <c r="T14" l="1"/>
  <c r="T22"/>
  <c r="X15"/>
  <c r="V14"/>
  <c r="X22" l="1"/>
  <c r="X14"/>
  <c r="H23" l="1"/>
  <c r="L23"/>
  <c r="T23"/>
  <c r="P23"/>
  <c r="X23"/>
  <c r="H16"/>
  <c r="P16"/>
  <c r="L16"/>
  <c r="T16"/>
  <c r="X16"/>
  <c r="X17" l="1"/>
  <c r="P17"/>
  <c r="T17"/>
  <c r="L17"/>
  <c r="H17"/>
  <c r="H33" l="1"/>
  <c r="H37" s="1"/>
  <c r="F37"/>
  <c r="E17" i="68" s="1"/>
  <c r="E19" s="1"/>
  <c r="G17" l="1"/>
  <c r="G37" i="67"/>
  <c r="E8" i="68"/>
  <c r="E21"/>
  <c r="E31" s="1"/>
  <c r="E10" i="69" s="1"/>
  <c r="E26" i="89"/>
  <c r="E23" i="68"/>
  <c r="F17" l="1"/>
  <c r="G19"/>
  <c r="G8" l="1"/>
  <c r="G21"/>
  <c r="G23" s="1"/>
  <c r="G26" i="89"/>
  <c r="F26" s="1"/>
  <c r="F19" i="68"/>
  <c r="F8" l="1"/>
  <c r="F21"/>
  <c r="G31"/>
  <c r="F23"/>
  <c r="L33" i="67"/>
  <c r="L37" s="1"/>
  <c r="J37"/>
  <c r="I17" i="68" s="1"/>
  <c r="I19" s="1"/>
  <c r="P33" i="67" l="1"/>
  <c r="P37" s="1"/>
  <c r="N37"/>
  <c r="M17" i="68" s="1"/>
  <c r="M19" s="1"/>
  <c r="K17"/>
  <c r="K37" i="67"/>
  <c r="I8" i="68"/>
  <c r="I26" i="89"/>
  <c r="I21" i="68"/>
  <c r="I31" s="1"/>
  <c r="I10" i="69" s="1"/>
  <c r="F31" i="68"/>
  <c r="G10" i="69"/>
  <c r="F10" s="1"/>
  <c r="J17" i="68" l="1"/>
  <c r="K19"/>
  <c r="O17"/>
  <c r="O37" i="67"/>
  <c r="M21" i="68"/>
  <c r="M31" s="1"/>
  <c r="M10" i="69" s="1"/>
  <c r="M8" i="68"/>
  <c r="M26" i="89"/>
  <c r="I23" i="68"/>
  <c r="M23" l="1"/>
  <c r="I24"/>
  <c r="I25"/>
  <c r="I33" s="1"/>
  <c r="N17"/>
  <c r="O19"/>
  <c r="K8"/>
  <c r="K21"/>
  <c r="J19"/>
  <c r="K26" i="89"/>
  <c r="J26" s="1"/>
  <c r="I26" i="68" l="1"/>
  <c r="I34" s="1"/>
  <c r="I9" i="69" s="1"/>
  <c r="T33" i="67"/>
  <c r="T37" s="1"/>
  <c r="R37"/>
  <c r="Q17" i="68" s="1"/>
  <c r="Q19" s="1"/>
  <c r="E24"/>
  <c r="E25"/>
  <c r="E33" s="1"/>
  <c r="D24"/>
  <c r="D25"/>
  <c r="D33" s="1"/>
  <c r="I12" i="69"/>
  <c r="J8"/>
  <c r="J8" i="68"/>
  <c r="F8" i="69"/>
  <c r="K23" i="68"/>
  <c r="K31"/>
  <c r="J21"/>
  <c r="F9"/>
  <c r="G25"/>
  <c r="G24"/>
  <c r="O8"/>
  <c r="O26" i="89"/>
  <c r="N26" s="1"/>
  <c r="O21" i="68"/>
  <c r="N19"/>
  <c r="N8" l="1"/>
  <c r="J23"/>
  <c r="Q26" i="89"/>
  <c r="Q8" i="68"/>
  <c r="Q21"/>
  <c r="Q31" s="1"/>
  <c r="Q10" i="69" s="1"/>
  <c r="M24" i="68"/>
  <c r="M25"/>
  <c r="M33" s="1"/>
  <c r="F25"/>
  <c r="G33"/>
  <c r="K10" i="69"/>
  <c r="J10" s="1"/>
  <c r="J31" i="68"/>
  <c r="E26"/>
  <c r="E34" s="1"/>
  <c r="E9" i="69" s="1"/>
  <c r="E12" s="1"/>
  <c r="N8"/>
  <c r="O23" i="68"/>
  <c r="O31"/>
  <c r="N21"/>
  <c r="F24"/>
  <c r="G26"/>
  <c r="K25"/>
  <c r="J9"/>
  <c r="K24"/>
  <c r="J24" s="1"/>
  <c r="S37" i="67"/>
  <c r="S17" i="68"/>
  <c r="D26"/>
  <c r="D34" s="1"/>
  <c r="D9" i="69" s="1"/>
  <c r="D12" s="1"/>
  <c r="D28" s="1"/>
  <c r="M26" i="68" l="1"/>
  <c r="M34" s="1"/>
  <c r="M9" i="69" s="1"/>
  <c r="M12" s="1"/>
  <c r="X33" i="67"/>
  <c r="X37" s="1"/>
  <c r="V37"/>
  <c r="U17" i="68" s="1"/>
  <c r="U19" s="1"/>
  <c r="N31"/>
  <c r="O10" i="69"/>
  <c r="N10" s="1"/>
  <c r="D14" i="70"/>
  <c r="D15" s="1"/>
  <c r="D16" i="92"/>
  <c r="D22" s="1"/>
  <c r="R17" i="68"/>
  <c r="S19"/>
  <c r="J25"/>
  <c r="K33"/>
  <c r="F33"/>
  <c r="N9"/>
  <c r="O24"/>
  <c r="N24" s="1"/>
  <c r="O25"/>
  <c r="K26"/>
  <c r="F26"/>
  <c r="G34"/>
  <c r="F34" s="1"/>
  <c r="N23"/>
  <c r="Q23"/>
  <c r="O26" l="1"/>
  <c r="O34" s="1"/>
  <c r="N34" s="1"/>
  <c r="S26" i="89"/>
  <c r="R26" s="1"/>
  <c r="S8" i="68"/>
  <c r="S21"/>
  <c r="S23" s="1"/>
  <c r="R19"/>
  <c r="W37" i="67"/>
  <c r="W17" i="68"/>
  <c r="G9" i="69"/>
  <c r="N26" i="68"/>
  <c r="K34"/>
  <c r="J34" s="1"/>
  <c r="J26"/>
  <c r="U26" i="89"/>
  <c r="U21" i="68"/>
  <c r="U31" s="1"/>
  <c r="U10" i="69" s="1"/>
  <c r="U8" i="68"/>
  <c r="J33"/>
  <c r="O33"/>
  <c r="N25"/>
  <c r="K9" i="69" l="1"/>
  <c r="K12" s="1"/>
  <c r="R23" i="68"/>
  <c r="O9" i="69"/>
  <c r="N33" i="68"/>
  <c r="F9" i="69"/>
  <c r="G12"/>
  <c r="U23" i="68"/>
  <c r="R8"/>
  <c r="S31"/>
  <c r="R21"/>
  <c r="V17"/>
  <c r="W19"/>
  <c r="J9" i="69" l="1"/>
  <c r="R8"/>
  <c r="S25" i="68"/>
  <c r="S24"/>
  <c r="R9"/>
  <c r="N9" i="69"/>
  <c r="O12"/>
  <c r="U24" i="68"/>
  <c r="U25"/>
  <c r="U33" s="1"/>
  <c r="V19"/>
  <c r="W26" i="89"/>
  <c r="V26" s="1"/>
  <c r="W21" i="68"/>
  <c r="W8"/>
  <c r="Q24"/>
  <c r="Q25"/>
  <c r="Q33" s="1"/>
  <c r="S10" i="69"/>
  <c r="R10" s="1"/>
  <c r="R31" i="68"/>
  <c r="F12" i="69"/>
  <c r="J12"/>
  <c r="U26" i="68" l="1"/>
  <c r="U34" s="1"/>
  <c r="U9" i="69" s="1"/>
  <c r="U12" s="1"/>
  <c r="Q26" i="68"/>
  <c r="Q34" s="1"/>
  <c r="Q9" i="69" s="1"/>
  <c r="Q12" s="1"/>
  <c r="V8" i="68"/>
  <c r="N12" i="69"/>
  <c r="R25" i="68"/>
  <c r="S33"/>
  <c r="R24"/>
  <c r="S26"/>
  <c r="V8" i="69"/>
  <c r="W23" i="68"/>
  <c r="W31"/>
  <c r="V21"/>
  <c r="W25" l="1"/>
  <c r="W24"/>
  <c r="V24" s="1"/>
  <c r="V9"/>
  <c r="V23"/>
  <c r="V31"/>
  <c r="W10" i="69"/>
  <c r="V10" s="1"/>
  <c r="R33" i="68"/>
  <c r="R26"/>
  <c r="S34"/>
  <c r="R34" s="1"/>
  <c r="W26" l="1"/>
  <c r="W34" s="1"/>
  <c r="V34" s="1"/>
  <c r="S9" i="69"/>
  <c r="W33" i="68"/>
  <c r="V25"/>
  <c r="V26" l="1"/>
  <c r="R9" i="69"/>
  <c r="S12"/>
  <c r="V33" i="68"/>
  <c r="W9" i="69"/>
  <c r="R12" l="1"/>
  <c r="V9"/>
  <c r="W12"/>
  <c r="V12" l="1"/>
  <c r="J119" i="67" l="1"/>
  <c r="L113"/>
  <c r="L119" s="1"/>
  <c r="K119" s="1"/>
  <c r="E35" i="91"/>
  <c r="E41" s="1"/>
  <c r="E45" s="1"/>
  <c r="H113" i="67"/>
  <c r="F119"/>
  <c r="H119" l="1"/>
  <c r="G119" s="1"/>
  <c r="G35" i="91"/>
  <c r="G41" s="1"/>
  <c r="G45" s="1"/>
  <c r="F45" s="1"/>
  <c r="H47" i="67"/>
  <c r="F49"/>
  <c r="E27" i="89"/>
  <c r="E22" i="69"/>
  <c r="E24" s="1"/>
  <c r="J67" i="98"/>
  <c r="F67"/>
  <c r="F71" l="1"/>
  <c r="F80" s="1"/>
  <c r="F81" s="1"/>
  <c r="F83" s="1"/>
  <c r="F19" s="1"/>
  <c r="H67"/>
  <c r="L67"/>
  <c r="J71"/>
  <c r="J80" s="1"/>
  <c r="J81" s="1"/>
  <c r="J83" s="1"/>
  <c r="J19" s="1"/>
  <c r="H49" i="67"/>
  <c r="G49" s="1"/>
  <c r="G22" i="69"/>
  <c r="G24" s="1"/>
  <c r="F24" s="1"/>
  <c r="G27" i="89"/>
  <c r="F27" s="1"/>
  <c r="M18" i="98" l="1"/>
  <c r="N18"/>
  <c r="N22" s="1"/>
  <c r="N23" s="1"/>
  <c r="G67"/>
  <c r="H71"/>
  <c r="L71"/>
  <c r="K67"/>
  <c r="M71" s="1"/>
  <c r="M80" s="1"/>
  <c r="M81" s="1"/>
  <c r="M83" s="1"/>
  <c r="M19" s="1"/>
  <c r="I18"/>
  <c r="I22" s="1"/>
  <c r="I23" s="1"/>
  <c r="J18"/>
  <c r="J22" s="1"/>
  <c r="J23" s="1"/>
  <c r="J49" i="67" l="1"/>
  <c r="I22" i="69"/>
  <c r="I24" s="1"/>
  <c r="L47" i="67"/>
  <c r="I27" i="89"/>
  <c r="Q18" i="98"/>
  <c r="Q22" s="1"/>
  <c r="Q23" s="1"/>
  <c r="M22"/>
  <c r="M23" s="1"/>
  <c r="G71"/>
  <c r="H80"/>
  <c r="K71"/>
  <c r="L80"/>
  <c r="L81" l="1"/>
  <c r="K80"/>
  <c r="K27" i="89"/>
  <c r="J27" s="1"/>
  <c r="K22" i="69"/>
  <c r="K24" s="1"/>
  <c r="J24" s="1"/>
  <c r="L49" i="67"/>
  <c r="K49" s="1"/>
  <c r="H81" i="98"/>
  <c r="G80"/>
  <c r="G81" l="1"/>
  <c r="H83"/>
  <c r="L83"/>
  <c r="K81"/>
  <c r="N49" i="67" l="1"/>
  <c r="M27" i="89"/>
  <c r="P47" i="67"/>
  <c r="M22" i="69"/>
  <c r="M24" s="1"/>
  <c r="H19" i="98"/>
  <c r="G83"/>
  <c r="Q27" i="89"/>
  <c r="T47" i="67"/>
  <c r="R49"/>
  <c r="Q22" i="69"/>
  <c r="Q24" s="1"/>
  <c r="V49" i="67"/>
  <c r="U22" i="69"/>
  <c r="U24" s="1"/>
  <c r="U27" i="89"/>
  <c r="X47" i="67"/>
  <c r="L19" i="98"/>
  <c r="K83"/>
  <c r="X49" i="67" l="1"/>
  <c r="W49" s="1"/>
  <c r="W27" i="89"/>
  <c r="V27" s="1"/>
  <c r="W22" i="69"/>
  <c r="W24" s="1"/>
  <c r="V24" s="1"/>
  <c r="S27" i="89"/>
  <c r="R27" s="1"/>
  <c r="T49" i="67"/>
  <c r="S49" s="1"/>
  <c r="S22" i="69"/>
  <c r="S24" s="1"/>
  <c r="R24" s="1"/>
  <c r="P18" i="98"/>
  <c r="K19"/>
  <c r="G19"/>
  <c r="L18"/>
  <c r="K18" s="1"/>
  <c r="P49" i="67"/>
  <c r="O49" s="1"/>
  <c r="O27" i="89"/>
  <c r="N27" s="1"/>
  <c r="O22" i="69"/>
  <c r="O24" s="1"/>
  <c r="N24" s="1"/>
  <c r="P22" i="98" l="1"/>
  <c r="O18"/>
  <c r="L22"/>
  <c r="K22" l="1"/>
  <c r="L23"/>
  <c r="K23" s="1"/>
  <c r="P23"/>
  <c r="O23" s="1"/>
  <c r="O22"/>
  <c r="E40" i="89" l="1"/>
  <c r="H75" i="67"/>
  <c r="G40" i="89" s="1"/>
  <c r="H82" i="67"/>
  <c r="G47" i="89" s="1"/>
  <c r="E47"/>
  <c r="E46"/>
  <c r="F87" i="67"/>
  <c r="H81"/>
  <c r="F40" i="89" l="1"/>
  <c r="H87" i="67"/>
  <c r="G87" s="1"/>
  <c r="G46" i="89"/>
  <c r="E52"/>
  <c r="E15" s="1"/>
  <c r="F47"/>
  <c r="F46" l="1"/>
  <c r="G52"/>
  <c r="G15" l="1"/>
  <c r="F15" s="1"/>
  <c r="F52"/>
  <c r="I40" l="1"/>
  <c r="L75" i="67"/>
  <c r="K40" i="89" s="1"/>
  <c r="M40"/>
  <c r="P75" i="67"/>
  <c r="O40" i="89" s="1"/>
  <c r="U40"/>
  <c r="X75" i="67"/>
  <c r="W40" i="89" s="1"/>
  <c r="M46"/>
  <c r="N87" i="67"/>
  <c r="P81"/>
  <c r="U46" i="89"/>
  <c r="V87" i="67"/>
  <c r="X81"/>
  <c r="M47" i="89"/>
  <c r="P82" i="67"/>
  <c r="O47" i="89" s="1"/>
  <c r="X82" i="67"/>
  <c r="W47" i="89" s="1"/>
  <c r="U47"/>
  <c r="T75" i="67"/>
  <c r="S40" i="89" s="1"/>
  <c r="Q40"/>
  <c r="I46"/>
  <c r="L81" i="67"/>
  <c r="J87"/>
  <c r="Q46" i="89"/>
  <c r="T81" i="67"/>
  <c r="R87"/>
  <c r="I47" i="89"/>
  <c r="L82" i="67"/>
  <c r="K47" i="89" s="1"/>
  <c r="T82" i="67"/>
  <c r="S47" i="89" s="1"/>
  <c r="Q47"/>
  <c r="N47" l="1"/>
  <c r="J40"/>
  <c r="J47"/>
  <c r="V40"/>
  <c r="N40"/>
  <c r="K46"/>
  <c r="L87" i="67"/>
  <c r="K87" s="1"/>
  <c r="S46" i="89"/>
  <c r="T87" i="67"/>
  <c r="S87" s="1"/>
  <c r="O46" i="89"/>
  <c r="P87" i="67"/>
  <c r="O87" s="1"/>
  <c r="Q52" i="89"/>
  <c r="Q15" s="1"/>
  <c r="U52"/>
  <c r="U15" s="1"/>
  <c r="R47"/>
  <c r="I52"/>
  <c r="I15" s="1"/>
  <c r="R40"/>
  <c r="V47"/>
  <c r="M52"/>
  <c r="M15" s="1"/>
  <c r="W46"/>
  <c r="X87" i="67"/>
  <c r="W87" s="1"/>
  <c r="V46" i="89" l="1"/>
  <c r="W52"/>
  <c r="N46"/>
  <c r="O52"/>
  <c r="R46"/>
  <c r="S52"/>
  <c r="J46"/>
  <c r="K52"/>
  <c r="J52" l="1"/>
  <c r="K15"/>
  <c r="J15" s="1"/>
  <c r="S15"/>
  <c r="R15" s="1"/>
  <c r="R52"/>
  <c r="O15"/>
  <c r="N15" s="1"/>
  <c r="N52"/>
  <c r="V52"/>
  <c r="W15"/>
  <c r="V15" s="1"/>
  <c r="T74" i="67" l="1"/>
  <c r="S39" i="89" s="1"/>
  <c r="Q39"/>
  <c r="I39"/>
  <c r="L74" i="67"/>
  <c r="K39" i="89" s="1"/>
  <c r="E39"/>
  <c r="H74" i="67"/>
  <c r="G39" i="89" s="1"/>
  <c r="X74" i="67"/>
  <c r="W39" i="89" s="1"/>
  <c r="U39"/>
  <c r="P74" i="67"/>
  <c r="O39" i="89" s="1"/>
  <c r="M39"/>
  <c r="F39" l="1"/>
  <c r="J39"/>
  <c r="N39"/>
  <c r="V39"/>
  <c r="R39"/>
  <c r="E38" l="1"/>
  <c r="H73" i="67"/>
  <c r="G38" i="89" l="1"/>
  <c r="I38" l="1"/>
  <c r="L73" i="67"/>
  <c r="F38" i="89"/>
  <c r="K38" l="1"/>
  <c r="P73" i="67" l="1"/>
  <c r="N77"/>
  <c r="M38" i="89"/>
  <c r="M42" s="1"/>
  <c r="M14" s="1"/>
  <c r="J38"/>
  <c r="P77" i="67" l="1"/>
  <c r="O77" s="1"/>
  <c r="O38" i="89"/>
  <c r="O42" l="1"/>
  <c r="N38"/>
  <c r="Q38"/>
  <c r="Q42" s="1"/>
  <c r="Q14" s="1"/>
  <c r="R77" i="67"/>
  <c r="T73"/>
  <c r="S38" i="89" l="1"/>
  <c r="T77" i="67"/>
  <c r="S77" s="1"/>
  <c r="N42" i="89"/>
  <c r="O14"/>
  <c r="N14" s="1"/>
  <c r="X73" i="67" l="1"/>
  <c r="V77"/>
  <c r="U38" i="89"/>
  <c r="U42" s="1"/>
  <c r="U14" s="1"/>
  <c r="R38"/>
  <c r="S42"/>
  <c r="R42" l="1"/>
  <c r="S14"/>
  <c r="R14" s="1"/>
  <c r="W38"/>
  <c r="X77" i="67"/>
  <c r="W77" s="1"/>
  <c r="V38" i="89" l="1"/>
  <c r="W42"/>
  <c r="W14" l="1"/>
  <c r="V14" s="1"/>
  <c r="V42"/>
  <c r="O28" l="1"/>
  <c r="O29" s="1"/>
  <c r="M29"/>
  <c r="M13" s="1"/>
  <c r="M17" s="1"/>
  <c r="M20" l="1"/>
  <c r="M21"/>
  <c r="N29"/>
  <c r="O13"/>
  <c r="N13" l="1"/>
  <c r="O17"/>
  <c r="M23"/>
  <c r="O20" l="1"/>
  <c r="O21"/>
  <c r="N21" s="1"/>
  <c r="N17"/>
  <c r="S28" l="1"/>
  <c r="S29" s="1"/>
  <c r="Q29"/>
  <c r="Q13" s="1"/>
  <c r="Q17" s="1"/>
  <c r="N20"/>
  <c r="O23"/>
  <c r="N23" s="1"/>
  <c r="W28" l="1"/>
  <c r="W29" s="1"/>
  <c r="U29"/>
  <c r="U13" s="1"/>
  <c r="U17" s="1"/>
  <c r="R29"/>
  <c r="S13"/>
  <c r="Q20"/>
  <c r="Q21"/>
  <c r="S17" l="1"/>
  <c r="R13"/>
  <c r="U20"/>
  <c r="U21"/>
  <c r="W13"/>
  <c r="V29"/>
  <c r="Q23"/>
  <c r="W17" l="1"/>
  <c r="V13"/>
  <c r="S20"/>
  <c r="S21"/>
  <c r="R21" s="1"/>
  <c r="R17"/>
  <c r="U23"/>
  <c r="S23" l="1"/>
  <c r="R23" s="1"/>
  <c r="R20"/>
  <c r="W20"/>
  <c r="W21"/>
  <c r="V21" s="1"/>
  <c r="V17"/>
  <c r="V20" l="1"/>
  <c r="W23"/>
  <c r="V23" s="1"/>
  <c r="R26" i="69"/>
  <c r="V26" l="1"/>
  <c r="L43" i="67" l="1"/>
  <c r="K18" i="69" s="1"/>
  <c r="J18" s="1"/>
  <c r="I18"/>
  <c r="T43" i="67"/>
  <c r="S18" i="69" s="1"/>
  <c r="Q18"/>
  <c r="E18"/>
  <c r="H43" i="67"/>
  <c r="G18" i="69" s="1"/>
  <c r="M18"/>
  <c r="P43" i="67"/>
  <c r="O18" i="69" s="1"/>
  <c r="U18"/>
  <c r="X43" i="67"/>
  <c r="W18" i="69" s="1"/>
  <c r="R18" l="1"/>
  <c r="V18"/>
  <c r="N18"/>
  <c r="F18"/>
  <c r="I17" l="1"/>
  <c r="L42" i="67"/>
  <c r="K17" i="69" s="1"/>
  <c r="J17" l="1"/>
  <c r="H42" i="67"/>
  <c r="G17" i="69" s="1"/>
  <c r="E17"/>
  <c r="F17" l="1"/>
  <c r="L40" i="67" l="1"/>
  <c r="K15" i="69" s="1"/>
  <c r="J15" s="1"/>
  <c r="I15"/>
  <c r="Q15"/>
  <c r="T40" i="67"/>
  <c r="S15" i="69" s="1"/>
  <c r="R15" s="1"/>
  <c r="P40" i="67"/>
  <c r="O15" i="69" s="1"/>
  <c r="M15"/>
  <c r="E15" l="1"/>
  <c r="H40" i="67"/>
  <c r="G15" i="69" s="1"/>
  <c r="U15"/>
  <c r="X40" i="67"/>
  <c r="W15" i="69" s="1"/>
  <c r="N15"/>
  <c r="F15" l="1"/>
  <c r="V15"/>
  <c r="I16" l="1"/>
  <c r="I19" s="1"/>
  <c r="L41" i="67"/>
  <c r="J44"/>
  <c r="Q16" i="69"/>
  <c r="T41" i="67"/>
  <c r="E16" i="69"/>
  <c r="E19" s="1"/>
  <c r="H41" i="67"/>
  <c r="F44"/>
  <c r="U16" i="69"/>
  <c r="X41" i="67"/>
  <c r="P41"/>
  <c r="M16" i="69"/>
  <c r="G16" l="1"/>
  <c r="H44" i="67"/>
  <c r="G44" s="1"/>
  <c r="O16" i="69"/>
  <c r="W16"/>
  <c r="S16"/>
  <c r="K16"/>
  <c r="L44" i="67"/>
  <c r="K44" s="1"/>
  <c r="U17" i="69" l="1"/>
  <c r="U19" s="1"/>
  <c r="U28" s="1"/>
  <c r="X42" i="67"/>
  <c r="V44"/>
  <c r="P42"/>
  <c r="M17" i="69"/>
  <c r="M19" s="1"/>
  <c r="M28" s="1"/>
  <c r="N44" i="67"/>
  <c r="Q17" i="69"/>
  <c r="Q19" s="1"/>
  <c r="Q28" s="1"/>
  <c r="T42" i="67"/>
  <c r="R44"/>
  <c r="J16" i="69"/>
  <c r="K19"/>
  <c r="R16"/>
  <c r="V16"/>
  <c r="N16"/>
  <c r="F16"/>
  <c r="G19"/>
  <c r="S17" l="1"/>
  <c r="T44" i="67"/>
  <c r="S44" s="1"/>
  <c r="O17" i="69"/>
  <c r="P44" i="67"/>
  <c r="O44" s="1"/>
  <c r="U16" i="92"/>
  <c r="U22" s="1"/>
  <c r="U14" i="70"/>
  <c r="U15" s="1"/>
  <c r="Q14"/>
  <c r="Q15" s="1"/>
  <c r="Q16" i="92"/>
  <c r="Q22" s="1"/>
  <c r="M16"/>
  <c r="M22" s="1"/>
  <c r="M14" i="70"/>
  <c r="M15" s="1"/>
  <c r="W17" i="69"/>
  <c r="X44" i="67"/>
  <c r="F19" i="69"/>
  <c r="J19"/>
  <c r="V17" l="1"/>
  <c r="W19"/>
  <c r="N17"/>
  <c r="O19"/>
  <c r="R17"/>
  <c r="S19"/>
  <c r="R19" l="1"/>
  <c r="S28"/>
  <c r="N19"/>
  <c r="V19"/>
  <c r="W28"/>
  <c r="W14" i="70" l="1"/>
  <c r="W16" i="92"/>
  <c r="V28" i="69"/>
  <c r="S14" i="70"/>
  <c r="R28" i="69"/>
  <c r="S16" i="92"/>
  <c r="R16" l="1"/>
  <c r="R24" s="1"/>
  <c r="S22"/>
  <c r="S15" i="70"/>
  <c r="R15" s="1"/>
  <c r="R14"/>
  <c r="V14"/>
  <c r="W15"/>
  <c r="V15" s="1"/>
  <c r="V16" i="92"/>
  <c r="V24" s="1"/>
  <c r="W22"/>
  <c r="F49" i="98" l="1"/>
  <c r="F51" s="1"/>
  <c r="F53" s="1"/>
  <c r="F18" s="1"/>
  <c r="F22" s="1"/>
  <c r="F23" s="1"/>
  <c r="H44"/>
  <c r="F46"/>
  <c r="F50" s="1"/>
  <c r="H49" l="1"/>
  <c r="H46"/>
  <c r="H51" l="1"/>
  <c r="H50"/>
  <c r="G50" s="1"/>
  <c r="G46"/>
  <c r="G51" l="1"/>
  <c r="H53"/>
  <c r="H18" l="1"/>
  <c r="G53"/>
  <c r="G18" l="1"/>
  <c r="H22"/>
  <c r="G22" l="1"/>
  <c r="H23"/>
  <c r="G23" s="1"/>
  <c r="H70" i="67" l="1"/>
  <c r="E35" i="89"/>
  <c r="L70" i="67"/>
  <c r="I35" i="89"/>
  <c r="J77" i="67"/>
  <c r="G35" i="89" l="1"/>
  <c r="I36"/>
  <c r="I42" s="1"/>
  <c r="I14" s="1"/>
  <c r="L71" i="67"/>
  <c r="K36" i="89" s="1"/>
  <c r="K35"/>
  <c r="E36" l="1"/>
  <c r="E42" s="1"/>
  <c r="E14" s="1"/>
  <c r="H71" i="67"/>
  <c r="F77"/>
  <c r="F35" i="89"/>
  <c r="J35"/>
  <c r="K42"/>
  <c r="J36"/>
  <c r="L77" i="67"/>
  <c r="K77" s="1"/>
  <c r="G36" i="89" l="1"/>
  <c r="H77" i="67"/>
  <c r="G77" s="1"/>
  <c r="J42" i="89"/>
  <c r="K14"/>
  <c r="J14" s="1"/>
  <c r="F36" l="1"/>
  <c r="G42"/>
  <c r="F42" l="1"/>
  <c r="G14"/>
  <c r="F14" s="1"/>
  <c r="I29" l="1"/>
  <c r="I13" s="1"/>
  <c r="I17" s="1"/>
  <c r="K28"/>
  <c r="K29" s="1"/>
  <c r="E29"/>
  <c r="E13" s="1"/>
  <c r="E17" s="1"/>
  <c r="G28"/>
  <c r="G29" s="1"/>
  <c r="I21" l="1"/>
  <c r="I20"/>
  <c r="K13"/>
  <c r="J29"/>
  <c r="E21"/>
  <c r="E20"/>
  <c r="F29"/>
  <c r="G13"/>
  <c r="I28" i="69"/>
  <c r="E23" i="89" l="1"/>
  <c r="I23"/>
  <c r="E28" i="69"/>
  <c r="I16" i="92"/>
  <c r="I22" s="1"/>
  <c r="I14" i="70"/>
  <c r="I15" s="1"/>
  <c r="K17" i="89"/>
  <c r="J13"/>
  <c r="G17"/>
  <c r="F13"/>
  <c r="G21" l="1"/>
  <c r="F21" s="1"/>
  <c r="F17"/>
  <c r="G20"/>
  <c r="N26" i="69"/>
  <c r="O28"/>
  <c r="J26"/>
  <c r="K28"/>
  <c r="K20" i="89"/>
  <c r="K21"/>
  <c r="J21" s="1"/>
  <c r="J17"/>
  <c r="E16" i="92"/>
  <c r="E22" s="1"/>
  <c r="E14" i="70"/>
  <c r="E15" s="1"/>
  <c r="F26" i="69"/>
  <c r="G28"/>
  <c r="O14" i="70" l="1"/>
  <c r="O16" i="92"/>
  <c r="N28" i="69"/>
  <c r="G16" i="92"/>
  <c r="G14" i="70"/>
  <c r="F28" i="69"/>
  <c r="K14" i="70"/>
  <c r="K16" i="92"/>
  <c r="J28" i="69"/>
  <c r="G23" i="89"/>
  <c r="F23" s="1"/>
  <c r="F20"/>
  <c r="J20"/>
  <c r="K23"/>
  <c r="J23" s="1"/>
  <c r="G15" i="70" l="1"/>
  <c r="F15" s="1"/>
  <c r="F14"/>
  <c r="N14"/>
  <c r="O15"/>
  <c r="N15" s="1"/>
  <c r="N16" i="92"/>
  <c r="N24" s="1"/>
  <c r="O22"/>
  <c r="J14" i="70"/>
  <c r="K15"/>
  <c r="J15" s="1"/>
  <c r="K22" i="92"/>
  <c r="J16"/>
  <c r="J24" s="1"/>
  <c r="G22"/>
  <c r="F16"/>
  <c r="F24" s="1"/>
</calcChain>
</file>

<file path=xl/sharedStrings.xml><?xml version="1.0" encoding="utf-8"?>
<sst xmlns="http://schemas.openxmlformats.org/spreadsheetml/2006/main" count="1134" uniqueCount="242">
  <si>
    <t>Total</t>
  </si>
  <si>
    <t>Description</t>
  </si>
  <si>
    <t>Line</t>
  </si>
  <si>
    <t>No.</t>
  </si>
  <si>
    <t>(a)</t>
  </si>
  <si>
    <t>(b)</t>
  </si>
  <si>
    <t>(c)</t>
  </si>
  <si>
    <t>(d)</t>
  </si>
  <si>
    <t>(e)</t>
  </si>
  <si>
    <t>(f)</t>
  </si>
  <si>
    <t>Total Rate Base</t>
  </si>
  <si>
    <t>(g)</t>
  </si>
  <si>
    <t>Approved</t>
  </si>
  <si>
    <t>(h)</t>
  </si>
  <si>
    <t>(i)</t>
  </si>
  <si>
    <t>Adjustment</t>
  </si>
  <si>
    <t>Forecast Production (TWh)</t>
  </si>
  <si>
    <t>n/a</t>
  </si>
  <si>
    <t>Cost of Capital</t>
  </si>
  <si>
    <t>Revenue Requirement ($M)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</si>
  <si>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</si>
  <si>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</si>
  <si>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</si>
  <si>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</si>
  <si>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</si>
  <si>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</si>
  <si>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</si>
  <si>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</si>
  <si>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</si>
  <si>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</si>
  <si>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Short-term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</si>
  <si>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</si>
  <si>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</si>
  <si>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</si>
  <si>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</si>
  <si>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</si>
  <si>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</si>
  <si>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</si>
  <si>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</si>
  <si>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</si>
  <si>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</si>
  <si>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</si>
  <si>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</si>
  <si>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</si>
  <si>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</si>
  <si>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</si>
  <si>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</si>
  <si>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</si>
  <si>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</si>
  <si>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</si>
  <si>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</si>
  <si>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</si>
  <si>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</si>
  <si>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</si>
  <si>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</si>
  <si>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</si>
  <si>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</si>
  <si>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r>
      <t>Forecast Production</t>
    </r>
    <r>
      <rPr>
        <sz val="12"/>
        <rFont val="Arial"/>
        <family val="2"/>
      </rPr>
      <t xml:space="preserve"> (TWh)</t>
    </r>
  </si>
  <si>
    <t>Nuclear Allocation Factor</t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</si>
  <si>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</si>
  <si>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</si>
  <si>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</si>
  <si>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</si>
  <si>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</si>
  <si>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</si>
  <si>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</si>
  <si>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</si>
  <si>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</si>
  <si>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</si>
  <si>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</si>
  <si>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</si>
  <si>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</si>
  <si>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</si>
  <si>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</si>
  <si>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</si>
  <si>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</si>
  <si>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</si>
  <si>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</si>
  <si>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</si>
  <si>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</si>
  <si>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</si>
  <si>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</si>
  <si>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</si>
  <si>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Depreciation and Amortization</t>
  </si>
  <si>
    <t>Nuclear Waste Management Expenses</t>
  </si>
  <si>
    <t>Receipts from Nuclear Segregated Funds</t>
  </si>
  <si>
    <t>Adjustment Related to Financing Cost for Nuclear Liabilities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</si>
  <si>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</si>
  <si>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</si>
  <si>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</si>
  <si>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</si>
  <si>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</si>
  <si>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</si>
  <si>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</si>
  <si>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</si>
  <si>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</si>
  <si>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</si>
  <si>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</si>
  <si>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</si>
  <si>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</si>
  <si>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</si>
  <si>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</si>
  <si>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</si>
  <si>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</si>
  <si>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</si>
  <si>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</si>
  <si>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</si>
  <si>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</si>
  <si>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</si>
  <si>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</si>
  <si>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</si>
  <si>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</si>
  <si>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</si>
  <si>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</si>
  <si>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</si>
  <si>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</si>
  <si>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</si>
  <si>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</si>
  <si>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</si>
  <si>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</si>
  <si>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</si>
  <si>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</si>
  <si>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</si>
  <si>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</si>
  <si>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</si>
  <si>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</si>
  <si>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</si>
  <si>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</si>
  <si>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</si>
  <si>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</si>
  <si>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</si>
  <si>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</si>
  <si>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</si>
  <si>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</si>
  <si>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</si>
  <si>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</si>
  <si>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</si>
  <si>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</si>
  <si>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</si>
  <si>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</si>
  <si>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(m)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</si>
  <si>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</si>
  <si>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</si>
  <si>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</si>
  <si>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</si>
  <si>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</si>
  <si>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</si>
  <si>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</si>
  <si>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</si>
  <si>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</si>
  <si>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</si>
  <si>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</si>
  <si>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</si>
  <si>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Pension and OPEB Accrual</t>
  </si>
  <si>
    <t>Regulatory Liability Amortization - Income and Other Taxes Variance Account</t>
  </si>
  <si>
    <t>Regulatory Asset Amortization - Bruce Regulatory Asset</t>
  </si>
  <si>
    <t xml:space="preserve">Taxable SR&amp;ED Investment Tax Credits 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</si>
  <si>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</si>
  <si>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</si>
  <si>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</si>
  <si>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</si>
  <si>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</si>
  <si>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</si>
  <si>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</si>
  <si>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</si>
  <si>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</si>
  <si>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</si>
  <si>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Income and Other Taxes Variance - Hydroelectric</t>
  </si>
  <si>
    <t>Capacity Refurbishment Variance - Hydroelectric</t>
  </si>
  <si>
    <t>Pension and OPEB Cost Variance - Hydroelectric - Future</t>
  </si>
  <si>
    <t>Pension and OPEB Cost Variance - Hydroelectric - Post 2012 Additions</t>
  </si>
  <si>
    <t>Pension &amp; OPEB Cash Payment Variance - Hydroelectric</t>
  </si>
  <si>
    <t>Hydroelectric Deferral and Variance Over/Under Recovery Variance</t>
  </si>
  <si>
    <t>Ancillary Services Net Revenue Variance - Nuclear</t>
  </si>
  <si>
    <t>Capacity Refurbishment Variance - Nuclear - Capital Portion</t>
  </si>
  <si>
    <t>Capacity Refurbishment Variance - Nuclear - Non-Capital Portion</t>
  </si>
  <si>
    <t>Bruce Lease Net Revenues Variance - Derivative Sub-Account</t>
  </si>
  <si>
    <t>Bruce Lease Net Revenues Variance - Non-Derivative Sub-Account - Post 2012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</si>
  <si>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</si>
  <si>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</si>
  <si>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</si>
  <si>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Payment Variance - Nuclear</t>
  </si>
  <si>
    <t>Nuclear Deferral and Variance Over/Under Recovery Variance</t>
  </si>
  <si>
    <t>Amortization 2017/2018</t>
  </si>
  <si>
    <t>H1-2-1_Table 1</t>
  </si>
  <si>
    <t>H1-2-1_Table 2</t>
  </si>
  <si>
    <t>Notes:</t>
  </si>
  <si>
    <t>EB-2016-0152</t>
  </si>
  <si>
    <t>EB-2016-0152 Revenue Requirement Work Form</t>
  </si>
  <si>
    <r>
      <t>Rider</t>
    </r>
    <r>
      <rPr>
        <sz val="12"/>
        <rFont val="Arial"/>
        <family val="2"/>
      </rPr>
      <t xml:space="preserve"> ($/MWh) (Line 28 / Line 29)</t>
    </r>
  </si>
  <si>
    <r>
      <t>Rider</t>
    </r>
    <r>
      <rPr>
        <sz val="12"/>
        <rFont val="Arial"/>
        <family val="2"/>
      </rPr>
      <t xml:space="preserve"> ($/MWh) (Line 12 / Line 13)</t>
    </r>
  </si>
  <si>
    <t>Residential Consumers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</si>
  <si>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</si>
  <si>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</si>
  <si>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</si>
  <si>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</si>
  <si>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</si>
  <si>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</si>
  <si>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</si>
  <si>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</si>
  <si>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</si>
  <si>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</si>
  <si>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</si>
  <si>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</si>
  <si>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</si>
  <si>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</si>
  <si>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</si>
  <si>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EB-2016-0152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</si>
  <si>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</si>
  <si>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</si>
  <si>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</si>
  <si>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2013-0321/2014-0370 &gt;&gt; EB-2016-0152</t>
  </si>
  <si>
    <t>Requested Payment Amount ($/MWh)</t>
  </si>
  <si>
    <t>N/A</t>
  </si>
  <si>
    <t>Smoothed Payment Amount (11%)</t>
  </si>
  <si>
    <r>
      <t>2015 Actual Production (divided by 12, multiplied by 24)</t>
    </r>
    <r>
      <rPr>
        <sz val="12"/>
        <rFont val="Arial"/>
        <family val="2"/>
      </rPr>
      <t xml:space="preserve"> (TWh)</t>
    </r>
  </si>
  <si>
    <t>2013-0321/2014-0370</t>
  </si>
  <si>
    <t>Proposed Rates</t>
  </si>
  <si>
    <t>Current Year weighted average rate with proposed payment amounts and riders ($/MWh)</t>
  </si>
  <si>
    <t>Typical monthly consumption (750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</si>
  <si>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2017 (137.6 TWh) from Table 3.1 of IESO 18-Month Outlook Update for April 2016 to September 2017, published March 22, 2016.  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</si>
  <si>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</si>
  <si>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</si>
  <si>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</si>
  <si>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 xml:space="preserve">  Regulatory Asset Amortization - Bruce Lease Net Revenues Variance Acct </t>
  </si>
  <si>
    <t>Regulatory Liability Amortization - Income and Other Taxes Variance Acct</t>
  </si>
  <si>
    <t>Contributions to Nuclear Segregated Funds</t>
  </si>
  <si>
    <t>OPEB/SPP Payments</t>
  </si>
  <si>
    <t>Deductible SR&amp;ED Qualifying Expenditures</t>
  </si>
  <si>
    <t>Tax Loss Carry Over</t>
  </si>
  <si>
    <t>Total Regulatory Income Taxes After Tax Loss Carry-Over</t>
  </si>
  <si>
    <t>Numbers may not add due to rounding</t>
  </si>
  <si>
    <t>OPG Customer Bill Impacts</t>
  </si>
  <si>
    <t>Filed December 19 2016</t>
  </si>
  <si>
    <t>(p)</t>
  </si>
  <si>
    <t>(q)</t>
  </si>
  <si>
    <t>(r)</t>
  </si>
  <si>
    <t>(s)</t>
  </si>
  <si>
    <t>(t)</t>
  </si>
  <si>
    <t>N1 Update</t>
  </si>
  <si>
    <t>Update</t>
  </si>
  <si>
    <t>Unsmoothed Payment Amount ($/MWh)</t>
  </si>
</sst>
</file>

<file path=xl/styles.xml><?xml version="1.0" encoding="utf-8"?>
<styleSheet xmlns="http://schemas.openxmlformats.org/spreadsheetml/2006/main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</numFmts>
  <fonts count="5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8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</cellStyleXfs>
  <cellXfs count="629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165" fontId="10" fillId="0" borderId="3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0" fontId="10" fillId="29" borderId="24" xfId="2" applyNumberFormat="1" applyFont="1" applyFill="1" applyBorder="1"/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10" fontId="10" fillId="28" borderId="13" xfId="2" applyNumberFormat="1" applyFont="1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10" fontId="10" fillId="28" borderId="23" xfId="2" applyNumberFormat="1" applyFont="1" applyFill="1" applyBorder="1"/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43" fontId="8" fillId="0" borderId="16" xfId="1" applyNumberFormat="1" applyFont="1" applyFill="1" applyBorder="1" applyAlignment="1">
      <alignment horizont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0" fillId="0" borderId="35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6" xfId="0" applyBorder="1" applyProtection="1"/>
    <xf numFmtId="0" fontId="0" fillId="0" borderId="37" xfId="0" applyBorder="1" applyProtection="1"/>
    <xf numFmtId="0" fontId="0" fillId="0" borderId="38" xfId="0" applyBorder="1" applyProtection="1"/>
    <xf numFmtId="0" fontId="0" fillId="0" borderId="36" xfId="0" applyBorder="1"/>
    <xf numFmtId="0" fontId="0" fillId="0" borderId="37" xfId="0" applyBorder="1"/>
    <xf numFmtId="0" fontId="0" fillId="0" borderId="38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29" borderId="23" xfId="1" applyNumberFormat="1" applyFont="1" applyFill="1" applyBorder="1"/>
    <xf numFmtId="165" fontId="10" fillId="29" borderId="0" xfId="0" applyNumberFormat="1" applyFont="1" applyFill="1" applyBorder="1"/>
    <xf numFmtId="165" fontId="10" fillId="29" borderId="3" xfId="0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10" fillId="29" borderId="24" xfId="1" applyNumberFormat="1" applyFont="1" applyFill="1" applyBorder="1"/>
    <xf numFmtId="165" fontId="10" fillId="29" borderId="16" xfId="1" applyNumberFormat="1" applyFont="1" applyFill="1" applyBorder="1" applyAlignment="1">
      <alignment horizontal="center"/>
    </xf>
    <xf numFmtId="165" fontId="10" fillId="29" borderId="26" xfId="1" applyNumberFormat="1" applyFont="1" applyFill="1" applyBorder="1" applyAlignment="1">
      <alignment horizontal="center"/>
    </xf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10" fillId="28" borderId="13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/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165" fontId="10" fillId="28" borderId="13" xfId="1" applyNumberFormat="1" applyFont="1" applyFill="1" applyBorder="1" applyAlignment="1">
      <alignment horizontal="center"/>
    </xf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40" xfId="1" applyNumberFormat="1" applyFont="1" applyFill="1" applyBorder="1"/>
    <xf numFmtId="165" fontId="11" fillId="29" borderId="32" xfId="1" applyNumberFormat="1" applyFont="1" applyFill="1" applyBorder="1"/>
    <xf numFmtId="165" fontId="10" fillId="29" borderId="0" xfId="1" applyNumberFormat="1" applyFont="1" applyFill="1" applyBorder="1" applyAlignment="1">
      <alignment horizontal="center"/>
    </xf>
    <xf numFmtId="165" fontId="10" fillId="29" borderId="3" xfId="1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40" xfId="1" applyNumberFormat="1" applyFont="1" applyFill="1" applyBorder="1"/>
    <xf numFmtId="0" fontId="39" fillId="0" borderId="0" xfId="0" applyFont="1" applyBorder="1"/>
    <xf numFmtId="0" fontId="39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0" fontId="10" fillId="31" borderId="0" xfId="2" applyNumberFormat="1" applyFont="1" applyFill="1" applyBorder="1" applyProtection="1">
      <protection locked="0"/>
    </xf>
    <xf numFmtId="10" fontId="10" fillId="31" borderId="24" xfId="2" applyNumberFormat="1" applyFont="1" applyFill="1" applyBorder="1" applyProtection="1">
      <protection locked="0"/>
    </xf>
    <xf numFmtId="165" fontId="10" fillId="31" borderId="24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41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165" fontId="10" fillId="28" borderId="5" xfId="0" applyNumberFormat="1" applyFont="1" applyFill="1" applyBorder="1"/>
    <xf numFmtId="10" fontId="10" fillId="28" borderId="7" xfId="2" applyNumberFormat="1" applyFont="1" applyFill="1" applyBorder="1"/>
    <xf numFmtId="165" fontId="11" fillId="28" borderId="31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165" fontId="10" fillId="28" borderId="5" xfId="1" applyNumberFormat="1" applyFont="1" applyFill="1" applyBorder="1" applyAlignment="1">
      <alignment horizontal="center"/>
    </xf>
    <xf numFmtId="165" fontId="10" fillId="28" borderId="25" xfId="1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2" xfId="1" applyNumberFormat="1" applyFont="1" applyFill="1" applyBorder="1"/>
    <xf numFmtId="164" fontId="10" fillId="29" borderId="26" xfId="1" applyNumberFormat="1" applyFont="1" applyFill="1" applyBorder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165" fontId="10" fillId="28" borderId="23" xfId="1" applyNumberFormat="1" applyFont="1" applyFill="1" applyBorder="1" applyAlignment="1">
      <alignment horizontal="center"/>
    </xf>
    <xf numFmtId="165" fontId="8" fillId="28" borderId="13" xfId="0" applyNumberFormat="1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165" fontId="8" fillId="28" borderId="0" xfId="1" applyNumberFormat="1" applyFont="1" applyFill="1" applyBorder="1" applyAlignment="1">
      <alignment vertical="top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165" fontId="10" fillId="28" borderId="1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65" fontId="10" fillId="31" borderId="23" xfId="2" applyNumberFormat="1" applyFont="1" applyFill="1" applyBorder="1"/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40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 applyAlignment="1">
      <alignment horizontal="right"/>
    </xf>
    <xf numFmtId="164" fontId="11" fillId="29" borderId="40" xfId="1" applyNumberFormat="1" applyFont="1" applyFill="1" applyBorder="1" applyAlignment="1">
      <alignment horizontal="right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horizontal="center" vertical="top"/>
    </xf>
    <xf numFmtId="165" fontId="10" fillId="31" borderId="0" xfId="1" applyNumberFormat="1" applyFont="1" applyFill="1" applyBorder="1" applyAlignment="1" applyProtection="1">
      <alignment vertical="top"/>
      <protection locked="0"/>
    </xf>
    <xf numFmtId="0" fontId="10" fillId="0" borderId="0" xfId="0" applyFont="1" applyFill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40" xfId="1" applyNumberFormat="1" applyFont="1" applyFill="1" applyBorder="1" applyProtection="1">
      <protection locked="0"/>
    </xf>
    <xf numFmtId="165" fontId="11" fillId="28" borderId="40" xfId="1" applyNumberFormat="1" applyFont="1" applyFill="1" applyBorder="1" applyAlignment="1">
      <alignment vertical="top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9" xfId="0" applyNumberFormat="1" applyFont="1" applyFill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1" xfId="1" applyNumberFormat="1" applyFont="1" applyFill="1" applyBorder="1"/>
    <xf numFmtId="43" fontId="11" fillId="29" borderId="40" xfId="1" applyNumberFormat="1" applyFont="1" applyFill="1" applyBorder="1"/>
    <xf numFmtId="43" fontId="11" fillId="29" borderId="32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NumberFormat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0" fontId="0" fillId="0" borderId="0" xfId="0" applyFill="1"/>
    <xf numFmtId="164" fontId="8" fillId="0" borderId="0" xfId="1" applyNumberFormat="1" applyFont="1" applyFill="1" applyBorder="1"/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0" fontId="8" fillId="0" borderId="5" xfId="0" applyFont="1" applyBorder="1" applyAlignment="1">
      <alignment horizontal="center" vertical="center"/>
    </xf>
    <xf numFmtId="164" fontId="10" fillId="29" borderId="13" xfId="1" applyNumberFormat="1" applyFont="1" applyFill="1" applyBorder="1"/>
    <xf numFmtId="164" fontId="10" fillId="29" borderId="21" xfId="1" applyNumberFormat="1" applyFont="1" applyFill="1" applyBorder="1"/>
    <xf numFmtId="175" fontId="45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1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4" fillId="0" borderId="0" xfId="0" applyFont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43" fontId="8" fillId="0" borderId="23" xfId="1" applyFont="1" applyBorder="1" applyAlignment="1">
      <alignment horizontal="center" vertical="center"/>
    </xf>
    <xf numFmtId="165" fontId="11" fillId="28" borderId="40" xfId="1" applyNumberFormat="1" applyFont="1" applyFill="1" applyBorder="1"/>
    <xf numFmtId="0" fontId="11" fillId="2" borderId="44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28" borderId="24" xfId="2" applyNumberFormat="1" applyFont="1" applyFill="1" applyBorder="1"/>
    <xf numFmtId="43" fontId="8" fillId="0" borderId="0" xfId="1" applyFont="1" applyBorder="1"/>
    <xf numFmtId="10" fontId="8" fillId="28" borderId="24" xfId="2" applyNumberFormat="1" applyFont="1" applyFill="1" applyBorder="1"/>
    <xf numFmtId="165" fontId="8" fillId="28" borderId="24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28" borderId="13" xfId="1" applyNumberFormat="1" applyFont="1" applyFill="1" applyBorder="1"/>
    <xf numFmtId="165" fontId="8" fillId="28" borderId="23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28" borderId="22" xfId="2" applyNumberFormat="1" applyFont="1" applyFill="1" applyBorder="1"/>
    <xf numFmtId="165" fontId="8" fillId="28" borderId="16" xfId="1" applyNumberFormat="1" applyFont="1" applyFill="1" applyBorder="1"/>
    <xf numFmtId="10" fontId="8" fillId="0" borderId="0" xfId="2" applyNumberFormat="1" applyFont="1" applyFill="1" applyBorder="1"/>
    <xf numFmtId="10" fontId="8" fillId="28" borderId="13" xfId="2" applyNumberFormat="1" applyFont="1" applyFill="1" applyBorder="1"/>
    <xf numFmtId="0" fontId="8" fillId="0" borderId="0" xfId="0" applyFont="1" applyFill="1" applyAlignment="1">
      <alignment vertical="top"/>
    </xf>
    <xf numFmtId="165" fontId="10" fillId="28" borderId="0" xfId="0" applyNumberFormat="1" applyFont="1" applyFill="1" applyBorder="1"/>
    <xf numFmtId="165" fontId="10" fillId="28" borderId="0" xfId="1" applyNumberFormat="1" applyFont="1" applyFill="1" applyBorder="1" applyAlignment="1">
      <alignment horizontal="center"/>
    </xf>
    <xf numFmtId="165" fontId="11" fillId="28" borderId="40" xfId="1" applyNumberFormat="1" applyFont="1" applyFill="1" applyBorder="1" applyAlignment="1"/>
    <xf numFmtId="165" fontId="11" fillId="28" borderId="16" xfId="1" applyNumberFormat="1" applyFont="1" applyFill="1" applyBorder="1"/>
    <xf numFmtId="165" fontId="10" fillId="0" borderId="0" xfId="0" applyNumberFormat="1" applyFont="1" applyFill="1" applyBorder="1"/>
    <xf numFmtId="165" fontId="10" fillId="28" borderId="16" xfId="1" applyNumberFormat="1" applyFont="1" applyFill="1" applyBorder="1" applyAlignment="1">
      <alignment horizontal="center"/>
    </xf>
    <xf numFmtId="165" fontId="8" fillId="28" borderId="5" xfId="0" applyNumberFormat="1" applyFont="1" applyFill="1" applyBorder="1"/>
    <xf numFmtId="43" fontId="8" fillId="0" borderId="0" xfId="0" applyNumberFormat="1" applyFont="1" applyFill="1" applyBorder="1"/>
    <xf numFmtId="43" fontId="8" fillId="0" borderId="12" xfId="1" applyFont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43" fontId="8" fillId="0" borderId="1" xfId="1" applyFont="1" applyBorder="1" applyAlignment="1">
      <alignment horizontal="center" vertical="center"/>
    </xf>
    <xf numFmtId="43" fontId="8" fillId="0" borderId="7" xfId="1" applyNumberFormat="1" applyFont="1" applyFill="1" applyBorder="1"/>
    <xf numFmtId="43" fontId="10" fillId="0" borderId="24" xfId="1" applyNumberFormat="1" applyFont="1" applyFill="1" applyBorder="1"/>
    <xf numFmtId="43" fontId="10" fillId="0" borderId="2" xfId="1" applyNumberFormat="1" applyFont="1" applyFill="1" applyBorder="1"/>
    <xf numFmtId="0" fontId="11" fillId="2" borderId="45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165" fontId="8" fillId="28" borderId="0" xfId="0" applyNumberFormat="1" applyFont="1" applyFill="1" applyBorder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Border="1" applyAlignment="1">
      <alignment horizontal="right" vertical="center"/>
    </xf>
    <xf numFmtId="164" fontId="11" fillId="28" borderId="40" xfId="0" applyNumberFormat="1" applyFont="1" applyFill="1" applyBorder="1" applyAlignment="1">
      <alignment horizontal="right" vertical="center"/>
    </xf>
    <xf numFmtId="39" fontId="5" fillId="0" borderId="0" xfId="0" applyNumberFormat="1" applyFont="1" applyBorder="1"/>
    <xf numFmtId="165" fontId="11" fillId="28" borderId="23" xfId="1" applyNumberFormat="1" applyFont="1" applyFill="1" applyBorder="1"/>
    <xf numFmtId="165" fontId="8" fillId="28" borderId="23" xfId="1" applyNumberFormat="1" applyFont="1" applyFill="1" applyBorder="1" applyAlignment="1">
      <alignment vertical="top"/>
    </xf>
    <xf numFmtId="165" fontId="8" fillId="28" borderId="13" xfId="1" applyNumberFormat="1" applyFont="1" applyFill="1" applyBorder="1" applyAlignment="1">
      <alignment vertical="top"/>
    </xf>
    <xf numFmtId="164" fontId="10" fillId="28" borderId="23" xfId="0" applyNumberFormat="1" applyFont="1" applyFill="1" applyBorder="1" applyAlignment="1">
      <alignment horizontal="right" vertical="center"/>
    </xf>
    <xf numFmtId="164" fontId="10" fillId="28" borderId="0" xfId="0" applyNumberFormat="1" applyFont="1" applyFill="1" applyBorder="1" applyAlignment="1">
      <alignment horizontal="right" vertical="center"/>
    </xf>
    <xf numFmtId="164" fontId="10" fillId="28" borderId="13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 applyAlignment="1">
      <alignment horizontal="right" vertical="center"/>
    </xf>
    <xf numFmtId="164" fontId="8" fillId="28" borderId="22" xfId="0" applyNumberFormat="1" applyFont="1" applyFill="1" applyBorder="1" applyAlignment="1">
      <alignment horizontal="right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39" fontId="8" fillId="28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right" vertical="center"/>
    </xf>
    <xf numFmtId="39" fontId="8" fillId="0" borderId="16" xfId="0" applyNumberFormat="1" applyFont="1" applyFill="1" applyBorder="1" applyAlignment="1">
      <alignment horizontal="center" vertical="center"/>
    </xf>
    <xf numFmtId="164" fontId="8" fillId="28" borderId="16" xfId="0" applyNumberFormat="1" applyFont="1" applyFill="1" applyBorder="1" applyAlignment="1">
      <alignment horizontal="right" vertical="center"/>
    </xf>
    <xf numFmtId="43" fontId="8" fillId="32" borderId="0" xfId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39" fontId="11" fillId="28" borderId="16" xfId="0" applyNumberFormat="1" applyFont="1" applyFill="1" applyBorder="1" applyAlignment="1">
      <alignment horizontal="right" vertical="center"/>
    </xf>
    <xf numFmtId="174" fontId="8" fillId="28" borderId="0" xfId="2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NumberFormat="1" applyFont="1" applyFill="1" applyBorder="1"/>
    <xf numFmtId="43" fontId="8" fillId="28" borderId="23" xfId="1" applyNumberFormat="1" applyFont="1" applyFill="1" applyBorder="1"/>
    <xf numFmtId="43" fontId="8" fillId="28" borderId="24" xfId="1" applyNumberFormat="1" applyFont="1" applyFill="1" applyBorder="1"/>
    <xf numFmtId="43" fontId="11" fillId="28" borderId="23" xfId="1" applyNumberFormat="1" applyFont="1" applyFill="1" applyBorder="1"/>
    <xf numFmtId="174" fontId="11" fillId="28" borderId="24" xfId="2" applyNumberFormat="1" applyFont="1" applyFill="1" applyBorder="1"/>
    <xf numFmtId="43" fontId="8" fillId="28" borderId="0" xfId="1" applyNumberFormat="1" applyFont="1" applyFill="1" applyBorder="1"/>
    <xf numFmtId="43" fontId="11" fillId="28" borderId="40" xfId="1" applyNumberFormat="1" applyFont="1" applyFill="1" applyBorder="1"/>
    <xf numFmtId="43" fontId="11" fillId="28" borderId="16" xfId="1" applyNumberFormat="1" applyFont="1" applyFill="1" applyBorder="1"/>
    <xf numFmtId="43" fontId="8" fillId="0" borderId="12" xfId="1" applyNumberFormat="1" applyFont="1" applyFill="1" applyBorder="1"/>
    <xf numFmtId="43" fontId="8" fillId="0" borderId="23" xfId="1" applyNumberFormat="1" applyFont="1" applyFill="1" applyBorder="1"/>
    <xf numFmtId="43" fontId="8" fillId="0" borderId="1" xfId="1" applyNumberFormat="1" applyFont="1" applyFill="1" applyBorder="1"/>
    <xf numFmtId="43" fontId="8" fillId="0" borderId="24" xfId="1" applyNumberFormat="1" applyFont="1" applyFill="1" applyBorder="1"/>
    <xf numFmtId="43" fontId="8" fillId="0" borderId="2" xfId="1" applyNumberFormat="1" applyFont="1" applyFill="1" applyBorder="1"/>
    <xf numFmtId="0" fontId="0" fillId="0" borderId="7" xfId="0" applyFill="1" applyBorder="1"/>
    <xf numFmtId="0" fontId="0" fillId="0" borderId="24" xfId="0" applyFill="1" applyBorder="1"/>
    <xf numFmtId="0" fontId="0" fillId="0" borderId="2" xfId="0" applyFill="1" applyBorder="1"/>
    <xf numFmtId="165" fontId="8" fillId="0" borderId="7" xfId="1" applyNumberFormat="1" applyFont="1" applyFill="1" applyBorder="1"/>
    <xf numFmtId="165" fontId="8" fillId="0" borderId="24" xfId="1" applyNumberFormat="1" applyFont="1" applyFill="1" applyBorder="1"/>
    <xf numFmtId="165" fontId="8" fillId="0" borderId="2" xfId="1" applyNumberFormat="1" applyFont="1" applyFill="1" applyBorder="1"/>
    <xf numFmtId="0" fontId="8" fillId="0" borderId="7" xfId="0" applyFont="1" applyBorder="1"/>
    <xf numFmtId="0" fontId="0" fillId="0" borderId="7" xfId="0" applyBorder="1"/>
    <xf numFmtId="0" fontId="0" fillId="0" borderId="24" xfId="0" applyBorder="1"/>
    <xf numFmtId="0" fontId="0" fillId="0" borderId="2" xfId="0" applyBorder="1"/>
    <xf numFmtId="0" fontId="39" fillId="0" borderId="7" xfId="0" applyFont="1" applyFill="1" applyBorder="1" applyAlignment="1">
      <alignment horizontal="center" vertical="center"/>
    </xf>
    <xf numFmtId="0" fontId="39" fillId="0" borderId="24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Border="1"/>
    <xf numFmtId="164" fontId="10" fillId="0" borderId="24" xfId="0" applyNumberFormat="1" applyFont="1" applyFill="1" applyBorder="1" applyAlignment="1">
      <alignment horizontal="right" vertical="center"/>
    </xf>
    <xf numFmtId="164" fontId="10" fillId="0" borderId="2" xfId="0" applyNumberFormat="1" applyFont="1" applyFill="1" applyBorder="1" applyAlignment="1">
      <alignment horizontal="right" vertic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50" fillId="2" borderId="25" xfId="93" applyFont="1" applyFill="1" applyBorder="1" applyAlignment="1">
      <alignment horizontal="center" vertical="center"/>
    </xf>
    <xf numFmtId="0" fontId="50" fillId="2" borderId="16" xfId="93" applyFont="1" applyFill="1" applyBorder="1" applyAlignment="1">
      <alignment horizontal="center" vertical="center"/>
    </xf>
    <xf numFmtId="0" fontId="50" fillId="2" borderId="26" xfId="93" applyFont="1" applyFill="1" applyBorder="1" applyAlignment="1">
      <alignment horizontal="center" vertical="center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48" fillId="2" borderId="14" xfId="93" applyFont="1" applyFill="1" applyBorder="1" applyAlignment="1">
      <alignment horizontal="center" vertical="center"/>
    </xf>
    <xf numFmtId="0" fontId="48" fillId="2" borderId="10" xfId="93" applyFont="1" applyFill="1" applyBorder="1" applyAlignment="1">
      <alignment horizontal="center" vertical="center"/>
    </xf>
    <xf numFmtId="0" fontId="48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/>
    </xf>
    <xf numFmtId="43" fontId="8" fillId="33" borderId="12" xfId="1" applyNumberFormat="1" applyFont="1" applyFill="1" applyBorder="1" applyAlignment="1">
      <alignment horizontal="center" wrapText="1"/>
    </xf>
    <xf numFmtId="43" fontId="8" fillId="33" borderId="23" xfId="1" applyNumberFormat="1" applyFont="1" applyFill="1" applyBorder="1" applyAlignment="1">
      <alignment horizontal="center" wrapText="1"/>
    </xf>
    <xf numFmtId="43" fontId="8" fillId="33" borderId="1" xfId="1" applyNumberFormat="1" applyFont="1" applyFill="1" applyBorder="1" applyAlignment="1">
      <alignment horizontal="center" wrapText="1"/>
    </xf>
    <xf numFmtId="43" fontId="8" fillId="33" borderId="7" xfId="1" applyNumberFormat="1" applyFont="1" applyFill="1" applyBorder="1" applyAlignment="1">
      <alignment horizontal="center" wrapText="1"/>
    </xf>
    <xf numFmtId="43" fontId="8" fillId="33" borderId="24" xfId="1" applyNumberFormat="1" applyFont="1" applyFill="1" applyBorder="1" applyAlignment="1">
      <alignment horizontal="center" wrapText="1"/>
    </xf>
    <xf numFmtId="43" fontId="8" fillId="33" borderId="2" xfId="1" applyNumberFormat="1" applyFont="1" applyFill="1" applyBorder="1" applyAlignment="1">
      <alignment horizontal="center" wrapText="1"/>
    </xf>
  </cellXfs>
  <cellStyles count="148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2" xfId="3"/>
    <cellStyle name="Normal 2 2" xfId="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CCECFF"/>
      <color rgb="FFFFFF99"/>
      <color rgb="FFFF33CC"/>
      <color rgb="FF99CCFF"/>
      <color rgb="FFFFCCFF"/>
      <color rgb="FFC0C0C0"/>
      <color rgb="FFCCFF66"/>
      <color rgb="FFCCFFCC"/>
      <color rgb="FFFF99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 t="str">
            <v/>
          </cell>
          <cell r="G38" t="str">
            <v/>
          </cell>
          <cell r="H38" t="str">
            <v/>
          </cell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 t="str">
            <v/>
          </cell>
          <cell r="G39" t="str">
            <v/>
          </cell>
          <cell r="H39" t="str">
            <v/>
          </cell>
          <cell r="I39">
            <v>31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D40" t="str">
            <v>Total Purchases</v>
          </cell>
          <cell r="F40" t="str">
            <v/>
          </cell>
          <cell r="G40" t="str">
            <v/>
          </cell>
          <cell r="H40" t="str">
            <v/>
          </cell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 t="str">
            <v/>
          </cell>
          <cell r="G44" t="str">
            <v/>
          </cell>
          <cell r="H44" t="str">
            <v/>
          </cell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 t="str">
            <v/>
          </cell>
          <cell r="G45" t="str">
            <v/>
          </cell>
          <cell r="H45" t="str">
            <v/>
          </cell>
          <cell r="I45">
            <v>5724.088914374538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</row>
        <row r="46">
          <cell r="D46" t="str">
            <v>Total Purchases</v>
          </cell>
          <cell r="F46" t="str">
            <v/>
          </cell>
          <cell r="G46" t="str">
            <v/>
          </cell>
          <cell r="H46" t="str">
            <v/>
          </cell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N51"/>
  <sheetViews>
    <sheetView showFormulas="1" showGridLines="0" tabSelected="1" topLeftCell="A7" zoomScale="75" zoomScaleNormal="75" workbookViewId="0">
      <selection activeCell="D32" sqref="D32"/>
    </sheetView>
  </sheetViews>
  <sheetFormatPr defaultColWidth="0" defaultRowHeight="12.75" zeroHeight="1"/>
  <cols>
    <col min="1" max="1" width="10.7109375" style="150" customWidth="1"/>
    <col min="2" max="2" width="42.5703125" style="150" bestFit="1" customWidth="1"/>
    <col min="3" max="14" width="10.7109375" style="150" customWidth="1"/>
    <col min="15" max="16384" width="9.140625" style="150" hidden="1"/>
  </cols>
  <sheetData>
    <row r="1" spans="1:14">
      <c r="A1" s="176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8"/>
      <c r="N1" s="152"/>
    </row>
    <row r="2" spans="1:14">
      <c r="A2" s="151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3"/>
      <c r="N2" s="152"/>
    </row>
    <row r="3" spans="1:14">
      <c r="A3" s="151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  <c r="N3" s="152"/>
    </row>
    <row r="4" spans="1:14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3"/>
      <c r="N4" s="152"/>
    </row>
    <row r="5" spans="1:14">
      <c r="A5" s="151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3"/>
      <c r="N5" s="152"/>
    </row>
    <row r="6" spans="1:14">
      <c r="A6" s="151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  <c r="N6" s="152"/>
    </row>
    <row r="7" spans="1:14">
      <c r="A7" s="151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3"/>
      <c r="N7" s="152"/>
    </row>
    <row r="8" spans="1:14">
      <c r="A8" s="151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3"/>
      <c r="N8" s="152"/>
    </row>
    <row r="9" spans="1:14">
      <c r="A9" s="151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3"/>
      <c r="N9" s="152"/>
    </row>
    <row r="10" spans="1:14">
      <c r="A10" s="151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3"/>
      <c r="N10" s="152"/>
    </row>
    <row r="11" spans="1:14">
      <c r="A11" s="151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3"/>
      <c r="N11" s="152"/>
    </row>
    <row r="12" spans="1:14">
      <c r="A12" s="151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3"/>
      <c r="N12" s="152"/>
    </row>
    <row r="13" spans="1:14">
      <c r="A13" s="151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3"/>
      <c r="N13" s="152"/>
    </row>
    <row r="14" spans="1:14">
      <c r="A14" s="151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3"/>
      <c r="N14" s="152"/>
    </row>
    <row r="15" spans="1:14">
      <c r="A15" s="151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3"/>
      <c r="N15" s="152"/>
    </row>
    <row r="16" spans="1:14">
      <c r="A16" s="151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3"/>
      <c r="N16" s="152"/>
    </row>
    <row r="17" spans="1:14">
      <c r="A17" s="151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3"/>
      <c r="N17" s="152"/>
    </row>
    <row r="18" spans="1:14" ht="25.5">
      <c r="A18" s="151"/>
      <c r="B18" s="251" t="s">
        <v>233</v>
      </c>
      <c r="C18" s="251"/>
      <c r="D18" s="251"/>
      <c r="E18" s="251"/>
      <c r="F18" s="251"/>
      <c r="G18" s="251"/>
      <c r="H18" s="251"/>
      <c r="I18" s="152"/>
      <c r="J18" s="152"/>
      <c r="K18" s="152"/>
      <c r="L18" s="152"/>
      <c r="M18" s="153"/>
      <c r="N18" s="152"/>
    </row>
    <row r="19" spans="1:14" ht="20.25">
      <c r="A19" s="151"/>
      <c r="B19" s="291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3"/>
      <c r="N19" s="152"/>
    </row>
    <row r="20" spans="1:14">
      <c r="A20" s="151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3"/>
      <c r="N20" s="152"/>
    </row>
    <row r="21" spans="1:14">
      <c r="A21" s="151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3"/>
      <c r="N21" s="152"/>
    </row>
    <row r="22" spans="1:14">
      <c r="A22" s="151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3"/>
      <c r="N22" s="152"/>
    </row>
    <row r="23" spans="1:14" ht="35.25">
      <c r="A23" s="151"/>
      <c r="B23" s="154" t="s">
        <v>187</v>
      </c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3"/>
      <c r="N23" s="152"/>
    </row>
    <row r="24" spans="1:14" ht="33.75">
      <c r="A24" s="151"/>
      <c r="B24" s="155" t="s">
        <v>124</v>
      </c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3"/>
      <c r="N24" s="152"/>
    </row>
    <row r="25" spans="1:14">
      <c r="A25" s="151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3"/>
      <c r="N25" s="152"/>
    </row>
    <row r="26" spans="1:14">
      <c r="A26" s="151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3"/>
      <c r="N26" s="152"/>
    </row>
    <row r="27" spans="1:14" ht="25.5">
      <c r="A27" s="151"/>
      <c r="B27" s="156" t="s">
        <v>53</v>
      </c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3"/>
      <c r="N27" s="152"/>
    </row>
    <row r="28" spans="1:14" ht="25.5">
      <c r="A28" s="151"/>
      <c r="B28" s="157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3"/>
      <c r="N28" s="152"/>
    </row>
    <row r="29" spans="1:14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3"/>
      <c r="N29" s="152"/>
    </row>
    <row r="30" spans="1:14">
      <c r="A30" s="151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3"/>
      <c r="N30" s="152"/>
    </row>
    <row r="31" spans="1:14">
      <c r="A31" s="151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3"/>
      <c r="N31" s="152"/>
    </row>
    <row r="32" spans="1:14">
      <c r="A32" s="151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3"/>
      <c r="N32" s="152"/>
    </row>
    <row r="33" spans="1:14">
      <c r="A33" s="151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3"/>
      <c r="N33" s="152"/>
    </row>
    <row r="34" spans="1:14">
      <c r="A34" s="151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3"/>
      <c r="N34" s="152"/>
    </row>
    <row r="35" spans="1:14">
      <c r="A35" s="151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3"/>
      <c r="N35" s="152"/>
    </row>
    <row r="36" spans="1:14">
      <c r="A36" s="151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3"/>
      <c r="N36" s="152"/>
    </row>
    <row r="37" spans="1:14">
      <c r="A37" s="151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3"/>
      <c r="N37" s="152"/>
    </row>
    <row r="38" spans="1:14">
      <c r="A38" s="151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3"/>
      <c r="N38" s="152"/>
    </row>
    <row r="39" spans="1:14">
      <c r="A39" s="151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3"/>
      <c r="N39" s="152"/>
    </row>
    <row r="40" spans="1:14">
      <c r="A40" s="151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3"/>
      <c r="N40" s="152"/>
    </row>
    <row r="41" spans="1:14">
      <c r="A41" s="151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3"/>
      <c r="N41" s="152"/>
    </row>
    <row r="42" spans="1:14">
      <c r="A42" s="151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3"/>
      <c r="N42" s="152"/>
    </row>
    <row r="43" spans="1:14">
      <c r="A43" s="151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3"/>
      <c r="N43" s="152"/>
    </row>
    <row r="44" spans="1:14">
      <c r="A44" s="151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3"/>
      <c r="N44" s="152"/>
    </row>
    <row r="45" spans="1:14">
      <c r="A45" s="151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3"/>
      <c r="N45" s="152"/>
    </row>
    <row r="46" spans="1:14">
      <c r="A46" s="151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3"/>
      <c r="N46" s="152"/>
    </row>
    <row r="47" spans="1:14">
      <c r="A47" s="151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3"/>
      <c r="N47" s="152"/>
    </row>
    <row r="48" spans="1:14">
      <c r="A48" s="151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3"/>
    </row>
    <row r="49" spans="1:13">
      <c r="A49" s="151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3"/>
    </row>
    <row r="50" spans="1:13">
      <c r="A50" s="158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60"/>
    </row>
    <row r="51" spans="1:13"/>
  </sheetData>
  <pageMargins left="1" right="1" top="1" bottom="1" header="0.5" footer="0.5"/>
  <pageSetup paperSize="17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M58"/>
  <sheetViews>
    <sheetView showGridLines="0" zoomScaleNormal="100" workbookViewId="0">
      <selection activeCell="A11" sqref="A11"/>
    </sheetView>
  </sheetViews>
  <sheetFormatPr defaultColWidth="0" defaultRowHeight="12.75" zeroHeight="1"/>
  <cols>
    <col min="1" max="1" width="2.7109375" customWidth="1"/>
    <col min="2" max="2" width="9.140625" customWidth="1"/>
    <col min="3" max="3" width="81.5703125" customWidth="1"/>
    <col min="4" max="7" width="16.7109375" customWidth="1"/>
    <col min="8" max="8" width="8.7109375" customWidth="1"/>
    <col min="9" max="13" width="0" hidden="1" customWidth="1"/>
    <col min="14" max="16384" width="9.140625" hidden="1"/>
  </cols>
  <sheetData>
    <row r="1" spans="2:10" ht="18.75" thickBot="1">
      <c r="B1" s="598" t="s">
        <v>97</v>
      </c>
      <c r="C1" s="598"/>
      <c r="D1" s="598"/>
      <c r="E1" s="598"/>
      <c r="F1" s="598"/>
      <c r="G1" s="598"/>
    </row>
    <row r="2" spans="2:10" ht="15.75" customHeight="1" thickBot="1">
      <c r="B2" s="2"/>
      <c r="C2" s="2"/>
      <c r="D2" s="589" t="s">
        <v>59</v>
      </c>
      <c r="E2" s="590"/>
      <c r="F2" s="590"/>
      <c r="G2" s="591"/>
    </row>
    <row r="3" spans="2:10" ht="15.75">
      <c r="B3" s="141"/>
      <c r="C3" s="140"/>
      <c r="D3" s="603" t="s">
        <v>183</v>
      </c>
      <c r="E3" s="592"/>
      <c r="F3" s="592"/>
      <c r="G3" s="593"/>
    </row>
    <row r="4" spans="2:10" ht="15.75">
      <c r="B4" s="77" t="s">
        <v>2</v>
      </c>
      <c r="C4" s="249"/>
      <c r="D4" s="535" t="s">
        <v>135</v>
      </c>
      <c r="E4" s="265" t="s">
        <v>240</v>
      </c>
      <c r="F4" s="265" t="s">
        <v>21</v>
      </c>
      <c r="G4" s="10" t="s">
        <v>21</v>
      </c>
    </row>
    <row r="5" spans="2:10" ht="16.5" thickBot="1">
      <c r="B5" s="78" t="s">
        <v>3</v>
      </c>
      <c r="C5" s="250" t="s">
        <v>1</v>
      </c>
      <c r="D5" s="397">
        <v>42517</v>
      </c>
      <c r="E5" s="396">
        <v>42723</v>
      </c>
      <c r="F5" s="266" t="s">
        <v>15</v>
      </c>
      <c r="G5" s="12" t="s">
        <v>12</v>
      </c>
    </row>
    <row r="6" spans="2:10" ht="15">
      <c r="B6" s="76"/>
      <c r="C6" s="124"/>
      <c r="D6" s="512" t="s">
        <v>4</v>
      </c>
      <c r="E6" s="484" t="s">
        <v>5</v>
      </c>
      <c r="F6" s="513" t="s">
        <v>6</v>
      </c>
      <c r="G6" s="514" t="s">
        <v>7</v>
      </c>
    </row>
    <row r="7" spans="2:10" ht="16.5" thickBot="1">
      <c r="B7" s="99" t="s">
        <v>111</v>
      </c>
      <c r="C7" s="64"/>
      <c r="D7" s="560"/>
      <c r="E7" s="561"/>
      <c r="F7" s="561"/>
      <c r="G7" s="562"/>
      <c r="H7" s="89"/>
      <c r="I7" s="89"/>
      <c r="J7" s="89"/>
    </row>
    <row r="8" spans="2:10" ht="15">
      <c r="B8" s="72">
        <v>1</v>
      </c>
      <c r="C8" s="348" t="s">
        <v>164</v>
      </c>
      <c r="D8" s="215">
        <f>'4. OEB_Adjustment_Input_Sheet'!E95+'4. OEB_Adjustment_Input_Sheet'!I95</f>
        <v>-17.314901354282178</v>
      </c>
      <c r="E8" s="523">
        <f>'4. OEB_Adjustment_Input_Sheet'!F95+'4. OEB_Adjustment_Input_Sheet'!J95</f>
        <v>-17.314901354282178</v>
      </c>
      <c r="F8" s="216">
        <f>'4. OEB_Adjustment_Input_Sheet'!G95+'4. OEB_Adjustment_Input_Sheet'!K95</f>
        <v>0</v>
      </c>
      <c r="G8" s="217">
        <f>'4. OEB_Adjustment_Input_Sheet'!H95+'4. OEB_Adjustment_Input_Sheet'!L95</f>
        <v>-17.314901354282178</v>
      </c>
      <c r="H8" s="89"/>
      <c r="I8" s="89"/>
      <c r="J8" s="89"/>
    </row>
    <row r="9" spans="2:10" ht="15">
      <c r="B9" s="72">
        <v>2</v>
      </c>
      <c r="C9" s="348" t="s">
        <v>165</v>
      </c>
      <c r="D9" s="218">
        <f>'4. OEB_Adjustment_Input_Sheet'!E96+'4. OEB_Adjustment_Input_Sheet'!I96</f>
        <v>-13.204434967488186</v>
      </c>
      <c r="E9" s="524">
        <f>'4. OEB_Adjustment_Input_Sheet'!F96+'4. OEB_Adjustment_Input_Sheet'!J96</f>
        <v>-13.204434967488186</v>
      </c>
      <c r="F9" s="219">
        <f>'4. OEB_Adjustment_Input_Sheet'!G96+'4. OEB_Adjustment_Input_Sheet'!K96</f>
        <v>0</v>
      </c>
      <c r="G9" s="220">
        <f>'4. OEB_Adjustment_Input_Sheet'!H96+'4. OEB_Adjustment_Input_Sheet'!L96</f>
        <v>-13.204434967488186</v>
      </c>
      <c r="H9" s="89"/>
      <c r="I9" s="89"/>
      <c r="J9" s="89"/>
    </row>
    <row r="10" spans="2:10" ht="15">
      <c r="B10" s="72">
        <v>3</v>
      </c>
      <c r="C10" s="348" t="s">
        <v>96</v>
      </c>
      <c r="D10" s="218">
        <f>'4. OEB_Adjustment_Input_Sheet'!E97+'4. OEB_Adjustment_Input_Sheet'!I97</f>
        <v>-6.0597456552158979E-2</v>
      </c>
      <c r="E10" s="524">
        <f>'4. OEB_Adjustment_Input_Sheet'!F97+'4. OEB_Adjustment_Input_Sheet'!J97</f>
        <v>-6.0597456552158979E-2</v>
      </c>
      <c r="F10" s="219">
        <f>'4. OEB_Adjustment_Input_Sheet'!G97+'4. OEB_Adjustment_Input_Sheet'!K97</f>
        <v>0</v>
      </c>
      <c r="G10" s="220">
        <f>'4. OEB_Adjustment_Input_Sheet'!H97+'4. OEB_Adjustment_Input_Sheet'!L97</f>
        <v>-6.0597456552158979E-2</v>
      </c>
      <c r="H10" s="89"/>
      <c r="I10" s="89"/>
      <c r="J10" s="89"/>
    </row>
    <row r="11" spans="2:10" ht="15">
      <c r="B11" s="72">
        <v>4</v>
      </c>
      <c r="C11" s="348" t="s">
        <v>166</v>
      </c>
      <c r="D11" s="218">
        <f>'4. OEB_Adjustment_Input_Sheet'!E98+'4. OEB_Adjustment_Input_Sheet'!I98</f>
        <v>82.495702222021194</v>
      </c>
      <c r="E11" s="524">
        <f>'4. OEB_Adjustment_Input_Sheet'!F98+'4. OEB_Adjustment_Input_Sheet'!J98</f>
        <v>82.495702222021194</v>
      </c>
      <c r="F11" s="219">
        <f>'4. OEB_Adjustment_Input_Sheet'!G98+'4. OEB_Adjustment_Input_Sheet'!K98</f>
        <v>0</v>
      </c>
      <c r="G11" s="220">
        <f>'4. OEB_Adjustment_Input_Sheet'!H98+'4. OEB_Adjustment_Input_Sheet'!L98</f>
        <v>82.495702222021194</v>
      </c>
      <c r="H11" s="89"/>
      <c r="I11" s="89"/>
      <c r="J11" s="89"/>
    </row>
    <row r="12" spans="2:10" ht="15">
      <c r="B12" s="72">
        <v>5</v>
      </c>
      <c r="C12" s="348" t="s">
        <v>167</v>
      </c>
      <c r="D12" s="218">
        <f>'4. OEB_Adjustment_Input_Sheet'!E99+'4. OEB_Adjustment_Input_Sheet'!I99</f>
        <v>-2.3104096306617861E-2</v>
      </c>
      <c r="E12" s="524">
        <f>'4. OEB_Adjustment_Input_Sheet'!F99+'4. OEB_Adjustment_Input_Sheet'!J99</f>
        <v>-2.3104096306617861E-2</v>
      </c>
      <c r="F12" s="219">
        <f>'4. OEB_Adjustment_Input_Sheet'!G99+'4. OEB_Adjustment_Input_Sheet'!K99</f>
        <v>0</v>
      </c>
      <c r="G12" s="220">
        <f>'4. OEB_Adjustment_Input_Sheet'!H99+'4. OEB_Adjustment_Input_Sheet'!L99</f>
        <v>-2.3104096306617861E-2</v>
      </c>
      <c r="H12" s="89"/>
      <c r="I12" s="89"/>
      <c r="J12" s="89"/>
    </row>
    <row r="13" spans="2:10" ht="15">
      <c r="B13" s="72">
        <v>6</v>
      </c>
      <c r="C13" s="348" t="s">
        <v>168</v>
      </c>
      <c r="D13" s="218">
        <f>'4. OEB_Adjustment_Input_Sheet'!E100+'4. OEB_Adjustment_Input_Sheet'!I100</f>
        <v>3.2813562696940011</v>
      </c>
      <c r="E13" s="524">
        <f>'4. OEB_Adjustment_Input_Sheet'!F100+'4. OEB_Adjustment_Input_Sheet'!J100</f>
        <v>3.2813562696940011</v>
      </c>
      <c r="F13" s="219">
        <f>'4. OEB_Adjustment_Input_Sheet'!G100+'4. OEB_Adjustment_Input_Sheet'!K100</f>
        <v>0</v>
      </c>
      <c r="G13" s="220">
        <f>'4. OEB_Adjustment_Input_Sheet'!H100+'4. OEB_Adjustment_Input_Sheet'!L100</f>
        <v>3.2813562696940011</v>
      </c>
      <c r="H13" s="89"/>
      <c r="I13" s="89"/>
      <c r="J13" s="89"/>
    </row>
    <row r="14" spans="2:10" ht="15">
      <c r="B14" s="72">
        <v>7</v>
      </c>
      <c r="C14" s="348" t="s">
        <v>169</v>
      </c>
      <c r="D14" s="218">
        <f>'4. OEB_Adjustment_Input_Sheet'!E101+'4. OEB_Adjustment_Input_Sheet'!I101</f>
        <v>2.1005373577158233</v>
      </c>
      <c r="E14" s="524">
        <f>'4. OEB_Adjustment_Input_Sheet'!F101+'4. OEB_Adjustment_Input_Sheet'!J101</f>
        <v>2.1005373577158233</v>
      </c>
      <c r="F14" s="219">
        <f>'4. OEB_Adjustment_Input_Sheet'!G101+'4. OEB_Adjustment_Input_Sheet'!K101</f>
        <v>0</v>
      </c>
      <c r="G14" s="220">
        <f>'4. OEB_Adjustment_Input_Sheet'!H101+'4. OEB_Adjustment_Input_Sheet'!L101</f>
        <v>2.1005373577158233</v>
      </c>
      <c r="H14" s="89"/>
      <c r="I14" s="89"/>
      <c r="J14" s="89"/>
    </row>
    <row r="15" spans="2:10" ht="15">
      <c r="B15" s="72">
        <v>8</v>
      </c>
      <c r="C15" s="348" t="s">
        <v>170</v>
      </c>
      <c r="D15" s="218">
        <f>'4. OEB_Adjustment_Input_Sheet'!E102+'4. OEB_Adjustment_Input_Sheet'!I102</f>
        <v>11.825907925890577</v>
      </c>
      <c r="E15" s="524">
        <f>'4. OEB_Adjustment_Input_Sheet'!F102+'4. OEB_Adjustment_Input_Sheet'!J102</f>
        <v>11.825907925890577</v>
      </c>
      <c r="F15" s="219">
        <f>'4. OEB_Adjustment_Input_Sheet'!G102+'4. OEB_Adjustment_Input_Sheet'!K102</f>
        <v>0</v>
      </c>
      <c r="G15" s="220">
        <f>'4. OEB_Adjustment_Input_Sheet'!H102+'4. OEB_Adjustment_Input_Sheet'!L102</f>
        <v>11.825907925890577</v>
      </c>
      <c r="H15" s="89"/>
      <c r="I15" s="89"/>
      <c r="J15" s="89"/>
    </row>
    <row r="16" spans="2:10" ht="15">
      <c r="B16" s="72">
        <v>9</v>
      </c>
      <c r="C16" s="348" t="s">
        <v>171</v>
      </c>
      <c r="D16" s="218">
        <f>'4. OEB_Adjustment_Input_Sheet'!E103+'4. OEB_Adjustment_Input_Sheet'!I103</f>
        <v>4.2652964921147509</v>
      </c>
      <c r="E16" s="524">
        <f>'4. OEB_Adjustment_Input_Sheet'!F103+'4. OEB_Adjustment_Input_Sheet'!J103</f>
        <v>4.2652964921147509</v>
      </c>
      <c r="F16" s="219">
        <f>'4. OEB_Adjustment_Input_Sheet'!G103+'4. OEB_Adjustment_Input_Sheet'!K103</f>
        <v>0</v>
      </c>
      <c r="G16" s="220">
        <f>'4. OEB_Adjustment_Input_Sheet'!H103+'4. OEB_Adjustment_Input_Sheet'!L103</f>
        <v>4.2652964921147509</v>
      </c>
      <c r="H16" s="89"/>
      <c r="I16" s="89"/>
      <c r="J16" s="89"/>
    </row>
    <row r="17" spans="2:10" ht="15">
      <c r="B17" s="72">
        <v>10</v>
      </c>
      <c r="C17" s="348" t="s">
        <v>172</v>
      </c>
      <c r="D17" s="218">
        <f>'4. OEB_Adjustment_Input_Sheet'!E104+'4. OEB_Adjustment_Input_Sheet'!I104</f>
        <v>13.454874532514669</v>
      </c>
      <c r="E17" s="524">
        <f>'4. OEB_Adjustment_Input_Sheet'!F104+'4. OEB_Adjustment_Input_Sheet'!J104</f>
        <v>13.454874532514669</v>
      </c>
      <c r="F17" s="219">
        <f>'4. OEB_Adjustment_Input_Sheet'!G104+'4. OEB_Adjustment_Input_Sheet'!K104</f>
        <v>0</v>
      </c>
      <c r="G17" s="220">
        <f>'4. OEB_Adjustment_Input_Sheet'!H104+'4. OEB_Adjustment_Input_Sheet'!L104</f>
        <v>13.454874532514669</v>
      </c>
      <c r="H17" s="89"/>
      <c r="I17" s="89"/>
      <c r="J17" s="89"/>
    </row>
    <row r="18" spans="2:10" ht="16.5" thickBot="1">
      <c r="B18" s="113">
        <v>11</v>
      </c>
      <c r="C18" s="16" t="s">
        <v>0</v>
      </c>
      <c r="D18" s="231">
        <f t="shared" ref="D18" si="0">SUM(D8:D17)</f>
        <v>86.820636925321878</v>
      </c>
      <c r="E18" s="525">
        <f>SUM(E8:E17)</f>
        <v>86.820636925321878</v>
      </c>
      <c r="F18" s="284">
        <f t="shared" ref="F18:G18" si="1">SUM(F8:F17)</f>
        <v>0</v>
      </c>
      <c r="G18" s="232">
        <f t="shared" si="1"/>
        <v>86.820636925321878</v>
      </c>
      <c r="H18" s="89"/>
      <c r="I18" s="89"/>
      <c r="J18" s="89"/>
    </row>
    <row r="19" spans="2:10" ht="15.75" thickBot="1">
      <c r="B19" s="82"/>
      <c r="C19" s="50"/>
      <c r="D19" s="236"/>
      <c r="E19" s="234"/>
      <c r="F19" s="234"/>
      <c r="G19" s="235"/>
      <c r="H19" s="89"/>
      <c r="I19" s="89"/>
      <c r="J19" s="89"/>
    </row>
    <row r="20" spans="2:10" ht="16.5" thickBot="1">
      <c r="B20" s="113">
        <v>12</v>
      </c>
      <c r="C20" s="14" t="s">
        <v>215</v>
      </c>
      <c r="D20" s="228">
        <v>60.455345999999999</v>
      </c>
      <c r="E20" s="533">
        <v>60.455345999999999</v>
      </c>
      <c r="F20" s="229">
        <v>0</v>
      </c>
      <c r="G20" s="230">
        <f>E20+F20</f>
        <v>60.455345999999999</v>
      </c>
      <c r="H20" s="89"/>
      <c r="I20" s="89"/>
      <c r="J20" s="89"/>
    </row>
    <row r="21" spans="2:10" ht="15.75" thickBot="1">
      <c r="B21" s="82"/>
      <c r="C21" s="50"/>
      <c r="D21" s="117"/>
      <c r="E21" s="96"/>
      <c r="F21" s="96"/>
      <c r="G21" s="115"/>
      <c r="H21" s="89"/>
      <c r="I21" s="89"/>
      <c r="J21" s="89"/>
    </row>
    <row r="22" spans="2:10" ht="16.5" thickBot="1">
      <c r="B22" s="122">
        <v>13</v>
      </c>
      <c r="C22" s="123" t="s">
        <v>190</v>
      </c>
      <c r="D22" s="103">
        <f t="shared" ref="D22" si="2">D18/D20</f>
        <v>1.4361118192148281</v>
      </c>
      <c r="E22" s="544">
        <f>E18/E20</f>
        <v>1.4361118192148281</v>
      </c>
      <c r="F22" s="229">
        <f>G22-E22</f>
        <v>0</v>
      </c>
      <c r="G22" s="104">
        <f>G18/G20</f>
        <v>1.4361118192148281</v>
      </c>
      <c r="H22" s="89"/>
      <c r="I22" s="89"/>
      <c r="J22" s="89"/>
    </row>
    <row r="23" spans="2:10" ht="15.75" thickBot="1">
      <c r="F23" s="96"/>
      <c r="G23" s="96"/>
      <c r="H23" s="89"/>
      <c r="I23" s="89"/>
      <c r="J23" s="89"/>
    </row>
    <row r="24" spans="2:10" ht="15.75" customHeight="1" thickBot="1">
      <c r="B24" s="114"/>
      <c r="C24" s="2"/>
      <c r="D24" s="589" t="s">
        <v>23</v>
      </c>
      <c r="E24" s="590"/>
      <c r="F24" s="590"/>
      <c r="G24" s="591"/>
      <c r="H24" s="89"/>
      <c r="I24" s="89"/>
      <c r="J24" s="89"/>
    </row>
    <row r="25" spans="2:10" ht="15.75">
      <c r="B25" s="141"/>
      <c r="C25" s="140"/>
      <c r="D25" s="603" t="s">
        <v>183</v>
      </c>
      <c r="E25" s="592"/>
      <c r="F25" s="592"/>
      <c r="G25" s="593"/>
      <c r="H25" s="89"/>
      <c r="I25" s="89"/>
      <c r="J25" s="89"/>
    </row>
    <row r="26" spans="2:10" ht="15.75">
      <c r="B26" s="77" t="s">
        <v>2</v>
      </c>
      <c r="C26" s="249"/>
      <c r="D26" s="535" t="s">
        <v>135</v>
      </c>
      <c r="E26" s="265" t="s">
        <v>240</v>
      </c>
      <c r="F26" s="265" t="s">
        <v>21</v>
      </c>
      <c r="G26" s="10" t="s">
        <v>21</v>
      </c>
      <c r="H26" s="89"/>
      <c r="I26" s="89"/>
      <c r="J26" s="89"/>
    </row>
    <row r="27" spans="2:10" ht="16.5" thickBot="1">
      <c r="B27" s="78" t="s">
        <v>3</v>
      </c>
      <c r="C27" s="250" t="s">
        <v>1</v>
      </c>
      <c r="D27" s="397">
        <v>42517</v>
      </c>
      <c r="E27" s="396">
        <v>42723</v>
      </c>
      <c r="F27" s="266" t="s">
        <v>15</v>
      </c>
      <c r="G27" s="12" t="s">
        <v>12</v>
      </c>
      <c r="H27" s="89"/>
      <c r="I27" s="89"/>
      <c r="J27" s="89"/>
    </row>
    <row r="28" spans="2:10" ht="15">
      <c r="B28" s="76"/>
      <c r="C28" s="124"/>
      <c r="D28" s="512" t="s">
        <v>4</v>
      </c>
      <c r="E28" s="484" t="s">
        <v>5</v>
      </c>
      <c r="F28" s="513" t="s">
        <v>6</v>
      </c>
      <c r="G28" s="514" t="s">
        <v>7</v>
      </c>
      <c r="H28" s="89"/>
      <c r="I28" s="89"/>
      <c r="J28" s="89"/>
    </row>
    <row r="29" spans="2:10" ht="16.5" thickBot="1">
      <c r="B29" s="99" t="s">
        <v>111</v>
      </c>
      <c r="C29" s="64"/>
      <c r="D29" s="566"/>
      <c r="E29" s="102"/>
      <c r="F29" s="561"/>
      <c r="G29" s="562"/>
      <c r="H29" s="89"/>
      <c r="I29" s="89"/>
      <c r="J29" s="89"/>
    </row>
    <row r="30" spans="2:10" ht="15">
      <c r="B30" s="72">
        <v>14</v>
      </c>
      <c r="C30" s="348" t="s">
        <v>99</v>
      </c>
      <c r="D30" s="215">
        <f>'4. OEB_Adjustment_Input_Sheet'!E108+'4. OEB_Adjustment_Input_Sheet'!I108</f>
        <v>1.7203336053073675</v>
      </c>
      <c r="E30" s="523">
        <f>'4. OEB_Adjustment_Input_Sheet'!F108+'4. OEB_Adjustment_Input_Sheet'!J108</f>
        <v>1.7203336053073675</v>
      </c>
      <c r="F30" s="216">
        <f>'4. OEB_Adjustment_Input_Sheet'!G108+'4. OEB_Adjustment_Input_Sheet'!K108</f>
        <v>0</v>
      </c>
      <c r="G30" s="217">
        <f>'4. OEB_Adjustment_Input_Sheet'!H108+'4. OEB_Adjustment_Input_Sheet'!L108</f>
        <v>1.7203336053073675</v>
      </c>
      <c r="H30" s="89"/>
      <c r="I30" s="89"/>
      <c r="J30" s="89"/>
    </row>
    <row r="31" spans="2:10" ht="15">
      <c r="B31" s="72">
        <v>15</v>
      </c>
      <c r="C31" s="348" t="s">
        <v>173</v>
      </c>
      <c r="D31" s="218">
        <f>'4. OEB_Adjustment_Input_Sheet'!E109+'4. OEB_Adjustment_Input_Sheet'!I109</f>
        <v>0.95040165493531803</v>
      </c>
      <c r="E31" s="524">
        <f>'4. OEB_Adjustment_Input_Sheet'!F109+'4. OEB_Adjustment_Input_Sheet'!J109</f>
        <v>0.95040165493531803</v>
      </c>
      <c r="F31" s="219">
        <f>'4. OEB_Adjustment_Input_Sheet'!G109+'4. OEB_Adjustment_Input_Sheet'!K109</f>
        <v>0</v>
      </c>
      <c r="G31" s="220">
        <f>'4. OEB_Adjustment_Input_Sheet'!H109+'4. OEB_Adjustment_Input_Sheet'!L109</f>
        <v>0.95040165493531803</v>
      </c>
      <c r="H31" s="89"/>
      <c r="I31" s="89"/>
      <c r="J31" s="89"/>
    </row>
    <row r="32" spans="2:10" ht="15">
      <c r="B32" s="72">
        <v>16</v>
      </c>
      <c r="C32" s="348" t="s">
        <v>174</v>
      </c>
      <c r="D32" s="218">
        <f>'4. OEB_Adjustment_Input_Sheet'!E110+'4. OEB_Adjustment_Input_Sheet'!I110</f>
        <v>-37.556757044680523</v>
      </c>
      <c r="E32" s="524">
        <f>'4. OEB_Adjustment_Input_Sheet'!F110+'4. OEB_Adjustment_Input_Sheet'!J110</f>
        <v>-37.556757044680523</v>
      </c>
      <c r="F32" s="219">
        <f>'4. OEB_Adjustment_Input_Sheet'!G110+'4. OEB_Adjustment_Input_Sheet'!K110</f>
        <v>0</v>
      </c>
      <c r="G32" s="220">
        <f>'4. OEB_Adjustment_Input_Sheet'!H110+'4. OEB_Adjustment_Input_Sheet'!L110</f>
        <v>-37.556757044680523</v>
      </c>
      <c r="H32" s="89"/>
      <c r="I32" s="89"/>
      <c r="J32" s="89"/>
    </row>
    <row r="33" spans="2:10" ht="15">
      <c r="B33" s="72">
        <v>17</v>
      </c>
      <c r="C33" s="348" t="s">
        <v>175</v>
      </c>
      <c r="D33" s="218">
        <f>'4. OEB_Adjustment_Input_Sheet'!E111+'4. OEB_Adjustment_Input_Sheet'!I111</f>
        <v>-31.588823211759852</v>
      </c>
      <c r="E33" s="524">
        <f>'4. OEB_Adjustment_Input_Sheet'!F111+'4. OEB_Adjustment_Input_Sheet'!J111</f>
        <v>-31.588823211759852</v>
      </c>
      <c r="F33" s="219">
        <f>'4. OEB_Adjustment_Input_Sheet'!G111+'4. OEB_Adjustment_Input_Sheet'!K111</f>
        <v>0</v>
      </c>
      <c r="G33" s="220">
        <f>'4. OEB_Adjustment_Input_Sheet'!H111+'4. OEB_Adjustment_Input_Sheet'!L111</f>
        <v>-31.588823211759852</v>
      </c>
      <c r="H33" s="89"/>
      <c r="I33" s="89"/>
      <c r="J33" s="89"/>
    </row>
    <row r="34" spans="2:10" ht="15">
      <c r="B34" s="72">
        <v>18</v>
      </c>
      <c r="C34" s="348" t="s">
        <v>176</v>
      </c>
      <c r="D34" s="218">
        <f>'4. OEB_Adjustment_Input_Sheet'!E112+'4. OEB_Adjustment_Input_Sheet'!I112</f>
        <v>-68.62464436411399</v>
      </c>
      <c r="E34" s="524">
        <f>'4. OEB_Adjustment_Input_Sheet'!F112+'4. OEB_Adjustment_Input_Sheet'!J112</f>
        <v>-68.62464436411399</v>
      </c>
      <c r="F34" s="219">
        <f>'4. OEB_Adjustment_Input_Sheet'!G112+'4. OEB_Adjustment_Input_Sheet'!K112</f>
        <v>0</v>
      </c>
      <c r="G34" s="220">
        <f>'4. OEB_Adjustment_Input_Sheet'!H112+'4. OEB_Adjustment_Input_Sheet'!L112</f>
        <v>-68.62464436411399</v>
      </c>
      <c r="H34" s="89"/>
      <c r="I34" s="89"/>
      <c r="J34" s="89"/>
    </row>
    <row r="35" spans="2:10" ht="30">
      <c r="B35" s="470">
        <v>19</v>
      </c>
      <c r="C35" s="349" t="s">
        <v>177</v>
      </c>
      <c r="D35" s="218">
        <f>'4. OEB_Adjustment_Input_Sheet'!E113+'4. OEB_Adjustment_Input_Sheet'!I113</f>
        <v>20.589377358209461</v>
      </c>
      <c r="E35" s="524">
        <f>'4. OEB_Adjustment_Input_Sheet'!F113+'4. OEB_Adjustment_Input_Sheet'!J113</f>
        <v>20.589377358209461</v>
      </c>
      <c r="F35" s="219">
        <f>'4. OEB_Adjustment_Input_Sheet'!G113+'4. OEB_Adjustment_Input_Sheet'!K113</f>
        <v>0</v>
      </c>
      <c r="G35" s="220">
        <f>'4. OEB_Adjustment_Input_Sheet'!H113+'4. OEB_Adjustment_Input_Sheet'!L113</f>
        <v>20.589377358209461</v>
      </c>
      <c r="H35" s="89"/>
      <c r="I35" s="89"/>
      <c r="J35" s="89"/>
    </row>
    <row r="36" spans="2:10" ht="15">
      <c r="B36" s="72">
        <v>20</v>
      </c>
      <c r="C36" s="348" t="s">
        <v>178</v>
      </c>
      <c r="D36" s="218">
        <f>'4. OEB_Adjustment_Input_Sheet'!E114+'4. OEB_Adjustment_Input_Sheet'!I114</f>
        <v>-4.3049538083769026</v>
      </c>
      <c r="E36" s="524">
        <f>'4. OEB_Adjustment_Input_Sheet'!F114+'4. OEB_Adjustment_Input_Sheet'!J114</f>
        <v>-4.3049538083769026</v>
      </c>
      <c r="F36" s="219">
        <f>'4. OEB_Adjustment_Input_Sheet'!G114+'4. OEB_Adjustment_Input_Sheet'!K114</f>
        <v>0</v>
      </c>
      <c r="G36" s="220">
        <f>'4. OEB_Adjustment_Input_Sheet'!H114+'4. OEB_Adjustment_Input_Sheet'!L114</f>
        <v>-4.3049538083769026</v>
      </c>
      <c r="H36" s="89"/>
      <c r="I36" s="89"/>
      <c r="J36" s="89"/>
    </row>
    <row r="37" spans="2:10" ht="15">
      <c r="B37" s="72">
        <v>21</v>
      </c>
      <c r="C37" s="348" t="s">
        <v>179</v>
      </c>
      <c r="D37" s="218">
        <f>'4. OEB_Adjustment_Input_Sheet'!E115+'4. OEB_Adjustment_Input_Sheet'!I115</f>
        <v>42.93203832367918</v>
      </c>
      <c r="E37" s="524">
        <f>'4. OEB_Adjustment_Input_Sheet'!F115+'4. OEB_Adjustment_Input_Sheet'!J115</f>
        <v>42.93203832367918</v>
      </c>
      <c r="F37" s="219">
        <f>'4. OEB_Adjustment_Input_Sheet'!G115+'4. OEB_Adjustment_Input_Sheet'!K115</f>
        <v>0</v>
      </c>
      <c r="G37" s="220">
        <f>'4. OEB_Adjustment_Input_Sheet'!H115+'4. OEB_Adjustment_Input_Sheet'!L115</f>
        <v>42.93203832367918</v>
      </c>
      <c r="H37" s="89"/>
      <c r="I37" s="89"/>
      <c r="J37" s="89"/>
    </row>
    <row r="38" spans="2:10" ht="15">
      <c r="B38" s="72">
        <v>22</v>
      </c>
      <c r="C38" s="348" t="s">
        <v>180</v>
      </c>
      <c r="D38" s="218">
        <f>'4. OEB_Adjustment_Input_Sheet'!E116+'4. OEB_Adjustment_Input_Sheet'!I116</f>
        <v>226.18945954694186</v>
      </c>
      <c r="E38" s="524">
        <f>'4. OEB_Adjustment_Input_Sheet'!F116+'4. OEB_Adjustment_Input_Sheet'!J116</f>
        <v>226.18945954694186</v>
      </c>
      <c r="F38" s="219">
        <f>'4. OEB_Adjustment_Input_Sheet'!G116+'4. OEB_Adjustment_Input_Sheet'!K116</f>
        <v>0</v>
      </c>
      <c r="G38" s="220">
        <f>'4. OEB_Adjustment_Input_Sheet'!H116+'4. OEB_Adjustment_Input_Sheet'!L116</f>
        <v>226.18945954694186</v>
      </c>
      <c r="H38" s="89"/>
      <c r="I38" s="89"/>
      <c r="J38" s="89"/>
    </row>
    <row r="39" spans="2:10" ht="15">
      <c r="B39" s="72">
        <v>23</v>
      </c>
      <c r="C39" s="348" t="s">
        <v>181</v>
      </c>
      <c r="D39" s="218">
        <f>'4. OEB_Adjustment_Input_Sheet'!E117+'4. OEB_Adjustment_Input_Sheet'!I117</f>
        <v>23.425233732956002</v>
      </c>
      <c r="E39" s="524">
        <f>'4. OEB_Adjustment_Input_Sheet'!F117+'4. OEB_Adjustment_Input_Sheet'!J117</f>
        <v>23.425233732956002</v>
      </c>
      <c r="F39" s="219">
        <f>'4. OEB_Adjustment_Input_Sheet'!G117+'4. OEB_Adjustment_Input_Sheet'!K117</f>
        <v>0</v>
      </c>
      <c r="G39" s="220">
        <f>'4. OEB_Adjustment_Input_Sheet'!H117+'4. OEB_Adjustment_Input_Sheet'!L117</f>
        <v>23.425233732956002</v>
      </c>
      <c r="H39" s="89"/>
      <c r="I39" s="89"/>
      <c r="J39" s="89"/>
    </row>
    <row r="40" spans="2:10" ht="15">
      <c r="B40" s="72">
        <v>24</v>
      </c>
      <c r="C40" s="348" t="s">
        <v>182</v>
      </c>
      <c r="D40" s="218">
        <f>'4. OEB_Adjustment_Input_Sheet'!E118+'4. OEB_Adjustment_Input_Sheet'!I118</f>
        <v>44.128400897558727</v>
      </c>
      <c r="E40" s="524">
        <f>'4. OEB_Adjustment_Input_Sheet'!F118+'4. OEB_Adjustment_Input_Sheet'!J118</f>
        <v>44.128400897558727</v>
      </c>
      <c r="F40" s="219">
        <f>'4. OEB_Adjustment_Input_Sheet'!G118+'4. OEB_Adjustment_Input_Sheet'!K118</f>
        <v>0</v>
      </c>
      <c r="G40" s="220">
        <f>'4. OEB_Adjustment_Input_Sheet'!H118+'4. OEB_Adjustment_Input_Sheet'!L118</f>
        <v>44.128400897558727</v>
      </c>
      <c r="H40" s="89"/>
      <c r="I40" s="89"/>
      <c r="J40" s="89"/>
    </row>
    <row r="41" spans="2:10" ht="16.5" thickBot="1">
      <c r="B41" s="113">
        <v>25</v>
      </c>
      <c r="C41" s="16" t="s">
        <v>0</v>
      </c>
      <c r="D41" s="231">
        <f t="shared" ref="D41" si="3">SUM(D30:D40)</f>
        <v>217.86006669065662</v>
      </c>
      <c r="E41" s="525">
        <f>SUM(E30:E40)</f>
        <v>217.86006669065662</v>
      </c>
      <c r="F41" s="284">
        <f t="shared" ref="F41:G41" si="4">SUM(F30:F40)</f>
        <v>0</v>
      </c>
      <c r="G41" s="232">
        <f t="shared" si="4"/>
        <v>217.86006669065662</v>
      </c>
    </row>
    <row r="42" spans="2:10" ht="15.75" thickBot="1">
      <c r="B42" s="82"/>
      <c r="C42" s="50"/>
      <c r="D42" s="236"/>
      <c r="E42" s="234"/>
      <c r="F42" s="234"/>
      <c r="G42" s="235"/>
    </row>
    <row r="43" spans="2:10" ht="16.5" thickBot="1">
      <c r="B43" s="113">
        <v>26</v>
      </c>
      <c r="C43" s="14" t="s">
        <v>57</v>
      </c>
      <c r="D43" s="228">
        <f>'4. OEB_Adjustment_Input_Sheet'!E51+'4. OEB_Adjustment_Input_Sheet'!I51</f>
        <v>76.569040000000001</v>
      </c>
      <c r="E43" s="533">
        <f>'4. OEB_Adjustment_Input_Sheet'!F51+'4. OEB_Adjustment_Input_Sheet'!J51</f>
        <v>76.569040000000001</v>
      </c>
      <c r="F43" s="229">
        <v>0</v>
      </c>
      <c r="G43" s="230">
        <f>E43+F43</f>
        <v>76.569040000000001</v>
      </c>
    </row>
    <row r="44" spans="2:10" ht="15.75" thickBot="1">
      <c r="B44" s="82"/>
      <c r="C44" s="50"/>
      <c r="D44" s="117"/>
      <c r="E44" s="96"/>
      <c r="F44" s="96"/>
      <c r="G44" s="115"/>
    </row>
    <row r="45" spans="2:10" ht="16.5" thickBot="1">
      <c r="B45" s="122">
        <v>27</v>
      </c>
      <c r="C45" s="123" t="s">
        <v>189</v>
      </c>
      <c r="D45" s="103">
        <f t="shared" ref="D45" si="5">D41/D43</f>
        <v>2.8452761937547684</v>
      </c>
      <c r="E45" s="544">
        <f>E41/E43</f>
        <v>2.8452761937547684</v>
      </c>
      <c r="F45" s="229">
        <f>G45-E45</f>
        <v>0</v>
      </c>
      <c r="G45" s="104">
        <f t="shared" ref="G45" si="6">G41/G43</f>
        <v>2.8452761937547684</v>
      </c>
    </row>
    <row r="46" spans="2:10"/>
    <row r="47" spans="2:10" ht="15">
      <c r="B47" s="475" t="s">
        <v>231</v>
      </c>
    </row>
    <row r="48" spans="2:10" hidden="1">
      <c r="B48" s="394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</sheetData>
  <mergeCells count="5">
    <mergeCell ref="B1:G1"/>
    <mergeCell ref="D3:G3"/>
    <mergeCell ref="D2:G2"/>
    <mergeCell ref="D24:G24"/>
    <mergeCell ref="D25:G25"/>
  </mergeCells>
  <pageMargins left="1" right="1" top="1" bottom="1" header="0.5" footer="0.5"/>
  <pageSetup paperSize="17" scale="90" orientation="landscape" r:id="rId1"/>
  <headerFooter>
    <oddHeader>&amp;COPG Recovery of Deferral and Variance Accounts and Riders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B2:X313"/>
  <sheetViews>
    <sheetView showGridLines="0" topLeftCell="E19" zoomScaleNormal="100" zoomScaleSheetLayoutView="50" workbookViewId="0">
      <selection activeCell="J48" sqref="J48"/>
    </sheetView>
  </sheetViews>
  <sheetFormatPr defaultColWidth="9.140625" defaultRowHeight="12.75"/>
  <cols>
    <col min="1" max="1" width="2.7109375" style="398" customWidth="1"/>
    <col min="2" max="2" width="6.140625" style="398" customWidth="1"/>
    <col min="3" max="3" width="80.7109375" style="398" customWidth="1"/>
    <col min="4" max="4" width="20.7109375" style="398" customWidth="1"/>
    <col min="5" max="24" width="19.7109375" style="398" customWidth="1"/>
    <col min="25" max="16384" width="9.140625" style="398"/>
  </cols>
  <sheetData>
    <row r="2" spans="2:24" ht="18.75" thickBot="1">
      <c r="B2" s="598" t="s">
        <v>232</v>
      </c>
      <c r="C2" s="598"/>
      <c r="D2" s="598"/>
      <c r="E2" s="598"/>
      <c r="F2" s="598"/>
      <c r="G2" s="598"/>
    </row>
    <row r="3" spans="2:24" ht="18.75" thickBot="1">
      <c r="B3" s="399"/>
      <c r="E3" s="604" t="s">
        <v>191</v>
      </c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6"/>
    </row>
    <row r="4" spans="2:24" s="400" customFormat="1" ht="16.5" thickBot="1">
      <c r="C4" s="401"/>
      <c r="E4" s="604" t="s">
        <v>211</v>
      </c>
      <c r="F4" s="605"/>
      <c r="G4" s="605"/>
      <c r="H4" s="606"/>
      <c r="I4" s="604" t="s">
        <v>187</v>
      </c>
      <c r="J4" s="605"/>
      <c r="K4" s="605"/>
      <c r="L4" s="606"/>
      <c r="M4" s="604" t="s">
        <v>187</v>
      </c>
      <c r="N4" s="605"/>
      <c r="O4" s="605"/>
      <c r="P4" s="606"/>
      <c r="Q4" s="604" t="s">
        <v>187</v>
      </c>
      <c r="R4" s="605"/>
      <c r="S4" s="605"/>
      <c r="T4" s="606"/>
      <c r="U4" s="604" t="s">
        <v>187</v>
      </c>
      <c r="V4" s="605"/>
      <c r="W4" s="605"/>
      <c r="X4" s="606"/>
    </row>
    <row r="5" spans="2:24" ht="15.75">
      <c r="B5" s="402"/>
      <c r="C5" s="403"/>
      <c r="D5" s="403"/>
      <c r="E5" s="607">
        <v>2017</v>
      </c>
      <c r="F5" s="608"/>
      <c r="G5" s="608"/>
      <c r="H5" s="609"/>
      <c r="I5" s="607">
        <v>2018</v>
      </c>
      <c r="J5" s="608"/>
      <c r="K5" s="608"/>
      <c r="L5" s="609"/>
      <c r="M5" s="607">
        <v>2019</v>
      </c>
      <c r="N5" s="608"/>
      <c r="O5" s="608"/>
      <c r="P5" s="609"/>
      <c r="Q5" s="607">
        <v>2020</v>
      </c>
      <c r="R5" s="608"/>
      <c r="S5" s="608"/>
      <c r="T5" s="609"/>
      <c r="U5" s="607">
        <v>2021</v>
      </c>
      <c r="V5" s="608"/>
      <c r="W5" s="608"/>
      <c r="X5" s="609"/>
    </row>
    <row r="6" spans="2:24" ht="15.75">
      <c r="B6" s="404" t="s">
        <v>2</v>
      </c>
      <c r="C6" s="405"/>
      <c r="D6" s="405"/>
      <c r="E6" s="535" t="s">
        <v>135</v>
      </c>
      <c r="F6" s="265" t="s">
        <v>240</v>
      </c>
      <c r="G6" s="265" t="s">
        <v>21</v>
      </c>
      <c r="H6" s="10" t="s">
        <v>21</v>
      </c>
      <c r="I6" s="314" t="s">
        <v>135</v>
      </c>
      <c r="J6" s="265" t="s">
        <v>240</v>
      </c>
      <c r="K6" s="265" t="s">
        <v>21</v>
      </c>
      <c r="L6" s="10" t="s">
        <v>21</v>
      </c>
      <c r="M6" s="314" t="s">
        <v>135</v>
      </c>
      <c r="N6" s="265" t="s">
        <v>240</v>
      </c>
      <c r="O6" s="265" t="s">
        <v>21</v>
      </c>
      <c r="P6" s="10" t="s">
        <v>21</v>
      </c>
      <c r="Q6" s="314" t="s">
        <v>135</v>
      </c>
      <c r="R6" s="265" t="s">
        <v>240</v>
      </c>
      <c r="S6" s="265" t="s">
        <v>21</v>
      </c>
      <c r="T6" s="10" t="s">
        <v>21</v>
      </c>
      <c r="U6" s="314" t="s">
        <v>135</v>
      </c>
      <c r="V6" s="265" t="s">
        <v>240</v>
      </c>
      <c r="W6" s="265" t="s">
        <v>21</v>
      </c>
      <c r="X6" s="10" t="s">
        <v>21</v>
      </c>
    </row>
    <row r="7" spans="2:24" ht="16.5" thickBot="1">
      <c r="B7" s="406" t="s">
        <v>3</v>
      </c>
      <c r="C7" s="407" t="s">
        <v>1</v>
      </c>
      <c r="D7" s="407"/>
      <c r="E7" s="397">
        <v>42517</v>
      </c>
      <c r="F7" s="396">
        <v>42723</v>
      </c>
      <c r="G7" s="266" t="s">
        <v>15</v>
      </c>
      <c r="H7" s="12" t="s">
        <v>12</v>
      </c>
      <c r="I7" s="397">
        <v>42517</v>
      </c>
      <c r="J7" s="396">
        <v>42723</v>
      </c>
      <c r="K7" s="266" t="s">
        <v>15</v>
      </c>
      <c r="L7" s="12" t="s">
        <v>12</v>
      </c>
      <c r="M7" s="397">
        <v>42517</v>
      </c>
      <c r="N7" s="396">
        <v>42723</v>
      </c>
      <c r="O7" s="266" t="s">
        <v>15</v>
      </c>
      <c r="P7" s="12" t="s">
        <v>12</v>
      </c>
      <c r="Q7" s="397">
        <v>42517</v>
      </c>
      <c r="R7" s="396">
        <v>42723</v>
      </c>
      <c r="S7" s="266" t="s">
        <v>15</v>
      </c>
      <c r="T7" s="12" t="s">
        <v>12</v>
      </c>
      <c r="U7" s="397">
        <v>42517</v>
      </c>
      <c r="V7" s="396">
        <v>42723</v>
      </c>
      <c r="W7" s="266" t="s">
        <v>15</v>
      </c>
      <c r="X7" s="12" t="s">
        <v>12</v>
      </c>
    </row>
    <row r="8" spans="2:24" ht="15">
      <c r="B8" s="408"/>
      <c r="C8" s="409"/>
      <c r="D8" s="409"/>
      <c r="E8" s="512" t="s">
        <v>4</v>
      </c>
      <c r="F8" s="484" t="s">
        <v>5</v>
      </c>
      <c r="G8" s="513" t="s">
        <v>6</v>
      </c>
      <c r="H8" s="514" t="s">
        <v>7</v>
      </c>
      <c r="I8" s="260" t="s">
        <v>8</v>
      </c>
      <c r="J8" s="260" t="s">
        <v>9</v>
      </c>
      <c r="K8" s="261" t="s">
        <v>11</v>
      </c>
      <c r="L8" s="262" t="s">
        <v>13</v>
      </c>
      <c r="M8" s="260" t="s">
        <v>14</v>
      </c>
      <c r="N8" s="260" t="s">
        <v>136</v>
      </c>
      <c r="O8" s="261" t="s">
        <v>137</v>
      </c>
      <c r="P8" s="262" t="s">
        <v>138</v>
      </c>
      <c r="Q8" s="260" t="s">
        <v>140</v>
      </c>
      <c r="R8" s="260" t="s">
        <v>141</v>
      </c>
      <c r="S8" s="261" t="s">
        <v>142</v>
      </c>
      <c r="T8" s="262" t="s">
        <v>234</v>
      </c>
      <c r="U8" s="260" t="s">
        <v>235</v>
      </c>
      <c r="V8" s="260" t="s">
        <v>236</v>
      </c>
      <c r="W8" s="261" t="s">
        <v>237</v>
      </c>
      <c r="X8" s="262" t="s">
        <v>238</v>
      </c>
    </row>
    <row r="9" spans="2:24" ht="16.5" thickBot="1">
      <c r="B9" s="411" t="s">
        <v>192</v>
      </c>
      <c r="C9" s="409"/>
      <c r="D9" s="409"/>
      <c r="E9" s="563"/>
      <c r="F9" s="564"/>
      <c r="G9" s="564"/>
      <c r="H9" s="565"/>
      <c r="I9" s="84"/>
      <c r="J9" s="79"/>
      <c r="K9" s="79"/>
      <c r="L9" s="80"/>
      <c r="M9" s="84"/>
      <c r="N9" s="79"/>
      <c r="O9" s="79"/>
      <c r="P9" s="80"/>
      <c r="Q9" s="84"/>
      <c r="R9" s="79"/>
      <c r="S9" s="79"/>
      <c r="T9" s="80"/>
      <c r="U9" s="84"/>
      <c r="V9" s="79"/>
      <c r="W9" s="79"/>
      <c r="X9" s="80"/>
    </row>
    <row r="10" spans="2:24" ht="18">
      <c r="B10" s="413">
        <v>1</v>
      </c>
      <c r="C10" s="414" t="s">
        <v>193</v>
      </c>
      <c r="D10" s="409"/>
      <c r="E10" s="240">
        <v>789.375</v>
      </c>
      <c r="F10" s="283">
        <v>789.375</v>
      </c>
      <c r="G10" s="415" t="s">
        <v>17</v>
      </c>
      <c r="H10" s="241">
        <f>F10</f>
        <v>789.375</v>
      </c>
      <c r="I10" s="240">
        <v>789.375</v>
      </c>
      <c r="J10" s="283">
        <v>789.375</v>
      </c>
      <c r="K10" s="415" t="s">
        <v>17</v>
      </c>
      <c r="L10" s="241">
        <f>J10</f>
        <v>789.375</v>
      </c>
      <c r="M10" s="240">
        <v>789.375</v>
      </c>
      <c r="N10" s="283">
        <v>789.375</v>
      </c>
      <c r="O10" s="415" t="s">
        <v>17</v>
      </c>
      <c r="P10" s="241">
        <f>N10</f>
        <v>789.375</v>
      </c>
      <c r="Q10" s="240">
        <v>789.375</v>
      </c>
      <c r="R10" s="283">
        <v>789.375</v>
      </c>
      <c r="S10" s="415" t="s">
        <v>17</v>
      </c>
      <c r="T10" s="241">
        <f>R10</f>
        <v>789.375</v>
      </c>
      <c r="U10" s="240">
        <v>789.375</v>
      </c>
      <c r="V10" s="283">
        <v>789.375</v>
      </c>
      <c r="W10" s="415" t="s">
        <v>17</v>
      </c>
      <c r="X10" s="241">
        <f>V10</f>
        <v>789.375</v>
      </c>
    </row>
    <row r="11" spans="2:24" ht="15">
      <c r="B11" s="413">
        <v>2</v>
      </c>
      <c r="C11" s="414" t="s">
        <v>16</v>
      </c>
      <c r="D11" s="409"/>
      <c r="E11" s="242">
        <f>'8. Revenue_Def_Suff'!D9+('10. Deferral_Variance_&amp;_Riders'!D20/2)</f>
        <v>68.326013000000003</v>
      </c>
      <c r="F11" s="273">
        <f>'8. Revenue_Def_Suff'!E9+('10. Deferral_Variance_&amp;_Riders'!E20/2)</f>
        <v>68.326013000000003</v>
      </c>
      <c r="G11" s="243">
        <f>H11-F11</f>
        <v>0</v>
      </c>
      <c r="H11" s="185">
        <f>F11</f>
        <v>68.326013000000003</v>
      </c>
      <c r="I11" s="273">
        <f>'8. Revenue_Def_Suff'!H9+('10. Deferral_Variance_&amp;_Riders'!D20/2)</f>
        <v>68.698373000000004</v>
      </c>
      <c r="J11" s="273">
        <f>'8. Revenue_Def_Suff'!I9+('10. Deferral_Variance_&amp;_Riders'!E20/2)</f>
        <v>68.698373000000004</v>
      </c>
      <c r="K11" s="243">
        <f>L11-J11</f>
        <v>0</v>
      </c>
      <c r="L11" s="185">
        <f>J11</f>
        <v>68.698373000000004</v>
      </c>
      <c r="M11" s="273">
        <f>'8. Revenue_Def_Suff'!L9+('10. Deferral_Variance_&amp;_Riders'!D20/2)</f>
        <v>69.253812999999994</v>
      </c>
      <c r="N11" s="273">
        <f>'8. Revenue_Def_Suff'!M9+('10. Deferral_Variance_&amp;_Riders'!E20/2)</f>
        <v>69.253812999999994</v>
      </c>
      <c r="O11" s="243">
        <f>P11-N11</f>
        <v>0</v>
      </c>
      <c r="P11" s="185">
        <f>N11</f>
        <v>69.253812999999994</v>
      </c>
      <c r="Q11" s="242">
        <f>'8. Revenue_Def_Suff'!P9+('10. Deferral_Variance_&amp;_Riders'!$E$20/2)</f>
        <v>67.583003000000005</v>
      </c>
      <c r="R11" s="273">
        <f>'8. Revenue_Def_Suff'!Q9+('10. Deferral_Variance_&amp;_Riders'!$E$20/2)</f>
        <v>67.583003000000005</v>
      </c>
      <c r="S11" s="243">
        <f>T11-R11</f>
        <v>0</v>
      </c>
      <c r="T11" s="185">
        <f>R11</f>
        <v>67.583003000000005</v>
      </c>
      <c r="U11" s="273">
        <f>'8. Revenue_Def_Suff'!T9+('10. Deferral_Variance_&amp;_Riders'!D20/2)</f>
        <v>65.611232999999999</v>
      </c>
      <c r="V11" s="273">
        <f>'8. Revenue_Def_Suff'!U9+('10. Deferral_Variance_&amp;_Riders'!E20/2)</f>
        <v>65.611232999999999</v>
      </c>
      <c r="W11" s="243">
        <f>X11-V11</f>
        <v>0</v>
      </c>
      <c r="X11" s="185">
        <f>V11</f>
        <v>65.611232999999999</v>
      </c>
    </row>
    <row r="12" spans="2:24" ht="18">
      <c r="B12" s="413">
        <v>3</v>
      </c>
      <c r="C12" s="414" t="s">
        <v>194</v>
      </c>
      <c r="D12" s="409"/>
      <c r="E12" s="242">
        <v>137.6</v>
      </c>
      <c r="F12" s="273">
        <v>137.6</v>
      </c>
      <c r="G12" s="416" t="s">
        <v>17</v>
      </c>
      <c r="H12" s="185">
        <f>F12</f>
        <v>137.6</v>
      </c>
      <c r="I12" s="242">
        <v>137.6</v>
      </c>
      <c r="J12" s="273">
        <v>137.6</v>
      </c>
      <c r="K12" s="416" t="s">
        <v>17</v>
      </c>
      <c r="L12" s="185">
        <f>J12</f>
        <v>137.6</v>
      </c>
      <c r="M12" s="242">
        <v>137.6</v>
      </c>
      <c r="N12" s="273">
        <v>137.6</v>
      </c>
      <c r="O12" s="416" t="s">
        <v>17</v>
      </c>
      <c r="P12" s="185">
        <f>N12</f>
        <v>137.6</v>
      </c>
      <c r="Q12" s="242">
        <v>137.6</v>
      </c>
      <c r="R12" s="273">
        <v>137.6</v>
      </c>
      <c r="S12" s="416" t="s">
        <v>17</v>
      </c>
      <c r="T12" s="185">
        <f>R12</f>
        <v>137.6</v>
      </c>
      <c r="U12" s="242">
        <v>137.6</v>
      </c>
      <c r="V12" s="273">
        <v>137.6</v>
      </c>
      <c r="W12" s="416" t="s">
        <v>17</v>
      </c>
      <c r="X12" s="185">
        <f>V12</f>
        <v>137.6</v>
      </c>
    </row>
    <row r="13" spans="2:24" ht="15">
      <c r="B13" s="413">
        <v>4</v>
      </c>
      <c r="C13" s="414" t="s">
        <v>195</v>
      </c>
      <c r="D13" s="409"/>
      <c r="E13" s="476">
        <f>E11/E12</f>
        <v>0.49655532703488375</v>
      </c>
      <c r="F13" s="545">
        <f>F11/F12</f>
        <v>0.49655532703488375</v>
      </c>
      <c r="G13" s="477">
        <f>H13-F13</f>
        <v>0</v>
      </c>
      <c r="H13" s="478">
        <f>H11/H12</f>
        <v>0.49655532703488375</v>
      </c>
      <c r="I13" s="476">
        <f>I11/I12</f>
        <v>0.49926143168604659</v>
      </c>
      <c r="J13" s="545">
        <f>J11/J12</f>
        <v>0.49926143168604659</v>
      </c>
      <c r="K13" s="477">
        <f>L13-J13</f>
        <v>0</v>
      </c>
      <c r="L13" s="478">
        <f>L11/L12</f>
        <v>0.49926143168604659</v>
      </c>
      <c r="M13" s="476">
        <f>M11/M12</f>
        <v>0.50329805959302321</v>
      </c>
      <c r="N13" s="545">
        <f>N11/N12</f>
        <v>0.50329805959302321</v>
      </c>
      <c r="O13" s="477">
        <f>P13-N13</f>
        <v>0</v>
      </c>
      <c r="P13" s="478">
        <f>P11/P12</f>
        <v>0.50329805959302321</v>
      </c>
      <c r="Q13" s="476">
        <f t="shared" ref="Q13" si="0">Q11/Q12</f>
        <v>0.49115554505813958</v>
      </c>
      <c r="R13" s="545">
        <f>R11/R12</f>
        <v>0.49115554505813958</v>
      </c>
      <c r="S13" s="477">
        <f>T13-R13</f>
        <v>0</v>
      </c>
      <c r="T13" s="478">
        <f>T11/T12</f>
        <v>0.49115554505813958</v>
      </c>
      <c r="U13" s="476">
        <f t="shared" ref="U13" si="1">U11/U12</f>
        <v>0.47682582122093026</v>
      </c>
      <c r="V13" s="545">
        <f>V11/V12</f>
        <v>0.47682582122093026</v>
      </c>
      <c r="W13" s="477">
        <f>X13-V13</f>
        <v>0</v>
      </c>
      <c r="X13" s="478">
        <f>X11/X12</f>
        <v>0.47682582122093026</v>
      </c>
    </row>
    <row r="14" spans="2:24" ht="15">
      <c r="B14" s="413">
        <v>5</v>
      </c>
      <c r="C14" s="414" t="s">
        <v>196</v>
      </c>
      <c r="D14" s="409"/>
      <c r="E14" s="479">
        <f>E10*E13</f>
        <v>391.96836127816135</v>
      </c>
      <c r="F14" s="546">
        <f>F10*F13</f>
        <v>391.96836127816135</v>
      </c>
      <c r="G14" s="480">
        <f>H14-F14</f>
        <v>0</v>
      </c>
      <c r="H14" s="481">
        <f>H10*H13</f>
        <v>391.96836127816135</v>
      </c>
      <c r="I14" s="479">
        <f>I10*I13</f>
        <v>394.104492637173</v>
      </c>
      <c r="J14" s="546">
        <f>J10*J13</f>
        <v>394.104492637173</v>
      </c>
      <c r="K14" s="480">
        <f>L14-J14</f>
        <v>0</v>
      </c>
      <c r="L14" s="481">
        <f>L10*L13</f>
        <v>394.104492637173</v>
      </c>
      <c r="M14" s="479">
        <f>M10*M13</f>
        <v>397.29090579124272</v>
      </c>
      <c r="N14" s="546">
        <f>N10*N13</f>
        <v>397.29090579124272</v>
      </c>
      <c r="O14" s="480">
        <f>P14-N14</f>
        <v>0</v>
      </c>
      <c r="P14" s="481">
        <f>P10*P13</f>
        <v>397.29090579124272</v>
      </c>
      <c r="Q14" s="479">
        <f t="shared" ref="Q14" si="2">Q10*Q13</f>
        <v>387.70590838026891</v>
      </c>
      <c r="R14" s="546">
        <f>R10*R13</f>
        <v>387.70590838026891</v>
      </c>
      <c r="S14" s="480">
        <f>T14-R14</f>
        <v>0</v>
      </c>
      <c r="T14" s="481">
        <f>T10*T13</f>
        <v>387.70590838026891</v>
      </c>
      <c r="U14" s="479">
        <f t="shared" ref="U14" si="3">U10*U13</f>
        <v>376.39438262627181</v>
      </c>
      <c r="V14" s="546">
        <f>V10*V13</f>
        <v>376.39438262627181</v>
      </c>
      <c r="W14" s="480">
        <f>X14-V14</f>
        <v>0</v>
      </c>
      <c r="X14" s="481">
        <f>X10*X13</f>
        <v>376.39438262627181</v>
      </c>
    </row>
    <row r="15" spans="2:24" ht="19.5" thickBot="1">
      <c r="B15" s="413">
        <v>6</v>
      </c>
      <c r="C15" s="417" t="s">
        <v>197</v>
      </c>
      <c r="D15" s="409"/>
      <c r="E15" s="418">
        <v>150.58000000000001</v>
      </c>
      <c r="F15" s="547">
        <v>150.58000000000001</v>
      </c>
      <c r="G15" s="419" t="s">
        <v>17</v>
      </c>
      <c r="H15" s="420">
        <f>F15</f>
        <v>150.58000000000001</v>
      </c>
      <c r="I15" s="418">
        <v>150.58000000000001</v>
      </c>
      <c r="J15" s="547">
        <v>150.58000000000001</v>
      </c>
      <c r="K15" s="419" t="s">
        <v>17</v>
      </c>
      <c r="L15" s="420">
        <f>J15</f>
        <v>150.58000000000001</v>
      </c>
      <c r="M15" s="418">
        <v>150.58000000000001</v>
      </c>
      <c r="N15" s="547">
        <v>150.58000000000001</v>
      </c>
      <c r="O15" s="419" t="s">
        <v>17</v>
      </c>
      <c r="P15" s="420">
        <f>N15</f>
        <v>150.58000000000001</v>
      </c>
      <c r="Q15" s="418">
        <v>150.58000000000001</v>
      </c>
      <c r="R15" s="547">
        <v>150.58000000000001</v>
      </c>
      <c r="S15" s="419" t="s">
        <v>17</v>
      </c>
      <c r="T15" s="420">
        <f>R15</f>
        <v>150.58000000000001</v>
      </c>
      <c r="U15" s="418">
        <v>150.58000000000001</v>
      </c>
      <c r="V15" s="547">
        <v>150.58000000000001</v>
      </c>
      <c r="W15" s="419" t="s">
        <v>17</v>
      </c>
      <c r="X15" s="420">
        <f>V15</f>
        <v>150.58000000000001</v>
      </c>
    </row>
    <row r="16" spans="2:24" ht="15">
      <c r="B16" s="413"/>
      <c r="C16" s="414"/>
      <c r="D16" s="409"/>
      <c r="E16" s="128"/>
      <c r="F16" s="97"/>
      <c r="G16" s="111"/>
      <c r="H16" s="98"/>
      <c r="I16" s="128"/>
      <c r="J16" s="97"/>
      <c r="K16" s="111"/>
      <c r="L16" s="98"/>
      <c r="M16" s="128"/>
      <c r="N16" s="97"/>
      <c r="O16" s="111"/>
      <c r="P16" s="98"/>
      <c r="Q16" s="128"/>
      <c r="R16" s="97"/>
      <c r="S16" s="111"/>
      <c r="T16" s="98"/>
      <c r="U16" s="128"/>
      <c r="V16" s="97"/>
      <c r="W16" s="111"/>
      <c r="X16" s="98"/>
    </row>
    <row r="17" spans="2:24" ht="16.5" thickBot="1">
      <c r="B17" s="411" t="s">
        <v>198</v>
      </c>
      <c r="C17" s="414"/>
      <c r="D17" s="409"/>
      <c r="E17" s="128"/>
      <c r="F17" s="97"/>
      <c r="G17" s="111"/>
      <c r="H17" s="98"/>
      <c r="I17" s="128"/>
      <c r="J17" s="97"/>
      <c r="K17" s="111"/>
      <c r="L17" s="98"/>
      <c r="M17" s="128"/>
      <c r="N17" s="97"/>
      <c r="O17" s="111"/>
      <c r="P17" s="98"/>
      <c r="Q17" s="128"/>
      <c r="R17" s="97"/>
      <c r="S17" s="111"/>
      <c r="T17" s="98"/>
      <c r="U17" s="128"/>
      <c r="V17" s="97"/>
      <c r="W17" s="111"/>
      <c r="X17" s="98"/>
    </row>
    <row r="18" spans="2:24" ht="15">
      <c r="B18" s="413">
        <v>7</v>
      </c>
      <c r="C18" s="414" t="s">
        <v>221</v>
      </c>
      <c r="D18" s="409"/>
      <c r="E18" s="421">
        <f>E53</f>
        <v>60.657873494745566</v>
      </c>
      <c r="F18" s="548">
        <f>F53</f>
        <v>60.657873494745566</v>
      </c>
      <c r="G18" s="422">
        <f>H18-F18</f>
        <v>0</v>
      </c>
      <c r="H18" s="423">
        <f>H53</f>
        <v>60.657873494745566</v>
      </c>
      <c r="I18" s="421">
        <f>F19</f>
        <v>57.368315688342392</v>
      </c>
      <c r="J18" s="548">
        <f>F19</f>
        <v>57.368315688342392</v>
      </c>
      <c r="K18" s="422">
        <f>L18-J18</f>
        <v>0</v>
      </c>
      <c r="L18" s="423">
        <f>H19</f>
        <v>57.368315688342392</v>
      </c>
      <c r="M18" s="421">
        <f>J19</f>
        <v>61.759117916819463</v>
      </c>
      <c r="N18" s="548">
        <f>J19</f>
        <v>61.759117916819463</v>
      </c>
      <c r="O18" s="422">
        <f>P18-N18</f>
        <v>0</v>
      </c>
      <c r="P18" s="423">
        <f>L19</f>
        <v>61.759117916819463</v>
      </c>
      <c r="Q18" s="421">
        <f>M19</f>
        <v>64.450167300506138</v>
      </c>
      <c r="R18" s="548">
        <f>N19</f>
        <v>64.450167300506138</v>
      </c>
      <c r="S18" s="422">
        <f>T18-R18</f>
        <v>0</v>
      </c>
      <c r="T18" s="423">
        <f>P19</f>
        <v>64.450167300506138</v>
      </c>
      <c r="U18" s="421">
        <f>Q19</f>
        <v>69.257432181131179</v>
      </c>
      <c r="V18" s="548">
        <f>R19</f>
        <v>69.257432181131179</v>
      </c>
      <c r="W18" s="422">
        <f>X18-V18</f>
        <v>0</v>
      </c>
      <c r="X18" s="423">
        <f>T19</f>
        <v>69.257432181131179</v>
      </c>
    </row>
    <row r="19" spans="2:24" ht="15.75" thickBot="1">
      <c r="B19" s="413">
        <v>8</v>
      </c>
      <c r="C19" s="414" t="s">
        <v>218</v>
      </c>
      <c r="D19" s="409"/>
      <c r="E19" s="424">
        <f>E83</f>
        <v>57.368315688342392</v>
      </c>
      <c r="F19" s="549">
        <f>F83</f>
        <v>57.368315688342392</v>
      </c>
      <c r="G19" s="425">
        <f>H19-F19</f>
        <v>0</v>
      </c>
      <c r="H19" s="426">
        <f>H83</f>
        <v>57.368315688342392</v>
      </c>
      <c r="I19" s="424">
        <f>I83</f>
        <v>61.759117916819463</v>
      </c>
      <c r="J19" s="549">
        <f>J83</f>
        <v>61.759117916819463</v>
      </c>
      <c r="K19" s="425">
        <f>L19-J19</f>
        <v>0</v>
      </c>
      <c r="L19" s="426">
        <f>L83</f>
        <v>61.759117916819463</v>
      </c>
      <c r="M19" s="424">
        <f>M83</f>
        <v>64.450167300506138</v>
      </c>
      <c r="N19" s="549">
        <f>N83</f>
        <v>64.450167300506138</v>
      </c>
      <c r="O19" s="425">
        <f>P19-N19</f>
        <v>0</v>
      </c>
      <c r="P19" s="426">
        <f>P83</f>
        <v>64.450167300506138</v>
      </c>
      <c r="Q19" s="424">
        <f t="shared" ref="Q19" si="4">Q83</f>
        <v>69.257432181131179</v>
      </c>
      <c r="R19" s="549">
        <f>R83</f>
        <v>69.257432181131179</v>
      </c>
      <c r="S19" s="425">
        <f>T19-R19</f>
        <v>0</v>
      </c>
      <c r="T19" s="426">
        <f>T83</f>
        <v>69.257432181131179</v>
      </c>
      <c r="U19" s="424">
        <f t="shared" ref="U19" si="5">U83</f>
        <v>74.274134629861791</v>
      </c>
      <c r="V19" s="549">
        <f>V83</f>
        <v>74.274134629861791</v>
      </c>
      <c r="W19" s="425">
        <f>X19-V19</f>
        <v>0</v>
      </c>
      <c r="X19" s="426">
        <f>X83</f>
        <v>74.274134629861791</v>
      </c>
    </row>
    <row r="20" spans="2:24" ht="15">
      <c r="B20" s="413"/>
      <c r="C20" s="414"/>
      <c r="D20" s="409"/>
      <c r="E20" s="128"/>
      <c r="F20" s="97"/>
      <c r="G20" s="111"/>
      <c r="H20" s="98"/>
      <c r="I20" s="128"/>
      <c r="J20" s="97"/>
      <c r="K20" s="111"/>
      <c r="L20" s="98"/>
      <c r="M20" s="128"/>
      <c r="N20" s="97"/>
      <c r="O20" s="111"/>
      <c r="P20" s="98"/>
      <c r="Q20" s="128"/>
      <c r="R20" s="97"/>
      <c r="S20" s="111"/>
      <c r="T20" s="98"/>
      <c r="U20" s="128"/>
      <c r="V20" s="97"/>
      <c r="W20" s="111"/>
      <c r="X20" s="98"/>
    </row>
    <row r="21" spans="2:24" ht="16.5" thickBot="1">
      <c r="B21" s="411" t="s">
        <v>199</v>
      </c>
      <c r="C21" s="414"/>
      <c r="D21" s="409"/>
      <c r="E21" s="128"/>
      <c r="F21" s="97"/>
      <c r="G21" s="111"/>
      <c r="H21" s="98"/>
      <c r="I21" s="128"/>
      <c r="J21" s="97"/>
      <c r="K21" s="111"/>
      <c r="L21" s="98"/>
      <c r="M21" s="128"/>
      <c r="N21" s="97"/>
      <c r="O21" s="111"/>
      <c r="P21" s="98"/>
      <c r="Q21" s="128"/>
      <c r="R21" s="97"/>
      <c r="S21" s="111"/>
      <c r="T21" s="98"/>
      <c r="U21" s="128"/>
      <c r="V21" s="97"/>
      <c r="W21" s="111"/>
      <c r="X21" s="98"/>
    </row>
    <row r="22" spans="2:24" ht="15.75">
      <c r="B22" s="413">
        <v>9</v>
      </c>
      <c r="C22" s="417" t="s">
        <v>222</v>
      </c>
      <c r="D22" s="409"/>
      <c r="E22" s="427">
        <f>E14*(E19-E18)/1000</f>
        <v>-1.2894025827056352</v>
      </c>
      <c r="F22" s="550">
        <f>F14*(F19-F18)/1000</f>
        <v>-1.2894025827056352</v>
      </c>
      <c r="G22" s="428">
        <f>H22-F22</f>
        <v>0</v>
      </c>
      <c r="H22" s="429">
        <f>H14*(H19-H18)/1000</f>
        <v>-1.2894025827056352</v>
      </c>
      <c r="I22" s="427">
        <f>I14*(I19-I18)/1000</f>
        <v>1.7304348845241244</v>
      </c>
      <c r="J22" s="550">
        <f>J14*(J19-J18)/1000</f>
        <v>1.7304348845241244</v>
      </c>
      <c r="K22" s="428">
        <f>L22-J22</f>
        <v>0</v>
      </c>
      <c r="L22" s="429">
        <f>L14*(L19-L18)/1000</f>
        <v>1.7304348845241244</v>
      </c>
      <c r="M22" s="427">
        <f>M14*(M19-M18)/1000</f>
        <v>1.0691294471738444</v>
      </c>
      <c r="N22" s="550">
        <f>N14*(N19-N18)/1000</f>
        <v>1.0691294471738444</v>
      </c>
      <c r="O22" s="428">
        <f>P22-N22</f>
        <v>0</v>
      </c>
      <c r="P22" s="429">
        <f>P14*(P19-P18)/1000</f>
        <v>1.0691294471738444</v>
      </c>
      <c r="Q22" s="427">
        <f t="shared" ref="Q22" si="6">Q14*(Q19-Q18)/1000</f>
        <v>1.8638049973672968</v>
      </c>
      <c r="R22" s="550">
        <f>R14*(R19-R18)/1000</f>
        <v>1.8638049973672968</v>
      </c>
      <c r="S22" s="428">
        <f>T22-R22</f>
        <v>0</v>
      </c>
      <c r="T22" s="429">
        <f>T14*(T19-T18)/1000</f>
        <v>1.8638049973672968</v>
      </c>
      <c r="U22" s="427">
        <f t="shared" ref="U22" si="7">U14*(U19-U18)/1000</f>
        <v>1.8882586210096648</v>
      </c>
      <c r="V22" s="550">
        <f>V14*(V19-V18)/1000</f>
        <v>1.8882586210096648</v>
      </c>
      <c r="W22" s="428">
        <f>X22-V22</f>
        <v>0</v>
      </c>
      <c r="X22" s="429">
        <f>X14*(X19-X18)/1000</f>
        <v>1.8882586210096648</v>
      </c>
    </row>
    <row r="23" spans="2:24" ht="16.5" thickBot="1">
      <c r="B23" s="430">
        <v>10</v>
      </c>
      <c r="C23" s="431" t="s">
        <v>200</v>
      </c>
      <c r="D23" s="432"/>
      <c r="E23" s="433">
        <f>E22/E15</f>
        <v>-8.5629073097731115E-3</v>
      </c>
      <c r="F23" s="551">
        <f>F22/F15</f>
        <v>-8.5629073097731115E-3</v>
      </c>
      <c r="G23" s="434">
        <f>H23-F23</f>
        <v>0</v>
      </c>
      <c r="H23" s="435">
        <f>H22/H15</f>
        <v>-8.5629073097731115E-3</v>
      </c>
      <c r="I23" s="433">
        <f>I22/I15</f>
        <v>1.1491797612724959E-2</v>
      </c>
      <c r="J23" s="551">
        <f>J22/J15</f>
        <v>1.1491797612724959E-2</v>
      </c>
      <c r="K23" s="434">
        <f>L23-J23</f>
        <v>0</v>
      </c>
      <c r="L23" s="435">
        <f>L22/L15</f>
        <v>1.1491797612724959E-2</v>
      </c>
      <c r="M23" s="433">
        <f>M22/M15</f>
        <v>7.1000760205461831E-3</v>
      </c>
      <c r="N23" s="551">
        <f>N22/N15</f>
        <v>7.1000760205461831E-3</v>
      </c>
      <c r="O23" s="434">
        <f>P23-N23</f>
        <v>0</v>
      </c>
      <c r="P23" s="435">
        <f>P22/P15</f>
        <v>7.1000760205461831E-3</v>
      </c>
      <c r="Q23" s="433">
        <f t="shared" ref="Q23" si="8">Q22/Q15</f>
        <v>1.2377506955553836E-2</v>
      </c>
      <c r="R23" s="551">
        <f>R22/R15</f>
        <v>1.2377506955553836E-2</v>
      </c>
      <c r="S23" s="434">
        <f>T23-R23</f>
        <v>0</v>
      </c>
      <c r="T23" s="435">
        <f>T22/T15</f>
        <v>1.2377506955553836E-2</v>
      </c>
      <c r="U23" s="433">
        <f t="shared" ref="U23" si="9">U22/U15</f>
        <v>1.253990318109752E-2</v>
      </c>
      <c r="V23" s="551">
        <f>V22/V15</f>
        <v>1.253990318109752E-2</v>
      </c>
      <c r="W23" s="434">
        <f>X23-V23</f>
        <v>0</v>
      </c>
      <c r="X23" s="435">
        <f>X22/X15</f>
        <v>1.253990318109752E-2</v>
      </c>
    </row>
    <row r="24" spans="2:24" ht="18.75" thickBot="1">
      <c r="B24" s="436"/>
      <c r="C24" s="436"/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  <c r="O24" s="436"/>
      <c r="P24" s="436"/>
      <c r="Q24" s="436"/>
      <c r="R24" s="436"/>
      <c r="S24" s="436"/>
      <c r="T24" s="436"/>
      <c r="U24" s="436"/>
      <c r="V24" s="436"/>
      <c r="W24" s="436"/>
      <c r="X24" s="436"/>
    </row>
    <row r="25" spans="2:24" ht="16.5" thickBot="1">
      <c r="B25" s="437"/>
      <c r="C25" s="438"/>
      <c r="E25" s="604" t="s">
        <v>216</v>
      </c>
      <c r="F25" s="605"/>
      <c r="G25" s="605"/>
      <c r="H25" s="606"/>
    </row>
    <row r="26" spans="2:24" ht="15.75" thickBot="1">
      <c r="B26" s="400"/>
      <c r="C26" s="400"/>
      <c r="E26" s="610" t="s">
        <v>201</v>
      </c>
      <c r="F26" s="611"/>
      <c r="G26" s="611"/>
      <c r="H26" s="612"/>
    </row>
    <row r="27" spans="2:24" ht="15.75">
      <c r="B27" s="402"/>
      <c r="C27" s="613" t="s">
        <v>1</v>
      </c>
      <c r="D27" s="614"/>
      <c r="E27" s="619"/>
      <c r="F27" s="620"/>
      <c r="G27" s="620"/>
      <c r="H27" s="621"/>
    </row>
    <row r="28" spans="2:24" ht="15.75">
      <c r="B28" s="404" t="s">
        <v>2</v>
      </c>
      <c r="C28" s="615"/>
      <c r="D28" s="616"/>
      <c r="E28" s="535" t="s">
        <v>135</v>
      </c>
      <c r="F28" s="265" t="s">
        <v>240</v>
      </c>
      <c r="G28" s="265" t="s">
        <v>21</v>
      </c>
      <c r="H28" s="10" t="s">
        <v>21</v>
      </c>
    </row>
    <row r="29" spans="2:24" ht="16.5" thickBot="1">
      <c r="B29" s="406" t="s">
        <v>3</v>
      </c>
      <c r="C29" s="617"/>
      <c r="D29" s="618"/>
      <c r="E29" s="397">
        <v>42517</v>
      </c>
      <c r="F29" s="396">
        <v>42723</v>
      </c>
      <c r="G29" s="266" t="s">
        <v>15</v>
      </c>
      <c r="H29" s="12" t="s">
        <v>12</v>
      </c>
    </row>
    <row r="30" spans="2:24" ht="15">
      <c r="B30" s="439"/>
      <c r="C30" s="409"/>
      <c r="D30" s="409"/>
      <c r="E30" s="512" t="s">
        <v>4</v>
      </c>
      <c r="F30" s="484" t="s">
        <v>5</v>
      </c>
      <c r="G30" s="513" t="s">
        <v>6</v>
      </c>
      <c r="H30" s="514" t="s">
        <v>7</v>
      </c>
    </row>
    <row r="31" spans="2:24" ht="16.5" thickBot="1">
      <c r="B31" s="411" t="s">
        <v>202</v>
      </c>
      <c r="C31" s="412"/>
      <c r="D31" s="409"/>
      <c r="E31" s="563"/>
      <c r="F31" s="564"/>
      <c r="G31" s="564"/>
      <c r="H31" s="565"/>
    </row>
    <row r="32" spans="2:24" ht="15">
      <c r="B32" s="440">
        <v>11</v>
      </c>
      <c r="C32" s="441" t="s">
        <v>203</v>
      </c>
      <c r="D32" s="409"/>
      <c r="E32" s="421">
        <v>40.72</v>
      </c>
      <c r="F32" s="548">
        <v>40.72</v>
      </c>
      <c r="G32" s="442" t="s">
        <v>17</v>
      </c>
      <c r="H32" s="423">
        <v>40.72</v>
      </c>
    </row>
    <row r="33" spans="2:8" ht="15.75" thickBot="1">
      <c r="B33" s="440">
        <v>12</v>
      </c>
      <c r="C33" s="441" t="s">
        <v>204</v>
      </c>
      <c r="D33" s="409"/>
      <c r="E33" s="424">
        <v>59.29</v>
      </c>
      <c r="F33" s="549">
        <f>'8. Revenue_Def_Suff'!E10</f>
        <v>59.29</v>
      </c>
      <c r="G33" s="419" t="s">
        <v>17</v>
      </c>
      <c r="H33" s="426">
        <f>'8. Revenue_Def_Suff'!G10</f>
        <v>59.29</v>
      </c>
    </row>
    <row r="34" spans="2:8" ht="15">
      <c r="B34" s="440"/>
      <c r="C34" s="441"/>
      <c r="D34" s="409"/>
      <c r="E34" s="128"/>
      <c r="F34" s="97"/>
      <c r="G34" s="97"/>
      <c r="H34" s="98"/>
    </row>
    <row r="35" spans="2:8" ht="16.5" thickBot="1">
      <c r="B35" s="411" t="s">
        <v>205</v>
      </c>
      <c r="C35" s="412"/>
      <c r="D35" s="409"/>
      <c r="E35" s="128"/>
      <c r="F35" s="97"/>
      <c r="G35" s="97"/>
      <c r="H35" s="98"/>
    </row>
    <row r="36" spans="2:8" ht="15">
      <c r="B36" s="440">
        <v>13</v>
      </c>
      <c r="C36" s="441" t="s">
        <v>203</v>
      </c>
      <c r="D36" s="409"/>
      <c r="E36" s="421">
        <v>3.83</v>
      </c>
      <c r="F36" s="548">
        <v>3.83</v>
      </c>
      <c r="G36" s="442" t="s">
        <v>17</v>
      </c>
      <c r="H36" s="423">
        <f>F36</f>
        <v>3.83</v>
      </c>
    </row>
    <row r="37" spans="2:8" ht="15.75" thickBot="1">
      <c r="B37" s="440">
        <v>14</v>
      </c>
      <c r="C37" s="441" t="s">
        <v>204</v>
      </c>
      <c r="D37" s="409"/>
      <c r="E37" s="424">
        <v>13.01</v>
      </c>
      <c r="F37" s="549">
        <v>13.01</v>
      </c>
      <c r="G37" s="419" t="s">
        <v>17</v>
      </c>
      <c r="H37" s="426">
        <f>F37</f>
        <v>13.01</v>
      </c>
    </row>
    <row r="38" spans="2:8" ht="15">
      <c r="B38" s="440"/>
      <c r="C38" s="409"/>
      <c r="D38" s="409"/>
      <c r="E38" s="128"/>
      <c r="F38" s="97"/>
      <c r="G38" s="97"/>
      <c r="H38" s="98"/>
    </row>
    <row r="39" spans="2:8" ht="16.5" thickBot="1">
      <c r="B39" s="411" t="s">
        <v>206</v>
      </c>
      <c r="C39" s="412"/>
      <c r="D39" s="409"/>
      <c r="E39" s="128"/>
      <c r="F39" s="97"/>
      <c r="G39" s="97"/>
      <c r="H39" s="98"/>
    </row>
    <row r="40" spans="2:8" ht="15">
      <c r="B40" s="440">
        <v>15</v>
      </c>
      <c r="C40" s="441" t="s">
        <v>203</v>
      </c>
      <c r="D40" s="409"/>
      <c r="E40" s="421">
        <f t="shared" ref="E40:E41" si="10">E32+E36</f>
        <v>44.55</v>
      </c>
      <c r="F40" s="548">
        <f>F32+F36</f>
        <v>44.55</v>
      </c>
      <c r="G40" s="442" t="s">
        <v>17</v>
      </c>
      <c r="H40" s="423">
        <f t="shared" ref="H40:H41" si="11">H32+H36</f>
        <v>44.55</v>
      </c>
    </row>
    <row r="41" spans="2:8" ht="15.75" thickBot="1">
      <c r="B41" s="440">
        <v>16</v>
      </c>
      <c r="C41" s="441" t="s">
        <v>204</v>
      </c>
      <c r="D41" s="409"/>
      <c r="E41" s="424">
        <f t="shared" si="10"/>
        <v>72.3</v>
      </c>
      <c r="F41" s="549">
        <f>F33+F37</f>
        <v>72.3</v>
      </c>
      <c r="G41" s="419" t="s">
        <v>17</v>
      </c>
      <c r="H41" s="426">
        <f t="shared" si="11"/>
        <v>72.3</v>
      </c>
    </row>
    <row r="42" spans="2:8" ht="15">
      <c r="B42" s="440"/>
      <c r="C42" s="441"/>
      <c r="D42" s="409"/>
      <c r="E42" s="128"/>
      <c r="F42" s="97"/>
      <c r="G42" s="97"/>
      <c r="H42" s="98"/>
    </row>
    <row r="43" spans="2:8" ht="16.5" thickBot="1">
      <c r="B43" s="411" t="s">
        <v>207</v>
      </c>
      <c r="C43" s="441"/>
      <c r="D43" s="409"/>
      <c r="E43" s="128"/>
      <c r="F43" s="97"/>
      <c r="G43" s="97"/>
      <c r="H43" s="98"/>
    </row>
    <row r="44" spans="2:8" ht="15">
      <c r="B44" s="440">
        <v>17</v>
      </c>
      <c r="C44" s="441" t="s">
        <v>203</v>
      </c>
      <c r="D44" s="409"/>
      <c r="E44" s="240">
        <v>33.831657701846368</v>
      </c>
      <c r="F44" s="283">
        <v>33.831657701846368</v>
      </c>
      <c r="G44" s="442" t="s">
        <v>17</v>
      </c>
      <c r="H44" s="423">
        <f>F44</f>
        <v>33.831657701846368</v>
      </c>
    </row>
    <row r="45" spans="2:8" ht="15">
      <c r="B45" s="440">
        <v>18</v>
      </c>
      <c r="C45" s="441" t="s">
        <v>204</v>
      </c>
      <c r="D45" s="409"/>
      <c r="E45" s="242">
        <v>46.808979625236098</v>
      </c>
      <c r="F45" s="273">
        <v>46.808979625236098</v>
      </c>
      <c r="G45" s="243">
        <f>H45-F45</f>
        <v>0</v>
      </c>
      <c r="H45" s="185">
        <v>46.808979625236098</v>
      </c>
    </row>
    <row r="46" spans="2:8" ht="16.5" thickBot="1">
      <c r="B46" s="440">
        <v>19</v>
      </c>
      <c r="C46" s="443" t="s">
        <v>0</v>
      </c>
      <c r="D46" s="409"/>
      <c r="E46" s="268">
        <f>SUM(E44:E45)</f>
        <v>80.640637327082459</v>
      </c>
      <c r="F46" s="485">
        <f>SUM(F44:F45)</f>
        <v>80.640637327082459</v>
      </c>
      <c r="G46" s="275">
        <f>H46-F46</f>
        <v>0</v>
      </c>
      <c r="H46" s="276">
        <f>SUM(H44:H45)</f>
        <v>80.640637327082459</v>
      </c>
    </row>
    <row r="47" spans="2:8" ht="15">
      <c r="B47" s="408"/>
      <c r="C47" s="409"/>
      <c r="D47" s="409"/>
      <c r="E47" s="128"/>
      <c r="F47" s="97"/>
      <c r="G47" s="97"/>
      <c r="H47" s="98"/>
    </row>
    <row r="48" spans="2:8" ht="16.5" thickBot="1">
      <c r="B48" s="411" t="s">
        <v>208</v>
      </c>
      <c r="C48" s="409"/>
      <c r="D48" s="409"/>
      <c r="E48" s="128"/>
      <c r="F48" s="97"/>
      <c r="G48" s="97"/>
      <c r="H48" s="98"/>
    </row>
    <row r="49" spans="2:24" ht="15">
      <c r="B49" s="440">
        <v>20</v>
      </c>
      <c r="C49" s="441" t="s">
        <v>203</v>
      </c>
      <c r="D49" s="409"/>
      <c r="E49" s="421">
        <f>E40*(E44)/(E46)</f>
        <v>18.690332821949006</v>
      </c>
      <c r="F49" s="548">
        <f>F40*(F44)/(F46)</f>
        <v>18.690332821949006</v>
      </c>
      <c r="G49" s="442" t="s">
        <v>17</v>
      </c>
      <c r="H49" s="423">
        <f>H40*(H44)/(H46)</f>
        <v>18.690332821949006</v>
      </c>
    </row>
    <row r="50" spans="2:24" ht="15">
      <c r="B50" s="440">
        <v>21</v>
      </c>
      <c r="C50" s="441" t="s">
        <v>204</v>
      </c>
      <c r="D50" s="409"/>
      <c r="E50" s="444">
        <f>E41*(E45)/(E46)</f>
        <v>41.967540672796559</v>
      </c>
      <c r="F50" s="552">
        <f>F41*(F45)/(F46)</f>
        <v>41.967540672796559</v>
      </c>
      <c r="G50" s="445">
        <f>H50-F50</f>
        <v>0</v>
      </c>
      <c r="H50" s="446">
        <f>H41*(H45)/(H46)</f>
        <v>41.967540672796559</v>
      </c>
    </row>
    <row r="51" spans="2:24" ht="16.5" thickBot="1">
      <c r="B51" s="440">
        <v>22</v>
      </c>
      <c r="C51" s="443" t="s">
        <v>209</v>
      </c>
      <c r="D51" s="409"/>
      <c r="E51" s="447">
        <f>SUM(E49:E50)</f>
        <v>60.657873494745566</v>
      </c>
      <c r="F51" s="553">
        <f>SUM(F49:F50)</f>
        <v>60.657873494745566</v>
      </c>
      <c r="G51" s="448">
        <f>H51-F51</f>
        <v>0</v>
      </c>
      <c r="H51" s="449">
        <f>SUM(H49:H50)</f>
        <v>60.657873494745566</v>
      </c>
    </row>
    <row r="52" spans="2:24" ht="16.5" thickBot="1">
      <c r="B52" s="440"/>
      <c r="C52" s="443"/>
      <c r="D52" s="409"/>
      <c r="E52" s="128"/>
      <c r="F52" s="97"/>
      <c r="G52" s="97"/>
      <c r="H52" s="98"/>
    </row>
    <row r="53" spans="2:24" ht="16.5" thickBot="1">
      <c r="B53" s="450">
        <v>23</v>
      </c>
      <c r="C53" s="451" t="s">
        <v>210</v>
      </c>
      <c r="D53" s="432"/>
      <c r="E53" s="452">
        <f>E51</f>
        <v>60.657873494745566</v>
      </c>
      <c r="F53" s="554">
        <f>F51</f>
        <v>60.657873494745566</v>
      </c>
      <c r="G53" s="453">
        <f>H53-F53</f>
        <v>0</v>
      </c>
      <c r="H53" s="454">
        <f>H51</f>
        <v>60.657873494745566</v>
      </c>
    </row>
    <row r="54" spans="2:24" ht="16.5" thickBot="1">
      <c r="B54" s="410"/>
      <c r="C54" s="443"/>
      <c r="G54" s="438"/>
      <c r="H54" s="455"/>
      <c r="K54" s="438"/>
      <c r="L54" s="455"/>
      <c r="O54" s="438"/>
      <c r="P54" s="455"/>
      <c r="S54" s="438"/>
      <c r="T54" s="455"/>
      <c r="W54" s="438"/>
      <c r="X54" s="455"/>
    </row>
    <row r="55" spans="2:24" s="412" customFormat="1" ht="16.5" thickBot="1">
      <c r="B55" s="437"/>
      <c r="C55" s="438"/>
      <c r="D55" s="398"/>
      <c r="E55" s="604" t="s">
        <v>187</v>
      </c>
      <c r="F55" s="605"/>
      <c r="G55" s="605"/>
      <c r="H55" s="606"/>
      <c r="I55" s="604" t="s">
        <v>187</v>
      </c>
      <c r="J55" s="605"/>
      <c r="K55" s="605"/>
      <c r="L55" s="606"/>
      <c r="M55" s="604" t="s">
        <v>187</v>
      </c>
      <c r="N55" s="605"/>
      <c r="O55" s="605"/>
      <c r="P55" s="606"/>
      <c r="Q55" s="604" t="s">
        <v>187</v>
      </c>
      <c r="R55" s="605"/>
      <c r="S55" s="605"/>
      <c r="T55" s="606"/>
      <c r="U55" s="604" t="s">
        <v>187</v>
      </c>
      <c r="V55" s="605"/>
      <c r="W55" s="605"/>
      <c r="X55" s="606"/>
    </row>
    <row r="56" spans="2:24" s="412" customFormat="1" ht="15.75" thickBot="1">
      <c r="B56" s="400"/>
      <c r="C56" s="400"/>
      <c r="D56" s="398"/>
      <c r="E56" s="610" t="s">
        <v>217</v>
      </c>
      <c r="F56" s="611"/>
      <c r="G56" s="611"/>
      <c r="H56" s="612"/>
      <c r="I56" s="610" t="s">
        <v>217</v>
      </c>
      <c r="J56" s="611"/>
      <c r="K56" s="611"/>
      <c r="L56" s="612"/>
      <c r="M56" s="610" t="s">
        <v>217</v>
      </c>
      <c r="N56" s="611"/>
      <c r="O56" s="611"/>
      <c r="P56" s="612"/>
      <c r="Q56" s="610" t="s">
        <v>217</v>
      </c>
      <c r="R56" s="611"/>
      <c r="S56" s="611"/>
      <c r="T56" s="612"/>
      <c r="U56" s="610" t="s">
        <v>217</v>
      </c>
      <c r="V56" s="611"/>
      <c r="W56" s="611"/>
      <c r="X56" s="612"/>
    </row>
    <row r="57" spans="2:24" s="441" customFormat="1" ht="15.75">
      <c r="B57" s="402"/>
      <c r="C57" s="613" t="s">
        <v>1</v>
      </c>
      <c r="D57" s="614"/>
      <c r="E57" s="607">
        <v>2017</v>
      </c>
      <c r="F57" s="608"/>
      <c r="G57" s="608"/>
      <c r="H57" s="609"/>
      <c r="I57" s="607">
        <v>2018</v>
      </c>
      <c r="J57" s="608"/>
      <c r="K57" s="608"/>
      <c r="L57" s="609"/>
      <c r="M57" s="607">
        <v>2019</v>
      </c>
      <c r="N57" s="608"/>
      <c r="O57" s="608"/>
      <c r="P57" s="609"/>
      <c r="Q57" s="607">
        <v>2020</v>
      </c>
      <c r="R57" s="608"/>
      <c r="S57" s="608"/>
      <c r="T57" s="609"/>
      <c r="U57" s="607">
        <v>2021</v>
      </c>
      <c r="V57" s="608"/>
      <c r="W57" s="608"/>
      <c r="X57" s="609"/>
    </row>
    <row r="58" spans="2:24" s="412" customFormat="1" ht="15.75">
      <c r="B58" s="404" t="s">
        <v>2</v>
      </c>
      <c r="C58" s="615"/>
      <c r="D58" s="616"/>
      <c r="E58" s="535" t="s">
        <v>135</v>
      </c>
      <c r="F58" s="265" t="s">
        <v>239</v>
      </c>
      <c r="G58" s="265" t="s">
        <v>21</v>
      </c>
      <c r="H58" s="10" t="s">
        <v>21</v>
      </c>
      <c r="I58" s="536" t="s">
        <v>135</v>
      </c>
      <c r="J58" s="265" t="s">
        <v>239</v>
      </c>
      <c r="K58" s="265" t="s">
        <v>21</v>
      </c>
      <c r="L58" s="10" t="s">
        <v>21</v>
      </c>
      <c r="M58" s="536" t="s">
        <v>135</v>
      </c>
      <c r="N58" s="265" t="s">
        <v>239</v>
      </c>
      <c r="O58" s="265" t="s">
        <v>21</v>
      </c>
      <c r="P58" s="10" t="s">
        <v>21</v>
      </c>
      <c r="Q58" s="536" t="s">
        <v>135</v>
      </c>
      <c r="R58" s="265" t="s">
        <v>239</v>
      </c>
      <c r="S58" s="265" t="s">
        <v>21</v>
      </c>
      <c r="T58" s="10" t="s">
        <v>21</v>
      </c>
      <c r="U58" s="536" t="s">
        <v>135</v>
      </c>
      <c r="V58" s="265" t="s">
        <v>239</v>
      </c>
      <c r="W58" s="265" t="s">
        <v>21</v>
      </c>
      <c r="X58" s="10" t="s">
        <v>21</v>
      </c>
    </row>
    <row r="59" spans="2:24" s="412" customFormat="1" ht="16.5" thickBot="1">
      <c r="B59" s="406" t="s">
        <v>3</v>
      </c>
      <c r="C59" s="617"/>
      <c r="D59" s="618"/>
      <c r="E59" s="397">
        <v>42517</v>
      </c>
      <c r="F59" s="396">
        <v>42723</v>
      </c>
      <c r="G59" s="266" t="s">
        <v>15</v>
      </c>
      <c r="H59" s="12" t="s">
        <v>12</v>
      </c>
      <c r="I59" s="396">
        <f>$E$5</f>
        <v>2017</v>
      </c>
      <c r="J59" s="396">
        <v>42723</v>
      </c>
      <c r="K59" s="266" t="s">
        <v>15</v>
      </c>
      <c r="L59" s="12" t="s">
        <v>12</v>
      </c>
      <c r="M59" s="396">
        <f>$E$5</f>
        <v>2017</v>
      </c>
      <c r="N59" s="396">
        <v>42723</v>
      </c>
      <c r="O59" s="266" t="s">
        <v>15</v>
      </c>
      <c r="P59" s="12" t="s">
        <v>12</v>
      </c>
      <c r="Q59" s="396">
        <f>$E$5</f>
        <v>2017</v>
      </c>
      <c r="R59" s="396">
        <v>42723</v>
      </c>
      <c r="S59" s="266" t="s">
        <v>15</v>
      </c>
      <c r="T59" s="12" t="s">
        <v>12</v>
      </c>
      <c r="U59" s="396">
        <f>$E$5</f>
        <v>2017</v>
      </c>
      <c r="V59" s="396">
        <v>42723</v>
      </c>
      <c r="W59" s="266" t="s">
        <v>15</v>
      </c>
      <c r="X59" s="12" t="s">
        <v>12</v>
      </c>
    </row>
    <row r="60" spans="2:24" s="412" customFormat="1" ht="15">
      <c r="B60" s="439"/>
      <c r="C60" s="409"/>
      <c r="D60" s="409"/>
      <c r="E60" s="260" t="s">
        <v>4</v>
      </c>
      <c r="F60" s="484" t="s">
        <v>5</v>
      </c>
      <c r="G60" s="261" t="s">
        <v>6</v>
      </c>
      <c r="H60" s="262" t="s">
        <v>7</v>
      </c>
      <c r="I60" s="260" t="s">
        <v>8</v>
      </c>
      <c r="J60" s="260" t="s">
        <v>9</v>
      </c>
      <c r="K60" s="261" t="s">
        <v>11</v>
      </c>
      <c r="L60" s="262" t="s">
        <v>13</v>
      </c>
      <c r="M60" s="260" t="s">
        <v>14</v>
      </c>
      <c r="N60" s="260" t="s">
        <v>136</v>
      </c>
      <c r="O60" s="261" t="s">
        <v>137</v>
      </c>
      <c r="P60" s="262" t="s">
        <v>138</v>
      </c>
      <c r="Q60" s="260" t="s">
        <v>140</v>
      </c>
      <c r="R60" s="260" t="s">
        <v>141</v>
      </c>
      <c r="S60" s="261" t="s">
        <v>142</v>
      </c>
      <c r="T60" s="262" t="s">
        <v>234</v>
      </c>
      <c r="U60" s="260" t="s">
        <v>235</v>
      </c>
      <c r="V60" s="260" t="s">
        <v>236</v>
      </c>
      <c r="W60" s="261" t="s">
        <v>237</v>
      </c>
      <c r="X60" s="262" t="s">
        <v>238</v>
      </c>
    </row>
    <row r="61" spans="2:24" s="412" customFormat="1" ht="16.5" thickBot="1">
      <c r="B61" s="411" t="s">
        <v>202</v>
      </c>
      <c r="D61" s="409"/>
      <c r="E61" s="84"/>
      <c r="F61" s="79"/>
      <c r="G61" s="79"/>
      <c r="H61" s="80"/>
      <c r="I61" s="84"/>
      <c r="J61" s="79"/>
      <c r="K61" s="79"/>
      <c r="L61" s="80"/>
      <c r="M61" s="84"/>
      <c r="N61" s="79"/>
      <c r="O61" s="79"/>
      <c r="P61" s="80"/>
      <c r="Q61" s="84"/>
      <c r="R61" s="79"/>
      <c r="S61" s="79"/>
      <c r="T61" s="80"/>
      <c r="U61" s="84"/>
      <c r="V61" s="79"/>
      <c r="W61" s="79"/>
      <c r="X61" s="80"/>
    </row>
    <row r="62" spans="2:24" s="412" customFormat="1" ht="15">
      <c r="B62" s="440">
        <v>24</v>
      </c>
      <c r="C62" s="441" t="s">
        <v>203</v>
      </c>
      <c r="D62" s="409"/>
      <c r="E62" s="421">
        <f>'9. Payment_Amounts'!D8</f>
        <v>41.70635</v>
      </c>
      <c r="F62" s="548">
        <f>'9. Payment_Amounts'!E8</f>
        <v>41.70635</v>
      </c>
      <c r="G62" s="442">
        <f>H62-F62</f>
        <v>0</v>
      </c>
      <c r="H62" s="423">
        <f>'9. Payment_Amounts'!G8</f>
        <v>41.70635</v>
      </c>
      <c r="I62" s="421">
        <f>'9. Payment_Amounts'!H8</f>
        <v>42.331945249999997</v>
      </c>
      <c r="J62" s="548">
        <f>'9. Payment_Amounts'!I8</f>
        <v>42.331945249999997</v>
      </c>
      <c r="K62" s="442">
        <f>L62-J62</f>
        <v>0</v>
      </c>
      <c r="L62" s="423">
        <f>'9. Payment_Amounts'!K8</f>
        <v>42.331945249999997</v>
      </c>
      <c r="M62" s="421">
        <f>'9. Payment_Amounts'!L8</f>
        <v>42.966924428749991</v>
      </c>
      <c r="N62" s="548">
        <f>'9. Payment_Amounts'!M8</f>
        <v>42.966924428749991</v>
      </c>
      <c r="O62" s="442">
        <f>P62-N62</f>
        <v>0</v>
      </c>
      <c r="P62" s="423">
        <f>'9. Payment_Amounts'!O8</f>
        <v>42.966924428749991</v>
      </c>
      <c r="Q62" s="421">
        <f>'9. Payment_Amounts'!P8</f>
        <v>43.611428295181234</v>
      </c>
      <c r="R62" s="548">
        <f>'9. Payment_Amounts'!Q8</f>
        <v>43.611428295181234</v>
      </c>
      <c r="S62" s="442">
        <f>T62-R62</f>
        <v>0</v>
      </c>
      <c r="T62" s="423">
        <f>'9. Payment_Amounts'!S8</f>
        <v>43.611428295181234</v>
      </c>
      <c r="U62" s="421">
        <f>'9. Payment_Amounts'!T8</f>
        <v>44.26559971960895</v>
      </c>
      <c r="V62" s="548">
        <f>'9. Payment_Amounts'!U8</f>
        <v>44.26559971960895</v>
      </c>
      <c r="W62" s="442">
        <f>X62-V62</f>
        <v>0</v>
      </c>
      <c r="X62" s="423">
        <f>'9. Payment_Amounts'!W8</f>
        <v>44.26559971960895</v>
      </c>
    </row>
    <row r="63" spans="2:24" s="412" customFormat="1" ht="15.75" thickBot="1">
      <c r="B63" s="440">
        <v>25</v>
      </c>
      <c r="C63" s="441" t="s">
        <v>204</v>
      </c>
      <c r="D63" s="409"/>
      <c r="E63" s="424">
        <f>'9. Payment_Amounts'!D24</f>
        <v>65.81</v>
      </c>
      <c r="F63" s="549">
        <f>'9. Payment_Amounts'!E24</f>
        <v>65.81</v>
      </c>
      <c r="G63" s="419">
        <f>H63-F63</f>
        <v>0</v>
      </c>
      <c r="H63" s="426">
        <f>'9. Payment_Amounts'!G24</f>
        <v>65.81</v>
      </c>
      <c r="I63" s="424">
        <f>'9. Payment_Amounts'!H24</f>
        <v>73.05</v>
      </c>
      <c r="J63" s="549">
        <f>'9. Payment_Amounts'!I24</f>
        <v>73.05</v>
      </c>
      <c r="K63" s="419">
        <f>L63-J63</f>
        <v>0</v>
      </c>
      <c r="L63" s="426">
        <f>'9. Payment_Amounts'!K24</f>
        <v>73.05</v>
      </c>
      <c r="M63" s="424">
        <f>'9. Payment_Amounts'!L24</f>
        <v>81.09</v>
      </c>
      <c r="N63" s="549">
        <f>'9. Payment_Amounts'!M24</f>
        <v>81.09</v>
      </c>
      <c r="O63" s="419">
        <f>P63-N63</f>
        <v>0</v>
      </c>
      <c r="P63" s="426">
        <f>'9. Payment_Amounts'!O24</f>
        <v>81.09</v>
      </c>
      <c r="Q63" s="424">
        <f>'9. Payment_Amounts'!P24</f>
        <v>90.01</v>
      </c>
      <c r="R63" s="549">
        <f>'9. Payment_Amounts'!Q24</f>
        <v>90.01</v>
      </c>
      <c r="S63" s="419">
        <f>T63-R63</f>
        <v>0</v>
      </c>
      <c r="T63" s="426">
        <f>'9. Payment_Amounts'!S24</f>
        <v>90.01</v>
      </c>
      <c r="U63" s="424">
        <f>'9. Payment_Amounts'!T24</f>
        <v>99.91</v>
      </c>
      <c r="V63" s="549">
        <f>'9. Payment_Amounts'!U24</f>
        <v>99.91</v>
      </c>
      <c r="W63" s="419">
        <f>X63-V63</f>
        <v>0</v>
      </c>
      <c r="X63" s="426">
        <f>'9. Payment_Amounts'!W24</f>
        <v>99.91</v>
      </c>
    </row>
    <row r="64" spans="2:24" s="412" customFormat="1" ht="15">
      <c r="B64" s="440"/>
      <c r="C64" s="441"/>
      <c r="D64" s="409"/>
      <c r="E64" s="555"/>
      <c r="F64" s="556"/>
      <c r="G64" s="556"/>
      <c r="H64" s="557"/>
      <c r="I64" s="128"/>
      <c r="J64" s="97"/>
      <c r="K64" s="97"/>
      <c r="L64" s="98"/>
      <c r="M64" s="128"/>
      <c r="N64" s="97"/>
      <c r="O64" s="97"/>
      <c r="P64" s="98"/>
      <c r="Q64" s="128"/>
      <c r="R64" s="97"/>
      <c r="S64" s="97"/>
      <c r="T64" s="98"/>
      <c r="U64" s="128"/>
      <c r="V64" s="97"/>
      <c r="W64" s="97"/>
      <c r="X64" s="98"/>
    </row>
    <row r="65" spans="2:24" s="412" customFormat="1" ht="16.5" thickBot="1">
      <c r="B65" s="411" t="s">
        <v>205</v>
      </c>
      <c r="D65" s="409"/>
      <c r="E65" s="515"/>
      <c r="F65" s="558"/>
      <c r="G65" s="558"/>
      <c r="H65" s="559"/>
      <c r="I65" s="128"/>
      <c r="J65" s="97"/>
      <c r="K65" s="97"/>
      <c r="L65" s="98"/>
      <c r="M65" s="128"/>
      <c r="N65" s="97"/>
      <c r="O65" s="97"/>
      <c r="P65" s="98"/>
      <c r="Q65" s="128"/>
      <c r="R65" s="97"/>
      <c r="S65" s="97"/>
      <c r="T65" s="98"/>
      <c r="U65" s="128"/>
      <c r="V65" s="97"/>
      <c r="W65" s="97"/>
      <c r="X65" s="98"/>
    </row>
    <row r="66" spans="2:24" s="412" customFormat="1" ht="15">
      <c r="B66" s="440">
        <v>26</v>
      </c>
      <c r="C66" s="441" t="s">
        <v>203</v>
      </c>
      <c r="D66" s="409"/>
      <c r="E66" s="421">
        <f>'10. Deferral_Variance_&amp;_Riders'!D22</f>
        <v>1.4361118192148281</v>
      </c>
      <c r="F66" s="548">
        <f>'10. Deferral_Variance_&amp;_Riders'!E22</f>
        <v>1.4361118192148281</v>
      </c>
      <c r="G66" s="442">
        <f>H66-F66</f>
        <v>0</v>
      </c>
      <c r="H66" s="423">
        <f>F66</f>
        <v>1.4361118192148281</v>
      </c>
      <c r="I66" s="421">
        <f>'10. Deferral_Variance_&amp;_Riders'!D22</f>
        <v>1.4361118192148281</v>
      </c>
      <c r="J66" s="548">
        <f>'10. Deferral_Variance_&amp;_Riders'!E22</f>
        <v>1.4361118192148281</v>
      </c>
      <c r="K66" s="442">
        <f>L66-J66</f>
        <v>0</v>
      </c>
      <c r="L66" s="423">
        <f>J66</f>
        <v>1.4361118192148281</v>
      </c>
      <c r="M66" s="623"/>
      <c r="N66" s="624"/>
      <c r="O66" s="624"/>
      <c r="P66" s="624"/>
      <c r="Q66" s="624"/>
      <c r="R66" s="624"/>
      <c r="S66" s="624"/>
      <c r="T66" s="624"/>
      <c r="U66" s="624"/>
      <c r="V66" s="624"/>
      <c r="W66" s="624"/>
      <c r="X66" s="625"/>
    </row>
    <row r="67" spans="2:24" s="412" customFormat="1" ht="15.75" thickBot="1">
      <c r="B67" s="440">
        <v>27</v>
      </c>
      <c r="C67" s="441" t="s">
        <v>204</v>
      </c>
      <c r="D67" s="409"/>
      <c r="E67" s="424">
        <f>'10. Deferral_Variance_&amp;_Riders'!D45</f>
        <v>2.8452761937547684</v>
      </c>
      <c r="F67" s="549">
        <f>'10. Deferral_Variance_&amp;_Riders'!E45</f>
        <v>2.8452761937547684</v>
      </c>
      <c r="G67" s="419">
        <f>H67-F67</f>
        <v>0</v>
      </c>
      <c r="H67" s="426">
        <f>F67</f>
        <v>2.8452761937547684</v>
      </c>
      <c r="I67" s="424">
        <f>'10. Deferral_Variance_&amp;_Riders'!D45</f>
        <v>2.8452761937547684</v>
      </c>
      <c r="J67" s="549">
        <f>'10. Deferral_Variance_&amp;_Riders'!E45</f>
        <v>2.8452761937547684</v>
      </c>
      <c r="K67" s="419">
        <f>L67-J67</f>
        <v>0</v>
      </c>
      <c r="L67" s="426">
        <f>J67</f>
        <v>2.8452761937547684</v>
      </c>
      <c r="M67" s="626"/>
      <c r="N67" s="627"/>
      <c r="O67" s="627"/>
      <c r="P67" s="627"/>
      <c r="Q67" s="627"/>
      <c r="R67" s="627"/>
      <c r="S67" s="627"/>
      <c r="T67" s="627"/>
      <c r="U67" s="627"/>
      <c r="V67" s="627"/>
      <c r="W67" s="627"/>
      <c r="X67" s="628"/>
    </row>
    <row r="68" spans="2:24" s="412" customFormat="1" ht="15">
      <c r="B68" s="440"/>
      <c r="C68" s="409"/>
      <c r="D68" s="409"/>
      <c r="E68" s="128"/>
      <c r="F68" s="97"/>
      <c r="G68" s="97"/>
      <c r="H68" s="98"/>
      <c r="I68" s="128"/>
      <c r="J68" s="97"/>
      <c r="K68" s="97"/>
      <c r="L68" s="98"/>
      <c r="M68" s="128"/>
      <c r="N68" s="97"/>
      <c r="O68" s="97"/>
      <c r="P68" s="98"/>
      <c r="Q68" s="128"/>
      <c r="R68" s="97"/>
      <c r="S68" s="97"/>
      <c r="T68" s="98"/>
      <c r="U68" s="128"/>
      <c r="V68" s="97"/>
      <c r="W68" s="97"/>
      <c r="X68" s="98"/>
    </row>
    <row r="69" spans="2:24" s="412" customFormat="1" ht="16.5" thickBot="1">
      <c r="B69" s="411" t="s">
        <v>206</v>
      </c>
      <c r="D69" s="409"/>
      <c r="E69" s="128"/>
      <c r="F69" s="97"/>
      <c r="G69" s="97"/>
      <c r="H69" s="98"/>
      <c r="I69" s="128"/>
      <c r="J69" s="97"/>
      <c r="K69" s="97"/>
      <c r="L69" s="98"/>
      <c r="M69" s="128"/>
      <c r="N69" s="97"/>
      <c r="O69" s="97"/>
      <c r="P69" s="98"/>
      <c r="Q69" s="128"/>
      <c r="R69" s="97"/>
      <c r="S69" s="97"/>
      <c r="T69" s="98"/>
      <c r="U69" s="128"/>
      <c r="V69" s="97"/>
      <c r="W69" s="97"/>
      <c r="X69" s="98"/>
    </row>
    <row r="70" spans="2:24" s="412" customFormat="1" ht="15">
      <c r="B70" s="440">
        <v>28</v>
      </c>
      <c r="C70" s="441" t="s">
        <v>203</v>
      </c>
      <c r="D70" s="409"/>
      <c r="E70" s="421">
        <f t="shared" ref="E70" si="12">E62+E66</f>
        <v>43.14246181921483</v>
      </c>
      <c r="F70" s="548">
        <f>F62+F66</f>
        <v>43.14246181921483</v>
      </c>
      <c r="G70" s="442">
        <f>H70-F70</f>
        <v>0</v>
      </c>
      <c r="H70" s="423">
        <f t="shared" ref="H70:I70" si="13">H62+H66</f>
        <v>43.14246181921483</v>
      </c>
      <c r="I70" s="421">
        <f t="shared" si="13"/>
        <v>43.768057069214827</v>
      </c>
      <c r="J70" s="548">
        <f>J62+J66</f>
        <v>43.768057069214827</v>
      </c>
      <c r="K70" s="442">
        <f>L70-J70</f>
        <v>0</v>
      </c>
      <c r="L70" s="423">
        <f t="shared" ref="L70" si="14">L62+L66</f>
        <v>43.768057069214827</v>
      </c>
      <c r="M70" s="421">
        <f t="shared" ref="M70" si="15">M62+K66</f>
        <v>42.966924428749991</v>
      </c>
      <c r="N70" s="548">
        <f>N62+M66</f>
        <v>42.966924428749991</v>
      </c>
      <c r="O70" s="442">
        <f>P70-N70</f>
        <v>0</v>
      </c>
      <c r="P70" s="423">
        <f t="shared" ref="P70" si="16">P62+P66</f>
        <v>42.966924428749991</v>
      </c>
      <c r="Q70" s="421">
        <f t="shared" ref="Q70" si="17">Q62+O66</f>
        <v>43.611428295181234</v>
      </c>
      <c r="R70" s="548">
        <f>R62+Q66</f>
        <v>43.611428295181234</v>
      </c>
      <c r="S70" s="442">
        <f>T70-R70</f>
        <v>0</v>
      </c>
      <c r="T70" s="423">
        <f t="shared" ref="T70" si="18">T62+T66</f>
        <v>43.611428295181234</v>
      </c>
      <c r="U70" s="421">
        <f t="shared" ref="U70" si="19">U62+S66</f>
        <v>44.26559971960895</v>
      </c>
      <c r="V70" s="548">
        <f>V62+U66</f>
        <v>44.26559971960895</v>
      </c>
      <c r="W70" s="442">
        <f>X70-V70</f>
        <v>0</v>
      </c>
      <c r="X70" s="423">
        <f t="shared" ref="X70" si="20">X62+X66</f>
        <v>44.26559971960895</v>
      </c>
    </row>
    <row r="71" spans="2:24" s="412" customFormat="1" ht="15.75" thickBot="1">
      <c r="B71" s="440">
        <v>29</v>
      </c>
      <c r="C71" s="441" t="s">
        <v>204</v>
      </c>
      <c r="D71" s="409"/>
      <c r="E71" s="424">
        <f t="shared" ref="E71" si="21">E63+E67</f>
        <v>68.655276193754773</v>
      </c>
      <c r="F71" s="549">
        <f>F63+F67</f>
        <v>68.655276193754773</v>
      </c>
      <c r="G71" s="419">
        <f>H71-F71</f>
        <v>0</v>
      </c>
      <c r="H71" s="426">
        <f t="shared" ref="H71:I71" si="22">H63+H67</f>
        <v>68.655276193754773</v>
      </c>
      <c r="I71" s="424">
        <f t="shared" si="22"/>
        <v>75.895276193754768</v>
      </c>
      <c r="J71" s="549">
        <f>J63+J67</f>
        <v>75.895276193754768</v>
      </c>
      <c r="K71" s="419">
        <f>L71-J71</f>
        <v>0</v>
      </c>
      <c r="L71" s="426">
        <f t="shared" ref="L71" si="23">L63+L67</f>
        <v>75.895276193754768</v>
      </c>
      <c r="M71" s="424">
        <f t="shared" ref="M71" si="24">M63+K67</f>
        <v>81.09</v>
      </c>
      <c r="N71" s="549">
        <f>N63+M67</f>
        <v>81.09</v>
      </c>
      <c r="O71" s="419">
        <f>P71-N71</f>
        <v>0</v>
      </c>
      <c r="P71" s="426">
        <f t="shared" ref="P71" si="25">P63+P67</f>
        <v>81.09</v>
      </c>
      <c r="Q71" s="424">
        <f t="shared" ref="Q71" si="26">Q63+O67</f>
        <v>90.01</v>
      </c>
      <c r="R71" s="549">
        <f>R63+Q67</f>
        <v>90.01</v>
      </c>
      <c r="S71" s="419">
        <f>T71-R71</f>
        <v>0</v>
      </c>
      <c r="T71" s="426">
        <f t="shared" ref="T71" si="27">T63+T67</f>
        <v>90.01</v>
      </c>
      <c r="U71" s="424">
        <f t="shared" ref="U71" si="28">U63+S67</f>
        <v>99.91</v>
      </c>
      <c r="V71" s="549">
        <f>V63+U67</f>
        <v>99.91</v>
      </c>
      <c r="W71" s="419">
        <f>X71-V71</f>
        <v>0</v>
      </c>
      <c r="X71" s="426">
        <f t="shared" ref="X71" si="29">X63+X67</f>
        <v>99.91</v>
      </c>
    </row>
    <row r="72" spans="2:24" s="412" customFormat="1" ht="15">
      <c r="B72" s="440"/>
      <c r="C72" s="441"/>
      <c r="D72" s="409"/>
      <c r="E72" s="128"/>
      <c r="F72" s="97"/>
      <c r="G72" s="97"/>
      <c r="H72" s="98"/>
      <c r="I72" s="128"/>
      <c r="J72" s="97"/>
      <c r="K72" s="97"/>
      <c r="L72" s="98"/>
      <c r="M72" s="128"/>
      <c r="N72" s="97"/>
      <c r="O72" s="97"/>
      <c r="P72" s="98"/>
      <c r="Q72" s="128"/>
      <c r="R72" s="97"/>
      <c r="S72" s="97"/>
      <c r="T72" s="98"/>
      <c r="U72" s="128"/>
      <c r="V72" s="97"/>
      <c r="W72" s="97"/>
      <c r="X72" s="98"/>
    </row>
    <row r="73" spans="2:24" s="412" customFormat="1" ht="16.5" thickBot="1">
      <c r="B73" s="411" t="s">
        <v>207</v>
      </c>
      <c r="C73" s="441"/>
      <c r="D73" s="409"/>
      <c r="E73" s="128"/>
      <c r="F73" s="97"/>
      <c r="G73" s="97"/>
      <c r="H73" s="98"/>
      <c r="I73" s="128"/>
      <c r="J73" s="97"/>
      <c r="K73" s="97"/>
      <c r="L73" s="98"/>
      <c r="M73" s="128"/>
      <c r="N73" s="97"/>
      <c r="O73" s="97"/>
      <c r="P73" s="98"/>
      <c r="Q73" s="128"/>
      <c r="R73" s="97"/>
      <c r="S73" s="97"/>
      <c r="T73" s="98"/>
      <c r="U73" s="128"/>
      <c r="V73" s="97"/>
      <c r="W73" s="97"/>
      <c r="X73" s="98"/>
    </row>
    <row r="74" spans="2:24" s="412" customFormat="1" ht="15">
      <c r="B74" s="440">
        <v>30</v>
      </c>
      <c r="C74" s="441" t="s">
        <v>203</v>
      </c>
      <c r="D74" s="409"/>
      <c r="E74" s="240">
        <f>'10. Deferral_Variance_&amp;_Riders'!D20/2</f>
        <v>30.227672999999999</v>
      </c>
      <c r="F74" s="283">
        <f>'10. Deferral_Variance_&amp;_Riders'!E20/2</f>
        <v>30.227672999999999</v>
      </c>
      <c r="G74" s="442" t="s">
        <v>17</v>
      </c>
      <c r="H74" s="423">
        <f>F74</f>
        <v>30.227672999999999</v>
      </c>
      <c r="I74" s="240">
        <f>'10. Deferral_Variance_&amp;_Riders'!D20/2</f>
        <v>30.227672999999999</v>
      </c>
      <c r="J74" s="283">
        <f>'10. Deferral_Variance_&amp;_Riders'!E20/2</f>
        <v>30.227672999999999</v>
      </c>
      <c r="K74" s="442" t="s">
        <v>17</v>
      </c>
      <c r="L74" s="423">
        <f>J74</f>
        <v>30.227672999999999</v>
      </c>
      <c r="M74" s="240">
        <f>'10. Deferral_Variance_&amp;_Riders'!D20/2</f>
        <v>30.227672999999999</v>
      </c>
      <c r="N74" s="283">
        <f>'10. Deferral_Variance_&amp;_Riders'!E20/2</f>
        <v>30.227672999999999</v>
      </c>
      <c r="O74" s="442" t="s">
        <v>17</v>
      </c>
      <c r="P74" s="423">
        <f>N74</f>
        <v>30.227672999999999</v>
      </c>
      <c r="Q74" s="240">
        <f>'10. Deferral_Variance_&amp;_Riders'!D20/2</f>
        <v>30.227672999999999</v>
      </c>
      <c r="R74" s="283">
        <f>'10. Deferral_Variance_&amp;_Riders'!E20/2</f>
        <v>30.227672999999999</v>
      </c>
      <c r="S74" s="442" t="s">
        <v>17</v>
      </c>
      <c r="T74" s="423">
        <f>R74</f>
        <v>30.227672999999999</v>
      </c>
      <c r="U74" s="240">
        <f>'10. Deferral_Variance_&amp;_Riders'!D20/2</f>
        <v>30.227672999999999</v>
      </c>
      <c r="V74" s="283">
        <f>'10. Deferral_Variance_&amp;_Riders'!E20/2</f>
        <v>30.227672999999999</v>
      </c>
      <c r="W74" s="442" t="s">
        <v>17</v>
      </c>
      <c r="X74" s="423">
        <f>V74</f>
        <v>30.227672999999999</v>
      </c>
    </row>
    <row r="75" spans="2:24" s="412" customFormat="1" ht="15">
      <c r="B75" s="440">
        <v>31</v>
      </c>
      <c r="C75" s="441" t="s">
        <v>204</v>
      </c>
      <c r="D75" s="409"/>
      <c r="E75" s="242">
        <f>'9. Payment_Amounts'!D20</f>
        <v>38.09834</v>
      </c>
      <c r="F75" s="273">
        <f>'9. Payment_Amounts'!E20</f>
        <v>38.09834</v>
      </c>
      <c r="G75" s="243">
        <f>H75-F75</f>
        <v>0</v>
      </c>
      <c r="H75" s="185">
        <f>'9. Payment_Amounts'!G20</f>
        <v>38.09834</v>
      </c>
      <c r="I75" s="242">
        <f>'9. Payment_Amounts'!H20</f>
        <v>38.470700000000008</v>
      </c>
      <c r="J75" s="273">
        <f>'9. Payment_Amounts'!I20</f>
        <v>38.470700000000008</v>
      </c>
      <c r="K75" s="243">
        <f>L75-J75</f>
        <v>0</v>
      </c>
      <c r="L75" s="185">
        <f>'9. Payment_Amounts'!K20</f>
        <v>38.470700000000008</v>
      </c>
      <c r="M75" s="242">
        <f>'9. Payment_Amounts'!L20</f>
        <v>39.026139999999998</v>
      </c>
      <c r="N75" s="273">
        <f>'9. Payment_Amounts'!M20</f>
        <v>39.026139999999998</v>
      </c>
      <c r="O75" s="243">
        <f>P75-N75</f>
        <v>0</v>
      </c>
      <c r="P75" s="185">
        <f>'9. Payment_Amounts'!O20</f>
        <v>39.026139999999998</v>
      </c>
      <c r="Q75" s="242">
        <f>'9. Payment_Amounts'!P20</f>
        <v>37.355330000000002</v>
      </c>
      <c r="R75" s="273">
        <f>'9. Payment_Amounts'!Q20</f>
        <v>37.355330000000002</v>
      </c>
      <c r="S75" s="243">
        <f>T75-R75</f>
        <v>0</v>
      </c>
      <c r="T75" s="185">
        <f>'9. Payment_Amounts'!S20</f>
        <v>37.355330000000002</v>
      </c>
      <c r="U75" s="242">
        <f>'9. Payment_Amounts'!T20</f>
        <v>35.383559999999996</v>
      </c>
      <c r="V75" s="273">
        <f>'9. Payment_Amounts'!U20</f>
        <v>35.383559999999996</v>
      </c>
      <c r="W75" s="243">
        <f>X75-V75</f>
        <v>0</v>
      </c>
      <c r="X75" s="185">
        <f>'9. Payment_Amounts'!W20</f>
        <v>35.383559999999996</v>
      </c>
    </row>
    <row r="76" spans="2:24" s="412" customFormat="1" ht="16.5" thickBot="1">
      <c r="B76" s="440">
        <v>32</v>
      </c>
      <c r="C76" s="443" t="s">
        <v>0</v>
      </c>
      <c r="D76" s="409"/>
      <c r="E76" s="268">
        <f t="shared" ref="E76" si="30">SUM(E74:E75)</f>
        <v>68.326013000000003</v>
      </c>
      <c r="F76" s="485">
        <f>SUM(F74:F75)</f>
        <v>68.326013000000003</v>
      </c>
      <c r="G76" s="275">
        <f>H76-F76</f>
        <v>0</v>
      </c>
      <c r="H76" s="276">
        <f>SUM(H74:H75)</f>
        <v>68.326013000000003</v>
      </c>
      <c r="I76" s="268">
        <f t="shared" ref="I76" si="31">SUM(I74:I75)</f>
        <v>68.698373000000004</v>
      </c>
      <c r="J76" s="485">
        <f>SUM(J74:J75)</f>
        <v>68.698373000000004</v>
      </c>
      <c r="K76" s="275">
        <f>L76-J76</f>
        <v>0</v>
      </c>
      <c r="L76" s="276">
        <f>SUM(L74:L75)</f>
        <v>68.698373000000004</v>
      </c>
      <c r="M76" s="268">
        <f t="shared" ref="M76" si="32">SUM(M74:M75)</f>
        <v>69.253812999999994</v>
      </c>
      <c r="N76" s="485">
        <f>SUM(N74:N75)</f>
        <v>69.253812999999994</v>
      </c>
      <c r="O76" s="275">
        <f>P76-N76</f>
        <v>0</v>
      </c>
      <c r="P76" s="276">
        <f>SUM(P74:P75)</f>
        <v>69.253812999999994</v>
      </c>
      <c r="Q76" s="268">
        <f t="shared" ref="Q76" si="33">SUM(Q74:Q75)</f>
        <v>67.583003000000005</v>
      </c>
      <c r="R76" s="485">
        <f>SUM(R74:R75)</f>
        <v>67.583003000000005</v>
      </c>
      <c r="S76" s="275">
        <f>T76-R76</f>
        <v>0</v>
      </c>
      <c r="T76" s="276">
        <f>SUM(T74:T75)</f>
        <v>67.583003000000005</v>
      </c>
      <c r="U76" s="268">
        <f t="shared" ref="U76" si="34">SUM(U74:U75)</f>
        <v>65.611232999999999</v>
      </c>
      <c r="V76" s="485">
        <f>SUM(V74:V75)</f>
        <v>65.611232999999999</v>
      </c>
      <c r="W76" s="275">
        <f>X76-V76</f>
        <v>0</v>
      </c>
      <c r="X76" s="276">
        <f>SUM(X74:X75)</f>
        <v>65.611232999999999</v>
      </c>
    </row>
    <row r="77" spans="2:24" s="412" customFormat="1" ht="15">
      <c r="B77" s="408"/>
      <c r="C77" s="409"/>
      <c r="D77" s="409"/>
      <c r="E77" s="128"/>
      <c r="F77" s="97"/>
      <c r="G77" s="97"/>
      <c r="H77" s="98"/>
      <c r="I77" s="128"/>
      <c r="J77" s="97"/>
      <c r="K77" s="97"/>
      <c r="L77" s="98"/>
      <c r="M77" s="128"/>
      <c r="N77" s="97"/>
      <c r="O77" s="97"/>
      <c r="P77" s="98"/>
      <c r="Q77" s="128"/>
      <c r="R77" s="97"/>
      <c r="S77" s="97"/>
      <c r="T77" s="98"/>
      <c r="U77" s="128"/>
      <c r="V77" s="97"/>
      <c r="W77" s="97"/>
      <c r="X77" s="98"/>
    </row>
    <row r="78" spans="2:24" s="412" customFormat="1" ht="16.5" thickBot="1">
      <c r="B78" s="411" t="s">
        <v>208</v>
      </c>
      <c r="C78" s="409"/>
      <c r="D78" s="409"/>
      <c r="E78" s="128"/>
      <c r="F78" s="97"/>
      <c r="G78" s="97"/>
      <c r="H78" s="98"/>
      <c r="I78" s="128"/>
      <c r="J78" s="97"/>
      <c r="K78" s="97"/>
      <c r="L78" s="98"/>
      <c r="M78" s="128"/>
      <c r="N78" s="97"/>
      <c r="O78" s="97"/>
      <c r="P78" s="98"/>
      <c r="Q78" s="128"/>
      <c r="R78" s="97"/>
      <c r="S78" s="97"/>
      <c r="T78" s="98"/>
      <c r="U78" s="128"/>
      <c r="V78" s="97"/>
      <c r="W78" s="97"/>
      <c r="X78" s="98"/>
    </row>
    <row r="79" spans="2:24" s="412" customFormat="1" ht="15">
      <c r="B79" s="440">
        <v>33</v>
      </c>
      <c r="C79" s="441" t="s">
        <v>203</v>
      </c>
      <c r="D79" s="409"/>
      <c r="E79" s="421">
        <f t="shared" ref="E79" si="35">E70*(E74)/(E76)</f>
        <v>19.08637971143159</v>
      </c>
      <c r="F79" s="548">
        <f>F70*(F74)/(F76)</f>
        <v>19.08637971143159</v>
      </c>
      <c r="G79" s="442" t="s">
        <v>17</v>
      </c>
      <c r="H79" s="423">
        <f>H70*(H74)/(H76)</f>
        <v>19.08637971143159</v>
      </c>
      <c r="I79" s="421">
        <f t="shared" ref="I79" si="36">I70*(I74)/(I76)</f>
        <v>19.258192867734497</v>
      </c>
      <c r="J79" s="548">
        <f>J70*(J74)/(J76)</f>
        <v>19.258192867734497</v>
      </c>
      <c r="K79" s="442" t="s">
        <v>17</v>
      </c>
      <c r="L79" s="423">
        <f>L70*(L74)/(L76)</f>
        <v>19.258192867734497</v>
      </c>
      <c r="M79" s="421">
        <f t="shared" ref="M79" si="37">M70*(M74)/(M76)</f>
        <v>18.754059671024418</v>
      </c>
      <c r="N79" s="548">
        <f>N70*(N74)/(N76)</f>
        <v>18.754059671024418</v>
      </c>
      <c r="O79" s="442" t="s">
        <v>17</v>
      </c>
      <c r="P79" s="423">
        <f>P70*(P74)/(P76)</f>
        <v>18.754059671024418</v>
      </c>
      <c r="Q79" s="421">
        <f t="shared" ref="Q79" si="38">Q70*(Q74)/(Q76)</f>
        <v>19.505969475338134</v>
      </c>
      <c r="R79" s="548">
        <f>R70*(R74)/(R76)</f>
        <v>19.505969475338134</v>
      </c>
      <c r="S79" s="442" t="s">
        <v>17</v>
      </c>
      <c r="T79" s="423">
        <f>T70*(T74)/(T76)</f>
        <v>19.505969475338134</v>
      </c>
      <c r="U79" s="421">
        <f t="shared" ref="U79" si="39">U70*(U74)/(U76)</f>
        <v>20.393551718091185</v>
      </c>
      <c r="V79" s="548">
        <f>V70*(V74)/(V76)</f>
        <v>20.393551718091185</v>
      </c>
      <c r="W79" s="442" t="s">
        <v>17</v>
      </c>
      <c r="X79" s="423">
        <f>X70*(X74)/(X76)</f>
        <v>20.393551718091185</v>
      </c>
    </row>
    <row r="80" spans="2:24" s="412" customFormat="1" ht="15">
      <c r="B80" s="440">
        <v>34</v>
      </c>
      <c r="C80" s="441" t="s">
        <v>204</v>
      </c>
      <c r="D80" s="409"/>
      <c r="E80" s="444">
        <f t="shared" ref="E80" si="40">E71*(E75)/(E76)</f>
        <v>38.281935976910802</v>
      </c>
      <c r="F80" s="552">
        <f>F71*(F75)/(F76)</f>
        <v>38.281935976910802</v>
      </c>
      <c r="G80" s="445">
        <f>H80-F80</f>
        <v>0</v>
      </c>
      <c r="H80" s="446">
        <f>H71*(H75)/(H76)</f>
        <v>38.281935976910802</v>
      </c>
      <c r="I80" s="444">
        <f t="shared" ref="I80" si="41">I71*(I75)/(I76)</f>
        <v>42.500925049084962</v>
      </c>
      <c r="J80" s="552">
        <f>J71*(J75)/(J76)</f>
        <v>42.500925049084962</v>
      </c>
      <c r="K80" s="445">
        <f>L80-J80</f>
        <v>0</v>
      </c>
      <c r="L80" s="446">
        <f>L71*(L75)/(L76)</f>
        <v>42.500925049084962</v>
      </c>
      <c r="M80" s="444">
        <f t="shared" ref="M80" si="42">M71*(M75)/(M76)</f>
        <v>45.696107629481716</v>
      </c>
      <c r="N80" s="552">
        <f>N71*(N75)/(N76)</f>
        <v>45.696107629481716</v>
      </c>
      <c r="O80" s="445">
        <f>P80-N80</f>
        <v>0</v>
      </c>
      <c r="P80" s="446">
        <f>P71*(P75)/(P76)</f>
        <v>45.696107629481716</v>
      </c>
      <c r="Q80" s="444">
        <f t="shared" ref="Q80" si="43">Q71*(Q75)/(Q76)</f>
        <v>49.751462705793053</v>
      </c>
      <c r="R80" s="552">
        <f>R71*(R75)/(R76)</f>
        <v>49.751462705793053</v>
      </c>
      <c r="S80" s="445">
        <f>T80-R80</f>
        <v>0</v>
      </c>
      <c r="T80" s="446">
        <f>T71*(T75)/(T76)</f>
        <v>49.751462705793053</v>
      </c>
      <c r="U80" s="444">
        <f t="shared" ref="U80" si="44">U71*(U75)/(U76)</f>
        <v>53.88058291177061</v>
      </c>
      <c r="V80" s="552">
        <f>V71*(V75)/(V76)</f>
        <v>53.88058291177061</v>
      </c>
      <c r="W80" s="445">
        <f>X80-V80</f>
        <v>0</v>
      </c>
      <c r="X80" s="446">
        <f>X71*(X75)/(X76)</f>
        <v>53.88058291177061</v>
      </c>
    </row>
    <row r="81" spans="2:24" s="412" customFormat="1" ht="16.5" thickBot="1">
      <c r="B81" s="440">
        <v>35</v>
      </c>
      <c r="C81" s="443" t="s">
        <v>209</v>
      </c>
      <c r="D81" s="409"/>
      <c r="E81" s="447">
        <f t="shared" ref="E81" si="45">SUM(E79:E80)</f>
        <v>57.368315688342392</v>
      </c>
      <c r="F81" s="553">
        <f>SUM(F79:F80)</f>
        <v>57.368315688342392</v>
      </c>
      <c r="G81" s="448">
        <f>H81-F81</f>
        <v>0</v>
      </c>
      <c r="H81" s="449">
        <f>SUM(H79:H80)</f>
        <v>57.368315688342392</v>
      </c>
      <c r="I81" s="447">
        <f t="shared" ref="I81" si="46">SUM(I79:I80)</f>
        <v>61.759117916819463</v>
      </c>
      <c r="J81" s="553">
        <f>SUM(J79:J80)</f>
        <v>61.759117916819463</v>
      </c>
      <c r="K81" s="448">
        <f>L81-J81</f>
        <v>0</v>
      </c>
      <c r="L81" s="449">
        <f>SUM(L79:L80)</f>
        <v>61.759117916819463</v>
      </c>
      <c r="M81" s="447">
        <f t="shared" ref="M81" si="47">SUM(M79:M80)</f>
        <v>64.450167300506138</v>
      </c>
      <c r="N81" s="553">
        <f>SUM(N79:N80)</f>
        <v>64.450167300506138</v>
      </c>
      <c r="O81" s="448">
        <f>P81-N81</f>
        <v>0</v>
      </c>
      <c r="P81" s="449">
        <f>SUM(P79:P80)</f>
        <v>64.450167300506138</v>
      </c>
      <c r="Q81" s="447">
        <f t="shared" ref="Q81" si="48">SUM(Q79:Q80)</f>
        <v>69.257432181131179</v>
      </c>
      <c r="R81" s="553">
        <f>SUM(R79:R80)</f>
        <v>69.257432181131179</v>
      </c>
      <c r="S81" s="448">
        <f>T81-R81</f>
        <v>0</v>
      </c>
      <c r="T81" s="449">
        <f>SUM(T79:T80)</f>
        <v>69.257432181131179</v>
      </c>
      <c r="U81" s="447">
        <f t="shared" ref="U81" si="49">SUM(U79:U80)</f>
        <v>74.274134629861791</v>
      </c>
      <c r="V81" s="553">
        <f>SUM(V79:V80)</f>
        <v>74.274134629861791</v>
      </c>
      <c r="W81" s="448">
        <f>X81-V81</f>
        <v>0</v>
      </c>
      <c r="X81" s="449">
        <f>SUM(X79:X80)</f>
        <v>74.274134629861791</v>
      </c>
    </row>
    <row r="82" spans="2:24" s="412" customFormat="1" ht="16.5" thickBot="1">
      <c r="B82" s="440"/>
      <c r="C82" s="443"/>
      <c r="D82" s="409"/>
      <c r="E82" s="128"/>
      <c r="F82" s="97"/>
      <c r="G82" s="97"/>
      <c r="H82" s="98"/>
      <c r="I82" s="128"/>
      <c r="J82" s="97"/>
      <c r="K82" s="97"/>
      <c r="L82" s="98"/>
      <c r="M82" s="128"/>
      <c r="N82" s="97"/>
      <c r="O82" s="97"/>
      <c r="P82" s="98"/>
      <c r="Q82" s="128"/>
      <c r="R82" s="97"/>
      <c r="S82" s="97"/>
      <c r="T82" s="98"/>
      <c r="U82" s="128"/>
      <c r="V82" s="97"/>
      <c r="W82" s="97"/>
      <c r="X82" s="98"/>
    </row>
    <row r="83" spans="2:24" s="412" customFormat="1" ht="16.5" thickBot="1">
      <c r="B83" s="450">
        <v>36</v>
      </c>
      <c r="C83" s="451" t="s">
        <v>210</v>
      </c>
      <c r="D83" s="432"/>
      <c r="E83" s="452">
        <f t="shared" ref="E83" si="50">E81</f>
        <v>57.368315688342392</v>
      </c>
      <c r="F83" s="554">
        <f>F81</f>
        <v>57.368315688342392</v>
      </c>
      <c r="G83" s="453">
        <f>H83-F83</f>
        <v>0</v>
      </c>
      <c r="H83" s="454">
        <f>H81</f>
        <v>57.368315688342392</v>
      </c>
      <c r="I83" s="452">
        <f t="shared" ref="I83" si="51">I81</f>
        <v>61.759117916819463</v>
      </c>
      <c r="J83" s="554">
        <f>J81</f>
        <v>61.759117916819463</v>
      </c>
      <c r="K83" s="453">
        <f>L83-J83</f>
        <v>0</v>
      </c>
      <c r="L83" s="454">
        <f>L81</f>
        <v>61.759117916819463</v>
      </c>
      <c r="M83" s="452">
        <f t="shared" ref="M83" si="52">M81</f>
        <v>64.450167300506138</v>
      </c>
      <c r="N83" s="554">
        <f>N81</f>
        <v>64.450167300506138</v>
      </c>
      <c r="O83" s="453">
        <f>P83-N83</f>
        <v>0</v>
      </c>
      <c r="P83" s="454">
        <f>P81</f>
        <v>64.450167300506138</v>
      </c>
      <c r="Q83" s="452">
        <f t="shared" ref="Q83" si="53">Q81</f>
        <v>69.257432181131179</v>
      </c>
      <c r="R83" s="554">
        <f>R81</f>
        <v>69.257432181131179</v>
      </c>
      <c r="S83" s="453">
        <f>T83-R83</f>
        <v>0</v>
      </c>
      <c r="T83" s="454">
        <f>T81</f>
        <v>69.257432181131179</v>
      </c>
      <c r="U83" s="452">
        <f t="shared" ref="U83" si="54">U81</f>
        <v>74.274134629861791</v>
      </c>
      <c r="V83" s="554">
        <f>V81</f>
        <v>74.274134629861791</v>
      </c>
      <c r="W83" s="453">
        <f>X83-V83</f>
        <v>0</v>
      </c>
      <c r="X83" s="454">
        <f>X81</f>
        <v>74.274134629861791</v>
      </c>
    </row>
    <row r="84" spans="2:24" s="412" customFormat="1" ht="15.75">
      <c r="B84" s="410"/>
      <c r="C84" s="443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412" customFormat="1" ht="15.75">
      <c r="B85" s="475" t="s">
        <v>231</v>
      </c>
      <c r="C85" s="443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ht="15">
      <c r="B86" s="410" t="s">
        <v>186</v>
      </c>
      <c r="C86" s="441"/>
      <c r="D86" s="97"/>
      <c r="E86" s="97"/>
      <c r="F86" s="97"/>
      <c r="G86" s="456"/>
      <c r="H86" s="438"/>
      <c r="I86" s="97"/>
      <c r="J86" s="97"/>
      <c r="K86" s="456"/>
      <c r="L86" s="438"/>
      <c r="M86" s="97"/>
      <c r="N86" s="97"/>
      <c r="O86" s="456"/>
      <c r="P86" s="438"/>
      <c r="Q86" s="97"/>
      <c r="R86" s="97"/>
      <c r="S86" s="456"/>
      <c r="T86" s="438"/>
      <c r="U86" s="97"/>
      <c r="V86" s="97"/>
      <c r="W86" s="456"/>
      <c r="X86" s="438"/>
    </row>
    <row r="87" spans="2:24">
      <c r="B87" s="437">
        <v>1</v>
      </c>
      <c r="C87" s="622" t="s">
        <v>219</v>
      </c>
      <c r="D87" s="622"/>
      <c r="E87" s="622"/>
      <c r="F87" s="622"/>
      <c r="G87" s="622"/>
      <c r="H87" s="622"/>
      <c r="I87" s="622"/>
      <c r="J87" s="622"/>
      <c r="K87" s="622"/>
      <c r="L87" s="622"/>
      <c r="M87" s="622"/>
      <c r="N87" s="622"/>
      <c r="O87" s="622"/>
      <c r="P87" s="622"/>
      <c r="Q87" s="622"/>
      <c r="R87" s="622"/>
      <c r="S87" s="622"/>
      <c r="T87" s="622"/>
      <c r="U87" s="622"/>
      <c r="V87" s="622"/>
      <c r="W87" s="622"/>
      <c r="X87" s="622"/>
    </row>
    <row r="88" spans="2:24">
      <c r="B88" s="437">
        <v>2</v>
      </c>
      <c r="C88" s="438" t="s">
        <v>220</v>
      </c>
      <c r="D88" s="437"/>
      <c r="E88" s="437"/>
      <c r="F88" s="437"/>
      <c r="G88" s="437"/>
      <c r="H88" s="438"/>
      <c r="I88" s="437"/>
      <c r="J88" s="437"/>
      <c r="K88" s="437"/>
      <c r="L88" s="438"/>
      <c r="M88" s="437"/>
      <c r="N88" s="437"/>
      <c r="O88" s="437"/>
      <c r="P88" s="438"/>
      <c r="Q88" s="437"/>
      <c r="R88" s="437"/>
      <c r="S88" s="437"/>
      <c r="T88" s="438"/>
      <c r="U88" s="437"/>
      <c r="V88" s="437"/>
      <c r="W88" s="437"/>
      <c r="X88" s="438"/>
    </row>
    <row r="89" spans="2:24">
      <c r="B89" s="437"/>
      <c r="C89" s="438"/>
      <c r="D89" s="437"/>
      <c r="E89" s="437"/>
      <c r="F89" s="437"/>
      <c r="G89" s="437"/>
      <c r="H89" s="438"/>
      <c r="I89" s="437"/>
      <c r="J89" s="437"/>
      <c r="K89" s="437"/>
      <c r="L89" s="438"/>
      <c r="M89" s="437"/>
      <c r="N89" s="437"/>
      <c r="O89" s="437"/>
      <c r="P89" s="438"/>
      <c r="Q89" s="437"/>
      <c r="R89" s="437"/>
      <c r="S89" s="437"/>
      <c r="T89" s="438"/>
      <c r="U89" s="437"/>
      <c r="V89" s="437"/>
      <c r="W89" s="437"/>
      <c r="X89" s="438"/>
    </row>
    <row r="90" spans="2:24">
      <c r="B90" s="437"/>
      <c r="C90" s="438"/>
      <c r="D90" s="437"/>
      <c r="E90" s="437"/>
      <c r="F90" s="437"/>
      <c r="G90" s="437"/>
      <c r="H90" s="438"/>
      <c r="I90" s="437"/>
      <c r="J90" s="437"/>
      <c r="K90" s="437"/>
      <c r="L90" s="438"/>
      <c r="M90" s="437"/>
      <c r="N90" s="437"/>
      <c r="O90" s="437"/>
      <c r="P90" s="438"/>
      <c r="Q90" s="437"/>
      <c r="R90" s="437"/>
      <c r="S90" s="437"/>
      <c r="T90" s="438"/>
      <c r="U90" s="437"/>
      <c r="V90" s="437"/>
      <c r="W90" s="437"/>
      <c r="X90" s="438"/>
    </row>
    <row r="91" spans="2:24">
      <c r="B91" s="437"/>
      <c r="C91" s="438"/>
      <c r="D91" s="437"/>
      <c r="E91" s="437"/>
      <c r="F91" s="437"/>
      <c r="G91" s="437"/>
      <c r="H91" s="438"/>
      <c r="I91" s="437"/>
      <c r="J91" s="437"/>
      <c r="K91" s="437"/>
      <c r="L91" s="438"/>
      <c r="M91" s="437"/>
      <c r="N91" s="437"/>
      <c r="O91" s="437"/>
      <c r="P91" s="438"/>
      <c r="Q91" s="437"/>
      <c r="R91" s="437"/>
      <c r="S91" s="437"/>
      <c r="T91" s="438"/>
      <c r="U91" s="437"/>
      <c r="V91" s="437"/>
      <c r="W91" s="437"/>
      <c r="X91" s="438"/>
    </row>
    <row r="92" spans="2:24">
      <c r="B92" s="437"/>
      <c r="C92" s="438"/>
      <c r="D92" s="437"/>
      <c r="E92" s="437"/>
      <c r="F92" s="437"/>
      <c r="G92" s="437"/>
      <c r="H92" s="438"/>
      <c r="I92" s="437"/>
      <c r="J92" s="437"/>
      <c r="K92" s="437"/>
      <c r="L92" s="438"/>
      <c r="M92" s="437"/>
      <c r="N92" s="437"/>
      <c r="O92" s="437"/>
      <c r="P92" s="438"/>
      <c r="Q92" s="437"/>
      <c r="R92" s="437"/>
      <c r="S92" s="437"/>
      <c r="T92" s="438"/>
      <c r="U92" s="437"/>
      <c r="V92" s="437"/>
      <c r="W92" s="437"/>
      <c r="X92" s="438"/>
    </row>
    <row r="93" spans="2:24">
      <c r="B93" s="437"/>
      <c r="C93" s="438"/>
      <c r="D93" s="437"/>
      <c r="E93" s="437"/>
      <c r="F93" s="437"/>
      <c r="G93" s="437"/>
      <c r="H93" s="438"/>
      <c r="I93" s="437"/>
      <c r="J93" s="437"/>
      <c r="K93" s="437"/>
      <c r="L93" s="438"/>
      <c r="M93" s="437"/>
      <c r="N93" s="437"/>
      <c r="O93" s="437"/>
      <c r="P93" s="438"/>
      <c r="Q93" s="437"/>
      <c r="R93" s="437"/>
      <c r="S93" s="437"/>
      <c r="T93" s="438"/>
      <c r="U93" s="437"/>
      <c r="V93" s="437"/>
      <c r="W93" s="437"/>
      <c r="X93" s="438"/>
    </row>
    <row r="94" spans="2:24">
      <c r="B94" s="437"/>
      <c r="C94" s="438"/>
      <c r="D94" s="437"/>
      <c r="E94" s="437"/>
      <c r="F94" s="437"/>
      <c r="G94" s="437"/>
      <c r="H94" s="438"/>
      <c r="I94" s="437"/>
      <c r="J94" s="437"/>
      <c r="K94" s="437"/>
      <c r="L94" s="438"/>
      <c r="M94" s="437"/>
      <c r="N94" s="437"/>
      <c r="O94" s="437"/>
      <c r="P94" s="438"/>
      <c r="Q94" s="437"/>
      <c r="R94" s="437"/>
      <c r="S94" s="437"/>
      <c r="T94" s="438"/>
      <c r="U94" s="437"/>
      <c r="V94" s="437"/>
      <c r="W94" s="437"/>
      <c r="X94" s="438"/>
    </row>
    <row r="95" spans="2:24">
      <c r="B95" s="437"/>
      <c r="C95" s="438"/>
      <c r="D95" s="437"/>
      <c r="E95" s="437"/>
      <c r="F95" s="437"/>
      <c r="G95" s="437"/>
      <c r="H95" s="438"/>
      <c r="I95" s="437"/>
      <c r="J95" s="437"/>
      <c r="K95" s="437"/>
      <c r="L95" s="438"/>
      <c r="M95" s="437"/>
      <c r="N95" s="437"/>
      <c r="O95" s="437"/>
      <c r="P95" s="438"/>
      <c r="Q95" s="437"/>
      <c r="R95" s="437"/>
      <c r="S95" s="437"/>
      <c r="T95" s="438"/>
      <c r="U95" s="437"/>
      <c r="V95" s="437"/>
      <c r="W95" s="437"/>
      <c r="X95" s="438"/>
    </row>
    <row r="96" spans="2:24">
      <c r="B96" s="437"/>
      <c r="C96" s="438"/>
      <c r="D96" s="437"/>
      <c r="E96" s="437"/>
      <c r="F96" s="437"/>
      <c r="G96" s="437"/>
      <c r="H96" s="438"/>
      <c r="I96" s="437"/>
      <c r="J96" s="437"/>
      <c r="K96" s="437"/>
      <c r="L96" s="438"/>
      <c r="M96" s="437"/>
      <c r="N96" s="437"/>
      <c r="O96" s="437"/>
      <c r="P96" s="438"/>
      <c r="Q96" s="437"/>
      <c r="R96" s="437"/>
      <c r="S96" s="437"/>
      <c r="T96" s="438"/>
      <c r="U96" s="437"/>
      <c r="V96" s="437"/>
      <c r="W96" s="437"/>
      <c r="X96" s="438"/>
    </row>
    <row r="97" spans="2:24">
      <c r="B97" s="437"/>
      <c r="C97" s="438"/>
      <c r="D97" s="437"/>
      <c r="E97" s="437"/>
      <c r="F97" s="437"/>
      <c r="G97" s="437"/>
      <c r="H97" s="438"/>
      <c r="I97" s="437"/>
      <c r="J97" s="437"/>
      <c r="K97" s="437"/>
      <c r="L97" s="438"/>
      <c r="M97" s="437"/>
      <c r="N97" s="437"/>
      <c r="O97" s="437"/>
      <c r="P97" s="438"/>
      <c r="Q97" s="437"/>
      <c r="R97" s="437"/>
      <c r="S97" s="437"/>
      <c r="T97" s="438"/>
      <c r="U97" s="437"/>
      <c r="V97" s="437"/>
      <c r="W97" s="437"/>
      <c r="X97" s="438"/>
    </row>
    <row r="98" spans="2:24">
      <c r="B98" s="437"/>
      <c r="C98" s="438"/>
      <c r="D98" s="437"/>
      <c r="E98" s="437"/>
      <c r="F98" s="437"/>
      <c r="G98" s="437"/>
      <c r="H98" s="438"/>
      <c r="I98" s="437"/>
      <c r="J98" s="437"/>
      <c r="K98" s="437"/>
      <c r="L98" s="438"/>
      <c r="M98" s="437"/>
      <c r="N98" s="437"/>
      <c r="O98" s="437"/>
      <c r="P98" s="438"/>
      <c r="Q98" s="437"/>
      <c r="R98" s="437"/>
      <c r="S98" s="437"/>
      <c r="T98" s="438"/>
      <c r="U98" s="437"/>
      <c r="V98" s="437"/>
      <c r="W98" s="437"/>
      <c r="X98" s="438"/>
    </row>
    <row r="99" spans="2:24">
      <c r="B99" s="437"/>
      <c r="C99" s="438"/>
      <c r="D99" s="437"/>
      <c r="E99" s="437"/>
      <c r="F99" s="437"/>
      <c r="G99" s="437"/>
      <c r="H99" s="438"/>
      <c r="I99" s="437"/>
      <c r="J99" s="437"/>
      <c r="K99" s="437"/>
      <c r="L99" s="438"/>
      <c r="M99" s="437"/>
      <c r="N99" s="437"/>
      <c r="O99" s="437"/>
      <c r="P99" s="438"/>
      <c r="Q99" s="437"/>
      <c r="R99" s="437"/>
      <c r="S99" s="437"/>
      <c r="T99" s="438"/>
      <c r="U99" s="437"/>
      <c r="V99" s="437"/>
      <c r="W99" s="437"/>
      <c r="X99" s="438"/>
    </row>
    <row r="100" spans="2:24">
      <c r="B100" s="437"/>
      <c r="C100" s="438"/>
      <c r="D100" s="437"/>
      <c r="E100" s="437"/>
      <c r="F100" s="437"/>
      <c r="G100" s="437"/>
      <c r="H100" s="438"/>
      <c r="I100" s="437"/>
      <c r="J100" s="437"/>
      <c r="K100" s="437"/>
      <c r="L100" s="438"/>
      <c r="M100" s="437"/>
      <c r="N100" s="437"/>
      <c r="O100" s="437"/>
      <c r="P100" s="438"/>
      <c r="Q100" s="437"/>
      <c r="R100" s="437"/>
      <c r="S100" s="437"/>
      <c r="T100" s="438"/>
      <c r="U100" s="437"/>
      <c r="V100" s="437"/>
      <c r="W100" s="437"/>
      <c r="X100" s="438"/>
    </row>
    <row r="101" spans="2:24">
      <c r="B101" s="437"/>
      <c r="C101" s="438"/>
      <c r="D101" s="437"/>
      <c r="E101" s="437"/>
      <c r="F101" s="437"/>
      <c r="G101" s="437"/>
      <c r="H101" s="438"/>
      <c r="I101" s="437"/>
      <c r="J101" s="437"/>
      <c r="K101" s="437"/>
      <c r="L101" s="438"/>
      <c r="M101" s="437"/>
      <c r="N101" s="437"/>
      <c r="O101" s="437"/>
      <c r="P101" s="438"/>
      <c r="Q101" s="437"/>
      <c r="R101" s="437"/>
      <c r="S101" s="437"/>
      <c r="T101" s="438"/>
      <c r="U101" s="437"/>
      <c r="V101" s="437"/>
      <c r="W101" s="437"/>
      <c r="X101" s="438"/>
    </row>
    <row r="102" spans="2:24">
      <c r="B102" s="437"/>
      <c r="C102" s="438"/>
      <c r="D102" s="437"/>
      <c r="E102" s="437"/>
      <c r="F102" s="437"/>
      <c r="G102" s="437"/>
      <c r="H102" s="438"/>
      <c r="I102" s="437"/>
      <c r="J102" s="437"/>
      <c r="K102" s="437"/>
      <c r="L102" s="438"/>
      <c r="M102" s="437"/>
      <c r="N102" s="437"/>
      <c r="O102" s="437"/>
      <c r="P102" s="438"/>
      <c r="Q102" s="437"/>
      <c r="R102" s="437"/>
      <c r="S102" s="437"/>
      <c r="T102" s="438"/>
      <c r="U102" s="437"/>
      <c r="V102" s="437"/>
      <c r="W102" s="437"/>
      <c r="X102" s="438"/>
    </row>
    <row r="103" spans="2:24">
      <c r="B103" s="437"/>
      <c r="C103" s="438"/>
      <c r="D103" s="437"/>
      <c r="E103" s="437"/>
      <c r="F103" s="437"/>
      <c r="G103" s="437"/>
      <c r="H103" s="438"/>
      <c r="I103" s="437"/>
      <c r="J103" s="437"/>
      <c r="K103" s="437"/>
      <c r="L103" s="438"/>
      <c r="M103" s="437"/>
      <c r="N103" s="437"/>
      <c r="O103" s="437"/>
      <c r="P103" s="438"/>
      <c r="Q103" s="437"/>
      <c r="R103" s="437"/>
      <c r="S103" s="437"/>
      <c r="T103" s="438"/>
      <c r="U103" s="437"/>
      <c r="V103" s="437"/>
      <c r="W103" s="437"/>
      <c r="X103" s="438"/>
    </row>
    <row r="104" spans="2:24">
      <c r="B104" s="437"/>
      <c r="C104" s="438"/>
      <c r="D104" s="437"/>
      <c r="E104" s="437"/>
      <c r="F104" s="437"/>
      <c r="G104" s="437"/>
      <c r="H104" s="438"/>
      <c r="I104" s="437"/>
      <c r="J104" s="437"/>
      <c r="K104" s="437"/>
      <c r="L104" s="438"/>
      <c r="M104" s="437"/>
      <c r="N104" s="437"/>
      <c r="O104" s="437"/>
      <c r="P104" s="438"/>
      <c r="Q104" s="437"/>
      <c r="R104" s="437"/>
      <c r="S104" s="437"/>
      <c r="T104" s="438"/>
      <c r="U104" s="437"/>
      <c r="V104" s="437"/>
      <c r="W104" s="437"/>
      <c r="X104" s="438"/>
    </row>
    <row r="105" spans="2:24">
      <c r="B105" s="437"/>
      <c r="C105" s="438"/>
      <c r="D105" s="437"/>
      <c r="E105" s="437"/>
      <c r="F105" s="437"/>
      <c r="G105" s="437"/>
      <c r="H105" s="438"/>
      <c r="I105" s="437"/>
      <c r="J105" s="437"/>
      <c r="K105" s="437"/>
      <c r="L105" s="438"/>
      <c r="M105" s="437"/>
      <c r="N105" s="437"/>
      <c r="O105" s="437"/>
      <c r="P105" s="438"/>
      <c r="Q105" s="437"/>
      <c r="R105" s="437"/>
      <c r="S105" s="437"/>
      <c r="T105" s="438"/>
      <c r="U105" s="437"/>
      <c r="V105" s="437"/>
      <c r="W105" s="437"/>
      <c r="X105" s="438"/>
    </row>
    <row r="106" spans="2:24">
      <c r="B106" s="437"/>
      <c r="C106" s="438"/>
      <c r="D106" s="437"/>
      <c r="E106" s="437"/>
      <c r="F106" s="437"/>
      <c r="G106" s="437"/>
      <c r="H106" s="438"/>
      <c r="I106" s="437"/>
      <c r="J106" s="437"/>
      <c r="K106" s="437"/>
      <c r="L106" s="438"/>
      <c r="M106" s="437"/>
      <c r="N106" s="437"/>
      <c r="O106" s="437"/>
      <c r="P106" s="438"/>
      <c r="Q106" s="437"/>
      <c r="R106" s="437"/>
      <c r="S106" s="437"/>
      <c r="T106" s="438"/>
      <c r="U106" s="437"/>
      <c r="V106" s="437"/>
      <c r="W106" s="437"/>
      <c r="X106" s="438"/>
    </row>
    <row r="107" spans="2:24">
      <c r="B107" s="437"/>
      <c r="C107" s="438"/>
      <c r="D107" s="437"/>
      <c r="E107" s="437"/>
      <c r="F107" s="437"/>
      <c r="G107" s="437"/>
      <c r="H107" s="438"/>
      <c r="I107" s="437"/>
      <c r="J107" s="437"/>
      <c r="K107" s="437"/>
      <c r="L107" s="438"/>
      <c r="M107" s="437"/>
      <c r="N107" s="437"/>
      <c r="O107" s="437"/>
      <c r="P107" s="438"/>
      <c r="Q107" s="437"/>
      <c r="R107" s="437"/>
      <c r="S107" s="437"/>
      <c r="T107" s="438"/>
      <c r="U107" s="437"/>
      <c r="V107" s="437"/>
      <c r="W107" s="437"/>
      <c r="X107" s="438"/>
    </row>
    <row r="108" spans="2:24">
      <c r="B108" s="437"/>
      <c r="C108" s="438"/>
      <c r="D108" s="437"/>
      <c r="E108" s="437"/>
      <c r="F108" s="437"/>
      <c r="G108" s="437"/>
      <c r="H108" s="438"/>
      <c r="I108" s="437"/>
      <c r="J108" s="437"/>
      <c r="K108" s="437"/>
      <c r="L108" s="438"/>
      <c r="M108" s="437"/>
      <c r="N108" s="437"/>
      <c r="O108" s="437"/>
      <c r="P108" s="438"/>
      <c r="Q108" s="437"/>
      <c r="R108" s="437"/>
      <c r="S108" s="437"/>
      <c r="T108" s="438"/>
      <c r="U108" s="437"/>
      <c r="V108" s="437"/>
      <c r="W108" s="437"/>
      <c r="X108" s="438"/>
    </row>
    <row r="109" spans="2:24">
      <c r="B109" s="437"/>
      <c r="C109" s="438"/>
      <c r="D109" s="437"/>
      <c r="E109" s="437"/>
      <c r="F109" s="437"/>
      <c r="G109" s="437"/>
      <c r="H109" s="438"/>
      <c r="I109" s="437"/>
      <c r="J109" s="437"/>
      <c r="K109" s="437"/>
      <c r="L109" s="438"/>
      <c r="M109" s="437"/>
      <c r="N109" s="437"/>
      <c r="O109" s="437"/>
      <c r="P109" s="438"/>
      <c r="Q109" s="437"/>
      <c r="R109" s="437"/>
      <c r="S109" s="437"/>
      <c r="T109" s="438"/>
      <c r="U109" s="437"/>
      <c r="V109" s="437"/>
      <c r="W109" s="437"/>
      <c r="X109" s="438"/>
    </row>
    <row r="110" spans="2:24">
      <c r="B110" s="437"/>
      <c r="C110" s="438"/>
      <c r="D110" s="437"/>
      <c r="E110" s="437"/>
      <c r="F110" s="437"/>
      <c r="G110" s="437"/>
      <c r="H110" s="438"/>
      <c r="I110" s="437"/>
      <c r="J110" s="437"/>
      <c r="K110" s="437"/>
      <c r="L110" s="438"/>
      <c r="M110" s="437"/>
      <c r="N110" s="437"/>
      <c r="O110" s="437"/>
      <c r="P110" s="438"/>
      <c r="Q110" s="437"/>
      <c r="R110" s="437"/>
      <c r="S110" s="437"/>
      <c r="T110" s="438"/>
      <c r="U110" s="437"/>
      <c r="V110" s="437"/>
      <c r="W110" s="437"/>
      <c r="X110" s="438"/>
    </row>
    <row r="111" spans="2:24">
      <c r="B111" s="437"/>
      <c r="C111" s="438"/>
      <c r="D111" s="437"/>
      <c r="E111" s="437"/>
      <c r="F111" s="437"/>
      <c r="G111" s="437"/>
      <c r="H111" s="438"/>
      <c r="I111" s="437"/>
      <c r="J111" s="437"/>
      <c r="K111" s="437"/>
      <c r="L111" s="438"/>
      <c r="M111" s="437"/>
      <c r="N111" s="437"/>
      <c r="O111" s="437"/>
      <c r="P111" s="438"/>
      <c r="Q111" s="437"/>
      <c r="R111" s="437"/>
      <c r="S111" s="437"/>
      <c r="T111" s="438"/>
      <c r="U111" s="437"/>
      <c r="V111" s="437"/>
      <c r="W111" s="437"/>
      <c r="X111" s="438"/>
    </row>
    <row r="112" spans="2:24">
      <c r="B112" s="437"/>
      <c r="C112" s="438"/>
      <c r="D112" s="437"/>
      <c r="E112" s="437"/>
      <c r="F112" s="437"/>
      <c r="G112" s="437"/>
      <c r="H112" s="438"/>
      <c r="I112" s="437"/>
      <c r="J112" s="437"/>
      <c r="K112" s="437"/>
      <c r="L112" s="438"/>
      <c r="M112" s="437"/>
      <c r="N112" s="437"/>
      <c r="O112" s="437"/>
      <c r="P112" s="438"/>
      <c r="Q112" s="437"/>
      <c r="R112" s="437"/>
      <c r="S112" s="437"/>
      <c r="T112" s="438"/>
      <c r="U112" s="437"/>
      <c r="V112" s="437"/>
      <c r="W112" s="437"/>
      <c r="X112" s="438"/>
    </row>
    <row r="113" spans="2:24">
      <c r="B113" s="437"/>
      <c r="C113" s="438"/>
      <c r="D113" s="437"/>
      <c r="E113" s="437"/>
      <c r="F113" s="437"/>
      <c r="G113" s="437"/>
      <c r="H113" s="438"/>
      <c r="I113" s="437"/>
      <c r="J113" s="437"/>
      <c r="K113" s="437"/>
      <c r="L113" s="438"/>
      <c r="M113" s="437"/>
      <c r="N113" s="437"/>
      <c r="O113" s="437"/>
      <c r="P113" s="438"/>
      <c r="Q113" s="437"/>
      <c r="R113" s="437"/>
      <c r="S113" s="437"/>
      <c r="T113" s="438"/>
      <c r="U113" s="437"/>
      <c r="V113" s="437"/>
      <c r="W113" s="437"/>
      <c r="X113" s="438"/>
    </row>
    <row r="114" spans="2:24">
      <c r="B114" s="437"/>
      <c r="C114" s="438"/>
      <c r="D114" s="437"/>
      <c r="E114" s="437"/>
      <c r="F114" s="437"/>
      <c r="G114" s="437"/>
      <c r="H114" s="438"/>
      <c r="I114" s="437"/>
      <c r="J114" s="437"/>
      <c r="K114" s="437"/>
      <c r="L114" s="438"/>
      <c r="M114" s="437"/>
      <c r="N114" s="437"/>
      <c r="O114" s="437"/>
      <c r="P114" s="438"/>
      <c r="Q114" s="437"/>
      <c r="R114" s="437"/>
      <c r="S114" s="437"/>
      <c r="T114" s="438"/>
      <c r="U114" s="437"/>
      <c r="V114" s="437"/>
      <c r="W114" s="437"/>
      <c r="X114" s="438"/>
    </row>
    <row r="115" spans="2:24">
      <c r="B115" s="437"/>
      <c r="C115" s="438"/>
      <c r="D115" s="437"/>
      <c r="E115" s="437"/>
      <c r="F115" s="437"/>
      <c r="G115" s="437"/>
      <c r="H115" s="438"/>
      <c r="I115" s="437"/>
      <c r="J115" s="437"/>
      <c r="K115" s="437"/>
      <c r="L115" s="438"/>
      <c r="M115" s="437"/>
      <c r="N115" s="437"/>
      <c r="O115" s="437"/>
      <c r="P115" s="438"/>
      <c r="Q115" s="437"/>
      <c r="R115" s="437"/>
      <c r="S115" s="437"/>
      <c r="T115" s="438"/>
      <c r="U115" s="437"/>
      <c r="V115" s="437"/>
      <c r="W115" s="437"/>
      <c r="X115" s="438"/>
    </row>
    <row r="116" spans="2:24">
      <c r="B116" s="437"/>
      <c r="C116" s="438"/>
      <c r="D116" s="437"/>
      <c r="E116" s="437"/>
      <c r="F116" s="437"/>
      <c r="G116" s="437"/>
      <c r="H116" s="438"/>
      <c r="I116" s="437"/>
      <c r="J116" s="437"/>
      <c r="K116" s="437"/>
      <c r="L116" s="438"/>
      <c r="M116" s="437"/>
      <c r="N116" s="437"/>
      <c r="O116" s="437"/>
      <c r="P116" s="438"/>
      <c r="Q116" s="437"/>
      <c r="R116" s="437"/>
      <c r="S116" s="437"/>
      <c r="T116" s="438"/>
      <c r="U116" s="437"/>
      <c r="V116" s="437"/>
      <c r="W116" s="437"/>
      <c r="X116" s="438"/>
    </row>
    <row r="117" spans="2:24">
      <c r="B117" s="437"/>
      <c r="C117" s="438"/>
      <c r="D117" s="437"/>
      <c r="E117" s="437"/>
      <c r="F117" s="437"/>
      <c r="G117" s="437"/>
      <c r="H117" s="438"/>
      <c r="I117" s="437"/>
      <c r="J117" s="437"/>
      <c r="K117" s="437"/>
      <c r="L117" s="438"/>
      <c r="M117" s="437"/>
      <c r="N117" s="437"/>
      <c r="O117" s="437"/>
      <c r="P117" s="438"/>
      <c r="Q117" s="437"/>
      <c r="R117" s="437"/>
      <c r="S117" s="437"/>
      <c r="T117" s="438"/>
      <c r="U117" s="437"/>
      <c r="V117" s="437"/>
      <c r="W117" s="437"/>
      <c r="X117" s="438"/>
    </row>
    <row r="118" spans="2:24">
      <c r="B118" s="437"/>
      <c r="C118" s="438"/>
      <c r="D118" s="437"/>
      <c r="E118" s="437"/>
      <c r="F118" s="437"/>
      <c r="G118" s="437"/>
      <c r="H118" s="438"/>
      <c r="I118" s="437"/>
      <c r="J118" s="437"/>
      <c r="K118" s="437"/>
      <c r="L118" s="438"/>
      <c r="M118" s="437"/>
      <c r="N118" s="437"/>
      <c r="O118" s="437"/>
      <c r="P118" s="438"/>
      <c r="Q118" s="437"/>
      <c r="R118" s="437"/>
      <c r="S118" s="437"/>
      <c r="T118" s="438"/>
      <c r="U118" s="437"/>
      <c r="V118" s="437"/>
      <c r="W118" s="437"/>
      <c r="X118" s="438"/>
    </row>
    <row r="119" spans="2:24">
      <c r="B119" s="437"/>
      <c r="C119" s="438"/>
      <c r="D119" s="437"/>
      <c r="E119" s="437"/>
      <c r="F119" s="437"/>
      <c r="G119" s="437"/>
      <c r="H119" s="438"/>
      <c r="I119" s="437"/>
      <c r="J119" s="437"/>
      <c r="K119" s="437"/>
      <c r="L119" s="438"/>
      <c r="M119" s="437"/>
      <c r="N119" s="437"/>
      <c r="O119" s="437"/>
      <c r="P119" s="438"/>
      <c r="Q119" s="437"/>
      <c r="R119" s="437"/>
      <c r="S119" s="437"/>
      <c r="T119" s="438"/>
      <c r="U119" s="437"/>
      <c r="V119" s="437"/>
      <c r="W119" s="437"/>
      <c r="X119" s="438"/>
    </row>
    <row r="120" spans="2:24">
      <c r="B120" s="437"/>
      <c r="C120" s="438"/>
      <c r="D120" s="437"/>
      <c r="E120" s="437"/>
      <c r="F120" s="437"/>
      <c r="G120" s="437"/>
      <c r="H120" s="438"/>
      <c r="I120" s="437"/>
      <c r="J120" s="437"/>
      <c r="K120" s="437"/>
      <c r="L120" s="438"/>
      <c r="M120" s="437"/>
      <c r="N120" s="437"/>
      <c r="O120" s="437"/>
      <c r="P120" s="438"/>
      <c r="Q120" s="437"/>
      <c r="R120" s="437"/>
      <c r="S120" s="437"/>
      <c r="T120" s="438"/>
      <c r="U120" s="437"/>
      <c r="V120" s="437"/>
      <c r="W120" s="437"/>
      <c r="X120" s="438"/>
    </row>
    <row r="121" spans="2:24">
      <c r="B121" s="437"/>
      <c r="C121" s="438"/>
      <c r="D121" s="437"/>
      <c r="E121" s="437"/>
      <c r="F121" s="437"/>
      <c r="G121" s="437"/>
      <c r="H121" s="438"/>
      <c r="I121" s="437"/>
      <c r="J121" s="437"/>
      <c r="K121" s="437"/>
      <c r="L121" s="438"/>
      <c r="M121" s="437"/>
      <c r="N121" s="437"/>
      <c r="O121" s="437"/>
      <c r="P121" s="438"/>
      <c r="Q121" s="437"/>
      <c r="R121" s="437"/>
      <c r="S121" s="437"/>
      <c r="T121" s="438"/>
      <c r="U121" s="437"/>
      <c r="V121" s="437"/>
      <c r="W121" s="437"/>
      <c r="X121" s="438"/>
    </row>
    <row r="122" spans="2:24">
      <c r="B122" s="437"/>
      <c r="C122" s="438"/>
      <c r="D122" s="437"/>
      <c r="E122" s="437"/>
      <c r="F122" s="437"/>
      <c r="G122" s="437"/>
      <c r="H122" s="438"/>
      <c r="I122" s="437"/>
      <c r="J122" s="437"/>
      <c r="K122" s="437"/>
      <c r="L122" s="438"/>
      <c r="M122" s="437"/>
      <c r="N122" s="437"/>
      <c r="O122" s="437"/>
      <c r="P122" s="438"/>
      <c r="Q122" s="437"/>
      <c r="R122" s="437"/>
      <c r="S122" s="437"/>
      <c r="T122" s="438"/>
      <c r="U122" s="437"/>
      <c r="V122" s="437"/>
      <c r="W122" s="437"/>
      <c r="X122" s="438"/>
    </row>
    <row r="123" spans="2:24">
      <c r="B123" s="437"/>
      <c r="C123" s="438"/>
      <c r="D123" s="437"/>
      <c r="E123" s="437"/>
      <c r="F123" s="437"/>
      <c r="G123" s="437"/>
      <c r="H123" s="438"/>
      <c r="I123" s="437"/>
      <c r="J123" s="437"/>
      <c r="K123" s="437"/>
      <c r="L123" s="438"/>
      <c r="M123" s="437"/>
      <c r="N123" s="437"/>
      <c r="O123" s="437"/>
      <c r="P123" s="438"/>
      <c r="Q123" s="437"/>
      <c r="R123" s="437"/>
      <c r="S123" s="437"/>
      <c r="T123" s="438"/>
      <c r="U123" s="437"/>
      <c r="V123" s="437"/>
      <c r="W123" s="437"/>
      <c r="X123" s="438"/>
    </row>
    <row r="124" spans="2:24">
      <c r="B124" s="437"/>
      <c r="C124" s="438"/>
      <c r="D124" s="437"/>
      <c r="E124" s="437"/>
      <c r="F124" s="437"/>
      <c r="G124" s="437"/>
      <c r="H124" s="438"/>
      <c r="I124" s="437"/>
      <c r="J124" s="437"/>
      <c r="K124" s="437"/>
      <c r="L124" s="438"/>
      <c r="M124" s="437"/>
      <c r="N124" s="437"/>
      <c r="O124" s="437"/>
      <c r="P124" s="438"/>
      <c r="Q124" s="437"/>
      <c r="R124" s="437"/>
      <c r="S124" s="437"/>
      <c r="T124" s="438"/>
      <c r="U124" s="437"/>
      <c r="V124" s="437"/>
      <c r="W124" s="437"/>
      <c r="X124" s="438"/>
    </row>
    <row r="125" spans="2:24">
      <c r="B125" s="437"/>
      <c r="C125" s="438"/>
      <c r="D125" s="437"/>
      <c r="E125" s="437"/>
      <c r="F125" s="437"/>
      <c r="G125" s="437"/>
      <c r="H125" s="438"/>
      <c r="I125" s="437"/>
      <c r="J125" s="437"/>
      <c r="K125" s="437"/>
      <c r="L125" s="438"/>
      <c r="M125" s="437"/>
      <c r="N125" s="437"/>
      <c r="O125" s="437"/>
      <c r="P125" s="438"/>
      <c r="Q125" s="437"/>
      <c r="R125" s="437"/>
      <c r="S125" s="437"/>
      <c r="T125" s="438"/>
      <c r="U125" s="437"/>
      <c r="V125" s="437"/>
      <c r="W125" s="437"/>
      <c r="X125" s="438"/>
    </row>
    <row r="126" spans="2:24">
      <c r="B126" s="437"/>
      <c r="C126" s="438"/>
      <c r="D126" s="437"/>
      <c r="E126" s="437"/>
      <c r="F126" s="437"/>
      <c r="G126" s="437"/>
      <c r="H126" s="438"/>
      <c r="I126" s="437"/>
      <c r="J126" s="437"/>
      <c r="K126" s="437"/>
      <c r="L126" s="438"/>
      <c r="M126" s="437"/>
      <c r="N126" s="437"/>
      <c r="O126" s="437"/>
      <c r="P126" s="438"/>
      <c r="Q126" s="437"/>
      <c r="R126" s="437"/>
      <c r="S126" s="437"/>
      <c r="T126" s="438"/>
      <c r="U126" s="437"/>
      <c r="V126" s="437"/>
      <c r="W126" s="437"/>
      <c r="X126" s="438"/>
    </row>
    <row r="127" spans="2:24">
      <c r="B127" s="437"/>
      <c r="C127" s="438"/>
      <c r="D127" s="437"/>
      <c r="E127" s="437"/>
      <c r="F127" s="437"/>
      <c r="G127" s="437"/>
      <c r="H127" s="438"/>
      <c r="I127" s="437"/>
      <c r="J127" s="437"/>
      <c r="K127" s="437"/>
      <c r="L127" s="438"/>
      <c r="M127" s="437"/>
      <c r="N127" s="437"/>
      <c r="O127" s="437"/>
      <c r="P127" s="438"/>
      <c r="Q127" s="437"/>
      <c r="R127" s="437"/>
      <c r="S127" s="437"/>
      <c r="T127" s="438"/>
      <c r="U127" s="437"/>
      <c r="V127" s="437"/>
      <c r="W127" s="437"/>
      <c r="X127" s="438"/>
    </row>
    <row r="128" spans="2:24">
      <c r="B128" s="437"/>
      <c r="C128" s="438"/>
      <c r="D128" s="437"/>
      <c r="E128" s="437"/>
      <c r="F128" s="437"/>
      <c r="G128" s="437"/>
      <c r="H128" s="438"/>
      <c r="I128" s="437"/>
      <c r="J128" s="437"/>
      <c r="K128" s="437"/>
      <c r="L128" s="438"/>
      <c r="M128" s="437"/>
      <c r="N128" s="437"/>
      <c r="O128" s="437"/>
      <c r="P128" s="438"/>
      <c r="Q128" s="437"/>
      <c r="R128" s="437"/>
      <c r="S128" s="437"/>
      <c r="T128" s="438"/>
      <c r="U128" s="437"/>
      <c r="V128" s="437"/>
      <c r="W128" s="437"/>
      <c r="X128" s="438"/>
    </row>
    <row r="129" spans="2:24">
      <c r="B129" s="437"/>
      <c r="C129" s="438"/>
      <c r="D129" s="437"/>
      <c r="E129" s="437"/>
      <c r="F129" s="437"/>
      <c r="G129" s="437"/>
      <c r="H129" s="438"/>
      <c r="I129" s="437"/>
      <c r="J129" s="437"/>
      <c r="K129" s="437"/>
      <c r="L129" s="438"/>
      <c r="M129" s="437"/>
      <c r="N129" s="437"/>
      <c r="O129" s="437"/>
      <c r="P129" s="438"/>
      <c r="Q129" s="437"/>
      <c r="R129" s="437"/>
      <c r="S129" s="437"/>
      <c r="T129" s="438"/>
      <c r="U129" s="437"/>
      <c r="V129" s="437"/>
      <c r="W129" s="437"/>
      <c r="X129" s="438"/>
    </row>
    <row r="130" spans="2:24">
      <c r="B130" s="437"/>
      <c r="C130" s="438"/>
      <c r="D130" s="437"/>
      <c r="E130" s="437"/>
      <c r="F130" s="437"/>
      <c r="G130" s="437"/>
      <c r="H130" s="438"/>
      <c r="I130" s="437"/>
      <c r="J130" s="437"/>
      <c r="K130" s="437"/>
      <c r="L130" s="438"/>
      <c r="M130" s="437"/>
      <c r="N130" s="437"/>
      <c r="O130" s="437"/>
      <c r="P130" s="438"/>
      <c r="Q130" s="437"/>
      <c r="R130" s="437"/>
      <c r="S130" s="437"/>
      <c r="T130" s="438"/>
      <c r="U130" s="437"/>
      <c r="V130" s="437"/>
      <c r="W130" s="437"/>
      <c r="X130" s="438"/>
    </row>
    <row r="131" spans="2:24">
      <c r="B131" s="437"/>
      <c r="C131" s="438"/>
      <c r="D131" s="437"/>
      <c r="E131" s="437"/>
      <c r="F131" s="437"/>
      <c r="G131" s="437"/>
      <c r="H131" s="438"/>
      <c r="I131" s="437"/>
      <c r="J131" s="437"/>
      <c r="K131" s="437"/>
      <c r="L131" s="438"/>
      <c r="M131" s="437"/>
      <c r="N131" s="437"/>
      <c r="O131" s="437"/>
      <c r="P131" s="438"/>
      <c r="Q131" s="437"/>
      <c r="R131" s="437"/>
      <c r="S131" s="437"/>
      <c r="T131" s="438"/>
      <c r="U131" s="437"/>
      <c r="V131" s="437"/>
      <c r="W131" s="437"/>
      <c r="X131" s="438"/>
    </row>
    <row r="132" spans="2:24">
      <c r="B132" s="437"/>
      <c r="C132" s="438"/>
      <c r="D132" s="437"/>
      <c r="E132" s="437"/>
      <c r="F132" s="437"/>
      <c r="G132" s="437"/>
      <c r="H132" s="438"/>
      <c r="I132" s="437"/>
      <c r="J132" s="437"/>
      <c r="K132" s="437"/>
      <c r="L132" s="438"/>
      <c r="M132" s="437"/>
      <c r="N132" s="437"/>
      <c r="O132" s="437"/>
      <c r="P132" s="438"/>
      <c r="Q132" s="437"/>
      <c r="R132" s="437"/>
      <c r="S132" s="437"/>
      <c r="T132" s="438"/>
      <c r="U132" s="437"/>
      <c r="V132" s="437"/>
      <c r="W132" s="437"/>
      <c r="X132" s="438"/>
    </row>
    <row r="133" spans="2:24">
      <c r="B133" s="437"/>
      <c r="C133" s="438"/>
      <c r="D133" s="437"/>
      <c r="E133" s="437"/>
      <c r="F133" s="437"/>
      <c r="G133" s="437"/>
      <c r="H133" s="438"/>
      <c r="I133" s="437"/>
      <c r="J133" s="437"/>
      <c r="K133" s="437"/>
      <c r="L133" s="438"/>
      <c r="M133" s="437"/>
      <c r="N133" s="437"/>
      <c r="O133" s="437"/>
      <c r="P133" s="438"/>
      <c r="Q133" s="437"/>
      <c r="R133" s="437"/>
      <c r="S133" s="437"/>
      <c r="T133" s="438"/>
      <c r="U133" s="437"/>
      <c r="V133" s="437"/>
      <c r="W133" s="437"/>
      <c r="X133" s="438"/>
    </row>
    <row r="134" spans="2:24">
      <c r="B134" s="437"/>
      <c r="C134" s="438"/>
      <c r="D134" s="437"/>
      <c r="E134" s="437"/>
      <c r="F134" s="437"/>
      <c r="G134" s="437"/>
      <c r="H134" s="438"/>
      <c r="I134" s="437"/>
      <c r="J134" s="437"/>
      <c r="K134" s="437"/>
      <c r="L134" s="438"/>
      <c r="M134" s="437"/>
      <c r="N134" s="437"/>
      <c r="O134" s="437"/>
      <c r="P134" s="438"/>
      <c r="Q134" s="437"/>
      <c r="R134" s="437"/>
      <c r="S134" s="437"/>
      <c r="T134" s="438"/>
      <c r="U134" s="437"/>
      <c r="V134" s="437"/>
      <c r="W134" s="437"/>
      <c r="X134" s="438"/>
    </row>
    <row r="135" spans="2:24">
      <c r="B135" s="437"/>
      <c r="C135" s="438"/>
      <c r="D135" s="437"/>
      <c r="E135" s="437"/>
      <c r="F135" s="437"/>
      <c r="G135" s="437"/>
      <c r="H135" s="438"/>
      <c r="I135" s="437"/>
      <c r="J135" s="437"/>
      <c r="K135" s="437"/>
      <c r="L135" s="438"/>
      <c r="M135" s="437"/>
      <c r="N135" s="437"/>
      <c r="O135" s="437"/>
      <c r="P135" s="438"/>
      <c r="Q135" s="437"/>
      <c r="R135" s="437"/>
      <c r="S135" s="437"/>
      <c r="T135" s="438"/>
      <c r="U135" s="437"/>
      <c r="V135" s="437"/>
      <c r="W135" s="437"/>
      <c r="X135" s="438"/>
    </row>
    <row r="136" spans="2:24">
      <c r="B136" s="437"/>
      <c r="C136" s="438"/>
      <c r="D136" s="437"/>
      <c r="E136" s="437"/>
      <c r="F136" s="437"/>
      <c r="G136" s="437"/>
      <c r="H136" s="438"/>
      <c r="I136" s="437"/>
      <c r="J136" s="437"/>
      <c r="K136" s="437"/>
      <c r="L136" s="438"/>
      <c r="M136" s="437"/>
      <c r="N136" s="437"/>
      <c r="O136" s="437"/>
      <c r="P136" s="438"/>
      <c r="Q136" s="437"/>
      <c r="R136" s="437"/>
      <c r="S136" s="437"/>
      <c r="T136" s="438"/>
      <c r="U136" s="437"/>
      <c r="V136" s="437"/>
      <c r="W136" s="437"/>
      <c r="X136" s="438"/>
    </row>
    <row r="137" spans="2:24">
      <c r="B137" s="437"/>
      <c r="C137" s="438"/>
      <c r="D137" s="437"/>
      <c r="E137" s="437"/>
      <c r="F137" s="437"/>
      <c r="G137" s="437"/>
      <c r="H137" s="438"/>
      <c r="I137" s="437"/>
      <c r="J137" s="437"/>
      <c r="K137" s="437"/>
      <c r="L137" s="438"/>
      <c r="M137" s="437"/>
      <c r="N137" s="437"/>
      <c r="O137" s="437"/>
      <c r="P137" s="438"/>
      <c r="Q137" s="437"/>
      <c r="R137" s="437"/>
      <c r="S137" s="437"/>
      <c r="T137" s="438"/>
      <c r="U137" s="437"/>
      <c r="V137" s="437"/>
      <c r="W137" s="437"/>
      <c r="X137" s="438"/>
    </row>
    <row r="138" spans="2:24">
      <c r="B138" s="437"/>
      <c r="C138" s="438"/>
      <c r="D138" s="437"/>
      <c r="E138" s="437"/>
      <c r="F138" s="437"/>
      <c r="G138" s="437"/>
      <c r="H138" s="438"/>
      <c r="I138" s="437"/>
      <c r="J138" s="437"/>
      <c r="K138" s="437"/>
      <c r="L138" s="438"/>
      <c r="M138" s="437"/>
      <c r="N138" s="437"/>
      <c r="O138" s="437"/>
      <c r="P138" s="438"/>
      <c r="Q138" s="437"/>
      <c r="R138" s="437"/>
      <c r="S138" s="437"/>
      <c r="T138" s="438"/>
      <c r="U138" s="437"/>
      <c r="V138" s="437"/>
      <c r="W138" s="437"/>
      <c r="X138" s="438"/>
    </row>
    <row r="139" spans="2:24">
      <c r="B139" s="437"/>
      <c r="C139" s="438"/>
      <c r="D139" s="437"/>
      <c r="E139" s="437"/>
      <c r="F139" s="437"/>
      <c r="G139" s="437"/>
      <c r="H139" s="438"/>
      <c r="I139" s="437"/>
      <c r="J139" s="437"/>
      <c r="K139" s="437"/>
      <c r="L139" s="438"/>
      <c r="M139" s="437"/>
      <c r="N139" s="437"/>
      <c r="O139" s="437"/>
      <c r="P139" s="438"/>
      <c r="Q139" s="437"/>
      <c r="R139" s="437"/>
      <c r="S139" s="437"/>
      <c r="T139" s="438"/>
      <c r="U139" s="437"/>
      <c r="V139" s="437"/>
      <c r="W139" s="437"/>
      <c r="X139" s="438"/>
    </row>
    <row r="140" spans="2:24">
      <c r="B140" s="437"/>
      <c r="C140" s="438"/>
      <c r="D140" s="437"/>
      <c r="E140" s="437"/>
      <c r="F140" s="437"/>
      <c r="G140" s="437"/>
      <c r="H140" s="438"/>
      <c r="I140" s="437"/>
      <c r="J140" s="437"/>
      <c r="K140" s="437"/>
      <c r="L140" s="438"/>
      <c r="M140" s="437"/>
      <c r="N140" s="437"/>
      <c r="O140" s="437"/>
      <c r="P140" s="438"/>
      <c r="Q140" s="437"/>
      <c r="R140" s="437"/>
      <c r="S140" s="437"/>
      <c r="T140" s="438"/>
      <c r="U140" s="437"/>
      <c r="V140" s="437"/>
      <c r="W140" s="437"/>
      <c r="X140" s="438"/>
    </row>
    <row r="141" spans="2:24">
      <c r="B141" s="437"/>
      <c r="C141" s="438"/>
      <c r="D141" s="437"/>
      <c r="E141" s="437"/>
      <c r="F141" s="437"/>
      <c r="G141" s="437"/>
      <c r="H141" s="438"/>
      <c r="I141" s="437"/>
      <c r="J141" s="437"/>
      <c r="K141" s="437"/>
      <c r="L141" s="438"/>
      <c r="M141" s="437"/>
      <c r="N141" s="437"/>
      <c r="O141" s="437"/>
      <c r="P141" s="438"/>
      <c r="Q141" s="437"/>
      <c r="R141" s="437"/>
      <c r="S141" s="437"/>
      <c r="T141" s="438"/>
      <c r="U141" s="437"/>
      <c r="V141" s="437"/>
      <c r="W141" s="437"/>
      <c r="X141" s="438"/>
    </row>
    <row r="142" spans="2:24">
      <c r="B142" s="437"/>
      <c r="C142" s="438"/>
      <c r="D142" s="437"/>
      <c r="E142" s="437"/>
      <c r="F142" s="437"/>
      <c r="G142" s="437"/>
      <c r="H142" s="438"/>
      <c r="I142" s="437"/>
      <c r="J142" s="437"/>
      <c r="K142" s="437"/>
      <c r="L142" s="438"/>
      <c r="M142" s="437"/>
      <c r="N142" s="437"/>
      <c r="O142" s="437"/>
      <c r="P142" s="438"/>
      <c r="Q142" s="437"/>
      <c r="R142" s="437"/>
      <c r="S142" s="437"/>
      <c r="T142" s="438"/>
      <c r="U142" s="437"/>
      <c r="V142" s="437"/>
      <c r="W142" s="437"/>
      <c r="X142" s="438"/>
    </row>
    <row r="143" spans="2:24">
      <c r="B143" s="437"/>
      <c r="C143" s="438"/>
      <c r="D143" s="437"/>
      <c r="E143" s="437"/>
      <c r="F143" s="437"/>
      <c r="G143" s="437"/>
      <c r="H143" s="438"/>
      <c r="I143" s="437"/>
      <c r="J143" s="437"/>
      <c r="K143" s="437"/>
      <c r="L143" s="438"/>
      <c r="M143" s="437"/>
      <c r="N143" s="437"/>
      <c r="O143" s="437"/>
      <c r="P143" s="438"/>
      <c r="Q143" s="437"/>
      <c r="R143" s="437"/>
      <c r="S143" s="437"/>
      <c r="T143" s="438"/>
      <c r="U143" s="437"/>
      <c r="V143" s="437"/>
      <c r="W143" s="437"/>
      <c r="X143" s="438"/>
    </row>
    <row r="144" spans="2:24">
      <c r="B144" s="437"/>
      <c r="C144" s="438"/>
      <c r="D144" s="437"/>
      <c r="E144" s="437"/>
      <c r="F144" s="437"/>
      <c r="G144" s="437"/>
      <c r="H144" s="438"/>
      <c r="I144" s="437"/>
      <c r="J144" s="437"/>
      <c r="K144" s="437"/>
      <c r="L144" s="438"/>
      <c r="M144" s="437"/>
      <c r="N144" s="437"/>
      <c r="O144" s="437"/>
      <c r="P144" s="438"/>
      <c r="Q144" s="437"/>
      <c r="R144" s="437"/>
      <c r="S144" s="437"/>
      <c r="T144" s="438"/>
      <c r="U144" s="437"/>
      <c r="V144" s="437"/>
      <c r="W144" s="437"/>
      <c r="X144" s="438"/>
    </row>
    <row r="145" spans="2:24">
      <c r="B145" s="437"/>
      <c r="C145" s="438"/>
      <c r="D145" s="437"/>
      <c r="E145" s="437"/>
      <c r="F145" s="437"/>
      <c r="G145" s="437"/>
      <c r="H145" s="438"/>
      <c r="I145" s="437"/>
      <c r="J145" s="437"/>
      <c r="K145" s="437"/>
      <c r="L145" s="438"/>
      <c r="M145" s="437"/>
      <c r="N145" s="437"/>
      <c r="O145" s="437"/>
      <c r="P145" s="438"/>
      <c r="Q145" s="437"/>
      <c r="R145" s="437"/>
      <c r="S145" s="437"/>
      <c r="T145" s="438"/>
      <c r="U145" s="437"/>
      <c r="V145" s="437"/>
      <c r="W145" s="437"/>
      <c r="X145" s="438"/>
    </row>
    <row r="146" spans="2:24">
      <c r="B146" s="437"/>
      <c r="C146" s="438"/>
      <c r="D146" s="437"/>
      <c r="E146" s="437"/>
      <c r="F146" s="437"/>
      <c r="G146" s="437"/>
      <c r="H146" s="438"/>
      <c r="I146" s="437"/>
      <c r="J146" s="437"/>
      <c r="K146" s="437"/>
      <c r="L146" s="438"/>
      <c r="M146" s="437"/>
      <c r="N146" s="437"/>
      <c r="O146" s="437"/>
      <c r="P146" s="438"/>
      <c r="Q146" s="437"/>
      <c r="R146" s="437"/>
      <c r="S146" s="437"/>
      <c r="T146" s="438"/>
      <c r="U146" s="437"/>
      <c r="V146" s="437"/>
      <c r="W146" s="437"/>
      <c r="X146" s="438"/>
    </row>
    <row r="147" spans="2:24">
      <c r="B147" s="437"/>
      <c r="C147" s="438"/>
      <c r="D147" s="437"/>
      <c r="E147" s="437"/>
      <c r="F147" s="437"/>
      <c r="G147" s="437"/>
      <c r="H147" s="438"/>
      <c r="I147" s="437"/>
      <c r="J147" s="437"/>
      <c r="K147" s="437"/>
      <c r="L147" s="438"/>
      <c r="M147" s="437"/>
      <c r="N147" s="437"/>
      <c r="O147" s="437"/>
      <c r="P147" s="438"/>
      <c r="Q147" s="437"/>
      <c r="R147" s="437"/>
      <c r="S147" s="437"/>
      <c r="T147" s="438"/>
      <c r="U147" s="437"/>
      <c r="V147" s="437"/>
      <c r="W147" s="437"/>
      <c r="X147" s="438"/>
    </row>
    <row r="148" spans="2:24">
      <c r="B148" s="437"/>
      <c r="C148" s="438"/>
      <c r="D148" s="437"/>
      <c r="E148" s="437"/>
      <c r="F148" s="437"/>
      <c r="G148" s="437"/>
      <c r="H148" s="438"/>
      <c r="I148" s="437"/>
      <c r="J148" s="437"/>
      <c r="K148" s="437"/>
      <c r="L148" s="438"/>
      <c r="M148" s="437"/>
      <c r="N148" s="437"/>
      <c r="O148" s="437"/>
      <c r="P148" s="438"/>
      <c r="Q148" s="437"/>
      <c r="R148" s="437"/>
      <c r="S148" s="437"/>
      <c r="T148" s="438"/>
      <c r="U148" s="437"/>
      <c r="V148" s="437"/>
      <c r="W148" s="437"/>
      <c r="X148" s="438"/>
    </row>
    <row r="149" spans="2:24">
      <c r="B149" s="437"/>
      <c r="C149" s="438"/>
      <c r="D149" s="437"/>
      <c r="E149" s="437"/>
      <c r="F149" s="437"/>
      <c r="G149" s="437"/>
      <c r="H149" s="438"/>
      <c r="I149" s="437"/>
      <c r="J149" s="437"/>
      <c r="K149" s="437"/>
      <c r="L149" s="438"/>
      <c r="M149" s="437"/>
      <c r="N149" s="437"/>
      <c r="O149" s="437"/>
      <c r="P149" s="438"/>
      <c r="Q149" s="437"/>
      <c r="R149" s="437"/>
      <c r="S149" s="437"/>
      <c r="T149" s="438"/>
      <c r="U149" s="437"/>
      <c r="V149" s="437"/>
      <c r="W149" s="437"/>
      <c r="X149" s="438"/>
    </row>
    <row r="150" spans="2:24">
      <c r="B150" s="437"/>
      <c r="C150" s="438"/>
      <c r="D150" s="437"/>
      <c r="E150" s="437"/>
      <c r="F150" s="437"/>
      <c r="G150" s="437"/>
      <c r="H150" s="438"/>
      <c r="I150" s="437"/>
      <c r="J150" s="437"/>
      <c r="K150" s="437"/>
      <c r="L150" s="438"/>
      <c r="M150" s="437"/>
      <c r="N150" s="437"/>
      <c r="O150" s="437"/>
      <c r="P150" s="438"/>
      <c r="Q150" s="437"/>
      <c r="R150" s="437"/>
      <c r="S150" s="437"/>
      <c r="T150" s="438"/>
      <c r="U150" s="437"/>
      <c r="V150" s="437"/>
      <c r="W150" s="437"/>
      <c r="X150" s="438"/>
    </row>
    <row r="151" spans="2:24">
      <c r="B151" s="437"/>
      <c r="C151" s="438"/>
      <c r="D151" s="437"/>
      <c r="E151" s="437"/>
      <c r="F151" s="437"/>
      <c r="G151" s="437"/>
      <c r="H151" s="438"/>
      <c r="I151" s="437"/>
      <c r="J151" s="437"/>
      <c r="K151" s="437"/>
      <c r="L151" s="438"/>
      <c r="M151" s="437"/>
      <c r="N151" s="437"/>
      <c r="O151" s="437"/>
      <c r="P151" s="438"/>
      <c r="Q151" s="437"/>
      <c r="R151" s="437"/>
      <c r="S151" s="437"/>
      <c r="T151" s="438"/>
      <c r="U151" s="437"/>
      <c r="V151" s="437"/>
      <c r="W151" s="437"/>
      <c r="X151" s="438"/>
    </row>
    <row r="152" spans="2:24">
      <c r="B152" s="437"/>
      <c r="C152" s="438"/>
      <c r="D152" s="437"/>
      <c r="E152" s="437"/>
      <c r="F152" s="437"/>
      <c r="G152" s="437"/>
      <c r="H152" s="438"/>
      <c r="I152" s="437"/>
      <c r="J152" s="437"/>
      <c r="K152" s="437"/>
      <c r="L152" s="438"/>
      <c r="M152" s="437"/>
      <c r="N152" s="437"/>
      <c r="O152" s="437"/>
      <c r="P152" s="438"/>
      <c r="Q152" s="437"/>
      <c r="R152" s="437"/>
      <c r="S152" s="437"/>
      <c r="T152" s="438"/>
      <c r="U152" s="437"/>
      <c r="V152" s="437"/>
      <c r="W152" s="437"/>
      <c r="X152" s="438"/>
    </row>
    <row r="153" spans="2:24">
      <c r="B153" s="437"/>
      <c r="C153" s="438"/>
      <c r="D153" s="437"/>
      <c r="E153" s="437"/>
      <c r="F153" s="437"/>
      <c r="G153" s="437"/>
      <c r="H153" s="438"/>
      <c r="I153" s="437"/>
      <c r="J153" s="437"/>
      <c r="K153" s="437"/>
      <c r="L153" s="438"/>
      <c r="M153" s="437"/>
      <c r="N153" s="437"/>
      <c r="O153" s="437"/>
      <c r="P153" s="438"/>
      <c r="Q153" s="437"/>
      <c r="R153" s="437"/>
      <c r="S153" s="437"/>
      <c r="T153" s="438"/>
      <c r="U153" s="437"/>
      <c r="V153" s="437"/>
      <c r="W153" s="437"/>
      <c r="X153" s="438"/>
    </row>
    <row r="154" spans="2:24">
      <c r="B154" s="437"/>
      <c r="C154" s="438"/>
      <c r="D154" s="437"/>
      <c r="E154" s="437"/>
      <c r="F154" s="437"/>
      <c r="G154" s="437"/>
      <c r="H154" s="438"/>
      <c r="I154" s="437"/>
      <c r="J154" s="437"/>
      <c r="K154" s="437"/>
      <c r="L154" s="438"/>
      <c r="M154" s="437"/>
      <c r="N154" s="437"/>
      <c r="O154" s="437"/>
      <c r="P154" s="438"/>
      <c r="Q154" s="437"/>
      <c r="R154" s="437"/>
      <c r="S154" s="437"/>
      <c r="T154" s="438"/>
      <c r="U154" s="437"/>
      <c r="V154" s="437"/>
      <c r="W154" s="437"/>
      <c r="X154" s="438"/>
    </row>
    <row r="155" spans="2:24">
      <c r="B155" s="437"/>
      <c r="C155" s="438"/>
      <c r="D155" s="437"/>
      <c r="E155" s="437"/>
      <c r="F155" s="437"/>
      <c r="G155" s="437"/>
      <c r="H155" s="438"/>
      <c r="I155" s="437"/>
      <c r="J155" s="437"/>
      <c r="K155" s="437"/>
      <c r="L155" s="438"/>
      <c r="M155" s="437"/>
      <c r="N155" s="437"/>
      <c r="O155" s="437"/>
      <c r="P155" s="438"/>
      <c r="Q155" s="437"/>
      <c r="R155" s="437"/>
      <c r="S155" s="437"/>
      <c r="T155" s="438"/>
      <c r="U155" s="437"/>
      <c r="V155" s="437"/>
      <c r="W155" s="437"/>
      <c r="X155" s="438"/>
    </row>
    <row r="156" spans="2:24">
      <c r="B156" s="437"/>
      <c r="C156" s="438"/>
      <c r="D156" s="437"/>
      <c r="E156" s="437"/>
      <c r="F156" s="437"/>
      <c r="G156" s="437"/>
      <c r="H156" s="438"/>
      <c r="I156" s="437"/>
      <c r="J156" s="437"/>
      <c r="K156" s="437"/>
      <c r="L156" s="438"/>
      <c r="M156" s="437"/>
      <c r="N156" s="437"/>
      <c r="O156" s="437"/>
      <c r="P156" s="438"/>
      <c r="Q156" s="437"/>
      <c r="R156" s="437"/>
      <c r="S156" s="437"/>
      <c r="T156" s="438"/>
      <c r="U156" s="437"/>
      <c r="V156" s="437"/>
      <c r="W156" s="437"/>
      <c r="X156" s="438"/>
    </row>
    <row r="157" spans="2:24">
      <c r="B157" s="437"/>
      <c r="C157" s="438"/>
      <c r="D157" s="437"/>
      <c r="E157" s="437"/>
      <c r="F157" s="437"/>
      <c r="G157" s="437"/>
      <c r="H157" s="438"/>
      <c r="I157" s="437"/>
      <c r="J157" s="437"/>
      <c r="K157" s="437"/>
      <c r="L157" s="438"/>
      <c r="M157" s="437"/>
      <c r="N157" s="437"/>
      <c r="O157" s="437"/>
      <c r="P157" s="438"/>
      <c r="Q157" s="437"/>
      <c r="R157" s="437"/>
      <c r="S157" s="437"/>
      <c r="T157" s="438"/>
      <c r="U157" s="437"/>
      <c r="V157" s="437"/>
      <c r="W157" s="437"/>
      <c r="X157" s="438"/>
    </row>
    <row r="158" spans="2:24">
      <c r="B158" s="437"/>
      <c r="C158" s="438"/>
      <c r="D158" s="437"/>
      <c r="E158" s="437"/>
      <c r="F158" s="437"/>
      <c r="G158" s="437"/>
      <c r="H158" s="438"/>
      <c r="I158" s="437"/>
      <c r="J158" s="437"/>
      <c r="K158" s="437"/>
      <c r="L158" s="438"/>
      <c r="M158" s="437"/>
      <c r="N158" s="437"/>
      <c r="O158" s="437"/>
      <c r="P158" s="438"/>
      <c r="Q158" s="437"/>
      <c r="R158" s="437"/>
      <c r="S158" s="437"/>
      <c r="T158" s="438"/>
      <c r="U158" s="437"/>
      <c r="V158" s="437"/>
      <c r="W158" s="437"/>
      <c r="X158" s="438"/>
    </row>
    <row r="159" spans="2:24">
      <c r="B159" s="437"/>
      <c r="C159" s="438"/>
      <c r="D159" s="437"/>
      <c r="E159" s="437"/>
      <c r="F159" s="437"/>
      <c r="G159" s="437"/>
      <c r="H159" s="438"/>
      <c r="I159" s="437"/>
      <c r="J159" s="437"/>
      <c r="K159" s="437"/>
      <c r="L159" s="438"/>
      <c r="M159" s="437"/>
      <c r="N159" s="437"/>
      <c r="O159" s="437"/>
      <c r="P159" s="438"/>
      <c r="Q159" s="437"/>
      <c r="R159" s="437"/>
      <c r="S159" s="437"/>
      <c r="T159" s="438"/>
      <c r="U159" s="437"/>
      <c r="V159" s="437"/>
      <c r="W159" s="437"/>
      <c r="X159" s="438"/>
    </row>
    <row r="160" spans="2:24">
      <c r="B160" s="437"/>
      <c r="C160" s="438"/>
      <c r="D160" s="437"/>
      <c r="E160" s="437"/>
      <c r="F160" s="437"/>
      <c r="G160" s="437"/>
      <c r="H160" s="438"/>
      <c r="I160" s="437"/>
      <c r="J160" s="437"/>
      <c r="K160" s="437"/>
      <c r="L160" s="438"/>
      <c r="M160" s="437"/>
      <c r="N160" s="437"/>
      <c r="O160" s="437"/>
      <c r="P160" s="438"/>
      <c r="Q160" s="437"/>
      <c r="R160" s="437"/>
      <c r="S160" s="437"/>
      <c r="T160" s="438"/>
      <c r="U160" s="437"/>
      <c r="V160" s="437"/>
      <c r="W160" s="437"/>
      <c r="X160" s="438"/>
    </row>
    <row r="161" spans="2:24">
      <c r="B161" s="437"/>
      <c r="C161" s="438"/>
      <c r="D161" s="437"/>
      <c r="E161" s="437"/>
      <c r="F161" s="437"/>
      <c r="G161" s="437"/>
      <c r="H161" s="438"/>
      <c r="I161" s="437"/>
      <c r="J161" s="437"/>
      <c r="K161" s="437"/>
      <c r="L161" s="438"/>
      <c r="M161" s="437"/>
      <c r="N161" s="437"/>
      <c r="O161" s="437"/>
      <c r="P161" s="438"/>
      <c r="Q161" s="437"/>
      <c r="R161" s="437"/>
      <c r="S161" s="437"/>
      <c r="T161" s="438"/>
      <c r="U161" s="437"/>
      <c r="V161" s="437"/>
      <c r="W161" s="437"/>
      <c r="X161" s="438"/>
    </row>
    <row r="162" spans="2:24">
      <c r="B162" s="437"/>
      <c r="C162" s="438"/>
      <c r="D162" s="437"/>
      <c r="E162" s="437"/>
      <c r="F162" s="437"/>
      <c r="G162" s="437"/>
      <c r="H162" s="438"/>
      <c r="I162" s="437"/>
      <c r="J162" s="437"/>
      <c r="K162" s="437"/>
      <c r="L162" s="438"/>
      <c r="M162" s="437"/>
      <c r="N162" s="437"/>
      <c r="O162" s="437"/>
      <c r="P162" s="438"/>
      <c r="Q162" s="437"/>
      <c r="R162" s="437"/>
      <c r="S162" s="437"/>
      <c r="T162" s="438"/>
      <c r="U162" s="437"/>
      <c r="V162" s="437"/>
      <c r="W162" s="437"/>
      <c r="X162" s="438"/>
    </row>
    <row r="163" spans="2:24">
      <c r="B163" s="437"/>
      <c r="C163" s="438"/>
      <c r="D163" s="437"/>
      <c r="E163" s="437"/>
      <c r="F163" s="437"/>
      <c r="G163" s="437"/>
      <c r="H163" s="438"/>
      <c r="I163" s="437"/>
      <c r="J163" s="437"/>
      <c r="K163" s="437"/>
      <c r="L163" s="438"/>
      <c r="M163" s="437"/>
      <c r="N163" s="437"/>
      <c r="O163" s="437"/>
      <c r="P163" s="438"/>
      <c r="Q163" s="437"/>
      <c r="R163" s="437"/>
      <c r="S163" s="437"/>
      <c r="T163" s="438"/>
      <c r="U163" s="437"/>
      <c r="V163" s="437"/>
      <c r="W163" s="437"/>
      <c r="X163" s="438"/>
    </row>
    <row r="164" spans="2:24">
      <c r="B164" s="437"/>
      <c r="C164" s="438"/>
      <c r="D164" s="437"/>
      <c r="E164" s="437"/>
      <c r="F164" s="437"/>
      <c r="G164" s="437"/>
      <c r="H164" s="438"/>
      <c r="I164" s="437"/>
      <c r="J164" s="437"/>
      <c r="K164" s="437"/>
      <c r="L164" s="438"/>
      <c r="M164" s="437"/>
      <c r="N164" s="437"/>
      <c r="O164" s="437"/>
      <c r="P164" s="438"/>
      <c r="Q164" s="437"/>
      <c r="R164" s="437"/>
      <c r="S164" s="437"/>
      <c r="T164" s="438"/>
      <c r="U164" s="437"/>
      <c r="V164" s="437"/>
      <c r="W164" s="437"/>
      <c r="X164" s="438"/>
    </row>
    <row r="165" spans="2:24">
      <c r="B165" s="437"/>
      <c r="C165" s="438"/>
      <c r="D165" s="437"/>
      <c r="E165" s="437"/>
      <c r="F165" s="437"/>
      <c r="G165" s="437"/>
      <c r="H165" s="438"/>
      <c r="I165" s="437"/>
      <c r="J165" s="437"/>
      <c r="K165" s="437"/>
      <c r="L165" s="438"/>
      <c r="M165" s="437"/>
      <c r="N165" s="437"/>
      <c r="O165" s="437"/>
      <c r="P165" s="438"/>
      <c r="Q165" s="437"/>
      <c r="R165" s="437"/>
      <c r="S165" s="437"/>
      <c r="T165" s="438"/>
      <c r="U165" s="437"/>
      <c r="V165" s="437"/>
      <c r="W165" s="437"/>
      <c r="X165" s="438"/>
    </row>
    <row r="166" spans="2:24">
      <c r="B166" s="437"/>
      <c r="C166" s="438"/>
      <c r="D166" s="437"/>
      <c r="E166" s="437"/>
      <c r="F166" s="437"/>
      <c r="G166" s="437"/>
      <c r="H166" s="438"/>
      <c r="I166" s="437"/>
      <c r="J166" s="437"/>
      <c r="K166" s="437"/>
      <c r="L166" s="438"/>
      <c r="M166" s="437"/>
      <c r="N166" s="437"/>
      <c r="O166" s="437"/>
      <c r="P166" s="438"/>
      <c r="Q166" s="437"/>
      <c r="R166" s="437"/>
      <c r="S166" s="437"/>
      <c r="T166" s="438"/>
      <c r="U166" s="437"/>
      <c r="V166" s="437"/>
      <c r="W166" s="437"/>
      <c r="X166" s="438"/>
    </row>
    <row r="167" spans="2:24">
      <c r="B167" s="437"/>
      <c r="C167" s="438"/>
      <c r="D167" s="437"/>
      <c r="E167" s="437"/>
      <c r="F167" s="437"/>
      <c r="G167" s="437"/>
      <c r="H167" s="438"/>
      <c r="I167" s="437"/>
      <c r="J167" s="437"/>
      <c r="K167" s="437"/>
      <c r="L167" s="438"/>
      <c r="M167" s="437"/>
      <c r="N167" s="437"/>
      <c r="O167" s="437"/>
      <c r="P167" s="438"/>
      <c r="Q167" s="437"/>
      <c r="R167" s="437"/>
      <c r="S167" s="437"/>
      <c r="T167" s="438"/>
      <c r="U167" s="437"/>
      <c r="V167" s="437"/>
      <c r="W167" s="437"/>
      <c r="X167" s="438"/>
    </row>
    <row r="168" spans="2:24">
      <c r="B168" s="437"/>
      <c r="C168" s="438"/>
      <c r="D168" s="437"/>
      <c r="E168" s="437"/>
      <c r="F168" s="437"/>
      <c r="G168" s="437"/>
      <c r="H168" s="438"/>
      <c r="I168" s="437"/>
      <c r="J168" s="437"/>
      <c r="K168" s="437"/>
      <c r="L168" s="438"/>
      <c r="M168" s="437"/>
      <c r="N168" s="437"/>
      <c r="O168" s="437"/>
      <c r="P168" s="438"/>
      <c r="Q168" s="437"/>
      <c r="R168" s="437"/>
      <c r="S168" s="437"/>
      <c r="T168" s="438"/>
      <c r="U168" s="437"/>
      <c r="V168" s="437"/>
      <c r="W168" s="437"/>
      <c r="X168" s="438"/>
    </row>
    <row r="169" spans="2:24">
      <c r="B169" s="437"/>
      <c r="C169" s="438"/>
      <c r="D169" s="437"/>
      <c r="E169" s="437"/>
      <c r="F169" s="437"/>
      <c r="G169" s="437"/>
      <c r="H169" s="438"/>
      <c r="I169" s="437"/>
      <c r="J169" s="437"/>
      <c r="K169" s="437"/>
      <c r="L169" s="438"/>
      <c r="M169" s="437"/>
      <c r="N169" s="437"/>
      <c r="O169" s="437"/>
      <c r="P169" s="438"/>
      <c r="Q169" s="437"/>
      <c r="R169" s="437"/>
      <c r="S169" s="437"/>
      <c r="T169" s="438"/>
      <c r="U169" s="437"/>
      <c r="V169" s="437"/>
      <c r="W169" s="437"/>
      <c r="X169" s="438"/>
    </row>
    <row r="170" spans="2:24">
      <c r="B170" s="437"/>
      <c r="C170" s="438"/>
      <c r="D170" s="437"/>
      <c r="E170" s="437"/>
      <c r="F170" s="437"/>
      <c r="G170" s="437"/>
      <c r="H170" s="438"/>
      <c r="I170" s="437"/>
      <c r="J170" s="437"/>
      <c r="K170" s="437"/>
      <c r="L170" s="438"/>
      <c r="M170" s="437"/>
      <c r="N170" s="437"/>
      <c r="O170" s="437"/>
      <c r="P170" s="438"/>
      <c r="Q170" s="437"/>
      <c r="R170" s="437"/>
      <c r="S170" s="437"/>
      <c r="T170" s="438"/>
      <c r="U170" s="437"/>
      <c r="V170" s="437"/>
      <c r="W170" s="437"/>
      <c r="X170" s="438"/>
    </row>
    <row r="171" spans="2:24">
      <c r="B171" s="437"/>
      <c r="C171" s="438"/>
      <c r="D171" s="437"/>
      <c r="E171" s="437"/>
      <c r="F171" s="437"/>
      <c r="G171" s="437"/>
      <c r="H171" s="438"/>
      <c r="I171" s="437"/>
      <c r="J171" s="437"/>
      <c r="K171" s="437"/>
      <c r="L171" s="438"/>
      <c r="M171" s="437"/>
      <c r="N171" s="437"/>
      <c r="O171" s="437"/>
      <c r="P171" s="438"/>
      <c r="Q171" s="437"/>
      <c r="R171" s="437"/>
      <c r="S171" s="437"/>
      <c r="T171" s="438"/>
      <c r="U171" s="437"/>
      <c r="V171" s="437"/>
      <c r="W171" s="437"/>
      <c r="X171" s="438"/>
    </row>
    <row r="172" spans="2:24">
      <c r="B172" s="437"/>
      <c r="C172" s="438"/>
      <c r="D172" s="437"/>
      <c r="E172" s="437"/>
      <c r="F172" s="437"/>
      <c r="G172" s="437"/>
      <c r="H172" s="438"/>
      <c r="I172" s="437"/>
      <c r="J172" s="437"/>
      <c r="K172" s="437"/>
      <c r="L172" s="438"/>
      <c r="M172" s="437"/>
      <c r="N172" s="437"/>
      <c r="O172" s="437"/>
      <c r="P172" s="438"/>
      <c r="Q172" s="437"/>
      <c r="R172" s="437"/>
      <c r="S172" s="437"/>
      <c r="T172" s="438"/>
      <c r="U172" s="437"/>
      <c r="V172" s="437"/>
      <c r="W172" s="437"/>
      <c r="X172" s="438"/>
    </row>
    <row r="173" spans="2:24">
      <c r="B173" s="437"/>
      <c r="C173" s="438"/>
      <c r="D173" s="437"/>
      <c r="E173" s="437"/>
      <c r="F173" s="437"/>
      <c r="G173" s="437"/>
      <c r="H173" s="438"/>
      <c r="I173" s="437"/>
      <c r="J173" s="437"/>
      <c r="K173" s="437"/>
      <c r="L173" s="438"/>
      <c r="M173" s="437"/>
      <c r="N173" s="437"/>
      <c r="O173" s="437"/>
      <c r="P173" s="438"/>
      <c r="Q173" s="437"/>
      <c r="R173" s="437"/>
      <c r="S173" s="437"/>
      <c r="T173" s="438"/>
      <c r="U173" s="437"/>
      <c r="V173" s="437"/>
      <c r="W173" s="437"/>
      <c r="X173" s="438"/>
    </row>
    <row r="174" spans="2:24">
      <c r="B174" s="437"/>
      <c r="C174" s="438"/>
      <c r="D174" s="437"/>
      <c r="E174" s="437"/>
      <c r="F174" s="437"/>
      <c r="G174" s="437"/>
      <c r="H174" s="438"/>
      <c r="I174" s="437"/>
      <c r="J174" s="437"/>
      <c r="K174" s="437"/>
      <c r="L174" s="438"/>
      <c r="M174" s="437"/>
      <c r="N174" s="437"/>
      <c r="O174" s="437"/>
      <c r="P174" s="438"/>
      <c r="Q174" s="437"/>
      <c r="R174" s="437"/>
      <c r="S174" s="437"/>
      <c r="T174" s="438"/>
      <c r="U174" s="437"/>
      <c r="V174" s="437"/>
      <c r="W174" s="437"/>
      <c r="X174" s="438"/>
    </row>
    <row r="175" spans="2:24">
      <c r="B175" s="437"/>
      <c r="C175" s="438"/>
      <c r="D175" s="437"/>
      <c r="E175" s="437"/>
      <c r="F175" s="437"/>
      <c r="G175" s="437"/>
      <c r="H175" s="438"/>
      <c r="I175" s="437"/>
      <c r="J175" s="437"/>
      <c r="K175" s="437"/>
      <c r="L175" s="438"/>
      <c r="M175" s="437"/>
      <c r="N175" s="437"/>
      <c r="O175" s="437"/>
      <c r="P175" s="438"/>
      <c r="Q175" s="437"/>
      <c r="R175" s="437"/>
      <c r="S175" s="437"/>
      <c r="T175" s="438"/>
      <c r="U175" s="437"/>
      <c r="V175" s="437"/>
      <c r="W175" s="437"/>
      <c r="X175" s="438"/>
    </row>
    <row r="176" spans="2:24">
      <c r="B176" s="437"/>
      <c r="C176" s="438"/>
      <c r="D176" s="437"/>
      <c r="E176" s="437"/>
      <c r="F176" s="437"/>
      <c r="G176" s="437"/>
      <c r="H176" s="438"/>
      <c r="I176" s="437"/>
      <c r="J176" s="437"/>
      <c r="K176" s="437"/>
      <c r="L176" s="438"/>
      <c r="M176" s="437"/>
      <c r="N176" s="437"/>
      <c r="O176" s="437"/>
      <c r="P176" s="438"/>
      <c r="Q176" s="437"/>
      <c r="R176" s="437"/>
      <c r="S176" s="437"/>
      <c r="T176" s="438"/>
      <c r="U176" s="437"/>
      <c r="V176" s="437"/>
      <c r="W176" s="437"/>
      <c r="X176" s="438"/>
    </row>
    <row r="177" spans="2:24">
      <c r="B177" s="437"/>
      <c r="C177" s="438"/>
      <c r="D177" s="437"/>
      <c r="E177" s="437"/>
      <c r="F177" s="437"/>
      <c r="G177" s="437"/>
      <c r="H177" s="438"/>
      <c r="I177" s="437"/>
      <c r="J177" s="437"/>
      <c r="K177" s="437"/>
      <c r="L177" s="438"/>
      <c r="M177" s="437"/>
      <c r="N177" s="437"/>
      <c r="O177" s="437"/>
      <c r="P177" s="438"/>
      <c r="Q177" s="437"/>
      <c r="R177" s="437"/>
      <c r="S177" s="437"/>
      <c r="T177" s="438"/>
      <c r="U177" s="437"/>
      <c r="V177" s="437"/>
      <c r="W177" s="437"/>
      <c r="X177" s="438"/>
    </row>
    <row r="178" spans="2:24">
      <c r="B178" s="437"/>
      <c r="C178" s="438"/>
      <c r="D178" s="437"/>
      <c r="E178" s="437"/>
      <c r="F178" s="437"/>
      <c r="G178" s="437"/>
      <c r="H178" s="438"/>
      <c r="I178" s="437"/>
      <c r="J178" s="437"/>
      <c r="K178" s="437"/>
      <c r="L178" s="438"/>
      <c r="M178" s="437"/>
      <c r="N178" s="437"/>
      <c r="O178" s="437"/>
      <c r="P178" s="438"/>
      <c r="Q178" s="437"/>
      <c r="R178" s="437"/>
      <c r="S178" s="437"/>
      <c r="T178" s="438"/>
      <c r="U178" s="437"/>
      <c r="V178" s="437"/>
      <c r="W178" s="437"/>
      <c r="X178" s="438"/>
    </row>
    <row r="179" spans="2:24">
      <c r="B179" s="437"/>
      <c r="C179" s="438"/>
      <c r="D179" s="437"/>
      <c r="E179" s="437"/>
      <c r="F179" s="437"/>
      <c r="G179" s="437"/>
      <c r="H179" s="438"/>
      <c r="I179" s="437"/>
      <c r="J179" s="437"/>
      <c r="K179" s="437"/>
      <c r="L179" s="438"/>
      <c r="M179" s="437"/>
      <c r="N179" s="437"/>
      <c r="O179" s="437"/>
      <c r="P179" s="438"/>
      <c r="Q179" s="437"/>
      <c r="R179" s="437"/>
      <c r="S179" s="437"/>
      <c r="T179" s="438"/>
      <c r="U179" s="437"/>
      <c r="V179" s="437"/>
      <c r="W179" s="437"/>
      <c r="X179" s="438"/>
    </row>
    <row r="180" spans="2:24">
      <c r="B180" s="437"/>
      <c r="C180" s="438"/>
      <c r="D180" s="437"/>
      <c r="E180" s="437"/>
      <c r="F180" s="437"/>
      <c r="G180" s="437"/>
      <c r="H180" s="438"/>
      <c r="I180" s="437"/>
      <c r="J180" s="437"/>
      <c r="K180" s="437"/>
      <c r="L180" s="438"/>
      <c r="M180" s="437"/>
      <c r="N180" s="437"/>
      <c r="O180" s="437"/>
      <c r="P180" s="438"/>
      <c r="Q180" s="437"/>
      <c r="R180" s="437"/>
      <c r="S180" s="437"/>
      <c r="T180" s="438"/>
      <c r="U180" s="437"/>
      <c r="V180" s="437"/>
      <c r="W180" s="437"/>
      <c r="X180" s="438"/>
    </row>
    <row r="181" spans="2:24">
      <c r="B181" s="437"/>
      <c r="C181" s="438"/>
      <c r="D181" s="437"/>
      <c r="E181" s="437"/>
      <c r="F181" s="437"/>
      <c r="G181" s="437"/>
      <c r="H181" s="438"/>
      <c r="I181" s="437"/>
      <c r="J181" s="437"/>
      <c r="K181" s="437"/>
      <c r="L181" s="438"/>
      <c r="M181" s="437"/>
      <c r="N181" s="437"/>
      <c r="O181" s="437"/>
      <c r="P181" s="438"/>
      <c r="Q181" s="437"/>
      <c r="R181" s="437"/>
      <c r="S181" s="437"/>
      <c r="T181" s="438"/>
      <c r="U181" s="437"/>
      <c r="V181" s="437"/>
      <c r="W181" s="437"/>
      <c r="X181" s="438"/>
    </row>
    <row r="182" spans="2:24">
      <c r="B182" s="437"/>
      <c r="C182" s="438"/>
      <c r="D182" s="437"/>
      <c r="E182" s="437"/>
      <c r="F182" s="437"/>
      <c r="G182" s="437"/>
      <c r="H182" s="438"/>
      <c r="I182" s="437"/>
      <c r="J182" s="437"/>
      <c r="K182" s="437"/>
      <c r="L182" s="438"/>
      <c r="M182" s="437"/>
      <c r="N182" s="437"/>
      <c r="O182" s="437"/>
      <c r="P182" s="438"/>
      <c r="Q182" s="437"/>
      <c r="R182" s="437"/>
      <c r="S182" s="437"/>
      <c r="T182" s="438"/>
      <c r="U182" s="437"/>
      <c r="V182" s="437"/>
      <c r="W182" s="437"/>
      <c r="X182" s="438"/>
    </row>
    <row r="183" spans="2:24">
      <c r="B183" s="437"/>
      <c r="C183" s="438"/>
      <c r="D183" s="437"/>
      <c r="E183" s="437"/>
      <c r="F183" s="437"/>
      <c r="G183" s="437"/>
      <c r="H183" s="438"/>
      <c r="I183" s="437"/>
      <c r="J183" s="437"/>
      <c r="K183" s="437"/>
      <c r="L183" s="438"/>
      <c r="M183" s="437"/>
      <c r="N183" s="437"/>
      <c r="O183" s="437"/>
      <c r="P183" s="438"/>
      <c r="Q183" s="437"/>
      <c r="R183" s="437"/>
      <c r="S183" s="437"/>
      <c r="T183" s="438"/>
      <c r="U183" s="437"/>
      <c r="V183" s="437"/>
      <c r="W183" s="437"/>
      <c r="X183" s="438"/>
    </row>
    <row r="184" spans="2:24">
      <c r="B184" s="437"/>
      <c r="C184" s="438"/>
      <c r="D184" s="437"/>
      <c r="E184" s="437"/>
      <c r="F184" s="437"/>
      <c r="G184" s="437"/>
      <c r="H184" s="438"/>
      <c r="I184" s="437"/>
      <c r="J184" s="437"/>
      <c r="K184" s="437"/>
      <c r="L184" s="438"/>
      <c r="M184" s="437"/>
      <c r="N184" s="437"/>
      <c r="O184" s="437"/>
      <c r="P184" s="438"/>
      <c r="Q184" s="437"/>
      <c r="R184" s="437"/>
      <c r="S184" s="437"/>
      <c r="T184" s="438"/>
      <c r="U184" s="437"/>
      <c r="V184" s="437"/>
      <c r="W184" s="437"/>
      <c r="X184" s="438"/>
    </row>
    <row r="185" spans="2:24">
      <c r="B185" s="437"/>
      <c r="C185" s="438"/>
      <c r="D185" s="437"/>
      <c r="E185" s="437"/>
      <c r="F185" s="437"/>
      <c r="G185" s="437"/>
      <c r="H185" s="438"/>
      <c r="I185" s="437"/>
      <c r="J185" s="437"/>
      <c r="K185" s="437"/>
      <c r="L185" s="438"/>
      <c r="M185" s="437"/>
      <c r="N185" s="437"/>
      <c r="O185" s="437"/>
      <c r="P185" s="438"/>
      <c r="Q185" s="437"/>
      <c r="R185" s="437"/>
      <c r="S185" s="437"/>
      <c r="T185" s="438"/>
      <c r="U185" s="437"/>
      <c r="V185" s="437"/>
      <c r="W185" s="437"/>
      <c r="X185" s="438"/>
    </row>
    <row r="186" spans="2:24">
      <c r="B186" s="437"/>
      <c r="C186" s="438"/>
      <c r="D186" s="437"/>
      <c r="E186" s="437"/>
      <c r="F186" s="437"/>
      <c r="G186" s="437"/>
      <c r="H186" s="438"/>
      <c r="I186" s="437"/>
      <c r="J186" s="437"/>
      <c r="K186" s="437"/>
      <c r="L186" s="438"/>
      <c r="M186" s="437"/>
      <c r="N186" s="437"/>
      <c r="O186" s="437"/>
      <c r="P186" s="438"/>
      <c r="Q186" s="437"/>
      <c r="R186" s="437"/>
      <c r="S186" s="437"/>
      <c r="T186" s="438"/>
      <c r="U186" s="437"/>
      <c r="V186" s="437"/>
      <c r="W186" s="437"/>
      <c r="X186" s="438"/>
    </row>
    <row r="187" spans="2:24">
      <c r="B187" s="437"/>
      <c r="C187" s="438"/>
      <c r="D187" s="437"/>
      <c r="E187" s="437"/>
      <c r="F187" s="437"/>
      <c r="G187" s="437"/>
      <c r="H187" s="438"/>
      <c r="I187" s="437"/>
      <c r="J187" s="437"/>
      <c r="K187" s="437"/>
      <c r="L187" s="438"/>
      <c r="M187" s="437"/>
      <c r="N187" s="437"/>
      <c r="O187" s="437"/>
      <c r="P187" s="438"/>
      <c r="Q187" s="437"/>
      <c r="R187" s="437"/>
      <c r="S187" s="437"/>
      <c r="T187" s="438"/>
      <c r="U187" s="437"/>
      <c r="V187" s="437"/>
      <c r="W187" s="437"/>
      <c r="X187" s="438"/>
    </row>
    <row r="188" spans="2:24">
      <c r="B188" s="437"/>
      <c r="C188" s="438"/>
      <c r="D188" s="437"/>
      <c r="E188" s="437"/>
      <c r="F188" s="437"/>
      <c r="G188" s="437"/>
      <c r="H188" s="438"/>
      <c r="I188" s="437"/>
      <c r="J188" s="437"/>
      <c r="K188" s="437"/>
      <c r="L188" s="438"/>
      <c r="M188" s="437"/>
      <c r="N188" s="437"/>
      <c r="O188" s="437"/>
      <c r="P188" s="438"/>
      <c r="Q188" s="437"/>
      <c r="R188" s="437"/>
      <c r="S188" s="437"/>
      <c r="T188" s="438"/>
      <c r="U188" s="437"/>
      <c r="V188" s="437"/>
      <c r="W188" s="437"/>
      <c r="X188" s="438"/>
    </row>
    <row r="189" spans="2:24">
      <c r="B189" s="437"/>
      <c r="C189" s="438"/>
      <c r="D189" s="437"/>
      <c r="E189" s="437"/>
      <c r="F189" s="437"/>
      <c r="G189" s="437"/>
      <c r="H189" s="438"/>
      <c r="I189" s="437"/>
      <c r="J189" s="437"/>
      <c r="K189" s="437"/>
      <c r="L189" s="438"/>
      <c r="M189" s="437"/>
      <c r="N189" s="437"/>
      <c r="O189" s="437"/>
      <c r="P189" s="438"/>
      <c r="Q189" s="437"/>
      <c r="R189" s="437"/>
      <c r="S189" s="437"/>
      <c r="T189" s="438"/>
      <c r="U189" s="437"/>
      <c r="V189" s="437"/>
      <c r="W189" s="437"/>
      <c r="X189" s="438"/>
    </row>
    <row r="190" spans="2:24">
      <c r="B190" s="437"/>
      <c r="C190" s="438"/>
      <c r="D190" s="437"/>
      <c r="E190" s="437"/>
      <c r="F190" s="437"/>
      <c r="G190" s="437"/>
      <c r="H190" s="438"/>
      <c r="I190" s="437"/>
      <c r="J190" s="437"/>
      <c r="K190" s="437"/>
      <c r="L190" s="438"/>
      <c r="M190" s="437"/>
      <c r="N190" s="437"/>
      <c r="O190" s="437"/>
      <c r="P190" s="438"/>
      <c r="Q190" s="437"/>
      <c r="R190" s="437"/>
      <c r="S190" s="437"/>
      <c r="T190" s="438"/>
      <c r="U190" s="437"/>
      <c r="V190" s="437"/>
      <c r="W190" s="437"/>
      <c r="X190" s="438"/>
    </row>
    <row r="191" spans="2:24">
      <c r="B191" s="437"/>
      <c r="C191" s="438"/>
      <c r="D191" s="437"/>
      <c r="E191" s="437"/>
      <c r="F191" s="437"/>
      <c r="G191" s="437"/>
      <c r="H191" s="438"/>
      <c r="I191" s="437"/>
      <c r="J191" s="437"/>
      <c r="K191" s="437"/>
      <c r="L191" s="438"/>
      <c r="M191" s="437"/>
      <c r="N191" s="437"/>
      <c r="O191" s="437"/>
      <c r="P191" s="438"/>
      <c r="Q191" s="437"/>
      <c r="R191" s="437"/>
      <c r="S191" s="437"/>
      <c r="T191" s="438"/>
      <c r="U191" s="437"/>
      <c r="V191" s="437"/>
      <c r="W191" s="437"/>
      <c r="X191" s="438"/>
    </row>
    <row r="192" spans="2:24">
      <c r="B192" s="437"/>
      <c r="C192" s="438"/>
      <c r="D192" s="437"/>
      <c r="E192" s="437"/>
      <c r="F192" s="437"/>
      <c r="G192" s="437"/>
      <c r="H192" s="438"/>
      <c r="I192" s="437"/>
      <c r="J192" s="437"/>
      <c r="K192" s="437"/>
      <c r="L192" s="438"/>
      <c r="M192" s="437"/>
      <c r="N192" s="437"/>
      <c r="O192" s="437"/>
      <c r="P192" s="438"/>
      <c r="Q192" s="437"/>
      <c r="R192" s="437"/>
      <c r="S192" s="437"/>
      <c r="T192" s="438"/>
      <c r="U192" s="437"/>
      <c r="V192" s="437"/>
      <c r="W192" s="437"/>
      <c r="X192" s="438"/>
    </row>
    <row r="193" spans="2:24">
      <c r="B193" s="437"/>
      <c r="C193" s="438"/>
      <c r="D193" s="437"/>
      <c r="E193" s="437"/>
      <c r="F193" s="437"/>
      <c r="G193" s="437"/>
      <c r="H193" s="438"/>
      <c r="I193" s="437"/>
      <c r="J193" s="437"/>
      <c r="K193" s="437"/>
      <c r="L193" s="438"/>
      <c r="M193" s="437"/>
      <c r="N193" s="437"/>
      <c r="O193" s="437"/>
      <c r="P193" s="438"/>
      <c r="Q193" s="437"/>
      <c r="R193" s="437"/>
      <c r="S193" s="437"/>
      <c r="T193" s="438"/>
      <c r="U193" s="437"/>
      <c r="V193" s="437"/>
      <c r="W193" s="437"/>
      <c r="X193" s="438"/>
    </row>
    <row r="194" spans="2:24">
      <c r="B194" s="437"/>
      <c r="C194" s="438"/>
      <c r="D194" s="437"/>
      <c r="E194" s="437"/>
      <c r="F194" s="437"/>
      <c r="G194" s="437"/>
      <c r="H194" s="438"/>
      <c r="I194" s="437"/>
      <c r="J194" s="437"/>
      <c r="K194" s="437"/>
      <c r="L194" s="438"/>
      <c r="M194" s="437"/>
      <c r="N194" s="437"/>
      <c r="O194" s="437"/>
      <c r="P194" s="438"/>
      <c r="Q194" s="437"/>
      <c r="R194" s="437"/>
      <c r="S194" s="437"/>
      <c r="T194" s="438"/>
      <c r="U194" s="437"/>
      <c r="V194" s="437"/>
      <c r="W194" s="437"/>
      <c r="X194" s="438"/>
    </row>
    <row r="195" spans="2:24">
      <c r="B195" s="437"/>
      <c r="C195" s="438"/>
      <c r="D195" s="437"/>
      <c r="E195" s="437"/>
      <c r="F195" s="437"/>
      <c r="G195" s="437"/>
      <c r="H195" s="438"/>
      <c r="I195" s="437"/>
      <c r="J195" s="437"/>
      <c r="K195" s="437"/>
      <c r="L195" s="438"/>
      <c r="M195" s="437"/>
      <c r="N195" s="437"/>
      <c r="O195" s="437"/>
      <c r="P195" s="438"/>
      <c r="Q195" s="437"/>
      <c r="R195" s="437"/>
      <c r="S195" s="437"/>
      <c r="T195" s="438"/>
      <c r="U195" s="437"/>
      <c r="V195" s="437"/>
      <c r="W195" s="437"/>
      <c r="X195" s="438"/>
    </row>
    <row r="196" spans="2:24">
      <c r="B196" s="437"/>
      <c r="C196" s="438"/>
      <c r="D196" s="437"/>
      <c r="E196" s="437"/>
      <c r="F196" s="437"/>
      <c r="G196" s="437"/>
      <c r="H196" s="438"/>
      <c r="I196" s="437"/>
      <c r="J196" s="437"/>
      <c r="K196" s="437"/>
      <c r="L196" s="438"/>
      <c r="M196" s="437"/>
      <c r="N196" s="437"/>
      <c r="O196" s="437"/>
      <c r="P196" s="438"/>
      <c r="Q196" s="437"/>
      <c r="R196" s="437"/>
      <c r="S196" s="437"/>
      <c r="T196" s="438"/>
      <c r="U196" s="437"/>
      <c r="V196" s="437"/>
      <c r="W196" s="437"/>
      <c r="X196" s="438"/>
    </row>
    <row r="197" spans="2:24">
      <c r="B197" s="437"/>
      <c r="C197" s="438"/>
      <c r="D197" s="437"/>
      <c r="E197" s="437"/>
      <c r="F197" s="437"/>
      <c r="G197" s="437"/>
      <c r="H197" s="438"/>
      <c r="I197" s="437"/>
      <c r="J197" s="437"/>
      <c r="K197" s="437"/>
      <c r="L197" s="438"/>
      <c r="M197" s="437"/>
      <c r="N197" s="437"/>
      <c r="O197" s="437"/>
      <c r="P197" s="438"/>
      <c r="Q197" s="437"/>
      <c r="R197" s="437"/>
      <c r="S197" s="437"/>
      <c r="T197" s="438"/>
      <c r="U197" s="437"/>
      <c r="V197" s="437"/>
      <c r="W197" s="437"/>
      <c r="X197" s="438"/>
    </row>
    <row r="198" spans="2:24">
      <c r="B198" s="437"/>
      <c r="C198" s="438"/>
      <c r="D198" s="437"/>
      <c r="E198" s="437"/>
      <c r="F198" s="437"/>
      <c r="G198" s="437"/>
      <c r="H198" s="438"/>
      <c r="I198" s="437"/>
      <c r="J198" s="437"/>
      <c r="K198" s="437"/>
      <c r="L198" s="438"/>
      <c r="M198" s="437"/>
      <c r="N198" s="437"/>
      <c r="O198" s="437"/>
      <c r="P198" s="438"/>
      <c r="Q198" s="437"/>
      <c r="R198" s="437"/>
      <c r="S198" s="437"/>
      <c r="T198" s="438"/>
      <c r="U198" s="437"/>
      <c r="V198" s="437"/>
      <c r="W198" s="437"/>
      <c r="X198" s="438"/>
    </row>
    <row r="199" spans="2:24">
      <c r="B199" s="437"/>
      <c r="C199" s="438"/>
      <c r="D199" s="437"/>
      <c r="E199" s="437"/>
      <c r="F199" s="437"/>
      <c r="G199" s="437"/>
      <c r="H199" s="438"/>
      <c r="I199" s="437"/>
      <c r="J199" s="437"/>
      <c r="K199" s="437"/>
      <c r="L199" s="438"/>
      <c r="M199" s="437"/>
      <c r="N199" s="437"/>
      <c r="O199" s="437"/>
      <c r="P199" s="438"/>
      <c r="Q199" s="437"/>
      <c r="R199" s="437"/>
      <c r="S199" s="437"/>
      <c r="T199" s="438"/>
      <c r="U199" s="437"/>
      <c r="V199" s="437"/>
      <c r="W199" s="437"/>
      <c r="X199" s="438"/>
    </row>
    <row r="200" spans="2:24">
      <c r="B200" s="437"/>
      <c r="C200" s="438"/>
      <c r="D200" s="437"/>
      <c r="E200" s="437"/>
      <c r="F200" s="437"/>
      <c r="G200" s="437"/>
      <c r="H200" s="438"/>
      <c r="I200" s="437"/>
      <c r="J200" s="437"/>
      <c r="K200" s="437"/>
      <c r="L200" s="438"/>
      <c r="M200" s="437"/>
      <c r="N200" s="437"/>
      <c r="O200" s="437"/>
      <c r="P200" s="438"/>
      <c r="Q200" s="437"/>
      <c r="R200" s="437"/>
      <c r="S200" s="437"/>
      <c r="T200" s="438"/>
      <c r="U200" s="437"/>
      <c r="V200" s="437"/>
      <c r="W200" s="437"/>
      <c r="X200" s="438"/>
    </row>
    <row r="201" spans="2:24">
      <c r="B201" s="437"/>
      <c r="C201" s="438"/>
      <c r="D201" s="437"/>
      <c r="E201" s="437"/>
      <c r="F201" s="437"/>
      <c r="G201" s="437"/>
      <c r="H201" s="438"/>
      <c r="I201" s="437"/>
      <c r="J201" s="437"/>
      <c r="K201" s="437"/>
      <c r="L201" s="438"/>
      <c r="M201" s="437"/>
      <c r="N201" s="437"/>
      <c r="O201" s="437"/>
      <c r="P201" s="438"/>
      <c r="Q201" s="437"/>
      <c r="R201" s="437"/>
      <c r="S201" s="437"/>
      <c r="T201" s="438"/>
      <c r="U201" s="437"/>
      <c r="V201" s="437"/>
      <c r="W201" s="437"/>
      <c r="X201" s="438"/>
    </row>
    <row r="202" spans="2:24">
      <c r="B202" s="437"/>
      <c r="C202" s="438"/>
      <c r="D202" s="437"/>
      <c r="E202" s="437"/>
      <c r="F202" s="437"/>
      <c r="G202" s="437"/>
      <c r="H202" s="438"/>
      <c r="I202" s="437"/>
      <c r="J202" s="437"/>
      <c r="K202" s="437"/>
      <c r="L202" s="438"/>
      <c r="M202" s="437"/>
      <c r="N202" s="437"/>
      <c r="O202" s="437"/>
      <c r="P202" s="438"/>
      <c r="Q202" s="437"/>
      <c r="R202" s="437"/>
      <c r="S202" s="437"/>
      <c r="T202" s="438"/>
      <c r="U202" s="437"/>
      <c r="V202" s="437"/>
      <c r="W202" s="437"/>
      <c r="X202" s="438"/>
    </row>
    <row r="203" spans="2:24">
      <c r="B203" s="437"/>
      <c r="C203" s="438"/>
      <c r="D203" s="437"/>
      <c r="E203" s="437"/>
      <c r="F203" s="437"/>
      <c r="G203" s="437"/>
      <c r="H203" s="438"/>
      <c r="I203" s="437"/>
      <c r="J203" s="437"/>
      <c r="K203" s="437"/>
      <c r="L203" s="438"/>
      <c r="M203" s="437"/>
      <c r="N203" s="437"/>
      <c r="O203" s="437"/>
      <c r="P203" s="438"/>
      <c r="Q203" s="437"/>
      <c r="R203" s="437"/>
      <c r="S203" s="437"/>
      <c r="T203" s="438"/>
      <c r="U203" s="437"/>
      <c r="V203" s="437"/>
      <c r="W203" s="437"/>
      <c r="X203" s="438"/>
    </row>
    <row r="204" spans="2:24">
      <c r="B204" s="437"/>
      <c r="C204" s="438"/>
      <c r="D204" s="437"/>
      <c r="E204" s="437"/>
      <c r="F204" s="437"/>
      <c r="G204" s="437"/>
      <c r="H204" s="438"/>
      <c r="I204" s="437"/>
      <c r="J204" s="437"/>
      <c r="K204" s="437"/>
      <c r="L204" s="438"/>
      <c r="M204" s="437"/>
      <c r="N204" s="437"/>
      <c r="O204" s="437"/>
      <c r="P204" s="438"/>
      <c r="Q204" s="437"/>
      <c r="R204" s="437"/>
      <c r="S204" s="437"/>
      <c r="T204" s="438"/>
      <c r="U204" s="437"/>
      <c r="V204" s="437"/>
      <c r="W204" s="437"/>
      <c r="X204" s="438"/>
    </row>
    <row r="205" spans="2:24">
      <c r="B205" s="437"/>
      <c r="C205" s="438"/>
      <c r="D205" s="437"/>
      <c r="E205" s="437"/>
      <c r="F205" s="437"/>
      <c r="G205" s="437"/>
      <c r="H205" s="438"/>
      <c r="I205" s="437"/>
      <c r="J205" s="437"/>
      <c r="K205" s="437"/>
      <c r="L205" s="438"/>
      <c r="M205" s="437"/>
      <c r="N205" s="437"/>
      <c r="O205" s="437"/>
      <c r="P205" s="438"/>
      <c r="Q205" s="437"/>
      <c r="R205" s="437"/>
      <c r="S205" s="437"/>
      <c r="T205" s="438"/>
      <c r="U205" s="437"/>
      <c r="V205" s="437"/>
      <c r="W205" s="437"/>
      <c r="X205" s="438"/>
    </row>
    <row r="206" spans="2:24">
      <c r="B206" s="437"/>
      <c r="C206" s="438"/>
      <c r="D206" s="437"/>
      <c r="E206" s="437"/>
      <c r="F206" s="437"/>
      <c r="G206" s="437"/>
      <c r="H206" s="438"/>
      <c r="I206" s="437"/>
      <c r="J206" s="437"/>
      <c r="K206" s="437"/>
      <c r="L206" s="438"/>
      <c r="M206" s="437"/>
      <c r="N206" s="437"/>
      <c r="O206" s="437"/>
      <c r="P206" s="438"/>
      <c r="Q206" s="437"/>
      <c r="R206" s="437"/>
      <c r="S206" s="437"/>
      <c r="T206" s="438"/>
      <c r="U206" s="437"/>
      <c r="V206" s="437"/>
      <c r="W206" s="437"/>
      <c r="X206" s="438"/>
    </row>
    <row r="207" spans="2:24">
      <c r="B207" s="437"/>
      <c r="C207" s="438"/>
      <c r="D207" s="437"/>
      <c r="E207" s="437"/>
      <c r="F207" s="437"/>
      <c r="G207" s="437"/>
      <c r="H207" s="438"/>
      <c r="I207" s="437"/>
      <c r="J207" s="437"/>
      <c r="K207" s="437"/>
      <c r="L207" s="438"/>
      <c r="M207" s="437"/>
      <c r="N207" s="437"/>
      <c r="O207" s="437"/>
      <c r="P207" s="438"/>
      <c r="Q207" s="437"/>
      <c r="R207" s="437"/>
      <c r="S207" s="437"/>
      <c r="T207" s="438"/>
      <c r="U207" s="437"/>
      <c r="V207" s="437"/>
      <c r="W207" s="437"/>
      <c r="X207" s="438"/>
    </row>
    <row r="208" spans="2:24">
      <c r="B208" s="437"/>
      <c r="C208" s="438"/>
      <c r="D208" s="437"/>
      <c r="E208" s="437"/>
      <c r="F208" s="437"/>
      <c r="G208" s="437"/>
      <c r="H208" s="438"/>
      <c r="I208" s="437"/>
      <c r="J208" s="437"/>
      <c r="K208" s="437"/>
      <c r="L208" s="438"/>
      <c r="M208" s="437"/>
      <c r="N208" s="437"/>
      <c r="O208" s="437"/>
      <c r="P208" s="438"/>
      <c r="Q208" s="437"/>
      <c r="R208" s="437"/>
      <c r="S208" s="437"/>
      <c r="T208" s="438"/>
      <c r="U208" s="437"/>
      <c r="V208" s="437"/>
      <c r="W208" s="437"/>
      <c r="X208" s="438"/>
    </row>
    <row r="209" spans="2:24">
      <c r="B209" s="437"/>
      <c r="C209" s="438"/>
      <c r="D209" s="437"/>
      <c r="E209" s="437"/>
      <c r="F209" s="437"/>
      <c r="G209" s="437"/>
      <c r="H209" s="438"/>
      <c r="I209" s="437"/>
      <c r="J209" s="437"/>
      <c r="K209" s="437"/>
      <c r="L209" s="438"/>
      <c r="M209" s="437"/>
      <c r="N209" s="437"/>
      <c r="O209" s="437"/>
      <c r="P209" s="438"/>
      <c r="Q209" s="437"/>
      <c r="R209" s="437"/>
      <c r="S209" s="437"/>
      <c r="T209" s="438"/>
      <c r="U209" s="437"/>
      <c r="V209" s="437"/>
      <c r="W209" s="437"/>
      <c r="X209" s="438"/>
    </row>
    <row r="210" spans="2:24">
      <c r="B210" s="437"/>
      <c r="C210" s="438"/>
      <c r="D210" s="437"/>
      <c r="E210" s="437"/>
      <c r="F210" s="437"/>
      <c r="G210" s="437"/>
      <c r="H210" s="438"/>
      <c r="I210" s="437"/>
      <c r="J210" s="437"/>
      <c r="K210" s="437"/>
      <c r="L210" s="438"/>
      <c r="M210" s="437"/>
      <c r="N210" s="437"/>
      <c r="O210" s="437"/>
      <c r="P210" s="438"/>
      <c r="Q210" s="437"/>
      <c r="R210" s="437"/>
      <c r="S210" s="437"/>
      <c r="T210" s="438"/>
      <c r="U210" s="437"/>
      <c r="V210" s="437"/>
      <c r="W210" s="437"/>
      <c r="X210" s="438"/>
    </row>
    <row r="211" spans="2:24">
      <c r="B211" s="437"/>
      <c r="C211" s="438"/>
      <c r="D211" s="437"/>
      <c r="E211" s="437"/>
      <c r="F211" s="437"/>
      <c r="G211" s="437"/>
      <c r="H211" s="438"/>
      <c r="I211" s="437"/>
      <c r="J211" s="437"/>
      <c r="K211" s="437"/>
      <c r="L211" s="438"/>
      <c r="M211" s="437"/>
      <c r="N211" s="437"/>
      <c r="O211" s="437"/>
      <c r="P211" s="438"/>
      <c r="Q211" s="437"/>
      <c r="R211" s="437"/>
      <c r="S211" s="437"/>
      <c r="T211" s="438"/>
      <c r="U211" s="437"/>
      <c r="V211" s="437"/>
      <c r="W211" s="437"/>
      <c r="X211" s="438"/>
    </row>
    <row r="212" spans="2:24">
      <c r="B212" s="437"/>
      <c r="C212" s="438"/>
      <c r="D212" s="437"/>
      <c r="E212" s="437"/>
      <c r="F212" s="437"/>
      <c r="G212" s="437"/>
      <c r="H212" s="438"/>
      <c r="I212" s="437"/>
      <c r="J212" s="437"/>
      <c r="K212" s="437"/>
      <c r="L212" s="438"/>
      <c r="M212" s="437"/>
      <c r="N212" s="437"/>
      <c r="O212" s="437"/>
      <c r="P212" s="438"/>
      <c r="Q212" s="437"/>
      <c r="R212" s="437"/>
      <c r="S212" s="437"/>
      <c r="T212" s="438"/>
      <c r="U212" s="437"/>
      <c r="V212" s="437"/>
      <c r="W212" s="437"/>
      <c r="X212" s="438"/>
    </row>
    <row r="213" spans="2:24">
      <c r="B213" s="437"/>
      <c r="C213" s="438"/>
      <c r="D213" s="437"/>
      <c r="E213" s="437"/>
      <c r="F213" s="437"/>
      <c r="G213" s="437"/>
      <c r="H213" s="438"/>
      <c r="I213" s="437"/>
      <c r="J213" s="437"/>
      <c r="K213" s="437"/>
      <c r="L213" s="438"/>
      <c r="M213" s="437"/>
      <c r="N213" s="437"/>
      <c r="O213" s="437"/>
      <c r="P213" s="438"/>
      <c r="Q213" s="437"/>
      <c r="R213" s="437"/>
      <c r="S213" s="437"/>
      <c r="T213" s="438"/>
      <c r="U213" s="437"/>
      <c r="V213" s="437"/>
      <c r="W213" s="437"/>
      <c r="X213" s="438"/>
    </row>
    <row r="214" spans="2:24">
      <c r="B214" s="437"/>
      <c r="C214" s="438"/>
      <c r="D214" s="437"/>
      <c r="E214" s="437"/>
      <c r="F214" s="437"/>
      <c r="G214" s="437"/>
      <c r="H214" s="438"/>
      <c r="I214" s="437"/>
      <c r="J214" s="437"/>
      <c r="K214" s="437"/>
      <c r="L214" s="438"/>
      <c r="M214" s="437"/>
      <c r="N214" s="437"/>
      <c r="O214" s="437"/>
      <c r="P214" s="438"/>
      <c r="Q214" s="437"/>
      <c r="R214" s="437"/>
      <c r="S214" s="437"/>
      <c r="T214" s="438"/>
      <c r="U214" s="437"/>
      <c r="V214" s="437"/>
      <c r="W214" s="437"/>
      <c r="X214" s="438"/>
    </row>
    <row r="215" spans="2:24">
      <c r="B215" s="437"/>
      <c r="C215" s="438"/>
      <c r="D215" s="437"/>
      <c r="E215" s="437"/>
      <c r="F215" s="437"/>
      <c r="G215" s="437"/>
      <c r="H215" s="438"/>
      <c r="I215" s="437"/>
      <c r="J215" s="437"/>
      <c r="K215" s="437"/>
      <c r="L215" s="438"/>
      <c r="M215" s="437"/>
      <c r="N215" s="437"/>
      <c r="O215" s="437"/>
      <c r="P215" s="438"/>
      <c r="Q215" s="437"/>
      <c r="R215" s="437"/>
      <c r="S215" s="437"/>
      <c r="T215" s="438"/>
      <c r="U215" s="437"/>
      <c r="V215" s="437"/>
      <c r="W215" s="437"/>
      <c r="X215" s="438"/>
    </row>
    <row r="216" spans="2:24">
      <c r="B216" s="437"/>
      <c r="C216" s="438"/>
      <c r="D216" s="437"/>
      <c r="E216" s="437"/>
      <c r="F216" s="437"/>
      <c r="G216" s="437"/>
      <c r="H216" s="438"/>
      <c r="I216" s="437"/>
      <c r="J216" s="437"/>
      <c r="K216" s="437"/>
      <c r="L216" s="438"/>
      <c r="M216" s="437"/>
      <c r="N216" s="437"/>
      <c r="O216" s="437"/>
      <c r="P216" s="438"/>
      <c r="Q216" s="437"/>
      <c r="R216" s="437"/>
      <c r="S216" s="437"/>
      <c r="T216" s="438"/>
      <c r="U216" s="437"/>
      <c r="V216" s="437"/>
      <c r="W216" s="437"/>
      <c r="X216" s="438"/>
    </row>
    <row r="217" spans="2:24">
      <c r="B217" s="437"/>
      <c r="C217" s="438"/>
      <c r="D217" s="437"/>
      <c r="E217" s="437"/>
      <c r="F217" s="437"/>
      <c r="G217" s="437"/>
      <c r="H217" s="438"/>
      <c r="I217" s="437"/>
      <c r="J217" s="437"/>
      <c r="K217" s="437"/>
      <c r="L217" s="438"/>
      <c r="M217" s="437"/>
      <c r="N217" s="437"/>
      <c r="O217" s="437"/>
      <c r="P217" s="438"/>
      <c r="Q217" s="437"/>
      <c r="R217" s="437"/>
      <c r="S217" s="437"/>
      <c r="T217" s="438"/>
      <c r="U217" s="437"/>
      <c r="V217" s="437"/>
      <c r="W217" s="437"/>
      <c r="X217" s="438"/>
    </row>
    <row r="218" spans="2:24">
      <c r="B218" s="437"/>
      <c r="C218" s="438"/>
      <c r="D218" s="437"/>
      <c r="E218" s="437"/>
      <c r="F218" s="437"/>
      <c r="G218" s="437"/>
      <c r="H218" s="438"/>
      <c r="I218" s="437"/>
      <c r="J218" s="437"/>
      <c r="K218" s="437"/>
      <c r="L218" s="438"/>
      <c r="M218" s="437"/>
      <c r="N218" s="437"/>
      <c r="O218" s="437"/>
      <c r="P218" s="438"/>
      <c r="Q218" s="437"/>
      <c r="R218" s="437"/>
      <c r="S218" s="437"/>
      <c r="T218" s="438"/>
      <c r="U218" s="437"/>
      <c r="V218" s="437"/>
      <c r="W218" s="437"/>
      <c r="X218" s="438"/>
    </row>
    <row r="219" spans="2:24">
      <c r="B219" s="437"/>
      <c r="C219" s="438"/>
      <c r="D219" s="437"/>
      <c r="E219" s="437"/>
      <c r="F219" s="437"/>
      <c r="G219" s="437"/>
      <c r="H219" s="438"/>
      <c r="I219" s="437"/>
      <c r="J219" s="437"/>
      <c r="K219" s="437"/>
      <c r="L219" s="438"/>
      <c r="M219" s="437"/>
      <c r="N219" s="437"/>
      <c r="O219" s="437"/>
      <c r="P219" s="438"/>
      <c r="Q219" s="437"/>
      <c r="R219" s="437"/>
      <c r="S219" s="437"/>
      <c r="T219" s="438"/>
      <c r="U219" s="437"/>
      <c r="V219" s="437"/>
      <c r="W219" s="437"/>
      <c r="X219" s="438"/>
    </row>
    <row r="220" spans="2:24">
      <c r="B220" s="437"/>
      <c r="C220" s="438"/>
      <c r="D220" s="437"/>
      <c r="E220" s="437"/>
      <c r="F220" s="437"/>
      <c r="G220" s="437"/>
      <c r="H220" s="438"/>
      <c r="I220" s="437"/>
      <c r="J220" s="437"/>
      <c r="K220" s="437"/>
      <c r="L220" s="438"/>
      <c r="M220" s="437"/>
      <c r="N220" s="437"/>
      <c r="O220" s="437"/>
      <c r="P220" s="438"/>
      <c r="Q220" s="437"/>
      <c r="R220" s="437"/>
      <c r="S220" s="437"/>
      <c r="T220" s="438"/>
      <c r="U220" s="437"/>
      <c r="V220" s="437"/>
      <c r="W220" s="437"/>
      <c r="X220" s="438"/>
    </row>
    <row r="221" spans="2:24">
      <c r="B221" s="437"/>
      <c r="C221" s="438"/>
      <c r="D221" s="437"/>
      <c r="E221" s="437"/>
      <c r="F221" s="437"/>
      <c r="G221" s="437"/>
      <c r="H221" s="438"/>
      <c r="I221" s="437"/>
      <c r="J221" s="437"/>
      <c r="K221" s="437"/>
      <c r="L221" s="438"/>
      <c r="M221" s="437"/>
      <c r="N221" s="437"/>
      <c r="O221" s="437"/>
      <c r="P221" s="438"/>
      <c r="Q221" s="437"/>
      <c r="R221" s="437"/>
      <c r="S221" s="437"/>
      <c r="T221" s="438"/>
      <c r="U221" s="437"/>
      <c r="V221" s="437"/>
      <c r="W221" s="437"/>
      <c r="X221" s="438"/>
    </row>
    <row r="222" spans="2:24">
      <c r="B222" s="437"/>
      <c r="C222" s="438"/>
      <c r="D222" s="437"/>
      <c r="E222" s="437"/>
      <c r="F222" s="437"/>
      <c r="G222" s="437"/>
      <c r="H222" s="438"/>
      <c r="I222" s="437"/>
      <c r="J222" s="437"/>
      <c r="K222" s="437"/>
      <c r="L222" s="438"/>
      <c r="M222" s="437"/>
      <c r="N222" s="437"/>
      <c r="O222" s="437"/>
      <c r="P222" s="438"/>
      <c r="Q222" s="437"/>
      <c r="R222" s="437"/>
      <c r="S222" s="437"/>
      <c r="T222" s="438"/>
      <c r="U222" s="437"/>
      <c r="V222" s="437"/>
      <c r="W222" s="437"/>
      <c r="X222" s="438"/>
    </row>
    <row r="223" spans="2:24">
      <c r="B223" s="437"/>
      <c r="C223" s="438"/>
      <c r="D223" s="437"/>
      <c r="E223" s="437"/>
      <c r="F223" s="437"/>
      <c r="G223" s="437"/>
      <c r="H223" s="438"/>
      <c r="I223" s="437"/>
      <c r="J223" s="437"/>
      <c r="K223" s="437"/>
      <c r="L223" s="438"/>
      <c r="M223" s="437"/>
      <c r="N223" s="437"/>
      <c r="O223" s="437"/>
      <c r="P223" s="438"/>
      <c r="Q223" s="437"/>
      <c r="R223" s="437"/>
      <c r="S223" s="437"/>
      <c r="T223" s="438"/>
      <c r="U223" s="437"/>
      <c r="V223" s="437"/>
      <c r="W223" s="437"/>
      <c r="X223" s="438"/>
    </row>
    <row r="224" spans="2:24">
      <c r="B224" s="437"/>
      <c r="C224" s="438"/>
      <c r="D224" s="437"/>
      <c r="E224" s="437"/>
      <c r="F224" s="437"/>
      <c r="G224" s="437"/>
      <c r="H224" s="438"/>
      <c r="I224" s="437"/>
      <c r="J224" s="437"/>
      <c r="K224" s="437"/>
      <c r="L224" s="438"/>
      <c r="M224" s="437"/>
      <c r="N224" s="437"/>
      <c r="O224" s="437"/>
      <c r="P224" s="438"/>
      <c r="Q224" s="437"/>
      <c r="R224" s="437"/>
      <c r="S224" s="437"/>
      <c r="T224" s="438"/>
      <c r="U224" s="437"/>
      <c r="V224" s="437"/>
      <c r="W224" s="437"/>
      <c r="X224" s="438"/>
    </row>
    <row r="225" spans="2:24">
      <c r="B225" s="437"/>
      <c r="C225" s="438"/>
      <c r="D225" s="437"/>
      <c r="E225" s="437"/>
      <c r="F225" s="437"/>
      <c r="G225" s="437"/>
      <c r="H225" s="438"/>
      <c r="I225" s="437"/>
      <c r="J225" s="437"/>
      <c r="K225" s="437"/>
      <c r="L225" s="438"/>
      <c r="M225" s="437"/>
      <c r="N225" s="437"/>
      <c r="O225" s="437"/>
      <c r="P225" s="438"/>
      <c r="Q225" s="437"/>
      <c r="R225" s="437"/>
      <c r="S225" s="437"/>
      <c r="T225" s="438"/>
      <c r="U225" s="437"/>
      <c r="V225" s="437"/>
      <c r="W225" s="437"/>
      <c r="X225" s="438"/>
    </row>
    <row r="226" spans="2:24">
      <c r="B226" s="437"/>
      <c r="C226" s="438"/>
      <c r="D226" s="437"/>
      <c r="E226" s="437"/>
      <c r="F226" s="437"/>
      <c r="G226" s="437"/>
      <c r="H226" s="438"/>
      <c r="I226" s="437"/>
      <c r="J226" s="437"/>
      <c r="K226" s="437"/>
      <c r="L226" s="438"/>
      <c r="M226" s="437"/>
      <c r="N226" s="437"/>
      <c r="O226" s="437"/>
      <c r="P226" s="438"/>
      <c r="Q226" s="437"/>
      <c r="R226" s="437"/>
      <c r="S226" s="437"/>
      <c r="T226" s="438"/>
      <c r="U226" s="437"/>
      <c r="V226" s="437"/>
      <c r="W226" s="437"/>
      <c r="X226" s="438"/>
    </row>
    <row r="227" spans="2:24">
      <c r="B227" s="437"/>
      <c r="C227" s="438"/>
      <c r="D227" s="437"/>
      <c r="E227" s="437"/>
      <c r="F227" s="437"/>
      <c r="G227" s="437"/>
      <c r="H227" s="438"/>
      <c r="I227" s="437"/>
      <c r="J227" s="437"/>
      <c r="K227" s="437"/>
      <c r="L227" s="438"/>
      <c r="M227" s="437"/>
      <c r="N227" s="437"/>
      <c r="O227" s="437"/>
      <c r="P227" s="438"/>
      <c r="Q227" s="437"/>
      <c r="R227" s="437"/>
      <c r="S227" s="437"/>
      <c r="T227" s="438"/>
      <c r="U227" s="437"/>
      <c r="V227" s="437"/>
      <c r="W227" s="437"/>
      <c r="X227" s="438"/>
    </row>
    <row r="228" spans="2:24">
      <c r="B228" s="437"/>
      <c r="C228" s="438"/>
      <c r="D228" s="437"/>
      <c r="E228" s="437"/>
      <c r="F228" s="437"/>
      <c r="G228" s="437"/>
      <c r="H228" s="438"/>
      <c r="I228" s="437"/>
      <c r="J228" s="437"/>
      <c r="K228" s="437"/>
      <c r="L228" s="438"/>
      <c r="M228" s="437"/>
      <c r="N228" s="437"/>
      <c r="O228" s="437"/>
      <c r="P228" s="438"/>
      <c r="Q228" s="437"/>
      <c r="R228" s="437"/>
      <c r="S228" s="437"/>
      <c r="T228" s="438"/>
      <c r="U228" s="437"/>
      <c r="V228" s="437"/>
      <c r="W228" s="437"/>
      <c r="X228" s="438"/>
    </row>
    <row r="229" spans="2:24">
      <c r="B229" s="437"/>
      <c r="C229" s="438"/>
      <c r="D229" s="437"/>
      <c r="E229" s="437"/>
      <c r="F229" s="437"/>
      <c r="G229" s="437"/>
      <c r="H229" s="438"/>
      <c r="I229" s="437"/>
      <c r="J229" s="437"/>
      <c r="K229" s="437"/>
      <c r="L229" s="438"/>
      <c r="M229" s="437"/>
      <c r="N229" s="437"/>
      <c r="O229" s="437"/>
      <c r="P229" s="438"/>
      <c r="Q229" s="437"/>
      <c r="R229" s="437"/>
      <c r="S229" s="437"/>
      <c r="T229" s="438"/>
      <c r="U229" s="437"/>
      <c r="V229" s="437"/>
      <c r="W229" s="437"/>
      <c r="X229" s="438"/>
    </row>
    <row r="230" spans="2:24">
      <c r="B230" s="437"/>
      <c r="C230" s="438"/>
      <c r="D230" s="437"/>
      <c r="E230" s="437"/>
      <c r="F230" s="437"/>
      <c r="G230" s="437"/>
      <c r="H230" s="438"/>
      <c r="I230" s="437"/>
      <c r="J230" s="437"/>
      <c r="K230" s="437"/>
      <c r="L230" s="438"/>
      <c r="M230" s="437"/>
      <c r="N230" s="437"/>
      <c r="O230" s="437"/>
      <c r="P230" s="438"/>
      <c r="Q230" s="437"/>
      <c r="R230" s="437"/>
      <c r="S230" s="437"/>
      <c r="T230" s="438"/>
      <c r="U230" s="437"/>
      <c r="V230" s="437"/>
      <c r="W230" s="437"/>
      <c r="X230" s="438"/>
    </row>
    <row r="231" spans="2:24">
      <c r="B231" s="437"/>
      <c r="C231" s="438"/>
      <c r="D231" s="437"/>
      <c r="E231" s="437"/>
      <c r="F231" s="437"/>
      <c r="G231" s="437"/>
      <c r="H231" s="438"/>
      <c r="I231" s="437"/>
      <c r="J231" s="437"/>
      <c r="K231" s="437"/>
      <c r="L231" s="438"/>
      <c r="M231" s="437"/>
      <c r="N231" s="437"/>
      <c r="O231" s="437"/>
      <c r="P231" s="438"/>
      <c r="Q231" s="437"/>
      <c r="R231" s="437"/>
      <c r="S231" s="437"/>
      <c r="T231" s="438"/>
      <c r="U231" s="437"/>
      <c r="V231" s="437"/>
      <c r="W231" s="437"/>
      <c r="X231" s="438"/>
    </row>
    <row r="232" spans="2:24">
      <c r="B232" s="437"/>
      <c r="C232" s="438"/>
      <c r="D232" s="437"/>
      <c r="E232" s="437"/>
      <c r="F232" s="437"/>
      <c r="G232" s="437"/>
      <c r="H232" s="438"/>
      <c r="I232" s="437"/>
      <c r="J232" s="437"/>
      <c r="K232" s="437"/>
      <c r="L232" s="438"/>
      <c r="M232" s="437"/>
      <c r="N232" s="437"/>
      <c r="O232" s="437"/>
      <c r="P232" s="438"/>
      <c r="Q232" s="437"/>
      <c r="R232" s="437"/>
      <c r="S232" s="437"/>
      <c r="T232" s="438"/>
      <c r="U232" s="437"/>
      <c r="V232" s="437"/>
      <c r="W232" s="437"/>
      <c r="X232" s="438"/>
    </row>
    <row r="233" spans="2:24">
      <c r="B233" s="437"/>
      <c r="C233" s="438"/>
      <c r="D233" s="437"/>
      <c r="E233" s="437"/>
      <c r="F233" s="437"/>
      <c r="G233" s="437"/>
      <c r="H233" s="438"/>
      <c r="I233" s="437"/>
      <c r="J233" s="437"/>
      <c r="K233" s="437"/>
      <c r="L233" s="438"/>
      <c r="M233" s="437"/>
      <c r="N233" s="437"/>
      <c r="O233" s="437"/>
      <c r="P233" s="438"/>
      <c r="Q233" s="437"/>
      <c r="R233" s="437"/>
      <c r="S233" s="437"/>
      <c r="T233" s="438"/>
      <c r="U233" s="437"/>
      <c r="V233" s="437"/>
      <c r="W233" s="437"/>
      <c r="X233" s="438"/>
    </row>
    <row r="234" spans="2:24">
      <c r="B234" s="437"/>
      <c r="C234" s="438"/>
      <c r="D234" s="437"/>
      <c r="E234" s="437"/>
      <c r="F234" s="437"/>
      <c r="G234" s="437"/>
      <c r="H234" s="438"/>
      <c r="I234" s="437"/>
      <c r="J234" s="437"/>
      <c r="K234" s="437"/>
      <c r="L234" s="438"/>
      <c r="M234" s="437"/>
      <c r="N234" s="437"/>
      <c r="O234" s="437"/>
      <c r="P234" s="438"/>
      <c r="Q234" s="437"/>
      <c r="R234" s="437"/>
      <c r="S234" s="437"/>
      <c r="T234" s="438"/>
      <c r="U234" s="437"/>
      <c r="V234" s="437"/>
      <c r="W234" s="437"/>
      <c r="X234" s="438"/>
    </row>
    <row r="235" spans="2:24">
      <c r="B235" s="437"/>
      <c r="C235" s="438"/>
      <c r="D235" s="437"/>
      <c r="E235" s="437"/>
      <c r="F235" s="437"/>
      <c r="G235" s="437"/>
      <c r="H235" s="438"/>
      <c r="I235" s="437"/>
      <c r="J235" s="437"/>
      <c r="K235" s="437"/>
      <c r="L235" s="438"/>
      <c r="M235" s="437"/>
      <c r="N235" s="437"/>
      <c r="O235" s="437"/>
      <c r="P235" s="438"/>
      <c r="Q235" s="437"/>
      <c r="R235" s="437"/>
      <c r="S235" s="437"/>
      <c r="T235" s="438"/>
      <c r="U235" s="437"/>
      <c r="V235" s="437"/>
      <c r="W235" s="437"/>
      <c r="X235" s="438"/>
    </row>
    <row r="236" spans="2:24">
      <c r="B236" s="437"/>
      <c r="C236" s="438"/>
      <c r="D236" s="437"/>
      <c r="E236" s="437"/>
      <c r="F236" s="437"/>
      <c r="G236" s="437"/>
      <c r="H236" s="438"/>
      <c r="I236" s="437"/>
      <c r="J236" s="437"/>
      <c r="K236" s="437"/>
      <c r="L236" s="438"/>
      <c r="M236" s="437"/>
      <c r="N236" s="437"/>
      <c r="O236" s="437"/>
      <c r="P236" s="438"/>
      <c r="Q236" s="437"/>
      <c r="R236" s="437"/>
      <c r="S236" s="437"/>
      <c r="T236" s="438"/>
      <c r="U236" s="437"/>
      <c r="V236" s="437"/>
      <c r="W236" s="437"/>
      <c r="X236" s="438"/>
    </row>
    <row r="237" spans="2:24">
      <c r="B237" s="437"/>
      <c r="C237" s="438"/>
      <c r="D237" s="437"/>
      <c r="E237" s="437"/>
      <c r="F237" s="437"/>
      <c r="G237" s="437"/>
      <c r="H237" s="438"/>
      <c r="I237" s="437"/>
      <c r="J237" s="437"/>
      <c r="K237" s="437"/>
      <c r="L237" s="438"/>
      <c r="M237" s="437"/>
      <c r="N237" s="437"/>
      <c r="O237" s="437"/>
      <c r="P237" s="438"/>
      <c r="Q237" s="437"/>
      <c r="R237" s="437"/>
      <c r="S237" s="437"/>
      <c r="T237" s="438"/>
      <c r="U237" s="437"/>
      <c r="V237" s="437"/>
      <c r="W237" s="437"/>
      <c r="X237" s="438"/>
    </row>
    <row r="238" spans="2:24">
      <c r="B238" s="437"/>
      <c r="C238" s="438"/>
      <c r="D238" s="437"/>
      <c r="E238" s="437"/>
      <c r="F238" s="437"/>
      <c r="G238" s="437"/>
      <c r="H238" s="438"/>
      <c r="I238" s="437"/>
      <c r="J238" s="437"/>
      <c r="K238" s="437"/>
      <c r="L238" s="438"/>
      <c r="M238" s="437"/>
      <c r="N238" s="437"/>
      <c r="O238" s="437"/>
      <c r="P238" s="438"/>
      <c r="Q238" s="437"/>
      <c r="R238" s="437"/>
      <c r="S238" s="437"/>
      <c r="T238" s="438"/>
      <c r="U238" s="437"/>
      <c r="V238" s="437"/>
      <c r="W238" s="437"/>
      <c r="X238" s="438"/>
    </row>
    <row r="239" spans="2:24">
      <c r="B239" s="437"/>
      <c r="C239" s="438"/>
      <c r="D239" s="437"/>
      <c r="E239" s="437"/>
      <c r="F239" s="437"/>
      <c r="G239" s="437"/>
      <c r="H239" s="438"/>
      <c r="I239" s="437"/>
      <c r="J239" s="437"/>
      <c r="K239" s="437"/>
      <c r="L239" s="438"/>
      <c r="M239" s="437"/>
      <c r="N239" s="437"/>
      <c r="O239" s="437"/>
      <c r="P239" s="438"/>
      <c r="Q239" s="437"/>
      <c r="R239" s="437"/>
      <c r="S239" s="437"/>
      <c r="T239" s="438"/>
      <c r="U239" s="437"/>
      <c r="V239" s="437"/>
      <c r="W239" s="437"/>
      <c r="X239" s="438"/>
    </row>
    <row r="240" spans="2:24">
      <c r="B240" s="437"/>
      <c r="C240" s="438"/>
      <c r="D240" s="437"/>
      <c r="E240" s="437"/>
      <c r="F240" s="437"/>
      <c r="G240" s="437"/>
      <c r="H240" s="438"/>
      <c r="I240" s="437"/>
      <c r="J240" s="437"/>
      <c r="K240" s="437"/>
      <c r="L240" s="438"/>
      <c r="M240" s="437"/>
      <c r="N240" s="437"/>
      <c r="O240" s="437"/>
      <c r="P240" s="438"/>
      <c r="Q240" s="437"/>
      <c r="R240" s="437"/>
      <c r="S240" s="437"/>
      <c r="T240" s="438"/>
      <c r="U240" s="437"/>
      <c r="V240" s="437"/>
      <c r="W240" s="437"/>
      <c r="X240" s="438"/>
    </row>
    <row r="241" spans="2:24">
      <c r="B241" s="437"/>
      <c r="C241" s="438"/>
      <c r="D241" s="437"/>
      <c r="E241" s="437"/>
      <c r="F241" s="437"/>
      <c r="G241" s="437"/>
      <c r="H241" s="438"/>
      <c r="I241" s="437"/>
      <c r="J241" s="437"/>
      <c r="K241" s="437"/>
      <c r="L241" s="438"/>
      <c r="M241" s="437"/>
      <c r="N241" s="437"/>
      <c r="O241" s="437"/>
      <c r="P241" s="438"/>
      <c r="Q241" s="437"/>
      <c r="R241" s="437"/>
      <c r="S241" s="437"/>
      <c r="T241" s="438"/>
      <c r="U241" s="437"/>
      <c r="V241" s="437"/>
      <c r="W241" s="437"/>
      <c r="X241" s="438"/>
    </row>
    <row r="242" spans="2:24">
      <c r="B242" s="437"/>
      <c r="C242" s="438"/>
      <c r="D242" s="437"/>
      <c r="E242" s="437"/>
      <c r="F242" s="437"/>
      <c r="G242" s="437"/>
      <c r="H242" s="438"/>
      <c r="I242" s="437"/>
      <c r="J242" s="437"/>
      <c r="K242" s="437"/>
      <c r="L242" s="438"/>
      <c r="M242" s="437"/>
      <c r="N242" s="437"/>
      <c r="O242" s="437"/>
      <c r="P242" s="438"/>
      <c r="Q242" s="437"/>
      <c r="R242" s="437"/>
      <c r="S242" s="437"/>
      <c r="T242" s="438"/>
      <c r="U242" s="437"/>
      <c r="V242" s="437"/>
      <c r="W242" s="437"/>
      <c r="X242" s="438"/>
    </row>
    <row r="243" spans="2:24">
      <c r="B243" s="437"/>
      <c r="C243" s="438"/>
      <c r="D243" s="437"/>
      <c r="E243" s="437"/>
      <c r="F243" s="437"/>
      <c r="G243" s="437"/>
      <c r="H243" s="438"/>
      <c r="I243" s="437"/>
      <c r="J243" s="437"/>
      <c r="K243" s="437"/>
      <c r="L243" s="438"/>
      <c r="M243" s="437"/>
      <c r="N243" s="437"/>
      <c r="O243" s="437"/>
      <c r="P243" s="438"/>
      <c r="Q243" s="437"/>
      <c r="R243" s="437"/>
      <c r="S243" s="437"/>
      <c r="T243" s="438"/>
      <c r="U243" s="437"/>
      <c r="V243" s="437"/>
      <c r="W243" s="437"/>
      <c r="X243" s="438"/>
    </row>
    <row r="244" spans="2:24">
      <c r="B244" s="437"/>
      <c r="C244" s="438"/>
      <c r="D244" s="437"/>
      <c r="E244" s="437"/>
      <c r="F244" s="437"/>
      <c r="G244" s="437"/>
      <c r="H244" s="438"/>
      <c r="I244" s="437"/>
      <c r="J244" s="437"/>
      <c r="K244" s="437"/>
      <c r="L244" s="438"/>
      <c r="M244" s="437"/>
      <c r="N244" s="437"/>
      <c r="O244" s="437"/>
      <c r="P244" s="438"/>
      <c r="Q244" s="437"/>
      <c r="R244" s="437"/>
      <c r="S244" s="437"/>
      <c r="T244" s="438"/>
      <c r="U244" s="437"/>
      <c r="V244" s="437"/>
      <c r="W244" s="437"/>
      <c r="X244" s="438"/>
    </row>
    <row r="245" spans="2:24">
      <c r="B245" s="437"/>
      <c r="C245" s="438"/>
      <c r="D245" s="437"/>
      <c r="E245" s="437"/>
      <c r="F245" s="437"/>
      <c r="G245" s="437"/>
      <c r="H245" s="438"/>
      <c r="I245" s="437"/>
      <c r="J245" s="437"/>
      <c r="K245" s="437"/>
      <c r="L245" s="438"/>
      <c r="M245" s="437"/>
      <c r="N245" s="437"/>
      <c r="O245" s="437"/>
      <c r="P245" s="438"/>
      <c r="Q245" s="437"/>
      <c r="R245" s="437"/>
      <c r="S245" s="437"/>
      <c r="T245" s="438"/>
      <c r="U245" s="437"/>
      <c r="V245" s="437"/>
      <c r="W245" s="437"/>
      <c r="X245" s="438"/>
    </row>
    <row r="246" spans="2:24">
      <c r="B246" s="437"/>
      <c r="C246" s="438"/>
      <c r="D246" s="437"/>
      <c r="E246" s="437"/>
      <c r="F246" s="437"/>
      <c r="G246" s="437"/>
      <c r="H246" s="438"/>
      <c r="I246" s="437"/>
      <c r="J246" s="437"/>
      <c r="K246" s="437"/>
      <c r="L246" s="438"/>
      <c r="M246" s="437"/>
      <c r="N246" s="437"/>
      <c r="O246" s="437"/>
      <c r="P246" s="438"/>
      <c r="Q246" s="437"/>
      <c r="R246" s="437"/>
      <c r="S246" s="437"/>
      <c r="T246" s="438"/>
      <c r="U246" s="437"/>
      <c r="V246" s="437"/>
      <c r="W246" s="437"/>
      <c r="X246" s="438"/>
    </row>
    <row r="247" spans="2:24">
      <c r="B247" s="437"/>
      <c r="C247" s="438"/>
      <c r="D247" s="437"/>
      <c r="E247" s="437"/>
      <c r="F247" s="437"/>
      <c r="G247" s="437"/>
      <c r="H247" s="438"/>
      <c r="I247" s="437"/>
      <c r="J247" s="437"/>
      <c r="K247" s="437"/>
      <c r="L247" s="438"/>
      <c r="M247" s="437"/>
      <c r="N247" s="437"/>
      <c r="O247" s="437"/>
      <c r="P247" s="438"/>
      <c r="Q247" s="437"/>
      <c r="R247" s="437"/>
      <c r="S247" s="437"/>
      <c r="T247" s="438"/>
      <c r="U247" s="437"/>
      <c r="V247" s="437"/>
      <c r="W247" s="437"/>
      <c r="X247" s="438"/>
    </row>
    <row r="248" spans="2:24">
      <c r="B248" s="437"/>
      <c r="C248" s="438"/>
      <c r="D248" s="437"/>
      <c r="E248" s="437"/>
      <c r="F248" s="437"/>
      <c r="G248" s="437"/>
      <c r="H248" s="438"/>
      <c r="I248" s="437"/>
      <c r="J248" s="437"/>
      <c r="K248" s="437"/>
      <c r="L248" s="438"/>
      <c r="M248" s="437"/>
      <c r="N248" s="437"/>
      <c r="O248" s="437"/>
      <c r="P248" s="438"/>
      <c r="Q248" s="437"/>
      <c r="R248" s="437"/>
      <c r="S248" s="437"/>
      <c r="T248" s="438"/>
      <c r="U248" s="437"/>
      <c r="V248" s="437"/>
      <c r="W248" s="437"/>
      <c r="X248" s="438"/>
    </row>
    <row r="249" spans="2:24">
      <c r="B249" s="437"/>
      <c r="C249" s="438"/>
      <c r="D249" s="437"/>
      <c r="E249" s="437"/>
      <c r="F249" s="437"/>
      <c r="G249" s="437"/>
      <c r="H249" s="438"/>
      <c r="I249" s="437"/>
      <c r="J249" s="437"/>
      <c r="K249" s="437"/>
      <c r="L249" s="438"/>
      <c r="M249" s="437"/>
      <c r="N249" s="437"/>
      <c r="O249" s="437"/>
      <c r="P249" s="438"/>
      <c r="Q249" s="437"/>
      <c r="R249" s="437"/>
      <c r="S249" s="437"/>
      <c r="T249" s="438"/>
      <c r="U249" s="437"/>
      <c r="V249" s="437"/>
      <c r="W249" s="437"/>
      <c r="X249" s="438"/>
    </row>
    <row r="250" spans="2:24">
      <c r="B250" s="437"/>
      <c r="C250" s="438"/>
      <c r="D250" s="437"/>
      <c r="E250" s="437"/>
      <c r="F250" s="437"/>
      <c r="G250" s="437"/>
      <c r="H250" s="438"/>
      <c r="I250" s="437"/>
      <c r="J250" s="437"/>
      <c r="K250" s="437"/>
      <c r="L250" s="438"/>
      <c r="M250" s="437"/>
      <c r="N250" s="437"/>
      <c r="O250" s="437"/>
      <c r="P250" s="438"/>
      <c r="Q250" s="437"/>
      <c r="R250" s="437"/>
      <c r="S250" s="437"/>
      <c r="T250" s="438"/>
      <c r="U250" s="437"/>
      <c r="V250" s="437"/>
      <c r="W250" s="437"/>
      <c r="X250" s="438"/>
    </row>
    <row r="251" spans="2:24">
      <c r="B251" s="437"/>
      <c r="C251" s="438"/>
      <c r="D251" s="437"/>
      <c r="E251" s="437"/>
      <c r="F251" s="437"/>
      <c r="G251" s="437"/>
      <c r="H251" s="438"/>
      <c r="I251" s="437"/>
      <c r="J251" s="437"/>
      <c r="K251" s="437"/>
      <c r="L251" s="438"/>
      <c r="M251" s="437"/>
      <c r="N251" s="437"/>
      <c r="O251" s="437"/>
      <c r="P251" s="438"/>
      <c r="Q251" s="437"/>
      <c r="R251" s="437"/>
      <c r="S251" s="437"/>
      <c r="T251" s="438"/>
      <c r="U251" s="437"/>
      <c r="V251" s="437"/>
      <c r="W251" s="437"/>
      <c r="X251" s="438"/>
    </row>
    <row r="252" spans="2:24">
      <c r="B252" s="437"/>
      <c r="C252" s="438"/>
      <c r="D252" s="437"/>
      <c r="E252" s="437"/>
      <c r="F252" s="437"/>
      <c r="G252" s="437"/>
      <c r="H252" s="438"/>
      <c r="I252" s="437"/>
      <c r="J252" s="437"/>
      <c r="K252" s="437"/>
      <c r="L252" s="438"/>
      <c r="M252" s="437"/>
      <c r="N252" s="437"/>
      <c r="O252" s="437"/>
      <c r="P252" s="438"/>
      <c r="Q252" s="437"/>
      <c r="R252" s="437"/>
      <c r="S252" s="437"/>
      <c r="T252" s="438"/>
      <c r="U252" s="437"/>
      <c r="V252" s="437"/>
      <c r="W252" s="437"/>
      <c r="X252" s="438"/>
    </row>
    <row r="253" spans="2:24">
      <c r="B253" s="437"/>
      <c r="C253" s="438"/>
      <c r="D253" s="437"/>
      <c r="E253" s="437"/>
      <c r="F253" s="437"/>
      <c r="G253" s="437"/>
      <c r="H253" s="438"/>
      <c r="I253" s="437"/>
      <c r="J253" s="437"/>
      <c r="K253" s="437"/>
      <c r="L253" s="438"/>
      <c r="M253" s="437"/>
      <c r="N253" s="437"/>
      <c r="O253" s="437"/>
      <c r="P253" s="438"/>
      <c r="Q253" s="437"/>
      <c r="R253" s="437"/>
      <c r="S253" s="437"/>
      <c r="T253" s="438"/>
      <c r="U253" s="437"/>
      <c r="V253" s="437"/>
      <c r="W253" s="437"/>
      <c r="X253" s="438"/>
    </row>
    <row r="254" spans="2:24">
      <c r="B254" s="437"/>
      <c r="C254" s="438"/>
      <c r="D254" s="437"/>
      <c r="E254" s="437"/>
      <c r="F254" s="437"/>
      <c r="G254" s="437"/>
      <c r="H254" s="438"/>
      <c r="I254" s="437"/>
      <c r="J254" s="437"/>
      <c r="K254" s="437"/>
      <c r="L254" s="438"/>
      <c r="M254" s="437"/>
      <c r="N254" s="437"/>
      <c r="O254" s="437"/>
      <c r="P254" s="438"/>
      <c r="Q254" s="437"/>
      <c r="R254" s="437"/>
      <c r="S254" s="437"/>
      <c r="T254" s="438"/>
      <c r="U254" s="437"/>
      <c r="V254" s="437"/>
      <c r="W254" s="437"/>
      <c r="X254" s="438"/>
    </row>
    <row r="255" spans="2:24">
      <c r="B255" s="437"/>
      <c r="C255" s="438"/>
      <c r="D255" s="437"/>
      <c r="E255" s="437"/>
      <c r="F255" s="437"/>
      <c r="G255" s="437"/>
      <c r="H255" s="438"/>
      <c r="I255" s="437"/>
      <c r="J255" s="437"/>
      <c r="K255" s="437"/>
      <c r="L255" s="438"/>
      <c r="M255" s="437"/>
      <c r="N255" s="437"/>
      <c r="O255" s="437"/>
      <c r="P255" s="438"/>
      <c r="Q255" s="437"/>
      <c r="R255" s="437"/>
      <c r="S255" s="437"/>
      <c r="T255" s="438"/>
      <c r="U255" s="437"/>
      <c r="V255" s="437"/>
      <c r="W255" s="437"/>
      <c r="X255" s="438"/>
    </row>
    <row r="256" spans="2:24">
      <c r="B256" s="437"/>
      <c r="C256" s="438"/>
      <c r="D256" s="437"/>
      <c r="E256" s="437"/>
      <c r="F256" s="437"/>
      <c r="G256" s="437"/>
      <c r="H256" s="438"/>
      <c r="I256" s="437"/>
      <c r="J256" s="437"/>
      <c r="K256" s="437"/>
      <c r="L256" s="438"/>
      <c r="M256" s="437"/>
      <c r="N256" s="437"/>
      <c r="O256" s="437"/>
      <c r="P256" s="438"/>
      <c r="Q256" s="437"/>
      <c r="R256" s="437"/>
      <c r="S256" s="437"/>
      <c r="T256" s="438"/>
      <c r="U256" s="437"/>
      <c r="V256" s="437"/>
      <c r="W256" s="437"/>
      <c r="X256" s="438"/>
    </row>
    <row r="257" spans="2:24">
      <c r="B257" s="437"/>
      <c r="C257" s="438"/>
      <c r="D257" s="437"/>
      <c r="E257" s="437"/>
      <c r="F257" s="437"/>
      <c r="G257" s="437"/>
      <c r="H257" s="438"/>
      <c r="I257" s="437"/>
      <c r="J257" s="437"/>
      <c r="K257" s="437"/>
      <c r="L257" s="438"/>
      <c r="M257" s="437"/>
      <c r="N257" s="437"/>
      <c r="O257" s="437"/>
      <c r="P257" s="438"/>
      <c r="Q257" s="437"/>
      <c r="R257" s="437"/>
      <c r="S257" s="437"/>
      <c r="T257" s="438"/>
      <c r="U257" s="437"/>
      <c r="V257" s="437"/>
      <c r="W257" s="437"/>
      <c r="X257" s="438"/>
    </row>
    <row r="258" spans="2:24">
      <c r="B258" s="437"/>
      <c r="C258" s="438"/>
      <c r="D258" s="437"/>
      <c r="E258" s="437"/>
      <c r="F258" s="437"/>
      <c r="G258" s="437"/>
      <c r="H258" s="438"/>
      <c r="I258" s="437"/>
      <c r="J258" s="437"/>
      <c r="K258" s="437"/>
      <c r="L258" s="438"/>
      <c r="M258" s="437"/>
      <c r="N258" s="437"/>
      <c r="O258" s="437"/>
      <c r="P258" s="438"/>
      <c r="Q258" s="437"/>
      <c r="R258" s="437"/>
      <c r="S258" s="437"/>
      <c r="T258" s="438"/>
      <c r="U258" s="437"/>
      <c r="V258" s="437"/>
      <c r="W258" s="437"/>
      <c r="X258" s="438"/>
    </row>
    <row r="259" spans="2:24">
      <c r="B259" s="437"/>
      <c r="C259" s="438"/>
      <c r="D259" s="437"/>
      <c r="E259" s="437"/>
      <c r="F259" s="437"/>
      <c r="G259" s="437"/>
      <c r="H259" s="438"/>
      <c r="I259" s="437"/>
      <c r="J259" s="437"/>
      <c r="K259" s="437"/>
      <c r="L259" s="438"/>
      <c r="M259" s="437"/>
      <c r="N259" s="437"/>
      <c r="O259" s="437"/>
      <c r="P259" s="438"/>
      <c r="Q259" s="437"/>
      <c r="R259" s="437"/>
      <c r="S259" s="437"/>
      <c r="T259" s="438"/>
      <c r="U259" s="437"/>
      <c r="V259" s="437"/>
      <c r="W259" s="437"/>
      <c r="X259" s="438"/>
    </row>
    <row r="260" spans="2:24">
      <c r="B260" s="437"/>
      <c r="C260" s="438"/>
      <c r="D260" s="437"/>
      <c r="E260" s="437"/>
      <c r="F260" s="437"/>
      <c r="G260" s="437"/>
      <c r="H260" s="438"/>
      <c r="I260" s="437"/>
      <c r="J260" s="437"/>
      <c r="K260" s="437"/>
      <c r="L260" s="438"/>
      <c r="M260" s="437"/>
      <c r="N260" s="437"/>
      <c r="O260" s="437"/>
      <c r="P260" s="438"/>
      <c r="Q260" s="437"/>
      <c r="R260" s="437"/>
      <c r="S260" s="437"/>
      <c r="T260" s="438"/>
      <c r="U260" s="437"/>
      <c r="V260" s="437"/>
      <c r="W260" s="437"/>
      <c r="X260" s="438"/>
    </row>
    <row r="261" spans="2:24">
      <c r="B261" s="437"/>
      <c r="C261" s="438"/>
      <c r="D261" s="437"/>
      <c r="E261" s="437"/>
      <c r="F261" s="437"/>
      <c r="G261" s="437"/>
      <c r="H261" s="438"/>
      <c r="I261" s="437"/>
      <c r="J261" s="437"/>
      <c r="K261" s="437"/>
      <c r="L261" s="438"/>
      <c r="M261" s="437"/>
      <c r="N261" s="437"/>
      <c r="O261" s="437"/>
      <c r="P261" s="438"/>
      <c r="Q261" s="437"/>
      <c r="R261" s="437"/>
      <c r="S261" s="437"/>
      <c r="T261" s="438"/>
      <c r="U261" s="437"/>
      <c r="V261" s="437"/>
      <c r="W261" s="437"/>
      <c r="X261" s="438"/>
    </row>
    <row r="262" spans="2:24">
      <c r="B262" s="437"/>
      <c r="C262" s="438"/>
      <c r="D262" s="437"/>
      <c r="E262" s="437"/>
      <c r="F262" s="437"/>
      <c r="G262" s="437"/>
      <c r="H262" s="438"/>
      <c r="I262" s="437"/>
      <c r="J262" s="437"/>
      <c r="K262" s="437"/>
      <c r="L262" s="438"/>
      <c r="M262" s="437"/>
      <c r="N262" s="437"/>
      <c r="O262" s="437"/>
      <c r="P262" s="438"/>
      <c r="Q262" s="437"/>
      <c r="R262" s="437"/>
      <c r="S262" s="437"/>
      <c r="T262" s="438"/>
      <c r="U262" s="437"/>
      <c r="V262" s="437"/>
      <c r="W262" s="437"/>
      <c r="X262" s="438"/>
    </row>
    <row r="263" spans="2:24">
      <c r="B263" s="437"/>
      <c r="C263" s="438"/>
      <c r="D263" s="437"/>
      <c r="E263" s="437"/>
      <c r="F263" s="437"/>
      <c r="G263" s="437"/>
      <c r="H263" s="438"/>
      <c r="I263" s="437"/>
      <c r="J263" s="437"/>
      <c r="K263" s="437"/>
      <c r="L263" s="438"/>
      <c r="M263" s="437"/>
      <c r="N263" s="437"/>
      <c r="O263" s="437"/>
      <c r="P263" s="438"/>
      <c r="Q263" s="437"/>
      <c r="R263" s="437"/>
      <c r="S263" s="437"/>
      <c r="T263" s="438"/>
      <c r="U263" s="437"/>
      <c r="V263" s="437"/>
      <c r="W263" s="437"/>
      <c r="X263" s="438"/>
    </row>
    <row r="264" spans="2:24">
      <c r="B264" s="437"/>
      <c r="C264" s="438"/>
      <c r="D264" s="437"/>
      <c r="E264" s="437"/>
      <c r="F264" s="437"/>
      <c r="G264" s="437"/>
      <c r="H264" s="438"/>
      <c r="I264" s="437"/>
      <c r="J264" s="437"/>
      <c r="K264" s="437"/>
      <c r="L264" s="438"/>
      <c r="M264" s="437"/>
      <c r="N264" s="437"/>
      <c r="O264" s="437"/>
      <c r="P264" s="438"/>
      <c r="Q264" s="437"/>
      <c r="R264" s="437"/>
      <c r="S264" s="437"/>
      <c r="T264" s="438"/>
      <c r="U264" s="437"/>
      <c r="V264" s="437"/>
      <c r="W264" s="437"/>
      <c r="X264" s="438"/>
    </row>
    <row r="265" spans="2:24">
      <c r="B265" s="437"/>
      <c r="C265" s="438"/>
      <c r="D265" s="437"/>
      <c r="E265" s="437"/>
      <c r="F265" s="437"/>
      <c r="G265" s="437"/>
      <c r="H265" s="438"/>
      <c r="I265" s="437"/>
      <c r="J265" s="437"/>
      <c r="K265" s="437"/>
      <c r="L265" s="438"/>
      <c r="M265" s="437"/>
      <c r="N265" s="437"/>
      <c r="O265" s="437"/>
      <c r="P265" s="438"/>
      <c r="Q265" s="437"/>
      <c r="R265" s="437"/>
      <c r="S265" s="437"/>
      <c r="T265" s="438"/>
      <c r="U265" s="437"/>
      <c r="V265" s="437"/>
      <c r="W265" s="437"/>
      <c r="X265" s="438"/>
    </row>
    <row r="266" spans="2:24">
      <c r="B266" s="437"/>
      <c r="C266" s="438"/>
      <c r="D266" s="437"/>
      <c r="E266" s="437"/>
      <c r="F266" s="437"/>
      <c r="G266" s="437"/>
      <c r="H266" s="438"/>
      <c r="I266" s="437"/>
      <c r="J266" s="437"/>
      <c r="K266" s="437"/>
      <c r="L266" s="438"/>
      <c r="M266" s="437"/>
      <c r="N266" s="437"/>
      <c r="O266" s="437"/>
      <c r="P266" s="438"/>
      <c r="Q266" s="437"/>
      <c r="R266" s="437"/>
      <c r="S266" s="437"/>
      <c r="T266" s="438"/>
      <c r="U266" s="437"/>
      <c r="V266" s="437"/>
      <c r="W266" s="437"/>
      <c r="X266" s="438"/>
    </row>
    <row r="267" spans="2:24">
      <c r="B267" s="437"/>
      <c r="C267" s="438"/>
      <c r="D267" s="437"/>
      <c r="E267" s="437"/>
      <c r="F267" s="437"/>
      <c r="G267" s="437"/>
      <c r="H267" s="438"/>
      <c r="I267" s="437"/>
      <c r="J267" s="437"/>
      <c r="K267" s="437"/>
      <c r="L267" s="438"/>
      <c r="M267" s="437"/>
      <c r="N267" s="437"/>
      <c r="O267" s="437"/>
      <c r="P267" s="438"/>
      <c r="Q267" s="437"/>
      <c r="R267" s="437"/>
      <c r="S267" s="437"/>
      <c r="T267" s="438"/>
      <c r="U267" s="437"/>
      <c r="V267" s="437"/>
      <c r="W267" s="437"/>
      <c r="X267" s="438"/>
    </row>
    <row r="268" spans="2:24">
      <c r="B268" s="437"/>
      <c r="C268" s="438"/>
      <c r="D268" s="437"/>
      <c r="E268" s="437"/>
      <c r="F268" s="437"/>
      <c r="G268" s="437"/>
      <c r="H268" s="438"/>
      <c r="I268" s="437"/>
      <c r="J268" s="437"/>
      <c r="K268" s="437"/>
      <c r="L268" s="438"/>
      <c r="M268" s="437"/>
      <c r="N268" s="437"/>
      <c r="O268" s="437"/>
      <c r="P268" s="438"/>
      <c r="Q268" s="437"/>
      <c r="R268" s="437"/>
      <c r="S268" s="437"/>
      <c r="T268" s="438"/>
      <c r="U268" s="437"/>
      <c r="V268" s="437"/>
      <c r="W268" s="437"/>
      <c r="X268" s="438"/>
    </row>
    <row r="269" spans="2:24">
      <c r="B269" s="437"/>
      <c r="C269" s="438"/>
      <c r="D269" s="437"/>
      <c r="E269" s="437"/>
      <c r="F269" s="437"/>
      <c r="G269" s="437"/>
      <c r="H269" s="438"/>
      <c r="I269" s="437"/>
      <c r="J269" s="437"/>
      <c r="K269" s="437"/>
      <c r="L269" s="438"/>
      <c r="M269" s="437"/>
      <c r="N269" s="437"/>
      <c r="O269" s="437"/>
      <c r="P269" s="438"/>
      <c r="Q269" s="437"/>
      <c r="R269" s="437"/>
      <c r="S269" s="437"/>
      <c r="T269" s="438"/>
      <c r="U269" s="437"/>
      <c r="V269" s="437"/>
      <c r="W269" s="437"/>
      <c r="X269" s="438"/>
    </row>
    <row r="270" spans="2:24">
      <c r="B270" s="437"/>
      <c r="C270" s="438"/>
      <c r="D270" s="437"/>
      <c r="E270" s="437"/>
      <c r="F270" s="437"/>
      <c r="G270" s="437"/>
      <c r="H270" s="438"/>
      <c r="I270" s="437"/>
      <c r="J270" s="437"/>
      <c r="K270" s="437"/>
      <c r="L270" s="438"/>
      <c r="M270" s="437"/>
      <c r="N270" s="437"/>
      <c r="O270" s="437"/>
      <c r="P270" s="438"/>
      <c r="Q270" s="437"/>
      <c r="R270" s="437"/>
      <c r="S270" s="437"/>
      <c r="T270" s="438"/>
      <c r="U270" s="437"/>
      <c r="V270" s="437"/>
      <c r="W270" s="437"/>
      <c r="X270" s="438"/>
    </row>
    <row r="271" spans="2:24">
      <c r="B271" s="437"/>
      <c r="C271" s="438"/>
      <c r="D271" s="437"/>
      <c r="E271" s="437"/>
      <c r="F271" s="437"/>
      <c r="G271" s="437"/>
      <c r="H271" s="438"/>
      <c r="I271" s="437"/>
      <c r="J271" s="437"/>
      <c r="K271" s="437"/>
      <c r="L271" s="438"/>
      <c r="M271" s="437"/>
      <c r="N271" s="437"/>
      <c r="O271" s="437"/>
      <c r="P271" s="438"/>
      <c r="Q271" s="437"/>
      <c r="R271" s="437"/>
      <c r="S271" s="437"/>
      <c r="T271" s="438"/>
      <c r="U271" s="437"/>
      <c r="V271" s="437"/>
      <c r="W271" s="437"/>
      <c r="X271" s="438"/>
    </row>
    <row r="272" spans="2:24">
      <c r="B272" s="437"/>
      <c r="C272" s="438"/>
      <c r="D272" s="437"/>
      <c r="E272" s="437"/>
      <c r="F272" s="437"/>
      <c r="G272" s="437"/>
      <c r="H272" s="438"/>
      <c r="I272" s="437"/>
      <c r="J272" s="437"/>
      <c r="K272" s="437"/>
      <c r="L272" s="438"/>
      <c r="M272" s="437"/>
      <c r="N272" s="437"/>
      <c r="O272" s="437"/>
      <c r="P272" s="438"/>
      <c r="Q272" s="437"/>
      <c r="R272" s="437"/>
      <c r="S272" s="437"/>
      <c r="T272" s="438"/>
      <c r="U272" s="437"/>
      <c r="V272" s="437"/>
      <c r="W272" s="437"/>
      <c r="X272" s="438"/>
    </row>
    <row r="273" spans="2:24">
      <c r="B273" s="437"/>
      <c r="C273" s="438"/>
      <c r="D273" s="437"/>
      <c r="E273" s="437"/>
      <c r="F273" s="437"/>
      <c r="G273" s="437"/>
      <c r="H273" s="438"/>
      <c r="I273" s="437"/>
      <c r="J273" s="437"/>
      <c r="K273" s="437"/>
      <c r="L273" s="438"/>
      <c r="M273" s="437"/>
      <c r="N273" s="437"/>
      <c r="O273" s="437"/>
      <c r="P273" s="438"/>
      <c r="Q273" s="437"/>
      <c r="R273" s="437"/>
      <c r="S273" s="437"/>
      <c r="T273" s="438"/>
      <c r="U273" s="437"/>
      <c r="V273" s="437"/>
      <c r="W273" s="437"/>
      <c r="X273" s="438"/>
    </row>
    <row r="274" spans="2:24">
      <c r="B274" s="437"/>
      <c r="C274" s="438"/>
      <c r="D274" s="437"/>
      <c r="E274" s="437"/>
      <c r="F274" s="437"/>
      <c r="G274" s="437"/>
      <c r="H274" s="438"/>
      <c r="I274" s="437"/>
      <c r="J274" s="437"/>
      <c r="K274" s="437"/>
      <c r="L274" s="438"/>
      <c r="M274" s="437"/>
      <c r="N274" s="437"/>
      <c r="O274" s="437"/>
      <c r="P274" s="438"/>
      <c r="Q274" s="437"/>
      <c r="R274" s="437"/>
      <c r="S274" s="437"/>
      <c r="T274" s="438"/>
      <c r="U274" s="437"/>
      <c r="V274" s="437"/>
      <c r="W274" s="437"/>
      <c r="X274" s="438"/>
    </row>
    <row r="275" spans="2:24">
      <c r="B275" s="437"/>
      <c r="C275" s="438"/>
      <c r="D275" s="437"/>
      <c r="E275" s="437"/>
      <c r="F275" s="437"/>
      <c r="G275" s="437"/>
      <c r="H275" s="438"/>
      <c r="I275" s="437"/>
      <c r="J275" s="437"/>
      <c r="K275" s="437"/>
      <c r="L275" s="438"/>
      <c r="M275" s="437"/>
      <c r="N275" s="437"/>
      <c r="O275" s="437"/>
      <c r="P275" s="438"/>
      <c r="Q275" s="437"/>
      <c r="R275" s="437"/>
      <c r="S275" s="437"/>
      <c r="T275" s="438"/>
      <c r="U275" s="437"/>
      <c r="V275" s="437"/>
      <c r="W275" s="437"/>
      <c r="X275" s="438"/>
    </row>
    <row r="276" spans="2:24">
      <c r="B276" s="437"/>
      <c r="C276" s="438"/>
      <c r="D276" s="437"/>
      <c r="E276" s="437"/>
      <c r="F276" s="437"/>
      <c r="G276" s="437"/>
      <c r="H276" s="438"/>
      <c r="I276" s="437"/>
      <c r="J276" s="437"/>
      <c r="K276" s="437"/>
      <c r="L276" s="438"/>
      <c r="M276" s="437"/>
      <c r="N276" s="437"/>
      <c r="O276" s="437"/>
      <c r="P276" s="438"/>
      <c r="Q276" s="437"/>
      <c r="R276" s="437"/>
      <c r="S276" s="437"/>
      <c r="T276" s="438"/>
      <c r="U276" s="437"/>
      <c r="V276" s="437"/>
      <c r="W276" s="437"/>
      <c r="X276" s="438"/>
    </row>
    <row r="277" spans="2:24">
      <c r="B277" s="437"/>
      <c r="C277" s="438"/>
      <c r="D277" s="437"/>
      <c r="E277" s="437"/>
      <c r="F277" s="437"/>
      <c r="G277" s="437"/>
      <c r="H277" s="438"/>
      <c r="I277" s="437"/>
      <c r="J277" s="437"/>
      <c r="K277" s="437"/>
      <c r="L277" s="438"/>
      <c r="M277" s="437"/>
      <c r="N277" s="437"/>
      <c r="O277" s="437"/>
      <c r="P277" s="438"/>
      <c r="Q277" s="437"/>
      <c r="R277" s="437"/>
      <c r="S277" s="437"/>
      <c r="T277" s="438"/>
      <c r="U277" s="437"/>
      <c r="V277" s="437"/>
      <c r="W277" s="437"/>
      <c r="X277" s="438"/>
    </row>
    <row r="278" spans="2:24">
      <c r="B278" s="437"/>
      <c r="C278" s="438"/>
      <c r="D278" s="437"/>
      <c r="E278" s="437"/>
      <c r="F278" s="437"/>
      <c r="G278" s="437"/>
      <c r="H278" s="438"/>
      <c r="I278" s="437"/>
      <c r="J278" s="437"/>
      <c r="K278" s="437"/>
      <c r="L278" s="438"/>
      <c r="M278" s="437"/>
      <c r="N278" s="437"/>
      <c r="O278" s="437"/>
      <c r="P278" s="438"/>
      <c r="Q278" s="437"/>
      <c r="R278" s="437"/>
      <c r="S278" s="437"/>
      <c r="T278" s="438"/>
      <c r="U278" s="437"/>
      <c r="V278" s="437"/>
      <c r="W278" s="437"/>
      <c r="X278" s="438"/>
    </row>
    <row r="279" spans="2:24">
      <c r="B279" s="437"/>
      <c r="C279" s="438"/>
      <c r="D279" s="437"/>
      <c r="E279" s="437"/>
      <c r="F279" s="437"/>
      <c r="G279" s="437"/>
      <c r="H279" s="438"/>
      <c r="I279" s="437"/>
      <c r="J279" s="437"/>
      <c r="K279" s="437"/>
      <c r="L279" s="438"/>
      <c r="M279" s="437"/>
      <c r="N279" s="437"/>
      <c r="O279" s="437"/>
      <c r="P279" s="438"/>
      <c r="Q279" s="437"/>
      <c r="R279" s="437"/>
      <c r="S279" s="437"/>
      <c r="T279" s="438"/>
      <c r="U279" s="437"/>
      <c r="V279" s="437"/>
      <c r="W279" s="437"/>
      <c r="X279" s="438"/>
    </row>
    <row r="280" spans="2:24">
      <c r="B280" s="437"/>
      <c r="C280" s="438"/>
      <c r="D280" s="437"/>
      <c r="E280" s="437"/>
      <c r="F280" s="437"/>
      <c r="G280" s="437"/>
      <c r="H280" s="438"/>
      <c r="I280" s="437"/>
      <c r="J280" s="437"/>
      <c r="K280" s="437"/>
      <c r="L280" s="438"/>
      <c r="M280" s="437"/>
      <c r="N280" s="437"/>
      <c r="O280" s="437"/>
      <c r="P280" s="438"/>
      <c r="Q280" s="437"/>
      <c r="R280" s="437"/>
      <c r="S280" s="437"/>
      <c r="T280" s="438"/>
      <c r="U280" s="437"/>
      <c r="V280" s="437"/>
      <c r="W280" s="437"/>
      <c r="X280" s="438"/>
    </row>
    <row r="281" spans="2:24">
      <c r="B281" s="437"/>
      <c r="C281" s="438"/>
      <c r="D281" s="437"/>
      <c r="E281" s="437"/>
      <c r="F281" s="437"/>
      <c r="G281" s="437"/>
      <c r="H281" s="438"/>
      <c r="I281" s="437"/>
      <c r="J281" s="437"/>
      <c r="K281" s="437"/>
      <c r="L281" s="438"/>
      <c r="M281" s="437"/>
      <c r="N281" s="437"/>
      <c r="O281" s="437"/>
      <c r="P281" s="438"/>
      <c r="Q281" s="437"/>
      <c r="R281" s="437"/>
      <c r="S281" s="437"/>
      <c r="T281" s="438"/>
      <c r="U281" s="437"/>
      <c r="V281" s="437"/>
      <c r="W281" s="437"/>
      <c r="X281" s="438"/>
    </row>
    <row r="282" spans="2:24">
      <c r="B282" s="437"/>
      <c r="C282" s="438"/>
      <c r="D282" s="437"/>
      <c r="E282" s="437"/>
      <c r="F282" s="437"/>
      <c r="G282" s="437"/>
      <c r="H282" s="438"/>
      <c r="I282" s="437"/>
      <c r="J282" s="437"/>
      <c r="K282" s="437"/>
      <c r="L282" s="438"/>
      <c r="M282" s="437"/>
      <c r="N282" s="437"/>
      <c r="O282" s="437"/>
      <c r="P282" s="438"/>
      <c r="Q282" s="437"/>
      <c r="R282" s="437"/>
      <c r="S282" s="437"/>
      <c r="T282" s="438"/>
      <c r="U282" s="437"/>
      <c r="V282" s="437"/>
      <c r="W282" s="437"/>
      <c r="X282" s="438"/>
    </row>
    <row r="283" spans="2:24">
      <c r="B283" s="437"/>
      <c r="C283" s="438"/>
      <c r="D283" s="437"/>
      <c r="E283" s="437"/>
      <c r="F283" s="437"/>
      <c r="G283" s="437"/>
      <c r="H283" s="438"/>
      <c r="I283" s="437"/>
      <c r="J283" s="437"/>
      <c r="K283" s="437"/>
      <c r="L283" s="438"/>
      <c r="M283" s="437"/>
      <c r="N283" s="437"/>
      <c r="O283" s="437"/>
      <c r="P283" s="438"/>
      <c r="Q283" s="437"/>
      <c r="R283" s="437"/>
      <c r="S283" s="437"/>
      <c r="T283" s="438"/>
      <c r="U283" s="437"/>
      <c r="V283" s="437"/>
      <c r="W283" s="437"/>
      <c r="X283" s="438"/>
    </row>
    <row r="284" spans="2:24">
      <c r="B284" s="437"/>
      <c r="C284" s="438"/>
      <c r="D284" s="437"/>
      <c r="E284" s="437"/>
      <c r="F284" s="437"/>
      <c r="G284" s="437"/>
      <c r="H284" s="438"/>
      <c r="I284" s="437"/>
      <c r="J284" s="437"/>
      <c r="K284" s="437"/>
      <c r="L284" s="438"/>
      <c r="M284" s="437"/>
      <c r="N284" s="437"/>
      <c r="O284" s="437"/>
      <c r="P284" s="438"/>
      <c r="Q284" s="437"/>
      <c r="R284" s="437"/>
      <c r="S284" s="437"/>
      <c r="T284" s="438"/>
      <c r="U284" s="437"/>
      <c r="V284" s="437"/>
      <c r="W284" s="437"/>
      <c r="X284" s="438"/>
    </row>
    <row r="285" spans="2:24">
      <c r="B285" s="437"/>
      <c r="C285" s="438"/>
      <c r="D285" s="437"/>
      <c r="E285" s="437"/>
      <c r="F285" s="437"/>
      <c r="G285" s="437"/>
      <c r="H285" s="438"/>
      <c r="I285" s="437"/>
      <c r="J285" s="437"/>
      <c r="K285" s="437"/>
      <c r="L285" s="438"/>
      <c r="M285" s="437"/>
      <c r="N285" s="437"/>
      <c r="O285" s="437"/>
      <c r="P285" s="438"/>
      <c r="Q285" s="437"/>
      <c r="R285" s="437"/>
      <c r="S285" s="437"/>
      <c r="T285" s="438"/>
      <c r="U285" s="437"/>
      <c r="V285" s="437"/>
      <c r="W285" s="437"/>
      <c r="X285" s="438"/>
    </row>
    <row r="286" spans="2:24">
      <c r="B286" s="437"/>
      <c r="C286" s="438"/>
      <c r="D286" s="437"/>
      <c r="E286" s="437"/>
      <c r="F286" s="437"/>
      <c r="G286" s="437"/>
      <c r="H286" s="438"/>
      <c r="I286" s="437"/>
      <c r="J286" s="437"/>
      <c r="K286" s="437"/>
      <c r="L286" s="438"/>
      <c r="M286" s="437"/>
      <c r="N286" s="437"/>
      <c r="O286" s="437"/>
      <c r="P286" s="438"/>
      <c r="Q286" s="437"/>
      <c r="R286" s="437"/>
      <c r="S286" s="437"/>
      <c r="T286" s="438"/>
      <c r="U286" s="437"/>
      <c r="V286" s="437"/>
      <c r="W286" s="437"/>
      <c r="X286" s="438"/>
    </row>
    <row r="287" spans="2:24">
      <c r="B287" s="437"/>
      <c r="C287" s="438"/>
      <c r="D287" s="437"/>
      <c r="E287" s="437"/>
      <c r="F287" s="437"/>
      <c r="G287" s="437"/>
      <c r="H287" s="438"/>
      <c r="I287" s="437"/>
      <c r="J287" s="437"/>
      <c r="K287" s="437"/>
      <c r="L287" s="438"/>
      <c r="M287" s="437"/>
      <c r="N287" s="437"/>
      <c r="O287" s="437"/>
      <c r="P287" s="438"/>
      <c r="Q287" s="437"/>
      <c r="R287" s="437"/>
      <c r="S287" s="437"/>
      <c r="T287" s="438"/>
      <c r="U287" s="437"/>
      <c r="V287" s="437"/>
      <c r="W287" s="437"/>
      <c r="X287" s="438"/>
    </row>
    <row r="288" spans="2:24">
      <c r="B288" s="437"/>
      <c r="C288" s="438"/>
      <c r="D288" s="437"/>
      <c r="E288" s="437"/>
      <c r="F288" s="437"/>
      <c r="G288" s="437"/>
      <c r="H288" s="438"/>
      <c r="I288" s="437"/>
      <c r="J288" s="437"/>
      <c r="K288" s="437"/>
      <c r="L288" s="438"/>
      <c r="M288" s="437"/>
      <c r="N288" s="437"/>
      <c r="O288" s="437"/>
      <c r="P288" s="438"/>
      <c r="Q288" s="437"/>
      <c r="R288" s="437"/>
      <c r="S288" s="437"/>
      <c r="T288" s="438"/>
      <c r="U288" s="437"/>
      <c r="V288" s="437"/>
      <c r="W288" s="437"/>
      <c r="X288" s="438"/>
    </row>
    <row r="289" spans="2:24">
      <c r="B289" s="437"/>
      <c r="C289" s="438"/>
      <c r="D289" s="437"/>
      <c r="E289" s="437"/>
      <c r="F289" s="437"/>
      <c r="G289" s="437"/>
      <c r="H289" s="438"/>
      <c r="I289" s="437"/>
      <c r="J289" s="437"/>
      <c r="K289" s="437"/>
      <c r="L289" s="438"/>
      <c r="M289" s="437"/>
      <c r="N289" s="437"/>
      <c r="O289" s="437"/>
      <c r="P289" s="438"/>
      <c r="Q289" s="437"/>
      <c r="R289" s="437"/>
      <c r="S289" s="437"/>
      <c r="T289" s="438"/>
      <c r="U289" s="437"/>
      <c r="V289" s="437"/>
      <c r="W289" s="437"/>
      <c r="X289" s="438"/>
    </row>
    <row r="290" spans="2:24">
      <c r="B290" s="437"/>
      <c r="C290" s="438"/>
      <c r="D290" s="437"/>
      <c r="E290" s="437"/>
      <c r="F290" s="437"/>
      <c r="G290" s="437"/>
      <c r="H290" s="438"/>
      <c r="I290" s="437"/>
      <c r="J290" s="437"/>
      <c r="K290" s="437"/>
      <c r="L290" s="438"/>
      <c r="M290" s="437"/>
      <c r="N290" s="437"/>
      <c r="O290" s="437"/>
      <c r="P290" s="438"/>
      <c r="Q290" s="437"/>
      <c r="R290" s="437"/>
      <c r="S290" s="437"/>
      <c r="T290" s="438"/>
      <c r="U290" s="437"/>
      <c r="V290" s="437"/>
      <c r="W290" s="437"/>
      <c r="X290" s="438"/>
    </row>
    <row r="291" spans="2:24">
      <c r="B291" s="437"/>
      <c r="C291" s="438"/>
      <c r="D291" s="437"/>
      <c r="E291" s="437"/>
      <c r="F291" s="437"/>
      <c r="G291" s="437"/>
      <c r="H291" s="438"/>
      <c r="I291" s="437"/>
      <c r="J291" s="437"/>
      <c r="K291" s="437"/>
      <c r="L291" s="438"/>
      <c r="M291" s="437"/>
      <c r="N291" s="437"/>
      <c r="O291" s="437"/>
      <c r="P291" s="438"/>
      <c r="Q291" s="437"/>
      <c r="R291" s="437"/>
      <c r="S291" s="437"/>
      <c r="T291" s="438"/>
      <c r="U291" s="437"/>
      <c r="V291" s="437"/>
      <c r="W291" s="437"/>
      <c r="X291" s="438"/>
    </row>
    <row r="292" spans="2:24">
      <c r="B292" s="437"/>
      <c r="C292" s="438"/>
      <c r="D292" s="437"/>
      <c r="E292" s="437"/>
      <c r="F292" s="437"/>
      <c r="G292" s="437"/>
      <c r="H292" s="438"/>
      <c r="I292" s="437"/>
      <c r="J292" s="437"/>
      <c r="K292" s="437"/>
      <c r="L292" s="438"/>
      <c r="M292" s="437"/>
      <c r="N292" s="437"/>
      <c r="O292" s="437"/>
      <c r="P292" s="438"/>
      <c r="Q292" s="437"/>
      <c r="R292" s="437"/>
      <c r="S292" s="437"/>
      <c r="T292" s="438"/>
      <c r="U292" s="437"/>
      <c r="V292" s="437"/>
      <c r="W292" s="437"/>
      <c r="X292" s="438"/>
    </row>
    <row r="293" spans="2:24">
      <c r="B293" s="437"/>
      <c r="C293" s="438"/>
      <c r="D293" s="437"/>
      <c r="E293" s="437"/>
      <c r="F293" s="437"/>
      <c r="G293" s="437"/>
      <c r="H293" s="438"/>
      <c r="I293" s="437"/>
      <c r="J293" s="437"/>
      <c r="K293" s="437"/>
      <c r="L293" s="438"/>
      <c r="M293" s="437"/>
      <c r="N293" s="437"/>
      <c r="O293" s="437"/>
      <c r="P293" s="438"/>
      <c r="Q293" s="437"/>
      <c r="R293" s="437"/>
      <c r="S293" s="437"/>
      <c r="T293" s="438"/>
      <c r="U293" s="437"/>
      <c r="V293" s="437"/>
      <c r="W293" s="437"/>
      <c r="X293" s="438"/>
    </row>
    <row r="294" spans="2:24">
      <c r="B294" s="437"/>
      <c r="C294" s="438"/>
      <c r="D294" s="437"/>
      <c r="E294" s="437"/>
      <c r="F294" s="437"/>
      <c r="G294" s="437"/>
      <c r="H294" s="438"/>
      <c r="I294" s="437"/>
      <c r="J294" s="437"/>
      <c r="K294" s="437"/>
      <c r="L294" s="438"/>
      <c r="M294" s="437"/>
      <c r="N294" s="437"/>
      <c r="O294" s="437"/>
      <c r="P294" s="438"/>
      <c r="Q294" s="437"/>
      <c r="R294" s="437"/>
      <c r="S294" s="437"/>
      <c r="T294" s="438"/>
      <c r="U294" s="437"/>
      <c r="V294" s="437"/>
      <c r="W294" s="437"/>
      <c r="X294" s="438"/>
    </row>
    <row r="295" spans="2:24">
      <c r="B295" s="437"/>
      <c r="C295" s="438"/>
      <c r="D295" s="437"/>
      <c r="E295" s="437"/>
      <c r="F295" s="437"/>
      <c r="G295" s="437"/>
      <c r="H295" s="438"/>
      <c r="I295" s="437"/>
      <c r="J295" s="437"/>
      <c r="K295" s="437"/>
      <c r="L295" s="438"/>
      <c r="M295" s="437"/>
      <c r="N295" s="437"/>
      <c r="O295" s="437"/>
      <c r="P295" s="438"/>
      <c r="Q295" s="437"/>
      <c r="R295" s="437"/>
      <c r="S295" s="437"/>
      <c r="T295" s="438"/>
      <c r="U295" s="437"/>
      <c r="V295" s="437"/>
      <c r="W295" s="437"/>
      <c r="X295" s="438"/>
    </row>
    <row r="296" spans="2:24">
      <c r="B296" s="437"/>
      <c r="C296" s="438"/>
      <c r="D296" s="437"/>
      <c r="E296" s="437"/>
      <c r="F296" s="437"/>
      <c r="G296" s="437"/>
      <c r="H296" s="438"/>
      <c r="I296" s="437"/>
      <c r="J296" s="437"/>
      <c r="K296" s="437"/>
      <c r="L296" s="438"/>
      <c r="M296" s="437"/>
      <c r="N296" s="437"/>
      <c r="O296" s="437"/>
      <c r="P296" s="438"/>
      <c r="Q296" s="437"/>
      <c r="R296" s="437"/>
      <c r="S296" s="437"/>
      <c r="T296" s="438"/>
      <c r="U296" s="437"/>
      <c r="V296" s="437"/>
      <c r="W296" s="437"/>
      <c r="X296" s="438"/>
    </row>
    <row r="297" spans="2:24">
      <c r="B297" s="437"/>
      <c r="C297" s="438"/>
      <c r="D297" s="437"/>
      <c r="E297" s="437"/>
      <c r="F297" s="437"/>
      <c r="G297" s="437"/>
      <c r="H297" s="438"/>
      <c r="I297" s="437"/>
      <c r="J297" s="437"/>
      <c r="K297" s="437"/>
      <c r="L297" s="438"/>
      <c r="M297" s="437"/>
      <c r="N297" s="437"/>
      <c r="O297" s="437"/>
      <c r="P297" s="438"/>
      <c r="Q297" s="437"/>
      <c r="R297" s="437"/>
      <c r="S297" s="437"/>
      <c r="T297" s="438"/>
      <c r="U297" s="437"/>
      <c r="V297" s="437"/>
      <c r="W297" s="437"/>
      <c r="X297" s="438"/>
    </row>
    <row r="298" spans="2:24">
      <c r="B298" s="437"/>
      <c r="C298" s="438"/>
      <c r="D298" s="437"/>
      <c r="E298" s="437"/>
      <c r="F298" s="437"/>
      <c r="G298" s="437"/>
      <c r="H298" s="438"/>
      <c r="I298" s="437"/>
      <c r="J298" s="437"/>
      <c r="K298" s="437"/>
      <c r="L298" s="438"/>
      <c r="M298" s="437"/>
      <c r="N298" s="437"/>
      <c r="O298" s="437"/>
      <c r="P298" s="438"/>
      <c r="Q298" s="437"/>
      <c r="R298" s="437"/>
      <c r="S298" s="437"/>
      <c r="T298" s="438"/>
      <c r="U298" s="437"/>
      <c r="V298" s="437"/>
      <c r="W298" s="437"/>
      <c r="X298" s="438"/>
    </row>
    <row r="299" spans="2:24">
      <c r="B299" s="437"/>
      <c r="C299" s="438"/>
      <c r="D299" s="437"/>
      <c r="E299" s="437"/>
      <c r="F299" s="437"/>
      <c r="G299" s="437"/>
      <c r="H299" s="438"/>
      <c r="I299" s="437"/>
      <c r="J299" s="437"/>
      <c r="K299" s="437"/>
      <c r="L299" s="438"/>
      <c r="M299" s="437"/>
      <c r="N299" s="437"/>
      <c r="O299" s="437"/>
      <c r="P299" s="438"/>
      <c r="Q299" s="437"/>
      <c r="R299" s="437"/>
      <c r="S299" s="437"/>
      <c r="T299" s="438"/>
      <c r="U299" s="437"/>
      <c r="V299" s="437"/>
      <c r="W299" s="437"/>
      <c r="X299" s="438"/>
    </row>
    <row r="300" spans="2:24">
      <c r="B300" s="437"/>
      <c r="C300" s="438"/>
      <c r="D300" s="437"/>
      <c r="E300" s="437"/>
      <c r="F300" s="437"/>
      <c r="G300" s="437"/>
      <c r="H300" s="438"/>
      <c r="I300" s="437"/>
      <c r="J300" s="437"/>
      <c r="K300" s="437"/>
      <c r="L300" s="438"/>
      <c r="M300" s="437"/>
      <c r="N300" s="437"/>
      <c r="O300" s="437"/>
      <c r="P300" s="438"/>
      <c r="Q300" s="437"/>
      <c r="R300" s="437"/>
      <c r="S300" s="437"/>
      <c r="T300" s="438"/>
      <c r="U300" s="437"/>
      <c r="V300" s="437"/>
      <c r="W300" s="437"/>
      <c r="X300" s="438"/>
    </row>
    <row r="301" spans="2:24">
      <c r="B301" s="437"/>
      <c r="C301" s="438"/>
      <c r="D301" s="437"/>
      <c r="E301" s="437"/>
      <c r="F301" s="437"/>
      <c r="G301" s="437"/>
      <c r="H301" s="438"/>
      <c r="I301" s="437"/>
      <c r="J301" s="437"/>
      <c r="K301" s="437"/>
      <c r="L301" s="438"/>
      <c r="M301" s="437"/>
      <c r="N301" s="437"/>
      <c r="O301" s="437"/>
      <c r="P301" s="438"/>
      <c r="Q301" s="437"/>
      <c r="R301" s="437"/>
      <c r="S301" s="437"/>
      <c r="T301" s="438"/>
      <c r="U301" s="437"/>
      <c r="V301" s="437"/>
      <c r="W301" s="437"/>
      <c r="X301" s="438"/>
    </row>
    <row r="302" spans="2:24">
      <c r="B302" s="437"/>
      <c r="C302" s="438"/>
      <c r="D302" s="437"/>
      <c r="E302" s="437"/>
      <c r="F302" s="437"/>
      <c r="G302" s="437"/>
      <c r="H302" s="438"/>
      <c r="I302" s="437"/>
      <c r="J302" s="437"/>
      <c r="K302" s="437"/>
      <c r="L302" s="438"/>
      <c r="M302" s="437"/>
      <c r="N302" s="437"/>
      <c r="O302" s="437"/>
      <c r="P302" s="438"/>
      <c r="Q302" s="437"/>
      <c r="R302" s="437"/>
      <c r="S302" s="437"/>
      <c r="T302" s="438"/>
      <c r="U302" s="437"/>
      <c r="V302" s="437"/>
      <c r="W302" s="437"/>
      <c r="X302" s="438"/>
    </row>
    <row r="303" spans="2:24">
      <c r="B303" s="437"/>
      <c r="C303" s="438"/>
      <c r="D303" s="437"/>
      <c r="E303" s="437"/>
      <c r="F303" s="437"/>
      <c r="G303" s="437"/>
      <c r="H303" s="438"/>
      <c r="I303" s="437"/>
      <c r="J303" s="437"/>
      <c r="K303" s="437"/>
      <c r="L303" s="438"/>
      <c r="M303" s="437"/>
      <c r="N303" s="437"/>
      <c r="O303" s="437"/>
      <c r="P303" s="438"/>
      <c r="Q303" s="437"/>
      <c r="R303" s="437"/>
      <c r="S303" s="437"/>
      <c r="T303" s="438"/>
      <c r="U303" s="437"/>
      <c r="V303" s="437"/>
      <c r="W303" s="437"/>
      <c r="X303" s="438"/>
    </row>
    <row r="304" spans="2:24">
      <c r="B304" s="437"/>
      <c r="C304" s="438"/>
      <c r="D304" s="437"/>
      <c r="E304" s="437"/>
      <c r="F304" s="437"/>
      <c r="G304" s="437"/>
      <c r="H304" s="438"/>
      <c r="I304" s="437"/>
      <c r="J304" s="437"/>
      <c r="K304" s="437"/>
      <c r="L304" s="438"/>
      <c r="M304" s="437"/>
      <c r="N304" s="437"/>
      <c r="O304" s="437"/>
      <c r="P304" s="438"/>
      <c r="Q304" s="437"/>
      <c r="R304" s="437"/>
      <c r="S304" s="437"/>
      <c r="T304" s="438"/>
      <c r="U304" s="437"/>
      <c r="V304" s="437"/>
      <c r="W304" s="437"/>
      <c r="X304" s="438"/>
    </row>
    <row r="305" spans="2:24">
      <c r="B305" s="437"/>
      <c r="C305" s="438"/>
      <c r="D305" s="437"/>
      <c r="E305" s="437"/>
      <c r="F305" s="437"/>
      <c r="G305" s="437"/>
      <c r="H305" s="438"/>
      <c r="I305" s="437"/>
      <c r="J305" s="437"/>
      <c r="K305" s="437"/>
      <c r="L305" s="438"/>
      <c r="M305" s="437"/>
      <c r="N305" s="437"/>
      <c r="O305" s="437"/>
      <c r="P305" s="438"/>
      <c r="Q305" s="437"/>
      <c r="R305" s="437"/>
      <c r="S305" s="437"/>
      <c r="T305" s="438"/>
      <c r="U305" s="437"/>
      <c r="V305" s="437"/>
      <c r="W305" s="437"/>
      <c r="X305" s="438"/>
    </row>
    <row r="306" spans="2:24">
      <c r="B306" s="437"/>
      <c r="C306" s="438"/>
      <c r="D306" s="437"/>
      <c r="E306" s="437"/>
      <c r="F306" s="437"/>
      <c r="G306" s="437"/>
      <c r="H306" s="438"/>
      <c r="I306" s="437"/>
      <c r="J306" s="437"/>
      <c r="K306" s="437"/>
      <c r="L306" s="438"/>
      <c r="M306" s="437"/>
      <c r="N306" s="437"/>
      <c r="O306" s="437"/>
      <c r="P306" s="438"/>
      <c r="Q306" s="437"/>
      <c r="R306" s="437"/>
      <c r="S306" s="437"/>
      <c r="T306" s="438"/>
      <c r="U306" s="437"/>
      <c r="V306" s="437"/>
      <c r="W306" s="437"/>
      <c r="X306" s="438"/>
    </row>
    <row r="307" spans="2:24">
      <c r="B307" s="437"/>
      <c r="C307" s="438"/>
      <c r="D307" s="437"/>
      <c r="E307" s="437"/>
      <c r="F307" s="437"/>
      <c r="G307" s="437"/>
      <c r="H307" s="438"/>
      <c r="I307" s="437"/>
      <c r="J307" s="437"/>
      <c r="K307" s="437"/>
      <c r="L307" s="438"/>
      <c r="M307" s="437"/>
      <c r="N307" s="437"/>
      <c r="O307" s="437"/>
      <c r="P307" s="438"/>
      <c r="Q307" s="437"/>
      <c r="R307" s="437"/>
      <c r="S307" s="437"/>
      <c r="T307" s="438"/>
      <c r="U307" s="437"/>
      <c r="V307" s="437"/>
      <c r="W307" s="437"/>
      <c r="X307" s="438"/>
    </row>
    <row r="308" spans="2:24">
      <c r="B308" s="437"/>
      <c r="C308" s="438"/>
      <c r="D308" s="437"/>
      <c r="E308" s="437"/>
      <c r="F308" s="437"/>
      <c r="G308" s="437"/>
      <c r="H308" s="438"/>
      <c r="I308" s="437"/>
      <c r="J308" s="437"/>
      <c r="K308" s="437"/>
      <c r="L308" s="438"/>
      <c r="M308" s="437"/>
      <c r="N308" s="437"/>
      <c r="O308" s="437"/>
      <c r="P308" s="438"/>
      <c r="Q308" s="437"/>
      <c r="R308" s="437"/>
      <c r="S308" s="437"/>
      <c r="T308" s="438"/>
      <c r="U308" s="437"/>
      <c r="V308" s="437"/>
      <c r="W308" s="437"/>
      <c r="X308" s="438"/>
    </row>
    <row r="309" spans="2:24">
      <c r="B309" s="437"/>
      <c r="C309" s="438"/>
      <c r="D309" s="437"/>
      <c r="E309" s="437"/>
      <c r="F309" s="437"/>
      <c r="G309" s="437"/>
      <c r="H309" s="438"/>
      <c r="I309" s="437"/>
      <c r="J309" s="437"/>
      <c r="K309" s="437"/>
      <c r="L309" s="438"/>
      <c r="M309" s="437"/>
      <c r="N309" s="437"/>
      <c r="O309" s="437"/>
      <c r="P309" s="438"/>
      <c r="Q309" s="437"/>
      <c r="R309" s="437"/>
      <c r="S309" s="437"/>
      <c r="T309" s="438"/>
      <c r="U309" s="437"/>
      <c r="V309" s="437"/>
      <c r="W309" s="437"/>
      <c r="X309" s="438"/>
    </row>
    <row r="310" spans="2:24">
      <c r="B310" s="437"/>
      <c r="C310" s="438"/>
      <c r="D310" s="437"/>
      <c r="E310" s="437"/>
      <c r="F310" s="437"/>
      <c r="G310" s="437"/>
      <c r="H310" s="438"/>
      <c r="I310" s="437"/>
      <c r="J310" s="437"/>
      <c r="K310" s="437"/>
      <c r="L310" s="438"/>
      <c r="M310" s="437"/>
      <c r="N310" s="437"/>
      <c r="O310" s="437"/>
      <c r="P310" s="438"/>
      <c r="Q310" s="437"/>
      <c r="R310" s="437"/>
      <c r="S310" s="437"/>
      <c r="T310" s="438"/>
      <c r="U310" s="437"/>
      <c r="V310" s="437"/>
      <c r="W310" s="437"/>
      <c r="X310" s="438"/>
    </row>
    <row r="311" spans="2:24">
      <c r="B311" s="437"/>
      <c r="C311" s="438"/>
      <c r="D311" s="437"/>
      <c r="E311" s="437"/>
      <c r="F311" s="437"/>
      <c r="G311" s="437"/>
      <c r="H311" s="438"/>
      <c r="I311" s="437"/>
      <c r="J311" s="437"/>
      <c r="K311" s="437"/>
      <c r="L311" s="438"/>
      <c r="M311" s="437"/>
      <c r="N311" s="437"/>
      <c r="O311" s="437"/>
      <c r="P311" s="438"/>
      <c r="Q311" s="437"/>
      <c r="R311" s="437"/>
      <c r="S311" s="437"/>
      <c r="T311" s="438"/>
      <c r="U311" s="437"/>
      <c r="V311" s="437"/>
      <c r="W311" s="437"/>
      <c r="X311" s="438"/>
    </row>
    <row r="312" spans="2:24">
      <c r="B312" s="437"/>
      <c r="C312" s="438"/>
      <c r="D312" s="437"/>
      <c r="E312" s="437"/>
      <c r="F312" s="437"/>
      <c r="G312" s="437"/>
      <c r="H312" s="438"/>
      <c r="I312" s="437"/>
      <c r="J312" s="437"/>
      <c r="K312" s="437"/>
      <c r="L312" s="438"/>
      <c r="M312" s="437"/>
      <c r="N312" s="437"/>
      <c r="O312" s="437"/>
      <c r="P312" s="438"/>
      <c r="Q312" s="437"/>
      <c r="R312" s="437"/>
      <c r="S312" s="437"/>
      <c r="T312" s="438"/>
      <c r="U312" s="437"/>
      <c r="V312" s="437"/>
      <c r="W312" s="437"/>
      <c r="X312" s="438"/>
    </row>
    <row r="313" spans="2:24">
      <c r="B313" s="437"/>
      <c r="C313" s="438"/>
      <c r="D313" s="437"/>
      <c r="E313" s="437"/>
      <c r="F313" s="437"/>
      <c r="G313" s="437"/>
      <c r="H313" s="438"/>
      <c r="I313" s="437"/>
      <c r="J313" s="437"/>
      <c r="K313" s="437"/>
      <c r="L313" s="438"/>
      <c r="M313" s="437"/>
      <c r="N313" s="437"/>
      <c r="O313" s="437"/>
      <c r="P313" s="438"/>
      <c r="Q313" s="437"/>
      <c r="R313" s="437"/>
      <c r="S313" s="437"/>
      <c r="T313" s="438"/>
      <c r="U313" s="437"/>
      <c r="V313" s="437"/>
      <c r="W313" s="437"/>
      <c r="X313" s="438"/>
    </row>
  </sheetData>
  <mergeCells count="34">
    <mergeCell ref="B2:G2"/>
    <mergeCell ref="U55:X55"/>
    <mergeCell ref="U56:X56"/>
    <mergeCell ref="U57:X57"/>
    <mergeCell ref="C87:X87"/>
    <mergeCell ref="E55:H55"/>
    <mergeCell ref="E56:H56"/>
    <mergeCell ref="C57:D59"/>
    <mergeCell ref="E57:H57"/>
    <mergeCell ref="M66:X67"/>
    <mergeCell ref="Q57:T57"/>
    <mergeCell ref="M56:P56"/>
    <mergeCell ref="M57:P57"/>
    <mergeCell ref="I57:L57"/>
    <mergeCell ref="Q56:T56"/>
    <mergeCell ref="I55:L55"/>
    <mergeCell ref="I56:L56"/>
    <mergeCell ref="C27:D29"/>
    <mergeCell ref="E27:H27"/>
    <mergeCell ref="Q4:T4"/>
    <mergeCell ref="Q5:T5"/>
    <mergeCell ref="Q55:T55"/>
    <mergeCell ref="M4:P4"/>
    <mergeCell ref="M5:P5"/>
    <mergeCell ref="M55:P55"/>
    <mergeCell ref="I4:L4"/>
    <mergeCell ref="I5:L5"/>
    <mergeCell ref="E3:X3"/>
    <mergeCell ref="E4:H4"/>
    <mergeCell ref="E5:H5"/>
    <mergeCell ref="E25:H25"/>
    <mergeCell ref="E26:H26"/>
    <mergeCell ref="U4:X4"/>
    <mergeCell ref="U5:X5"/>
  </mergeCells>
  <pageMargins left="0.7" right="0.7" top="0.75" bottom="0.75" header="0.3" footer="0.3"/>
  <pageSetup paperSize="17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N56"/>
  <sheetViews>
    <sheetView showGridLines="0" topLeftCell="A19" zoomScale="75" zoomScaleNormal="75" workbookViewId="0">
      <selection activeCell="F34" sqref="F34"/>
    </sheetView>
  </sheetViews>
  <sheetFormatPr defaultColWidth="0" defaultRowHeight="12.75" customHeight="1" zeroHeight="1"/>
  <cols>
    <col min="1" max="14" width="10.7109375" style="152" customWidth="1"/>
    <col min="15" max="16384" width="9.140625" style="152" hidden="1"/>
  </cols>
  <sheetData>
    <row r="1" spans="1:13" s="150" customFormat="1" ht="6.95" customHeight="1">
      <c r="A1" s="161" t="s">
        <v>123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3"/>
    </row>
    <row r="2" spans="1:13" s="150" customFormat="1" ht="23.1" customHeight="1">
      <c r="A2" s="151"/>
      <c r="B2" s="577" t="s">
        <v>53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8"/>
    </row>
    <row r="3" spans="1:13" s="150" customFormat="1" ht="23.1" customHeight="1">
      <c r="A3" s="164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6"/>
    </row>
    <row r="4" spans="1:13" s="150" customFormat="1" ht="23.1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6"/>
    </row>
    <row r="5" spans="1:13" s="150" customFormat="1" ht="23.1" customHeight="1">
      <c r="A5" s="151"/>
      <c r="B5" s="577" t="s">
        <v>188</v>
      </c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8"/>
    </row>
    <row r="6" spans="1:13" s="150" customFormat="1" ht="23.1" customHeight="1">
      <c r="A6" s="164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6"/>
    </row>
    <row r="7" spans="1:13" s="150" customFormat="1" ht="23.1" customHeight="1">
      <c r="A7" s="16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6"/>
    </row>
    <row r="8" spans="1:13" s="150" customFormat="1" ht="23.1" customHeight="1">
      <c r="A8" s="151"/>
      <c r="B8" s="579" t="s">
        <v>54</v>
      </c>
      <c r="C8" s="579"/>
      <c r="D8" s="579"/>
      <c r="E8" s="579"/>
      <c r="F8" s="579"/>
      <c r="G8" s="579"/>
      <c r="H8" s="579"/>
      <c r="I8" s="579"/>
      <c r="J8" s="579"/>
      <c r="K8" s="579"/>
      <c r="L8" s="579"/>
      <c r="M8" s="580"/>
    </row>
    <row r="9" spans="1:13" s="150" customFormat="1" ht="23.1" customHeight="1">
      <c r="A9" s="151"/>
      <c r="B9" s="167" t="s">
        <v>25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3"/>
    </row>
    <row r="10" spans="1:13" s="150" customFormat="1" ht="23.1" customHeight="1">
      <c r="A10" s="151"/>
      <c r="B10" s="167" t="s">
        <v>3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3"/>
    </row>
    <row r="11" spans="1:13" s="150" customFormat="1" ht="23.1" customHeight="1">
      <c r="A11" s="151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3"/>
    </row>
    <row r="12" spans="1:13" s="150" customFormat="1" ht="23.1" customHeight="1">
      <c r="A12" s="151"/>
      <c r="B12" s="168">
        <v>1</v>
      </c>
      <c r="C12" s="148" t="s">
        <v>122</v>
      </c>
      <c r="D12" s="168"/>
      <c r="E12" s="168"/>
      <c r="F12" s="168"/>
      <c r="G12" s="168"/>
      <c r="H12" s="168"/>
      <c r="I12" s="168"/>
      <c r="J12" s="152"/>
      <c r="K12" s="152"/>
      <c r="L12" s="152"/>
      <c r="M12" s="153"/>
    </row>
    <row r="13" spans="1:13" s="150" customFormat="1" ht="23.1" customHeight="1">
      <c r="A13" s="151"/>
      <c r="B13" s="169"/>
      <c r="C13" s="168"/>
      <c r="D13" s="168"/>
      <c r="E13" s="168"/>
      <c r="F13" s="168"/>
      <c r="G13" s="168"/>
      <c r="H13" s="168"/>
      <c r="I13" s="168"/>
      <c r="J13" s="152"/>
      <c r="K13" s="152"/>
      <c r="L13" s="152"/>
      <c r="M13" s="153"/>
    </row>
    <row r="14" spans="1:13" s="150" customFormat="1" ht="23.1" customHeight="1">
      <c r="A14" s="151"/>
      <c r="B14" s="168">
        <v>2</v>
      </c>
      <c r="C14" s="148" t="s">
        <v>54</v>
      </c>
      <c r="D14" s="168"/>
      <c r="E14" s="168"/>
      <c r="F14" s="168"/>
      <c r="G14" s="168"/>
      <c r="H14" s="168"/>
      <c r="I14" s="168"/>
      <c r="J14" s="152"/>
      <c r="K14" s="152"/>
      <c r="L14" s="152"/>
      <c r="M14" s="153"/>
    </row>
    <row r="15" spans="1:13" s="150" customFormat="1" ht="23.1" customHeight="1">
      <c r="A15" s="151"/>
      <c r="B15" s="169"/>
      <c r="C15" s="168"/>
      <c r="D15" s="168"/>
      <c r="E15" s="168"/>
      <c r="F15" s="168"/>
      <c r="G15" s="168"/>
      <c r="H15" s="168"/>
      <c r="I15" s="168"/>
      <c r="J15" s="152"/>
      <c r="K15" s="152"/>
      <c r="L15" s="152"/>
      <c r="M15" s="153"/>
    </row>
    <row r="16" spans="1:13" s="150" customFormat="1" ht="23.1" customHeight="1">
      <c r="A16" s="151"/>
      <c r="B16" s="168">
        <v>3</v>
      </c>
      <c r="C16" s="148" t="s">
        <v>55</v>
      </c>
      <c r="D16" s="168"/>
      <c r="E16" s="168"/>
      <c r="F16" s="168"/>
      <c r="G16" s="168"/>
      <c r="H16" s="168"/>
      <c r="I16" s="168"/>
      <c r="J16" s="152"/>
      <c r="K16" s="152"/>
      <c r="L16" s="152"/>
      <c r="M16" s="153"/>
    </row>
    <row r="17" spans="1:13" s="150" customFormat="1" ht="23.1" customHeight="1">
      <c r="A17" s="151"/>
      <c r="B17" s="168"/>
      <c r="C17" s="168"/>
      <c r="D17" s="168"/>
      <c r="E17" s="168"/>
      <c r="F17" s="168"/>
      <c r="G17" s="168"/>
      <c r="H17" s="168"/>
      <c r="I17" s="168"/>
      <c r="J17" s="152"/>
      <c r="K17" s="152"/>
      <c r="L17" s="152"/>
      <c r="M17" s="153"/>
    </row>
    <row r="18" spans="1:13" s="150" customFormat="1" ht="23.1" customHeight="1">
      <c r="A18" s="151"/>
      <c r="B18" s="168">
        <v>4</v>
      </c>
      <c r="C18" s="148" t="s">
        <v>117</v>
      </c>
      <c r="D18" s="168"/>
      <c r="E18" s="168"/>
      <c r="F18" s="168"/>
      <c r="G18" s="168"/>
      <c r="H18" s="168"/>
      <c r="I18" s="168"/>
      <c r="J18" s="152"/>
      <c r="K18" s="152"/>
      <c r="L18" s="152"/>
      <c r="M18" s="153"/>
    </row>
    <row r="19" spans="1:13" s="150" customFormat="1" ht="23.1" customHeight="1">
      <c r="A19" s="151"/>
      <c r="B19" s="168"/>
      <c r="C19" s="168"/>
      <c r="D19" s="168"/>
      <c r="E19" s="168"/>
      <c r="F19" s="168"/>
      <c r="G19" s="168"/>
      <c r="H19" s="168"/>
      <c r="I19" s="168"/>
      <c r="J19" s="152"/>
      <c r="K19" s="152"/>
      <c r="L19" s="152"/>
      <c r="M19" s="153"/>
    </row>
    <row r="20" spans="1:13" s="150" customFormat="1" ht="23.1" customHeight="1">
      <c r="A20" s="151"/>
      <c r="B20" s="168">
        <v>5</v>
      </c>
      <c r="C20" s="148" t="s">
        <v>105</v>
      </c>
      <c r="D20" s="168"/>
      <c r="E20" s="168"/>
      <c r="F20" s="168"/>
      <c r="G20" s="168"/>
      <c r="H20" s="168"/>
      <c r="I20" s="168"/>
      <c r="J20" s="152"/>
      <c r="K20" s="152"/>
      <c r="L20" s="152"/>
      <c r="M20" s="153"/>
    </row>
    <row r="21" spans="1:13" s="150" customFormat="1" ht="23.1" customHeight="1">
      <c r="A21" s="151"/>
      <c r="B21" s="168"/>
      <c r="C21" s="168"/>
      <c r="D21" s="168"/>
      <c r="E21" s="168"/>
      <c r="F21" s="168"/>
      <c r="G21" s="168"/>
      <c r="H21" s="168"/>
      <c r="I21" s="168"/>
      <c r="J21" s="152"/>
      <c r="K21" s="152"/>
      <c r="L21" s="152"/>
      <c r="M21" s="153"/>
    </row>
    <row r="22" spans="1:13" s="150" customFormat="1" ht="23.1" customHeight="1">
      <c r="A22" s="151"/>
      <c r="B22" s="168">
        <v>6</v>
      </c>
      <c r="C22" s="148" t="s">
        <v>94</v>
      </c>
      <c r="D22" s="168"/>
      <c r="E22" s="168"/>
      <c r="F22" s="168"/>
      <c r="G22" s="168"/>
      <c r="H22" s="168"/>
      <c r="I22" s="168"/>
      <c r="J22" s="152"/>
      <c r="K22" s="152"/>
      <c r="L22" s="152"/>
      <c r="M22" s="153"/>
    </row>
    <row r="23" spans="1:13" s="150" customFormat="1" ht="23.1" customHeight="1">
      <c r="A23" s="151"/>
      <c r="B23" s="168"/>
      <c r="C23" s="168"/>
      <c r="D23" s="168"/>
      <c r="E23" s="168"/>
      <c r="F23" s="168"/>
      <c r="G23" s="168"/>
      <c r="H23" s="168"/>
      <c r="I23" s="168"/>
      <c r="J23" s="152"/>
      <c r="K23" s="152"/>
      <c r="L23" s="152"/>
      <c r="M23" s="153"/>
    </row>
    <row r="24" spans="1:13" s="150" customFormat="1" ht="23.1" customHeight="1">
      <c r="A24" s="151"/>
      <c r="B24" s="168">
        <v>7</v>
      </c>
      <c r="C24" s="148" t="s">
        <v>20</v>
      </c>
      <c r="D24" s="168"/>
      <c r="E24" s="168"/>
      <c r="F24" s="168"/>
      <c r="G24" s="168"/>
      <c r="H24" s="168"/>
      <c r="I24" s="168"/>
      <c r="J24" s="152"/>
      <c r="K24" s="152"/>
      <c r="L24" s="152"/>
      <c r="M24" s="153"/>
    </row>
    <row r="25" spans="1:13" s="150" customFormat="1" ht="23.1" customHeight="1">
      <c r="A25" s="151"/>
      <c r="B25" s="168"/>
      <c r="C25" s="168"/>
      <c r="D25" s="168"/>
      <c r="E25" s="168"/>
      <c r="F25" s="168"/>
      <c r="G25" s="168"/>
      <c r="H25" s="168"/>
      <c r="I25" s="168"/>
      <c r="J25" s="152"/>
      <c r="K25" s="152"/>
      <c r="L25" s="152"/>
      <c r="M25" s="153"/>
    </row>
    <row r="26" spans="1:13" s="150" customFormat="1" ht="23.1" customHeight="1">
      <c r="A26" s="151"/>
      <c r="B26" s="168">
        <v>8</v>
      </c>
      <c r="C26" s="148" t="s">
        <v>113</v>
      </c>
      <c r="D26" s="168"/>
      <c r="E26" s="168"/>
      <c r="F26" s="168"/>
      <c r="G26" s="168"/>
      <c r="H26" s="168"/>
      <c r="I26" s="168"/>
      <c r="J26" s="152"/>
      <c r="K26" s="152"/>
      <c r="L26" s="152"/>
      <c r="M26" s="153"/>
    </row>
    <row r="27" spans="1:13" s="150" customFormat="1" ht="23.1" customHeight="1">
      <c r="A27" s="151"/>
      <c r="B27" s="168"/>
      <c r="C27" s="169"/>
      <c r="D27" s="170"/>
      <c r="E27" s="152"/>
      <c r="F27" s="152"/>
      <c r="G27" s="152"/>
      <c r="H27" s="152"/>
      <c r="I27" s="152"/>
      <c r="J27" s="152"/>
      <c r="K27" s="152"/>
      <c r="L27" s="152"/>
      <c r="M27" s="153"/>
    </row>
    <row r="28" spans="1:13" s="150" customFormat="1" ht="23.1" customHeight="1">
      <c r="A28" s="151"/>
      <c r="B28" s="168">
        <v>9</v>
      </c>
      <c r="C28" s="148" t="s">
        <v>100</v>
      </c>
      <c r="D28" s="170"/>
      <c r="E28" s="152"/>
      <c r="F28" s="152"/>
      <c r="G28" s="152"/>
      <c r="H28" s="152"/>
      <c r="I28" s="152"/>
      <c r="J28" s="152"/>
      <c r="K28" s="152"/>
      <c r="L28" s="152"/>
      <c r="M28" s="153"/>
    </row>
    <row r="29" spans="1:13" s="150" customFormat="1" ht="23.1" customHeight="1">
      <c r="A29" s="151"/>
      <c r="B29" s="168"/>
      <c r="C29" s="169"/>
      <c r="D29" s="170"/>
      <c r="E29" s="152"/>
      <c r="F29" s="152"/>
      <c r="G29" s="152"/>
      <c r="H29" s="152"/>
      <c r="I29" s="152"/>
      <c r="J29" s="152"/>
      <c r="K29" s="152"/>
      <c r="L29" s="152"/>
      <c r="M29" s="153"/>
    </row>
    <row r="30" spans="1:13" s="150" customFormat="1" ht="23.1" customHeight="1">
      <c r="A30" s="151"/>
      <c r="B30" s="168">
        <v>10</v>
      </c>
      <c r="C30" s="148" t="s">
        <v>98</v>
      </c>
      <c r="D30" s="170"/>
      <c r="E30" s="152"/>
      <c r="F30" s="152"/>
      <c r="G30" s="152"/>
      <c r="H30" s="152"/>
      <c r="I30" s="152"/>
      <c r="J30" s="152"/>
      <c r="K30" s="152"/>
      <c r="L30" s="152"/>
      <c r="M30" s="153"/>
    </row>
    <row r="31" spans="1:13" s="150" customFormat="1" ht="23.1" customHeight="1">
      <c r="A31" s="151"/>
      <c r="B31" s="168"/>
      <c r="C31" s="148"/>
      <c r="D31" s="170"/>
      <c r="E31" s="152"/>
      <c r="F31" s="152"/>
      <c r="G31" s="152"/>
      <c r="H31" s="152"/>
      <c r="I31" s="152"/>
      <c r="J31" s="152"/>
      <c r="K31" s="152"/>
      <c r="L31" s="152"/>
      <c r="M31" s="153"/>
    </row>
    <row r="32" spans="1:13" s="150" customFormat="1" ht="23.1" customHeight="1">
      <c r="A32" s="151"/>
      <c r="B32" s="168">
        <v>11</v>
      </c>
      <c r="C32" s="148" t="s">
        <v>223</v>
      </c>
      <c r="D32" s="170"/>
      <c r="E32" s="152"/>
      <c r="F32" s="152"/>
      <c r="G32" s="152"/>
      <c r="H32" s="152"/>
      <c r="I32" s="152"/>
      <c r="J32" s="152"/>
      <c r="K32" s="152"/>
      <c r="L32" s="152"/>
      <c r="M32" s="153"/>
    </row>
    <row r="33" spans="1:13" s="150" customFormat="1" ht="23.1" customHeight="1">
      <c r="A33" s="158"/>
      <c r="B33" s="171"/>
      <c r="C33" s="149"/>
      <c r="D33" s="172"/>
      <c r="E33" s="159"/>
      <c r="F33" s="159"/>
      <c r="G33" s="159"/>
      <c r="H33" s="159"/>
      <c r="I33" s="159"/>
      <c r="J33" s="159"/>
      <c r="K33" s="159"/>
      <c r="L33" s="159"/>
      <c r="M33" s="160"/>
    </row>
    <row r="34" spans="1:13" ht="23.1" customHeight="1">
      <c r="B34" s="157"/>
    </row>
    <row r="35" spans="1:13" ht="23.1" hidden="1" customHeight="1">
      <c r="B35" s="173"/>
    </row>
    <row r="36" spans="1:13" hidden="1"/>
    <row r="37" spans="1:13" hidden="1"/>
    <row r="38" spans="1:13" hidden="1"/>
    <row r="39" spans="1:13" hidden="1"/>
    <row r="40" spans="1:13" hidden="1"/>
    <row r="41" spans="1:13" hidden="1"/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t="12.75" hidden="1" customHeight="1"/>
    <row r="56" ht="12.75" customHeight="1"/>
  </sheetData>
  <mergeCells count="3">
    <mergeCell ref="B2:M2"/>
    <mergeCell ref="B5:M5"/>
    <mergeCell ref="B8:M8"/>
  </mergeCells>
  <hyperlinks>
    <hyperlink ref="C12" location="'1. Cover'!A1" display="Cover Page"/>
    <hyperlink ref="C14" location="'2. TOC'!A1" display="Table of Contents"/>
    <hyperlink ref="C16" location="'3. Legend'!A1" display="Legend / Colour Scheme"/>
    <hyperlink ref="C18" location="'4. OEB_Adjustment_Input_Sheet'!A1" display="OEB Adjustment Input Sheet"/>
    <hyperlink ref="C20" location="'5. Rate_Base_&amp;_Cost_of_Capital'!A1" display="Rate Base and Cost of Capital"/>
    <hyperlink ref="C22" location="'6. Taxes'!A1" display="Regulatory Income Taxes"/>
    <hyperlink ref="C24" location="'7. Rev_Req'!A1" display="Revenue Requirement"/>
    <hyperlink ref="C26" location="'8. Revenue_Def_Suff'!A1" display="Revenue Requiremenmt Deficiency / Sufficiency"/>
    <hyperlink ref="C28" location="'9. Payment_Amounts'!A1" display="Requested Payment Amounts"/>
    <hyperlink ref="C30" location="'10. Deferral_Variance_&amp;_Riders'!A1" display="Recovery of Deferral and Variance Accounts and Riders"/>
    <hyperlink ref="C32" location="'11. Impact'!A1" display="'11. Impact'!A1"/>
  </hyperlinks>
  <pageMargins left="1" right="1" top="1" bottom="1" header="0.5" footer="0.5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AE53"/>
  <sheetViews>
    <sheetView showGridLines="0" zoomScale="75" zoomScaleNormal="75" workbookViewId="0">
      <selection activeCell="G34" sqref="G34"/>
    </sheetView>
  </sheetViews>
  <sheetFormatPr defaultColWidth="0" defaultRowHeight="12.75" zeroHeight="1"/>
  <cols>
    <col min="1" max="14" width="10.7109375" style="50" customWidth="1"/>
    <col min="15" max="31" width="0" style="50" hidden="1" customWidth="1"/>
    <col min="32" max="16384" width="9.140625" style="50" hidden="1"/>
  </cols>
  <sheetData>
    <row r="1" spans="1:13">
      <c r="A1" s="179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1"/>
    </row>
    <row r="2" spans="1:13" ht="26.25">
      <c r="A2" s="49"/>
      <c r="B2" s="583" t="s">
        <v>53</v>
      </c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4"/>
    </row>
    <row r="3" spans="1:13">
      <c r="A3" s="49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6"/>
    </row>
    <row r="4" spans="1:13">
      <c r="A4" s="49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6"/>
    </row>
    <row r="5" spans="1:13" ht="26.25">
      <c r="A5" s="49"/>
      <c r="B5" s="583" t="s">
        <v>188</v>
      </c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4"/>
    </row>
    <row r="6" spans="1:13">
      <c r="A6" s="49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6"/>
    </row>
    <row r="7" spans="1:13">
      <c r="A7" s="49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6"/>
    </row>
    <row r="8" spans="1:13" ht="25.5">
      <c r="A8" s="49"/>
      <c r="B8" s="585" t="s">
        <v>55</v>
      </c>
      <c r="C8" s="585"/>
      <c r="D8" s="585"/>
      <c r="E8" s="585"/>
      <c r="F8" s="585"/>
      <c r="G8" s="585"/>
      <c r="H8" s="585"/>
      <c r="I8" s="585"/>
      <c r="J8" s="585"/>
      <c r="K8" s="585"/>
      <c r="L8" s="585"/>
      <c r="M8" s="586"/>
    </row>
    <row r="9" spans="1:13" ht="25.5">
      <c r="A9" s="49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7"/>
    </row>
    <row r="10" spans="1:13" ht="25.5">
      <c r="A10" s="49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7"/>
    </row>
    <row r="11" spans="1:13">
      <c r="A11" s="49"/>
      <c r="M11" s="51"/>
    </row>
    <row r="12" spans="1:13">
      <c r="A12" s="49"/>
      <c r="M12" s="51"/>
    </row>
    <row r="13" spans="1:13">
      <c r="A13" s="49"/>
      <c r="M13" s="51"/>
    </row>
    <row r="14" spans="1:13" ht="18">
      <c r="A14" s="49"/>
      <c r="B14" s="90"/>
      <c r="C14" s="90"/>
      <c r="M14" s="51"/>
    </row>
    <row r="15" spans="1:13" ht="18" customHeight="1">
      <c r="A15" s="49"/>
      <c r="B15" s="91"/>
      <c r="C15" s="581" t="s">
        <v>133</v>
      </c>
      <c r="D15" s="581"/>
      <c r="E15" s="581"/>
      <c r="F15" s="581"/>
      <c r="G15" s="581"/>
      <c r="H15" s="581"/>
      <c r="I15" s="581"/>
      <c r="J15" s="581"/>
      <c r="K15" s="581"/>
      <c r="L15" s="581"/>
      <c r="M15" s="582"/>
    </row>
    <row r="16" spans="1:13" ht="18" customHeight="1">
      <c r="A16" s="49"/>
      <c r="B16" s="91"/>
      <c r="C16" s="581"/>
      <c r="D16" s="581"/>
      <c r="E16" s="581"/>
      <c r="F16" s="581"/>
      <c r="G16" s="581"/>
      <c r="H16" s="581"/>
      <c r="I16" s="581"/>
      <c r="J16" s="581"/>
      <c r="K16" s="581"/>
      <c r="L16" s="581"/>
      <c r="M16" s="582"/>
    </row>
    <row r="17" spans="1:13" ht="18" customHeight="1">
      <c r="A17" s="49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</row>
    <row r="18" spans="1:13" ht="18" customHeight="1">
      <c r="A18" s="49"/>
      <c r="B18" s="146"/>
      <c r="C18" s="581" t="s">
        <v>134</v>
      </c>
      <c r="D18" s="581"/>
      <c r="E18" s="581"/>
      <c r="F18" s="581"/>
      <c r="G18" s="581"/>
      <c r="H18" s="581"/>
      <c r="I18" s="581"/>
      <c r="J18" s="581"/>
      <c r="K18" s="581"/>
      <c r="L18" s="581"/>
      <c r="M18" s="582"/>
    </row>
    <row r="19" spans="1:13" ht="18">
      <c r="A19" s="49"/>
      <c r="B19" s="146"/>
      <c r="C19" s="581"/>
      <c r="D19" s="581"/>
      <c r="E19" s="581"/>
      <c r="F19" s="581"/>
      <c r="G19" s="581"/>
      <c r="H19" s="581"/>
      <c r="I19" s="581"/>
      <c r="J19" s="581"/>
      <c r="K19" s="581"/>
      <c r="L19" s="581"/>
      <c r="M19" s="582"/>
    </row>
    <row r="20" spans="1:13" ht="18">
      <c r="A20" s="49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</row>
    <row r="21" spans="1:13" ht="18" customHeight="1">
      <c r="A21" s="49"/>
      <c r="B21" s="92"/>
      <c r="C21" s="581" t="s">
        <v>132</v>
      </c>
      <c r="D21" s="581"/>
      <c r="E21" s="581"/>
      <c r="F21" s="581"/>
      <c r="G21" s="581"/>
      <c r="H21" s="581"/>
      <c r="I21" s="581"/>
      <c r="J21" s="581"/>
      <c r="K21" s="581"/>
      <c r="L21" s="581"/>
      <c r="M21" s="582"/>
    </row>
    <row r="22" spans="1:13" ht="18" customHeight="1">
      <c r="A22" s="49"/>
      <c r="B22" s="92"/>
      <c r="C22" s="581"/>
      <c r="D22" s="581"/>
      <c r="E22" s="581"/>
      <c r="F22" s="581"/>
      <c r="G22" s="581"/>
      <c r="H22" s="581"/>
      <c r="I22" s="581"/>
      <c r="J22" s="581"/>
      <c r="K22" s="581"/>
      <c r="L22" s="581"/>
      <c r="M22" s="582"/>
    </row>
    <row r="23" spans="1:13">
      <c r="A23" s="49"/>
      <c r="M23" s="51"/>
    </row>
    <row r="24" spans="1:13">
      <c r="A24" s="49"/>
      <c r="M24" s="51"/>
    </row>
    <row r="25" spans="1:13">
      <c r="A25" s="49"/>
      <c r="M25" s="51"/>
    </row>
    <row r="26" spans="1:13">
      <c r="A26" s="49"/>
      <c r="M26" s="51"/>
    </row>
    <row r="27" spans="1:13">
      <c r="A27" s="49"/>
      <c r="M27" s="51"/>
    </row>
    <row r="28" spans="1:13">
      <c r="A28" s="49"/>
      <c r="M28" s="51"/>
    </row>
    <row r="29" spans="1:13">
      <c r="A29" s="49"/>
      <c r="M29" s="51"/>
    </row>
    <row r="30" spans="1:13">
      <c r="A30" s="49"/>
      <c r="M30" s="51"/>
    </row>
    <row r="31" spans="1:13">
      <c r="A31" s="49"/>
      <c r="M31" s="51"/>
    </row>
    <row r="32" spans="1:13">
      <c r="A32" s="49"/>
      <c r="M32" s="51"/>
    </row>
    <row r="33" spans="1:13">
      <c r="A33" s="49"/>
      <c r="M33" s="51"/>
    </row>
    <row r="34" spans="1:13">
      <c r="A34" s="49"/>
      <c r="M34" s="51"/>
    </row>
    <row r="35" spans="1:13">
      <c r="A35" s="49"/>
      <c r="M35" s="51"/>
    </row>
    <row r="36" spans="1:13">
      <c r="A36" s="49"/>
      <c r="M36" s="51"/>
    </row>
    <row r="37" spans="1:13">
      <c r="A37" s="49"/>
      <c r="M37" s="51"/>
    </row>
    <row r="38" spans="1:13">
      <c r="A38" s="49"/>
      <c r="M38" s="51"/>
    </row>
    <row r="39" spans="1:13">
      <c r="A39" s="49"/>
      <c r="M39" s="51"/>
    </row>
    <row r="40" spans="1:13">
      <c r="A40" s="49"/>
      <c r="M40" s="51"/>
    </row>
    <row r="41" spans="1:13">
      <c r="A41" s="49"/>
      <c r="M41" s="51"/>
    </row>
    <row r="42" spans="1:13">
      <c r="A42" s="49"/>
      <c r="M42" s="51"/>
    </row>
    <row r="43" spans="1:13">
      <c r="A43" s="49"/>
      <c r="M43" s="51"/>
    </row>
    <row r="44" spans="1:13">
      <c r="A44" s="49"/>
      <c r="M44" s="51"/>
    </row>
    <row r="45" spans="1:13">
      <c r="A45" s="49"/>
      <c r="M45" s="51"/>
    </row>
    <row r="46" spans="1:13">
      <c r="A46" s="49"/>
      <c r="M46" s="51"/>
    </row>
    <row r="47" spans="1:13">
      <c r="A47" s="52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4"/>
    </row>
    <row r="48" spans="1:13"/>
    <row r="49" hidden="1"/>
    <row r="50" hidden="1"/>
    <row r="51" hidden="1"/>
    <row r="52" hidden="1"/>
    <row r="53" hidden="1"/>
  </sheetData>
  <mergeCells count="6">
    <mergeCell ref="C18:M19"/>
    <mergeCell ref="C21:M22"/>
    <mergeCell ref="B2:M2"/>
    <mergeCell ref="B5:M5"/>
    <mergeCell ref="B8:M8"/>
    <mergeCell ref="C15:M16"/>
  </mergeCells>
  <pageMargins left="1" right="1" top="1" bottom="1" header="0.5" footer="0.5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3" tint="0.79998168889431442"/>
  </sheetPr>
  <dimension ref="A1:X497"/>
  <sheetViews>
    <sheetView showGridLines="0" topLeftCell="A48" zoomScale="55" zoomScaleNormal="55" zoomScalePageLayoutView="75" workbookViewId="0">
      <selection activeCell="F48" sqref="F48"/>
    </sheetView>
  </sheetViews>
  <sheetFormatPr defaultColWidth="9.140625" defaultRowHeight="15" zeroHeight="1"/>
  <cols>
    <col min="1" max="1" width="2.7109375" style="6" customWidth="1"/>
    <col min="2" max="2" width="9.7109375" style="3" customWidth="1"/>
    <col min="3" max="3" width="84.42578125" style="3" customWidth="1"/>
    <col min="4" max="4" width="22.5703125" style="3" hidden="1" customWidth="1"/>
    <col min="5" max="5" width="22.5703125" style="497" customWidth="1"/>
    <col min="6" max="6" width="22.28515625" style="7" customWidth="1"/>
    <col min="7" max="8" width="22.5703125" style="7" customWidth="1"/>
    <col min="9" max="9" width="22.5703125" style="497" customWidth="1"/>
    <col min="10" max="12" width="22.5703125" style="7" customWidth="1"/>
    <col min="13" max="13" width="22.5703125" style="497" customWidth="1"/>
    <col min="14" max="16" width="22.5703125" style="7" customWidth="1"/>
    <col min="17" max="17" width="22.5703125" style="497" customWidth="1"/>
    <col min="18" max="20" width="22.5703125" style="7" customWidth="1"/>
    <col min="21" max="21" width="22.5703125" style="497" customWidth="1"/>
    <col min="22" max="24" width="22.5703125" style="7" customWidth="1"/>
    <col min="25" max="16384" width="9.140625" style="3"/>
  </cols>
  <sheetData>
    <row r="1" spans="2:24" ht="18.75" thickBot="1">
      <c r="B1" s="75" t="s">
        <v>117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2:24" ht="15.75" customHeight="1" thickBot="1">
      <c r="E2" s="594" t="s">
        <v>112</v>
      </c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6"/>
    </row>
    <row r="3" spans="2:24" ht="15.75">
      <c r="B3" s="71"/>
      <c r="C3" s="116"/>
      <c r="D3" s="329"/>
      <c r="E3" s="597">
        <v>2017</v>
      </c>
      <c r="F3" s="597"/>
      <c r="G3" s="592"/>
      <c r="H3" s="593"/>
      <c r="I3" s="592">
        <v>2018</v>
      </c>
      <c r="J3" s="592"/>
      <c r="K3" s="592"/>
      <c r="L3" s="593"/>
      <c r="M3" s="592">
        <v>2019</v>
      </c>
      <c r="N3" s="592"/>
      <c r="O3" s="592"/>
      <c r="P3" s="593"/>
      <c r="Q3" s="592">
        <v>2020</v>
      </c>
      <c r="R3" s="592"/>
      <c r="S3" s="592"/>
      <c r="T3" s="593"/>
      <c r="U3" s="592">
        <v>2021</v>
      </c>
      <c r="V3" s="592"/>
      <c r="W3" s="592"/>
      <c r="X3" s="593"/>
    </row>
    <row r="4" spans="2:24" ht="15.75">
      <c r="B4" s="66" t="s">
        <v>2</v>
      </c>
      <c r="C4" s="306"/>
      <c r="D4" s="330"/>
      <c r="E4" s="486" t="s">
        <v>135</v>
      </c>
      <c r="F4" s="305" t="s">
        <v>240</v>
      </c>
      <c r="G4" s="265" t="s">
        <v>21</v>
      </c>
      <c r="H4" s="10" t="s">
        <v>21</v>
      </c>
      <c r="I4" s="486" t="s">
        <v>135</v>
      </c>
      <c r="J4" s="305" t="s">
        <v>240</v>
      </c>
      <c r="K4" s="265" t="s">
        <v>21</v>
      </c>
      <c r="L4" s="10" t="s">
        <v>21</v>
      </c>
      <c r="M4" s="486" t="s">
        <v>135</v>
      </c>
      <c r="N4" s="305" t="s">
        <v>240</v>
      </c>
      <c r="O4" s="265" t="s">
        <v>21</v>
      </c>
      <c r="P4" s="10" t="s">
        <v>21</v>
      </c>
      <c r="Q4" s="486" t="s">
        <v>135</v>
      </c>
      <c r="R4" s="305" t="s">
        <v>240</v>
      </c>
      <c r="S4" s="265" t="s">
        <v>21</v>
      </c>
      <c r="T4" s="10" t="s">
        <v>21</v>
      </c>
      <c r="U4" s="486" t="s">
        <v>135</v>
      </c>
      <c r="V4" s="305" t="s">
        <v>240</v>
      </c>
      <c r="W4" s="265" t="s">
        <v>21</v>
      </c>
      <c r="X4" s="10" t="s">
        <v>21</v>
      </c>
    </row>
    <row r="5" spans="2:24" ht="16.5" customHeight="1" thickBot="1">
      <c r="B5" s="38" t="s">
        <v>3</v>
      </c>
      <c r="C5" s="12" t="s">
        <v>1</v>
      </c>
      <c r="D5" s="38" t="s">
        <v>145</v>
      </c>
      <c r="E5" s="396">
        <v>42517</v>
      </c>
      <c r="F5" s="396">
        <v>42723</v>
      </c>
      <c r="G5" s="266" t="s">
        <v>15</v>
      </c>
      <c r="H5" s="12" t="s">
        <v>12</v>
      </c>
      <c r="I5" s="396">
        <v>42517</v>
      </c>
      <c r="J5" s="396">
        <v>42723</v>
      </c>
      <c r="K5" s="266" t="s">
        <v>15</v>
      </c>
      <c r="L5" s="12" t="s">
        <v>12</v>
      </c>
      <c r="M5" s="396">
        <v>42517</v>
      </c>
      <c r="N5" s="396">
        <v>42723</v>
      </c>
      <c r="O5" s="266" t="s">
        <v>15</v>
      </c>
      <c r="P5" s="12" t="s">
        <v>12</v>
      </c>
      <c r="Q5" s="396">
        <v>42517</v>
      </c>
      <c r="R5" s="396">
        <v>42723</v>
      </c>
      <c r="S5" s="266" t="s">
        <v>15</v>
      </c>
      <c r="T5" s="12" t="s">
        <v>12</v>
      </c>
      <c r="U5" s="396">
        <v>42517</v>
      </c>
      <c r="V5" s="396">
        <v>42723</v>
      </c>
      <c r="W5" s="266" t="s">
        <v>15</v>
      </c>
      <c r="X5" s="12" t="s">
        <v>12</v>
      </c>
    </row>
    <row r="6" spans="2:24" ht="15.75">
      <c r="B6" s="13"/>
      <c r="C6" s="307"/>
      <c r="D6" s="331"/>
      <c r="E6" s="260" t="s">
        <v>4</v>
      </c>
      <c r="F6" s="484" t="s">
        <v>5</v>
      </c>
      <c r="G6" s="261" t="s">
        <v>6</v>
      </c>
      <c r="H6" s="262" t="s">
        <v>7</v>
      </c>
      <c r="I6" s="260" t="s">
        <v>8</v>
      </c>
      <c r="J6" s="260" t="s">
        <v>9</v>
      </c>
      <c r="K6" s="261" t="s">
        <v>11</v>
      </c>
      <c r="L6" s="262" t="s">
        <v>13</v>
      </c>
      <c r="M6" s="260" t="s">
        <v>14</v>
      </c>
      <c r="N6" s="260" t="s">
        <v>136</v>
      </c>
      <c r="O6" s="261" t="s">
        <v>137</v>
      </c>
      <c r="P6" s="262" t="s">
        <v>138</v>
      </c>
      <c r="Q6" s="260" t="s">
        <v>140</v>
      </c>
      <c r="R6" s="260" t="s">
        <v>141</v>
      </c>
      <c r="S6" s="261" t="s">
        <v>142</v>
      </c>
      <c r="T6" s="262" t="s">
        <v>234</v>
      </c>
      <c r="U6" s="260" t="s">
        <v>235</v>
      </c>
      <c r="V6" s="260" t="s">
        <v>236</v>
      </c>
      <c r="W6" s="261" t="s">
        <v>237</v>
      </c>
      <c r="X6" s="262" t="s">
        <v>238</v>
      </c>
    </row>
    <row r="7" spans="2:24" ht="16.5" thickBot="1">
      <c r="B7" s="20" t="s">
        <v>26</v>
      </c>
      <c r="C7" s="30"/>
      <c r="D7" s="332"/>
      <c r="E7" s="487"/>
      <c r="F7" s="257"/>
      <c r="G7" s="258"/>
      <c r="H7" s="259"/>
      <c r="I7" s="487"/>
      <c r="J7" s="257"/>
      <c r="K7" s="258"/>
      <c r="L7" s="259"/>
      <c r="M7" s="487"/>
      <c r="N7" s="257"/>
      <c r="O7" s="258"/>
      <c r="P7" s="259"/>
      <c r="Q7" s="487"/>
      <c r="R7" s="257"/>
      <c r="S7" s="258"/>
      <c r="T7" s="259"/>
      <c r="U7" s="487"/>
      <c r="V7" s="257"/>
      <c r="W7" s="258"/>
      <c r="X7" s="259"/>
    </row>
    <row r="8" spans="2:24">
      <c r="B8" s="72">
        <f>MAX(B1:B7)+1</f>
        <v>1</v>
      </c>
      <c r="C8" s="30" t="s">
        <v>27</v>
      </c>
      <c r="D8" s="333" t="s">
        <v>146</v>
      </c>
      <c r="E8" s="488">
        <v>0.49</v>
      </c>
      <c r="F8" s="254">
        <v>0.49</v>
      </c>
      <c r="G8" s="293"/>
      <c r="H8" s="191">
        <f>F8+G8</f>
        <v>0.49</v>
      </c>
      <c r="I8" s="488">
        <v>0.49</v>
      </c>
      <c r="J8" s="254">
        <v>0.49</v>
      </c>
      <c r="K8" s="293"/>
      <c r="L8" s="191">
        <f>J8+K8</f>
        <v>0.49</v>
      </c>
      <c r="M8" s="488">
        <v>0.49</v>
      </c>
      <c r="N8" s="254">
        <v>0.49</v>
      </c>
      <c r="O8" s="293"/>
      <c r="P8" s="191">
        <f>N8+O8</f>
        <v>0.49</v>
      </c>
      <c r="Q8" s="488">
        <v>0.49</v>
      </c>
      <c r="R8" s="254">
        <v>0.49</v>
      </c>
      <c r="S8" s="293"/>
      <c r="T8" s="191">
        <f>R8+S8</f>
        <v>0.49</v>
      </c>
      <c r="U8" s="488">
        <v>0.49</v>
      </c>
      <c r="V8" s="254">
        <v>0.49</v>
      </c>
      <c r="W8" s="293"/>
      <c r="X8" s="191">
        <f>V8+W8</f>
        <v>0.49</v>
      </c>
    </row>
    <row r="9" spans="2:24" ht="15.75" thickBot="1">
      <c r="B9" s="72">
        <f>MAX(B2:B8)+1</f>
        <v>2</v>
      </c>
      <c r="C9" s="30" t="s">
        <v>28</v>
      </c>
      <c r="D9" s="332" t="s">
        <v>146</v>
      </c>
      <c r="E9" s="489">
        <v>0.51</v>
      </c>
      <c r="F9" s="255">
        <v>0.51</v>
      </c>
      <c r="G9" s="192">
        <f>-G8</f>
        <v>0</v>
      </c>
      <c r="H9" s="256">
        <f>F9+G9</f>
        <v>0.51</v>
      </c>
      <c r="I9" s="489">
        <v>0.51</v>
      </c>
      <c r="J9" s="255">
        <v>0.51</v>
      </c>
      <c r="K9" s="192">
        <f>-K8</f>
        <v>0</v>
      </c>
      <c r="L9" s="256">
        <f>J9+K9</f>
        <v>0.51</v>
      </c>
      <c r="M9" s="489">
        <v>0.51</v>
      </c>
      <c r="N9" s="255">
        <v>0.51</v>
      </c>
      <c r="O9" s="192">
        <f>-O8</f>
        <v>0</v>
      </c>
      <c r="P9" s="256">
        <f>N9+O9</f>
        <v>0.51</v>
      </c>
      <c r="Q9" s="489">
        <v>0.51</v>
      </c>
      <c r="R9" s="255">
        <v>0.51</v>
      </c>
      <c r="S9" s="192">
        <f>-S8</f>
        <v>0</v>
      </c>
      <c r="T9" s="256">
        <f>R9+S9</f>
        <v>0.51</v>
      </c>
      <c r="U9" s="489">
        <v>0.51</v>
      </c>
      <c r="V9" s="255">
        <v>0.51</v>
      </c>
      <c r="W9" s="192">
        <f>-W8</f>
        <v>0</v>
      </c>
      <c r="X9" s="256">
        <f>V9+W9</f>
        <v>0.51</v>
      </c>
    </row>
    <row r="10" spans="2:24">
      <c r="B10" s="15"/>
      <c r="C10" s="30"/>
      <c r="D10" s="332"/>
      <c r="E10" s="490"/>
      <c r="F10" s="253"/>
      <c r="G10" s="17"/>
      <c r="H10" s="88"/>
      <c r="I10" s="490"/>
      <c r="J10" s="253"/>
      <c r="K10" s="17"/>
      <c r="L10" s="88"/>
      <c r="M10" s="490"/>
      <c r="N10" s="253"/>
      <c r="O10" s="17"/>
      <c r="P10" s="88"/>
      <c r="Q10" s="490"/>
      <c r="R10" s="253"/>
      <c r="S10" s="17"/>
      <c r="T10" s="88"/>
      <c r="U10" s="490"/>
      <c r="V10" s="253"/>
      <c r="W10" s="17"/>
      <c r="X10" s="88"/>
    </row>
    <row r="11" spans="2:24" ht="16.5" thickBot="1">
      <c r="B11" s="20" t="s">
        <v>18</v>
      </c>
      <c r="C11" s="30"/>
      <c r="D11" s="332"/>
      <c r="E11" s="490"/>
      <c r="F11" s="253"/>
      <c r="G11" s="17"/>
      <c r="H11" s="88"/>
      <c r="I11" s="490"/>
      <c r="J11" s="253"/>
      <c r="K11" s="17"/>
      <c r="L11" s="88"/>
      <c r="M11" s="490"/>
      <c r="N11" s="253"/>
      <c r="O11" s="17"/>
      <c r="P11" s="88"/>
      <c r="Q11" s="490"/>
      <c r="R11" s="253"/>
      <c r="S11" s="17"/>
      <c r="T11" s="88"/>
      <c r="U11" s="490"/>
      <c r="V11" s="253"/>
      <c r="W11" s="17"/>
      <c r="X11" s="88"/>
    </row>
    <row r="12" spans="2:24">
      <c r="B12" s="72">
        <f t="shared" ref="B12:B19" si="0">MAX(B5:B11)+1</f>
        <v>3</v>
      </c>
      <c r="C12" s="308" t="s">
        <v>126</v>
      </c>
      <c r="D12" s="333" t="s">
        <v>147</v>
      </c>
      <c r="E12" s="283">
        <v>2.6</v>
      </c>
      <c r="F12" s="209">
        <v>2.6</v>
      </c>
      <c r="G12" s="294"/>
      <c r="H12" s="183">
        <f t="shared" ref="H12:H19" si="1">F12+G12</f>
        <v>2.6</v>
      </c>
      <c r="I12" s="283">
        <v>2.6</v>
      </c>
      <c r="J12" s="209">
        <v>2.6</v>
      </c>
      <c r="K12" s="294"/>
      <c r="L12" s="183">
        <f t="shared" ref="L12:L19" si="2">J12+K12</f>
        <v>2.6</v>
      </c>
      <c r="M12" s="283">
        <v>2.6</v>
      </c>
      <c r="N12" s="209">
        <v>2.6</v>
      </c>
      <c r="O12" s="294"/>
      <c r="P12" s="183">
        <f t="shared" ref="P12:P19" si="3">N12+O12</f>
        <v>2.6</v>
      </c>
      <c r="Q12" s="283">
        <v>2.6</v>
      </c>
      <c r="R12" s="209">
        <v>2.6</v>
      </c>
      <c r="S12" s="294"/>
      <c r="T12" s="183">
        <f t="shared" ref="T12:T19" si="4">R12+S12</f>
        <v>2.6</v>
      </c>
      <c r="U12" s="283">
        <v>2.6</v>
      </c>
      <c r="V12" s="209">
        <v>2.6</v>
      </c>
      <c r="W12" s="294"/>
      <c r="X12" s="183">
        <f t="shared" ref="X12:X19" si="5">V12+W12</f>
        <v>2.6</v>
      </c>
    </row>
    <row r="13" spans="2:24" ht="15" customHeight="1">
      <c r="B13" s="72">
        <f t="shared" si="0"/>
        <v>4</v>
      </c>
      <c r="C13" s="308" t="s">
        <v>102</v>
      </c>
      <c r="D13" s="333" t="s">
        <v>147</v>
      </c>
      <c r="E13" s="273">
        <v>0.56399999999999995</v>
      </c>
      <c r="F13" s="223">
        <v>0.56399999999999995</v>
      </c>
      <c r="G13" s="295"/>
      <c r="H13" s="186">
        <f t="shared" si="1"/>
        <v>0.56399999999999995</v>
      </c>
      <c r="I13" s="273">
        <v>1.0920000000000001</v>
      </c>
      <c r="J13" s="223">
        <v>1.0920000000000001</v>
      </c>
      <c r="K13" s="295"/>
      <c r="L13" s="186">
        <f t="shared" si="2"/>
        <v>1.0920000000000001</v>
      </c>
      <c r="M13" s="273">
        <v>1.5</v>
      </c>
      <c r="N13" s="223">
        <v>1.5</v>
      </c>
      <c r="O13" s="295"/>
      <c r="P13" s="186">
        <f t="shared" si="3"/>
        <v>1.5</v>
      </c>
      <c r="Q13" s="273">
        <v>1.52</v>
      </c>
      <c r="R13" s="223">
        <v>1.52</v>
      </c>
      <c r="S13" s="295"/>
      <c r="T13" s="186">
        <f t="shared" si="4"/>
        <v>1.52</v>
      </c>
      <c r="U13" s="273">
        <v>1.46</v>
      </c>
      <c r="V13" s="223">
        <v>1.46</v>
      </c>
      <c r="W13" s="295"/>
      <c r="X13" s="186">
        <f t="shared" si="5"/>
        <v>1.46</v>
      </c>
    </row>
    <row r="14" spans="2:24">
      <c r="B14" s="72">
        <f t="shared" si="0"/>
        <v>5</v>
      </c>
      <c r="C14" s="308" t="s">
        <v>127</v>
      </c>
      <c r="D14" s="333"/>
      <c r="E14" s="243">
        <f>E15*(E12+E13)</f>
        <v>2.9321230386601247</v>
      </c>
      <c r="F14" s="193">
        <f>F15*(F12+F13)</f>
        <v>2.9321230386601247</v>
      </c>
      <c r="G14" s="296"/>
      <c r="H14" s="186">
        <f t="shared" si="1"/>
        <v>2.9321230386601247</v>
      </c>
      <c r="I14" s="243">
        <f>I15*(I12+I13)</f>
        <v>3.4214280210913972</v>
      </c>
      <c r="J14" s="193">
        <f>J15*(J12+J13)</f>
        <v>3.4214280210913972</v>
      </c>
      <c r="K14" s="296"/>
      <c r="L14" s="186">
        <f t="shared" si="2"/>
        <v>3.4214280210913972</v>
      </c>
      <c r="M14" s="243">
        <f>M15*(M12+M13)</f>
        <v>3.7995273256973801</v>
      </c>
      <c r="N14" s="193">
        <f>N15*(N12+N13)</f>
        <v>3.7995273256973801</v>
      </c>
      <c r="O14" s="296"/>
      <c r="P14" s="186">
        <f t="shared" si="3"/>
        <v>3.7995273256973801</v>
      </c>
      <c r="Q14" s="243">
        <f>Q15*(Q12+Q13)</f>
        <v>3.8180616053349286</v>
      </c>
      <c r="R14" s="193">
        <f>R15*(R12+R13)</f>
        <v>3.8180616053349286</v>
      </c>
      <c r="S14" s="296"/>
      <c r="T14" s="186">
        <f t="shared" si="4"/>
        <v>3.8180616053349286</v>
      </c>
      <c r="U14" s="243">
        <f>U15*(U12+U13)</f>
        <v>3.7624587664222844</v>
      </c>
      <c r="V14" s="193">
        <f>V15*(V12+V13)</f>
        <v>3.7624587664222844</v>
      </c>
      <c r="W14" s="296"/>
      <c r="X14" s="186">
        <f t="shared" si="5"/>
        <v>3.7624587664222844</v>
      </c>
    </row>
    <row r="15" spans="2:24">
      <c r="B15" s="72">
        <f t="shared" si="0"/>
        <v>6</v>
      </c>
      <c r="C15" s="308" t="s">
        <v>119</v>
      </c>
      <c r="D15" s="333" t="s">
        <v>147</v>
      </c>
      <c r="E15" s="282">
        <v>0.92671398187740983</v>
      </c>
      <c r="F15" s="120">
        <v>0.92671398187740983</v>
      </c>
      <c r="G15" s="296"/>
      <c r="H15" s="21">
        <f t="shared" si="1"/>
        <v>0.92671398187740983</v>
      </c>
      <c r="I15" s="282">
        <v>0.92671398187740983</v>
      </c>
      <c r="J15" s="120">
        <v>0.92671398187740983</v>
      </c>
      <c r="K15" s="296"/>
      <c r="L15" s="21">
        <f t="shared" si="2"/>
        <v>0.92671398187740983</v>
      </c>
      <c r="M15" s="282">
        <v>0.92671398187740983</v>
      </c>
      <c r="N15" s="120">
        <v>0.92671398187740983</v>
      </c>
      <c r="O15" s="296"/>
      <c r="P15" s="21">
        <f t="shared" si="3"/>
        <v>0.92671398187740983</v>
      </c>
      <c r="Q15" s="282">
        <v>0.92671398187740983</v>
      </c>
      <c r="R15" s="120">
        <v>0.92671398187740983</v>
      </c>
      <c r="S15" s="296"/>
      <c r="T15" s="21">
        <f t="shared" si="4"/>
        <v>0.92671398187740983</v>
      </c>
      <c r="U15" s="282">
        <v>0.92671398187740983</v>
      </c>
      <c r="V15" s="120">
        <v>0.92671398187740983</v>
      </c>
      <c r="W15" s="296"/>
      <c r="X15" s="21">
        <f t="shared" si="5"/>
        <v>0.92671398187740983</v>
      </c>
    </row>
    <row r="16" spans="2:24">
      <c r="B16" s="72">
        <f t="shared" si="0"/>
        <v>7</v>
      </c>
      <c r="C16" s="308" t="s">
        <v>118</v>
      </c>
      <c r="D16" s="332" t="s">
        <v>146</v>
      </c>
      <c r="E16" s="282">
        <v>4.8856584947434424E-2</v>
      </c>
      <c r="F16" s="120">
        <v>4.8856584947434424E-2</v>
      </c>
      <c r="G16" s="296"/>
      <c r="H16" s="21">
        <f t="shared" si="1"/>
        <v>4.8856584947434424E-2</v>
      </c>
      <c r="I16" s="282">
        <v>4.598618301039116E-2</v>
      </c>
      <c r="J16" s="120">
        <v>4.598618301039116E-2</v>
      </c>
      <c r="K16" s="296"/>
      <c r="L16" s="21">
        <f t="shared" si="2"/>
        <v>4.598618301039116E-2</v>
      </c>
      <c r="M16" s="282">
        <v>4.521789997122002E-2</v>
      </c>
      <c r="N16" s="120">
        <v>4.521789997122002E-2</v>
      </c>
      <c r="O16" s="296"/>
      <c r="P16" s="21">
        <f t="shared" si="3"/>
        <v>4.521789997122002E-2</v>
      </c>
      <c r="Q16" s="282">
        <v>4.4924968009828661E-2</v>
      </c>
      <c r="R16" s="120">
        <v>4.4924968009828661E-2</v>
      </c>
      <c r="S16" s="296"/>
      <c r="T16" s="21">
        <f>R16+S16</f>
        <v>4.4924968009828661E-2</v>
      </c>
      <c r="U16" s="282">
        <v>4.4794940308340116E-2</v>
      </c>
      <c r="V16" s="120">
        <v>4.4794940308340116E-2</v>
      </c>
      <c r="W16" s="296"/>
      <c r="X16" s="21">
        <f t="shared" si="5"/>
        <v>4.4794940308340116E-2</v>
      </c>
    </row>
    <row r="17" spans="2:24">
      <c r="B17" s="72">
        <f t="shared" si="0"/>
        <v>8</v>
      </c>
      <c r="C17" s="308" t="s">
        <v>120</v>
      </c>
      <c r="D17" s="332" t="s">
        <v>146</v>
      </c>
      <c r="E17" s="282">
        <v>4.8856584947434424E-2</v>
      </c>
      <c r="F17" s="120">
        <v>4.8856584947434424E-2</v>
      </c>
      <c r="G17" s="296"/>
      <c r="H17" s="21">
        <f t="shared" si="1"/>
        <v>4.8856584947434424E-2</v>
      </c>
      <c r="I17" s="282">
        <v>4.598618301039116E-2</v>
      </c>
      <c r="J17" s="120">
        <v>4.598618301039116E-2</v>
      </c>
      <c r="K17" s="296"/>
      <c r="L17" s="21">
        <f t="shared" si="2"/>
        <v>4.598618301039116E-2</v>
      </c>
      <c r="M17" s="282">
        <v>4.521789997122002E-2</v>
      </c>
      <c r="N17" s="120">
        <v>4.521789997122002E-2</v>
      </c>
      <c r="O17" s="296"/>
      <c r="P17" s="21">
        <f t="shared" si="3"/>
        <v>4.521789997122002E-2</v>
      </c>
      <c r="Q17" s="282">
        <v>4.4924968009828661E-2</v>
      </c>
      <c r="R17" s="120">
        <v>4.4924968009828661E-2</v>
      </c>
      <c r="S17" s="296"/>
      <c r="T17" s="21">
        <f t="shared" si="4"/>
        <v>4.4924968009828661E-2</v>
      </c>
      <c r="U17" s="282">
        <v>4.4794940308340116E-2</v>
      </c>
      <c r="V17" s="120">
        <v>4.4794940308340116E-2</v>
      </c>
      <c r="W17" s="296"/>
      <c r="X17" s="21">
        <f t="shared" si="5"/>
        <v>4.4794940308340116E-2</v>
      </c>
    </row>
    <row r="18" spans="2:24">
      <c r="B18" s="72">
        <f t="shared" si="0"/>
        <v>9</v>
      </c>
      <c r="C18" s="308" t="s">
        <v>128</v>
      </c>
      <c r="D18" s="332" t="s">
        <v>146</v>
      </c>
      <c r="E18" s="282">
        <v>9.1899999999999996E-2</v>
      </c>
      <c r="F18" s="282">
        <v>8.7800000000000003E-2</v>
      </c>
      <c r="G18" s="296"/>
      <c r="H18" s="21">
        <f t="shared" si="1"/>
        <v>8.7800000000000003E-2</v>
      </c>
      <c r="I18" s="282">
        <v>9.1899999999999996E-2</v>
      </c>
      <c r="J18" s="282">
        <v>8.7800000000000003E-2</v>
      </c>
      <c r="K18" s="296"/>
      <c r="L18" s="21">
        <f t="shared" si="2"/>
        <v>8.7800000000000003E-2</v>
      </c>
      <c r="M18" s="282">
        <v>9.1899999999999996E-2</v>
      </c>
      <c r="N18" s="282">
        <v>8.7800000000000003E-2</v>
      </c>
      <c r="O18" s="296"/>
      <c r="P18" s="21">
        <f t="shared" si="3"/>
        <v>8.7800000000000003E-2</v>
      </c>
      <c r="Q18" s="282">
        <v>9.1899999999999996E-2</v>
      </c>
      <c r="R18" s="282">
        <v>8.7800000000000003E-2</v>
      </c>
      <c r="S18" s="296"/>
      <c r="T18" s="21">
        <f t="shared" si="4"/>
        <v>8.7800000000000003E-2</v>
      </c>
      <c r="U18" s="282">
        <v>9.1899999999999996E-2</v>
      </c>
      <c r="V18" s="282">
        <v>8.7800000000000003E-2</v>
      </c>
      <c r="W18" s="296"/>
      <c r="X18" s="21">
        <f t="shared" si="5"/>
        <v>8.7800000000000003E-2</v>
      </c>
    </row>
    <row r="19" spans="2:24" ht="15.75" thickBot="1">
      <c r="B19" s="72">
        <f t="shared" si="0"/>
        <v>10</v>
      </c>
      <c r="C19" s="308" t="s">
        <v>129</v>
      </c>
      <c r="D19" s="332" t="s">
        <v>146</v>
      </c>
      <c r="E19" s="491">
        <v>5.11E-2</v>
      </c>
      <c r="F19" s="263">
        <v>4.9500000000000002E-2</v>
      </c>
      <c r="G19" s="297"/>
      <c r="H19" s="31">
        <f t="shared" si="1"/>
        <v>4.9500000000000002E-2</v>
      </c>
      <c r="I19" s="491">
        <v>5.11E-2</v>
      </c>
      <c r="J19" s="263">
        <v>4.9500000000000002E-2</v>
      </c>
      <c r="K19" s="297"/>
      <c r="L19" s="31">
        <f t="shared" si="2"/>
        <v>4.9500000000000002E-2</v>
      </c>
      <c r="M19" s="491">
        <v>5.11E-2</v>
      </c>
      <c r="N19" s="263">
        <v>4.9500000000000002E-2</v>
      </c>
      <c r="O19" s="297"/>
      <c r="P19" s="31">
        <f t="shared" si="3"/>
        <v>4.9500000000000002E-2</v>
      </c>
      <c r="Q19" s="491">
        <v>5.11E-2</v>
      </c>
      <c r="R19" s="263">
        <v>4.9500000000000002E-2</v>
      </c>
      <c r="S19" s="297"/>
      <c r="T19" s="31">
        <f t="shared" si="4"/>
        <v>4.9500000000000002E-2</v>
      </c>
      <c r="U19" s="491">
        <v>5.11E-2</v>
      </c>
      <c r="V19" s="263">
        <v>4.9500000000000002E-2</v>
      </c>
      <c r="W19" s="297"/>
      <c r="X19" s="31">
        <f t="shared" si="5"/>
        <v>4.9500000000000002E-2</v>
      </c>
    </row>
    <row r="20" spans="2:24">
      <c r="B20" s="15"/>
      <c r="C20" s="30"/>
      <c r="D20" s="332"/>
      <c r="E20" s="490"/>
      <c r="F20" s="253"/>
      <c r="G20" s="17"/>
      <c r="H20" s="88"/>
      <c r="I20" s="490"/>
      <c r="J20" s="253"/>
      <c r="K20" s="17"/>
      <c r="L20" s="88"/>
      <c r="M20" s="490"/>
      <c r="N20" s="253"/>
      <c r="O20" s="17"/>
      <c r="P20" s="88"/>
      <c r="Q20" s="490"/>
      <c r="R20" s="253"/>
      <c r="S20" s="17"/>
      <c r="T20" s="88"/>
      <c r="U20" s="490"/>
      <c r="V20" s="253"/>
      <c r="W20" s="17"/>
      <c r="X20" s="88"/>
    </row>
    <row r="21" spans="2:24" ht="16.5" thickBot="1">
      <c r="B21" s="20" t="s">
        <v>37</v>
      </c>
      <c r="C21" s="30"/>
      <c r="D21" s="332"/>
      <c r="E21" s="490"/>
      <c r="F21" s="253"/>
      <c r="G21" s="17"/>
      <c r="H21" s="88"/>
      <c r="I21" s="490"/>
      <c r="J21" s="253"/>
      <c r="K21" s="17"/>
      <c r="L21" s="88"/>
      <c r="M21" s="490"/>
      <c r="N21" s="253"/>
      <c r="O21" s="17"/>
      <c r="P21" s="88"/>
      <c r="Q21" s="490"/>
      <c r="R21" s="253"/>
      <c r="S21" s="17"/>
      <c r="T21" s="88"/>
      <c r="U21" s="490"/>
      <c r="V21" s="253"/>
      <c r="W21" s="17"/>
      <c r="X21" s="88"/>
    </row>
    <row r="22" spans="2:24">
      <c r="B22" s="72">
        <f>MAX(B15:B21)+1</f>
        <v>11</v>
      </c>
      <c r="C22" s="308" t="s">
        <v>130</v>
      </c>
      <c r="D22" s="333" t="s">
        <v>146</v>
      </c>
      <c r="E22" s="283">
        <v>37.068559275096391</v>
      </c>
      <c r="F22" s="209">
        <v>37.068559275096391</v>
      </c>
      <c r="G22" s="294"/>
      <c r="H22" s="183">
        <f>F22+G22</f>
        <v>37.068559275096391</v>
      </c>
      <c r="I22" s="283">
        <v>37.068559275096391</v>
      </c>
      <c r="J22" s="209">
        <v>37.068559275096391</v>
      </c>
      <c r="K22" s="294"/>
      <c r="L22" s="183">
        <f>J22+K22</f>
        <v>37.068559275096391</v>
      </c>
      <c r="M22" s="283">
        <v>37.068559275096391</v>
      </c>
      <c r="N22" s="209">
        <v>37.068559275096391</v>
      </c>
      <c r="O22" s="294"/>
      <c r="P22" s="183">
        <f>N22+O22</f>
        <v>37.068559275096391</v>
      </c>
      <c r="Q22" s="283">
        <v>37.068559275096391</v>
      </c>
      <c r="R22" s="209">
        <v>37.068559275096391</v>
      </c>
      <c r="S22" s="294"/>
      <c r="T22" s="183">
        <f>R22+S22</f>
        <v>37.068559275096391</v>
      </c>
      <c r="U22" s="283">
        <v>37.068559275096391</v>
      </c>
      <c r="V22" s="209">
        <v>37.068559275096391</v>
      </c>
      <c r="W22" s="294"/>
      <c r="X22" s="183">
        <f>V22+W22</f>
        <v>37.068559275096391</v>
      </c>
    </row>
    <row r="23" spans="2:24">
      <c r="B23" s="72">
        <f>MAX(B16:B22)+1</f>
        <v>12</v>
      </c>
      <c r="C23" s="308" t="s">
        <v>131</v>
      </c>
      <c r="D23" s="333" t="s">
        <v>146</v>
      </c>
      <c r="E23" s="273">
        <v>2878.3686627494872</v>
      </c>
      <c r="F23" s="223">
        <v>2878.3686627494872</v>
      </c>
      <c r="G23" s="295"/>
      <c r="H23" s="186">
        <f>F23+G23</f>
        <v>2878.3686627494872</v>
      </c>
      <c r="I23" s="273">
        <v>3168.0523907436818</v>
      </c>
      <c r="J23" s="223">
        <v>3168.0523907436818</v>
      </c>
      <c r="K23" s="295"/>
      <c r="L23" s="186">
        <f>J23+K23</f>
        <v>3168.0523907436818</v>
      </c>
      <c r="M23" s="273">
        <v>3489.7397434170889</v>
      </c>
      <c r="N23" s="223">
        <v>3489.7397434170889</v>
      </c>
      <c r="O23" s="295"/>
      <c r="P23" s="186">
        <f>N23+O23</f>
        <v>3489.7397434170889</v>
      </c>
      <c r="Q23" s="273">
        <v>3527.6467556363609</v>
      </c>
      <c r="R23" s="223">
        <v>3527.6467556363609</v>
      </c>
      <c r="S23" s="295"/>
      <c r="T23" s="186">
        <f>R23+S23</f>
        <v>3527.6467556363609</v>
      </c>
      <c r="U23" s="273">
        <v>3406.0082682547354</v>
      </c>
      <c r="V23" s="223">
        <v>3406.0082682547354</v>
      </c>
      <c r="W23" s="295"/>
      <c r="X23" s="186">
        <f>V23+W23</f>
        <v>3406.0082682547354</v>
      </c>
    </row>
    <row r="24" spans="2:24" ht="15.75" thickBot="1">
      <c r="B24" s="73">
        <f>MAX(B1:B23)+1</f>
        <v>13</v>
      </c>
      <c r="C24" s="309" t="s">
        <v>63</v>
      </c>
      <c r="D24" s="334" t="s">
        <v>146</v>
      </c>
      <c r="E24" s="492">
        <v>775.4040263704037</v>
      </c>
      <c r="F24" s="264">
        <v>523.99660177409419</v>
      </c>
      <c r="G24" s="298"/>
      <c r="H24" s="194">
        <f>F24+G24</f>
        <v>523.99660177409419</v>
      </c>
      <c r="I24" s="492">
        <v>725.13165342355842</v>
      </c>
      <c r="J24" s="264">
        <v>446.7248017740942</v>
      </c>
      <c r="K24" s="298"/>
      <c r="L24" s="194">
        <f>J24+K24</f>
        <v>446.7248017740942</v>
      </c>
      <c r="M24" s="492">
        <v>674.85928047671291</v>
      </c>
      <c r="N24" s="264">
        <v>369.45300177409422</v>
      </c>
      <c r="O24" s="298"/>
      <c r="P24" s="194">
        <f>N24+O24</f>
        <v>369.45300177409422</v>
      </c>
      <c r="Q24" s="492">
        <v>624.58690752986763</v>
      </c>
      <c r="R24" s="264">
        <v>292.18120177409423</v>
      </c>
      <c r="S24" s="298"/>
      <c r="T24" s="194">
        <f>R24+S24</f>
        <v>292.18120177409423</v>
      </c>
      <c r="U24" s="492">
        <v>590.09898518276486</v>
      </c>
      <c r="V24" s="264">
        <v>249.58665177409424</v>
      </c>
      <c r="W24" s="298"/>
      <c r="X24" s="194">
        <f>V24+W24</f>
        <v>249.58665177409424</v>
      </c>
    </row>
    <row r="25" spans="2:24" ht="15.75" thickBot="1">
      <c r="B25" s="81"/>
      <c r="C25" s="64"/>
      <c r="D25" s="64"/>
      <c r="E25" s="97"/>
      <c r="F25" s="87"/>
      <c r="G25" s="87"/>
      <c r="H25" s="87"/>
      <c r="I25" s="97"/>
      <c r="J25" s="87"/>
      <c r="K25" s="87"/>
      <c r="L25" s="87"/>
      <c r="M25" s="97"/>
      <c r="N25" s="87"/>
      <c r="O25" s="87"/>
      <c r="P25" s="87"/>
      <c r="Q25" s="97"/>
      <c r="R25" s="87"/>
      <c r="S25" s="87"/>
      <c r="T25" s="87"/>
      <c r="U25" s="97"/>
      <c r="V25" s="87"/>
      <c r="W25" s="87"/>
      <c r="X25" s="87"/>
    </row>
    <row r="26" spans="2:24" ht="16.5" customHeight="1" thickBot="1">
      <c r="C26" s="19"/>
      <c r="D26" s="19"/>
      <c r="E26" s="589" t="s">
        <v>23</v>
      </c>
      <c r="F26" s="590"/>
      <c r="G26" s="590"/>
      <c r="H26" s="590"/>
      <c r="I26" s="590"/>
      <c r="J26" s="590"/>
      <c r="K26" s="590"/>
      <c r="L26" s="590"/>
      <c r="M26" s="590"/>
      <c r="N26" s="590"/>
      <c r="O26" s="590"/>
      <c r="P26" s="590"/>
      <c r="Q26" s="590"/>
      <c r="R26" s="590"/>
      <c r="S26" s="590"/>
      <c r="T26" s="590"/>
      <c r="U26" s="590"/>
      <c r="V26" s="590"/>
      <c r="W26" s="590"/>
      <c r="X26" s="591"/>
    </row>
    <row r="27" spans="2:24" ht="16.5" thickBot="1">
      <c r="B27" s="71"/>
      <c r="C27" s="116"/>
      <c r="D27" s="329"/>
      <c r="E27" s="587"/>
      <c r="F27" s="587"/>
      <c r="G27" s="587"/>
      <c r="H27" s="588"/>
      <c r="I27" s="587"/>
      <c r="J27" s="587"/>
      <c r="K27" s="587"/>
      <c r="L27" s="588"/>
      <c r="M27" s="587"/>
      <c r="N27" s="587"/>
      <c r="O27" s="587"/>
      <c r="P27" s="588"/>
      <c r="Q27" s="587"/>
      <c r="R27" s="587"/>
      <c r="S27" s="587"/>
      <c r="T27" s="588"/>
      <c r="U27" s="587"/>
      <c r="V27" s="587"/>
      <c r="W27" s="587"/>
      <c r="X27" s="588"/>
    </row>
    <row r="28" spans="2:24" ht="15.75">
      <c r="B28" s="66" t="s">
        <v>2</v>
      </c>
      <c r="C28" s="306"/>
      <c r="D28" s="330"/>
      <c r="E28" s="486" t="s">
        <v>135</v>
      </c>
      <c r="F28" s="305" t="s">
        <v>240</v>
      </c>
      <c r="G28" s="265" t="s">
        <v>21</v>
      </c>
      <c r="H28" s="10" t="s">
        <v>21</v>
      </c>
      <c r="I28" s="486" t="s">
        <v>135</v>
      </c>
      <c r="J28" s="305" t="s">
        <v>240</v>
      </c>
      <c r="K28" s="265" t="s">
        <v>21</v>
      </c>
      <c r="L28" s="10" t="s">
        <v>21</v>
      </c>
      <c r="M28" s="486" t="s">
        <v>135</v>
      </c>
      <c r="N28" s="305" t="s">
        <v>240</v>
      </c>
      <c r="O28" s="265" t="s">
        <v>21</v>
      </c>
      <c r="P28" s="10" t="s">
        <v>21</v>
      </c>
      <c r="Q28" s="486" t="s">
        <v>135</v>
      </c>
      <c r="R28" s="305" t="s">
        <v>240</v>
      </c>
      <c r="S28" s="265" t="s">
        <v>21</v>
      </c>
      <c r="T28" s="10" t="s">
        <v>21</v>
      </c>
      <c r="U28" s="486" t="s">
        <v>135</v>
      </c>
      <c r="V28" s="305" t="s">
        <v>240</v>
      </c>
      <c r="W28" s="265" t="s">
        <v>21</v>
      </c>
      <c r="X28" s="10" t="s">
        <v>21</v>
      </c>
    </row>
    <row r="29" spans="2:24" ht="16.5" customHeight="1" thickBot="1">
      <c r="B29" s="38" t="s">
        <v>3</v>
      </c>
      <c r="C29" s="12" t="s">
        <v>1</v>
      </c>
      <c r="D29" s="38" t="s">
        <v>145</v>
      </c>
      <c r="E29" s="396">
        <v>42517</v>
      </c>
      <c r="F29" s="396">
        <v>42723</v>
      </c>
      <c r="G29" s="266" t="s">
        <v>15</v>
      </c>
      <c r="H29" s="12" t="s">
        <v>12</v>
      </c>
      <c r="I29" s="396">
        <v>42517</v>
      </c>
      <c r="J29" s="396">
        <v>42723</v>
      </c>
      <c r="K29" s="266" t="s">
        <v>15</v>
      </c>
      <c r="L29" s="12" t="s">
        <v>12</v>
      </c>
      <c r="M29" s="396">
        <v>42517</v>
      </c>
      <c r="N29" s="396">
        <v>42723</v>
      </c>
      <c r="O29" s="266" t="s">
        <v>15</v>
      </c>
      <c r="P29" s="12" t="s">
        <v>12</v>
      </c>
      <c r="Q29" s="396">
        <v>42517</v>
      </c>
      <c r="R29" s="396">
        <v>42723</v>
      </c>
      <c r="S29" s="266" t="s">
        <v>15</v>
      </c>
      <c r="T29" s="12" t="s">
        <v>12</v>
      </c>
      <c r="U29" s="396">
        <v>42517</v>
      </c>
      <c r="V29" s="396">
        <v>42723</v>
      </c>
      <c r="W29" s="266" t="s">
        <v>15</v>
      </c>
      <c r="X29" s="12" t="s">
        <v>12</v>
      </c>
    </row>
    <row r="30" spans="2:24" ht="15.75">
      <c r="B30" s="13"/>
      <c r="C30" s="307"/>
      <c r="D30" s="331"/>
      <c r="E30" s="260" t="s">
        <v>4</v>
      </c>
      <c r="F30" s="484" t="s">
        <v>5</v>
      </c>
      <c r="G30" s="261" t="s">
        <v>6</v>
      </c>
      <c r="H30" s="262" t="s">
        <v>7</v>
      </c>
      <c r="I30" s="260" t="s">
        <v>8</v>
      </c>
      <c r="J30" s="260" t="s">
        <v>9</v>
      </c>
      <c r="K30" s="261" t="s">
        <v>11</v>
      </c>
      <c r="L30" s="262" t="s">
        <v>13</v>
      </c>
      <c r="M30" s="260" t="s">
        <v>14</v>
      </c>
      <c r="N30" s="260" t="s">
        <v>136</v>
      </c>
      <c r="O30" s="261" t="s">
        <v>137</v>
      </c>
      <c r="P30" s="262" t="s">
        <v>138</v>
      </c>
      <c r="Q30" s="260" t="s">
        <v>140</v>
      </c>
      <c r="R30" s="260" t="s">
        <v>141</v>
      </c>
      <c r="S30" s="261" t="s">
        <v>142</v>
      </c>
      <c r="T30" s="262" t="s">
        <v>234</v>
      </c>
      <c r="U30" s="260" t="s">
        <v>235</v>
      </c>
      <c r="V30" s="260" t="s">
        <v>236</v>
      </c>
      <c r="W30" s="261" t="s">
        <v>237</v>
      </c>
      <c r="X30" s="262" t="s">
        <v>238</v>
      </c>
    </row>
    <row r="31" spans="2:24" ht="18" thickBot="1">
      <c r="B31" s="20" t="s">
        <v>36</v>
      </c>
      <c r="C31" s="30"/>
      <c r="D31" s="332"/>
      <c r="E31" s="24"/>
      <c r="F31" s="24"/>
      <c r="G31" s="24"/>
      <c r="H31" s="25"/>
      <c r="I31" s="24"/>
      <c r="J31" s="24"/>
      <c r="K31" s="24"/>
      <c r="L31" s="25"/>
      <c r="M31" s="24"/>
      <c r="N31" s="24"/>
      <c r="O31" s="24"/>
      <c r="P31" s="25"/>
      <c r="Q31" s="24"/>
      <c r="R31" s="24"/>
      <c r="S31" s="24"/>
      <c r="T31" s="25"/>
      <c r="U31" s="24"/>
      <c r="V31" s="24"/>
      <c r="W31" s="24"/>
      <c r="X31" s="25"/>
    </row>
    <row r="32" spans="2:24">
      <c r="B32" s="46">
        <v>14</v>
      </c>
      <c r="C32" s="30" t="s">
        <v>38</v>
      </c>
      <c r="D32" s="333" t="s">
        <v>148</v>
      </c>
      <c r="E32" s="283">
        <v>7627.0509094700637</v>
      </c>
      <c r="F32" s="209">
        <v>7389.1432094700631</v>
      </c>
      <c r="G32" s="294"/>
      <c r="H32" s="183">
        <f>F32+G32</f>
        <v>7389.1432094700631</v>
      </c>
      <c r="I32" s="283">
        <v>8122.8678124368589</v>
      </c>
      <c r="J32" s="209">
        <v>7884.9601124368583</v>
      </c>
      <c r="K32" s="294"/>
      <c r="L32" s="183">
        <f>J32+K32</f>
        <v>7884.9601124368583</v>
      </c>
      <c r="M32" s="283">
        <v>8416.0991216003204</v>
      </c>
      <c r="N32" s="209">
        <v>8178.1914216003206</v>
      </c>
      <c r="O32" s="294"/>
      <c r="P32" s="183">
        <f>N32+O32</f>
        <v>8178.1914216003206</v>
      </c>
      <c r="Q32" s="283">
        <v>12887.239866140029</v>
      </c>
      <c r="R32" s="209">
        <v>12649.332166140028</v>
      </c>
      <c r="S32" s="294"/>
      <c r="T32" s="183">
        <f>R32+S32</f>
        <v>12649.332166140028</v>
      </c>
      <c r="U32" s="283">
        <v>13763.459746491095</v>
      </c>
      <c r="V32" s="209">
        <v>13525.552046491095</v>
      </c>
      <c r="W32" s="294"/>
      <c r="X32" s="183">
        <f>V32+W32</f>
        <v>13525.552046491095</v>
      </c>
    </row>
    <row r="33" spans="2:24">
      <c r="B33" s="46">
        <v>15</v>
      </c>
      <c r="C33" s="308" t="s">
        <v>60</v>
      </c>
      <c r="D33" s="333" t="s">
        <v>148</v>
      </c>
      <c r="E33" s="273">
        <v>4218.7814254862569</v>
      </c>
      <c r="F33" s="223">
        <v>4232.2811390128345</v>
      </c>
      <c r="G33" s="295"/>
      <c r="H33" s="186">
        <f>F33+G33</f>
        <v>4232.2811390128345</v>
      </c>
      <c r="I33" s="273">
        <v>4581.5677685527571</v>
      </c>
      <c r="J33" s="223">
        <v>4622.0669091324889</v>
      </c>
      <c r="K33" s="295"/>
      <c r="L33" s="186">
        <f>J33+K33</f>
        <v>4622.0669091324889</v>
      </c>
      <c r="M33" s="273">
        <v>4962.9071458033513</v>
      </c>
      <c r="N33" s="223">
        <v>5030.4057134362374</v>
      </c>
      <c r="O33" s="295"/>
      <c r="P33" s="186">
        <f>N33+O33</f>
        <v>5030.4057134362374</v>
      </c>
      <c r="Q33" s="273">
        <v>5417.3156786232839</v>
      </c>
      <c r="R33" s="223">
        <v>5511.8136733093243</v>
      </c>
      <c r="S33" s="295"/>
      <c r="T33" s="186">
        <f>R33+S33</f>
        <v>5511.8136733093243</v>
      </c>
      <c r="U33" s="273">
        <v>5848.8059297916334</v>
      </c>
      <c r="V33" s="223">
        <v>5951.410552130571</v>
      </c>
      <c r="W33" s="295"/>
      <c r="X33" s="186">
        <f>V33+W33</f>
        <v>5951.410552130571</v>
      </c>
    </row>
    <row r="34" spans="2:24">
      <c r="B34" s="46">
        <f>MAX(B26:B33)+1</f>
        <v>16</v>
      </c>
      <c r="C34" s="30" t="s">
        <v>42</v>
      </c>
      <c r="D34" s="333" t="s">
        <v>148</v>
      </c>
      <c r="E34" s="273">
        <v>10.992620000000001</v>
      </c>
      <c r="F34" s="223">
        <v>10.992620000000001</v>
      </c>
      <c r="G34" s="295"/>
      <c r="H34" s="186">
        <f>F34+G34</f>
        <v>10.992620000000001</v>
      </c>
      <c r="I34" s="273">
        <v>10.992620000000001</v>
      </c>
      <c r="J34" s="223">
        <v>10.992620000000001</v>
      </c>
      <c r="K34" s="295"/>
      <c r="L34" s="186">
        <f>J34+K34</f>
        <v>10.992620000000001</v>
      </c>
      <c r="M34" s="273">
        <v>10.992620000000001</v>
      </c>
      <c r="N34" s="223">
        <v>10.992620000000001</v>
      </c>
      <c r="O34" s="295"/>
      <c r="P34" s="186">
        <f>N34+O34</f>
        <v>10.992620000000001</v>
      </c>
      <c r="Q34" s="273">
        <v>10.992620000000001</v>
      </c>
      <c r="R34" s="223">
        <v>10.992620000000001</v>
      </c>
      <c r="S34" s="295"/>
      <c r="T34" s="186">
        <f>R34+S34</f>
        <v>10.992620000000001</v>
      </c>
      <c r="U34" s="273">
        <v>10.992620000000001</v>
      </c>
      <c r="V34" s="223">
        <v>10.992620000000001</v>
      </c>
      <c r="W34" s="295"/>
      <c r="X34" s="186">
        <f>V34+W34</f>
        <v>10.992620000000001</v>
      </c>
    </row>
    <row r="35" spans="2:24">
      <c r="B35" s="46">
        <f>MAX(B26:B34)+1</f>
        <v>17</v>
      </c>
      <c r="C35" s="308" t="s">
        <v>62</v>
      </c>
      <c r="D35" s="333" t="s">
        <v>148</v>
      </c>
      <c r="E35" s="273">
        <v>448.65001542839997</v>
      </c>
      <c r="F35" s="223">
        <v>448.65001542839997</v>
      </c>
      <c r="G35" s="295"/>
      <c r="H35" s="186">
        <f>F35+G35</f>
        <v>448.65001542839997</v>
      </c>
      <c r="I35" s="273">
        <v>444.52157279525363</v>
      </c>
      <c r="J35" s="223">
        <v>444.52157279525363</v>
      </c>
      <c r="K35" s="295"/>
      <c r="L35" s="186">
        <f>J35+K35</f>
        <v>444.52157279525363</v>
      </c>
      <c r="M35" s="273">
        <v>436.29218165995741</v>
      </c>
      <c r="N35" s="223">
        <v>436.29218165995741</v>
      </c>
      <c r="O35" s="295"/>
      <c r="P35" s="186">
        <f>N35+O35</f>
        <v>436.29218165995741</v>
      </c>
      <c r="Q35" s="273">
        <v>427.00899611995737</v>
      </c>
      <c r="R35" s="223">
        <v>427.00899611995737</v>
      </c>
      <c r="S35" s="295"/>
      <c r="T35" s="186">
        <f>R35+S35</f>
        <v>427.00899611995737</v>
      </c>
      <c r="U35" s="273">
        <v>414.95440998795738</v>
      </c>
      <c r="V35" s="223">
        <v>414.95440998795738</v>
      </c>
      <c r="W35" s="295"/>
      <c r="X35" s="186">
        <f>V35+W35</f>
        <v>414.95440998795738</v>
      </c>
    </row>
    <row r="36" spans="2:24">
      <c r="B36" s="46">
        <f>MAX(B26:B35)+1</f>
        <v>18</v>
      </c>
      <c r="C36" s="30" t="s">
        <v>31</v>
      </c>
      <c r="D36" s="333" t="s">
        <v>148</v>
      </c>
      <c r="E36" s="493">
        <v>251.87166835261655</v>
      </c>
      <c r="F36" s="269">
        <v>251.87166835261655</v>
      </c>
      <c r="G36" s="301"/>
      <c r="H36" s="270">
        <f>F36+G36</f>
        <v>251.87166835261655</v>
      </c>
      <c r="I36" s="493">
        <v>242.22530404797192</v>
      </c>
      <c r="J36" s="269">
        <v>242.22530404797192</v>
      </c>
      <c r="K36" s="301"/>
      <c r="L36" s="270">
        <f>J36+K36</f>
        <v>242.22530404797192</v>
      </c>
      <c r="M36" s="493">
        <v>224.19693897360671</v>
      </c>
      <c r="N36" s="269">
        <v>224.19693897360671</v>
      </c>
      <c r="O36" s="301"/>
      <c r="P36" s="270">
        <f>N36+O36</f>
        <v>224.19693897360671</v>
      </c>
      <c r="Q36" s="493">
        <v>210.67303769169996</v>
      </c>
      <c r="R36" s="269">
        <v>210.67303769169996</v>
      </c>
      <c r="S36" s="301"/>
      <c r="T36" s="270">
        <f>R36+S36</f>
        <v>210.67303769169996</v>
      </c>
      <c r="U36" s="493">
        <v>208.55136310699854</v>
      </c>
      <c r="V36" s="269">
        <v>208.55136310699854</v>
      </c>
      <c r="W36" s="301"/>
      <c r="X36" s="270">
        <f>V36+W36</f>
        <v>208.55136310699854</v>
      </c>
    </row>
    <row r="37" spans="2:24" ht="16.5" thickBot="1">
      <c r="B37" s="46">
        <f>MAX(B26:B36)+1</f>
        <v>19</v>
      </c>
      <c r="C37" s="310" t="s">
        <v>0</v>
      </c>
      <c r="D37" s="335"/>
      <c r="E37" s="267">
        <f>E32-E33+E34+E35+E36</f>
        <v>4119.7837877648235</v>
      </c>
      <c r="F37" s="267">
        <f>F32-F33+F34+F35+F36</f>
        <v>3868.3763742382453</v>
      </c>
      <c r="G37" s="200">
        <f>H37-F37</f>
        <v>0</v>
      </c>
      <c r="H37" s="198">
        <f>H32-H33+H34+H35+H36</f>
        <v>3868.3763742382453</v>
      </c>
      <c r="I37" s="267">
        <f>I32-I33+I34+I35+I36</f>
        <v>4239.0395407273272</v>
      </c>
      <c r="J37" s="267">
        <f>J32-J33+J34+J35+J36</f>
        <v>3960.6327001475947</v>
      </c>
      <c r="K37" s="200">
        <f>L37-J37</f>
        <v>0</v>
      </c>
      <c r="L37" s="198">
        <f>L32-L33+L34+L35+L36</f>
        <v>3960.6327001475947</v>
      </c>
      <c r="M37" s="267">
        <f>M32-M33+M34+M35+M36</f>
        <v>4124.6737164305332</v>
      </c>
      <c r="N37" s="267">
        <f>N32-N33+N34+N35+N36</f>
        <v>3819.2674487976474</v>
      </c>
      <c r="O37" s="200">
        <f>P37-N37</f>
        <v>0</v>
      </c>
      <c r="P37" s="198">
        <f>P32-P33+P34+P35+P36</f>
        <v>3819.2674487976474</v>
      </c>
      <c r="Q37" s="267">
        <f>Q32-Q33+Q34+Q35+Q36</f>
        <v>8118.5988413284031</v>
      </c>
      <c r="R37" s="267">
        <f>R32-R33+R34+R35+R36</f>
        <v>7786.1931466423612</v>
      </c>
      <c r="S37" s="200">
        <f>T37-R37</f>
        <v>0</v>
      </c>
      <c r="T37" s="198">
        <f>T32-T33+T34+T35+T36</f>
        <v>7786.1931466423612</v>
      </c>
      <c r="U37" s="267">
        <f>U32-U33+U34+U35+U36</f>
        <v>8549.152209794418</v>
      </c>
      <c r="V37" s="267">
        <f>V32-V33+V34+V35+V36</f>
        <v>8208.6398874554798</v>
      </c>
      <c r="W37" s="200">
        <f>X37-V37</f>
        <v>0</v>
      </c>
      <c r="X37" s="198">
        <f>X32-X33+X34+X35+X36</f>
        <v>8208.6398874554798</v>
      </c>
    </row>
    <row r="38" spans="2:24">
      <c r="B38" s="28"/>
      <c r="C38" s="311"/>
      <c r="D38" s="336"/>
      <c r="E38" s="494"/>
      <c r="F38" s="26"/>
      <c r="G38" s="26"/>
      <c r="H38" s="199"/>
      <c r="I38" s="494"/>
      <c r="J38" s="26"/>
      <c r="K38" s="26"/>
      <c r="L38" s="199"/>
      <c r="M38" s="494"/>
      <c r="N38" s="26"/>
      <c r="O38" s="26"/>
      <c r="P38" s="199"/>
      <c r="Q38" s="494"/>
      <c r="R38" s="26"/>
      <c r="S38" s="26"/>
      <c r="T38" s="199"/>
      <c r="U38" s="494"/>
      <c r="V38" s="26"/>
      <c r="W38" s="26"/>
      <c r="X38" s="199"/>
    </row>
    <row r="39" spans="2:24" ht="16.5" thickBot="1">
      <c r="B39" s="13" t="s">
        <v>44</v>
      </c>
      <c r="C39" s="311"/>
      <c r="D39" s="336"/>
      <c r="E39" s="494"/>
      <c r="F39" s="26"/>
      <c r="G39" s="26"/>
      <c r="H39" s="199"/>
      <c r="I39" s="494"/>
      <c r="J39" s="26"/>
      <c r="K39" s="26"/>
      <c r="L39" s="199"/>
      <c r="M39" s="494"/>
      <c r="N39" s="26"/>
      <c r="O39" s="26"/>
      <c r="P39" s="199"/>
      <c r="Q39" s="494"/>
      <c r="R39" s="26"/>
      <c r="S39" s="26"/>
      <c r="T39" s="199"/>
      <c r="U39" s="494"/>
      <c r="V39" s="26"/>
      <c r="W39" s="26"/>
      <c r="X39" s="199"/>
    </row>
    <row r="40" spans="2:24">
      <c r="B40" s="46">
        <f>MAX(B26:B39)+1</f>
        <v>20</v>
      </c>
      <c r="C40" s="30" t="s">
        <v>32</v>
      </c>
      <c r="D40" s="333" t="s">
        <v>149</v>
      </c>
      <c r="E40" s="283">
        <v>2318.6061224262794</v>
      </c>
      <c r="F40" s="283">
        <v>2345.9662724262794</v>
      </c>
      <c r="G40" s="294"/>
      <c r="H40" s="183">
        <f>F40+G40</f>
        <v>2345.9662724262794</v>
      </c>
      <c r="I40" s="283">
        <v>2327.1226277006526</v>
      </c>
      <c r="J40" s="283">
        <v>2351.3828077006524</v>
      </c>
      <c r="K40" s="294"/>
      <c r="L40" s="183">
        <f>J40+K40</f>
        <v>2351.3828077006524</v>
      </c>
      <c r="M40" s="283">
        <v>2347.882412412845</v>
      </c>
      <c r="N40" s="283">
        <v>2425.1463324128454</v>
      </c>
      <c r="O40" s="294"/>
      <c r="P40" s="183">
        <f>N40+O40</f>
        <v>2425.1463324128454</v>
      </c>
      <c r="Q40" s="283">
        <v>2367.9704038170084</v>
      </c>
      <c r="R40" s="283">
        <v>2469.035473817009</v>
      </c>
      <c r="S40" s="294"/>
      <c r="T40" s="183">
        <f>R40+S40</f>
        <v>2469.035473817009</v>
      </c>
      <c r="U40" s="283">
        <v>2248.7193803579494</v>
      </c>
      <c r="V40" s="283">
        <v>2349.0951203579498</v>
      </c>
      <c r="W40" s="294"/>
      <c r="X40" s="183">
        <f>V40+W40</f>
        <v>2349.0951203579498</v>
      </c>
    </row>
    <row r="41" spans="2:24">
      <c r="B41" s="46">
        <f>MAX(B26:B40)+1</f>
        <v>21</v>
      </c>
      <c r="C41" s="308" t="s">
        <v>73</v>
      </c>
      <c r="D41" s="333" t="s">
        <v>149</v>
      </c>
      <c r="E41" s="273">
        <v>219.90429177077215</v>
      </c>
      <c r="F41" s="273">
        <v>218.23195021259022</v>
      </c>
      <c r="G41" s="295"/>
      <c r="H41" s="186">
        <f>F41+G41</f>
        <v>218.23195021259022</v>
      </c>
      <c r="I41" s="273">
        <v>222.01021618055171</v>
      </c>
      <c r="J41" s="273">
        <v>219.89948166372619</v>
      </c>
      <c r="K41" s="295"/>
      <c r="L41" s="186">
        <f>J41+K41</f>
        <v>219.89948166372619</v>
      </c>
      <c r="M41" s="273">
        <v>233.1141414834793</v>
      </c>
      <c r="N41" s="273">
        <v>232.11120184674252</v>
      </c>
      <c r="O41" s="295"/>
      <c r="P41" s="186">
        <f>N41+O41</f>
        <v>232.11120184674252</v>
      </c>
      <c r="Q41" s="273">
        <v>228.17392709107096</v>
      </c>
      <c r="R41" s="273">
        <v>224.38053045598997</v>
      </c>
      <c r="S41" s="295"/>
      <c r="T41" s="186">
        <f>R41+S41</f>
        <v>224.38053045598997</v>
      </c>
      <c r="U41" s="273">
        <v>212.66678736642413</v>
      </c>
      <c r="V41" s="273">
        <v>209.05104296643319</v>
      </c>
      <c r="W41" s="295"/>
      <c r="X41" s="186">
        <f>V41+W41</f>
        <v>209.05104296643319</v>
      </c>
    </row>
    <row r="42" spans="2:24">
      <c r="B42" s="46">
        <f>MAX(B26:B41)+1</f>
        <v>22</v>
      </c>
      <c r="C42" s="308" t="s">
        <v>61</v>
      </c>
      <c r="D42" s="333" t="s">
        <v>149</v>
      </c>
      <c r="E42" s="273">
        <v>346.85130292612621</v>
      </c>
      <c r="F42" s="223">
        <v>373.85072997928074</v>
      </c>
      <c r="G42" s="295"/>
      <c r="H42" s="186">
        <f>F42+G42</f>
        <v>373.85072997928074</v>
      </c>
      <c r="I42" s="273">
        <v>378.72138320687327</v>
      </c>
      <c r="J42" s="223">
        <v>405.7208102600278</v>
      </c>
      <c r="K42" s="295"/>
      <c r="L42" s="186">
        <f>J42+K42</f>
        <v>405.7208102600278</v>
      </c>
      <c r="M42" s="273">
        <v>383.95737129431348</v>
      </c>
      <c r="N42" s="223">
        <v>410.95679834746801</v>
      </c>
      <c r="O42" s="295"/>
      <c r="P42" s="186">
        <f>N42+O42</f>
        <v>410.95679834746801</v>
      </c>
      <c r="Q42" s="273">
        <v>524.8596943455517</v>
      </c>
      <c r="R42" s="223">
        <v>551.85912139870629</v>
      </c>
      <c r="S42" s="295"/>
      <c r="T42" s="186">
        <f>R42+S42</f>
        <v>551.85912139870629</v>
      </c>
      <c r="U42" s="273">
        <v>338.12080799114523</v>
      </c>
      <c r="V42" s="223">
        <v>327.33463624378527</v>
      </c>
      <c r="W42" s="295"/>
      <c r="X42" s="186">
        <f>V42+W42</f>
        <v>327.33463624378527</v>
      </c>
    </row>
    <row r="43" spans="2:24">
      <c r="B43" s="46">
        <f>MAX(B26:B42)+1</f>
        <v>23</v>
      </c>
      <c r="C43" s="30" t="s">
        <v>33</v>
      </c>
      <c r="D43" s="333" t="s">
        <v>149</v>
      </c>
      <c r="E43" s="495">
        <v>14.6</v>
      </c>
      <c r="F43" s="226">
        <v>14.6</v>
      </c>
      <c r="G43" s="299"/>
      <c r="H43" s="190">
        <f>F43+G43</f>
        <v>14.6</v>
      </c>
      <c r="I43" s="495">
        <v>14.9</v>
      </c>
      <c r="J43" s="226">
        <v>14.9</v>
      </c>
      <c r="K43" s="299"/>
      <c r="L43" s="190">
        <f>J43+K43</f>
        <v>14.9</v>
      </c>
      <c r="M43" s="495">
        <v>15.3</v>
      </c>
      <c r="N43" s="226">
        <v>15.3</v>
      </c>
      <c r="O43" s="299"/>
      <c r="P43" s="190">
        <f>N43+O43</f>
        <v>15.3</v>
      </c>
      <c r="Q43" s="495">
        <v>15.7</v>
      </c>
      <c r="R43" s="226">
        <v>15.7</v>
      </c>
      <c r="S43" s="299"/>
      <c r="T43" s="190">
        <f>R43+S43</f>
        <v>15.7</v>
      </c>
      <c r="U43" s="495">
        <v>17</v>
      </c>
      <c r="V43" s="226">
        <v>17</v>
      </c>
      <c r="W43" s="299"/>
      <c r="X43" s="190">
        <f>V43+W43</f>
        <v>17</v>
      </c>
    </row>
    <row r="44" spans="2:24" ht="16.5" thickBot="1">
      <c r="B44" s="46">
        <f>MAX(B26:B43)+1</f>
        <v>24</v>
      </c>
      <c r="C44" s="310" t="s">
        <v>0</v>
      </c>
      <c r="D44" s="335"/>
      <c r="E44" s="225">
        <f>SUM(E40:E43)</f>
        <v>2899.9617171231776</v>
      </c>
      <c r="F44" s="225">
        <f>SUM(F40:F43)</f>
        <v>2952.6489526181504</v>
      </c>
      <c r="G44" s="200">
        <f>H44-F44</f>
        <v>0</v>
      </c>
      <c r="H44" s="189">
        <f>SUM(H40:H43)</f>
        <v>2952.6489526181504</v>
      </c>
      <c r="I44" s="225">
        <f>SUM(I40:I43)</f>
        <v>2942.7542270880776</v>
      </c>
      <c r="J44" s="225">
        <f>SUM(J40:J43)</f>
        <v>2991.9030996244069</v>
      </c>
      <c r="K44" s="200">
        <f>L44-J44</f>
        <v>0</v>
      </c>
      <c r="L44" s="189">
        <f>SUM(L40:L43)</f>
        <v>2991.9030996244069</v>
      </c>
      <c r="M44" s="225">
        <f>SUM(M40:M43)</f>
        <v>2980.2539251906378</v>
      </c>
      <c r="N44" s="225">
        <f>SUM(N40:N43)</f>
        <v>3083.5143326070561</v>
      </c>
      <c r="O44" s="200">
        <f>P44-N44</f>
        <v>0</v>
      </c>
      <c r="P44" s="189">
        <f>SUM(P40:P43)</f>
        <v>3083.5143326070561</v>
      </c>
      <c r="Q44" s="225">
        <f>SUM(Q40:Q43)</f>
        <v>3136.7040252536312</v>
      </c>
      <c r="R44" s="225">
        <f>SUM(R40:R43)</f>
        <v>3260.9751256717054</v>
      </c>
      <c r="S44" s="200">
        <f>T44-R44</f>
        <v>0</v>
      </c>
      <c r="T44" s="189">
        <f>SUM(T40:T43)</f>
        <v>3260.9751256717054</v>
      </c>
      <c r="U44" s="225">
        <f>SUM(U40:U43)</f>
        <v>2816.5069757155188</v>
      </c>
      <c r="V44" s="225">
        <f>SUM(V40:V43)</f>
        <v>2902.4807995681681</v>
      </c>
      <c r="W44" s="200">
        <f>SUM(W40:W43)</f>
        <v>0</v>
      </c>
      <c r="X44" s="189">
        <f>SUM(X40:X43)</f>
        <v>2902.4807995681681</v>
      </c>
    </row>
    <row r="45" spans="2:24">
      <c r="B45" s="28"/>
      <c r="C45" s="311"/>
      <c r="D45" s="336"/>
      <c r="E45" s="494"/>
      <c r="F45" s="26"/>
      <c r="G45" s="26"/>
      <c r="H45" s="199"/>
      <c r="I45" s="494"/>
      <c r="J45" s="26"/>
      <c r="K45" s="26"/>
      <c r="L45" s="199"/>
      <c r="M45" s="494"/>
      <c r="N45" s="26"/>
      <c r="O45" s="26"/>
      <c r="P45" s="199"/>
      <c r="Q45" s="494"/>
      <c r="R45" s="26"/>
      <c r="S45" s="26"/>
      <c r="T45" s="199"/>
      <c r="U45" s="494"/>
      <c r="V45" s="26"/>
      <c r="W45" s="26"/>
      <c r="X45" s="199"/>
    </row>
    <row r="46" spans="2:24" ht="16.5" thickBot="1">
      <c r="B46" s="20" t="s">
        <v>43</v>
      </c>
      <c r="C46" s="30"/>
      <c r="D46" s="332"/>
      <c r="E46" s="79"/>
      <c r="F46" s="17"/>
      <c r="G46" s="17"/>
      <c r="H46" s="201"/>
      <c r="I46" s="79"/>
      <c r="J46" s="17"/>
      <c r="K46" s="17"/>
      <c r="L46" s="201"/>
      <c r="M46" s="79"/>
      <c r="N46" s="17"/>
      <c r="O46" s="17"/>
      <c r="P46" s="201"/>
      <c r="Q46" s="79"/>
      <c r="R46" s="17"/>
      <c r="S46" s="17"/>
      <c r="T46" s="201"/>
      <c r="U46" s="79"/>
      <c r="V46" s="17"/>
      <c r="W46" s="17"/>
      <c r="X46" s="201"/>
    </row>
    <row r="47" spans="2:24">
      <c r="B47" s="46">
        <f>MAX(B26:B46)+1</f>
        <v>25</v>
      </c>
      <c r="C47" s="30" t="s">
        <v>34</v>
      </c>
      <c r="D47" s="333" t="s">
        <v>150</v>
      </c>
      <c r="E47" s="496">
        <v>-66.131554205825665</v>
      </c>
      <c r="F47" s="337">
        <v>-16.860555668620094</v>
      </c>
      <c r="G47" s="302"/>
      <c r="H47" s="271">
        <f>F47+G47</f>
        <v>-16.860555668620094</v>
      </c>
      <c r="I47" s="496">
        <v>-74.326109357699124</v>
      </c>
      <c r="J47" s="337">
        <v>-17.115423046239698</v>
      </c>
      <c r="K47" s="302"/>
      <c r="L47" s="271">
        <f>J47+K47</f>
        <v>-17.115423046239698</v>
      </c>
      <c r="M47" s="496">
        <v>-85.875877710138809</v>
      </c>
      <c r="N47" s="337">
        <v>-27.442581295211397</v>
      </c>
      <c r="O47" s="302"/>
      <c r="P47" s="271">
        <f>N47+O47</f>
        <v>-27.442581295211397</v>
      </c>
      <c r="Q47" s="496">
        <v>-82.081534309588221</v>
      </c>
      <c r="R47" s="337">
        <v>-23.781927180458268</v>
      </c>
      <c r="S47" s="302"/>
      <c r="T47" s="271">
        <f>R47+S47</f>
        <v>-23.781927180458268</v>
      </c>
      <c r="U47" s="496">
        <v>-93.103076010403669</v>
      </c>
      <c r="V47" s="337">
        <v>-38.065579030946424</v>
      </c>
      <c r="W47" s="302"/>
      <c r="X47" s="271">
        <f>V47+W47</f>
        <v>-38.065579030946424</v>
      </c>
    </row>
    <row r="48" spans="2:24">
      <c r="B48" s="46">
        <f>MAX(B26:B47)+1</f>
        <v>26</v>
      </c>
      <c r="C48" s="30" t="s">
        <v>35</v>
      </c>
      <c r="D48" s="333" t="s">
        <v>151</v>
      </c>
      <c r="E48" s="338">
        <v>31.680812344720007</v>
      </c>
      <c r="F48" s="338">
        <v>31.680812344720007</v>
      </c>
      <c r="G48" s="299"/>
      <c r="H48" s="190">
        <f>F48+G48</f>
        <v>31.680812344720007</v>
      </c>
      <c r="I48" s="338">
        <v>21.967980991614397</v>
      </c>
      <c r="J48" s="338">
        <v>21.967980991614397</v>
      </c>
      <c r="K48" s="299"/>
      <c r="L48" s="190">
        <f>J48+K48</f>
        <v>21.967980991614397</v>
      </c>
      <c r="M48" s="338">
        <v>22.715071987446688</v>
      </c>
      <c r="N48" s="338">
        <v>22.715071987446688</v>
      </c>
      <c r="O48" s="299"/>
      <c r="P48" s="190">
        <f>N48+O48</f>
        <v>22.715071987446688</v>
      </c>
      <c r="Q48" s="338">
        <v>22.152773427195619</v>
      </c>
      <c r="R48" s="338">
        <v>22.152773427195619</v>
      </c>
      <c r="S48" s="299"/>
      <c r="T48" s="190">
        <f>R48+S48</f>
        <v>22.152773427195619</v>
      </c>
      <c r="U48" s="338">
        <v>22.921228895739532</v>
      </c>
      <c r="V48" s="338">
        <v>22.921228895739532</v>
      </c>
      <c r="W48" s="299"/>
      <c r="X48" s="190">
        <f>V48+W48</f>
        <v>22.921228895739532</v>
      </c>
    </row>
    <row r="49" spans="2:24" ht="16.5" thickBot="1">
      <c r="B49" s="46">
        <f t="shared" ref="B49" si="6">MAX(B26:B48)+1</f>
        <v>27</v>
      </c>
      <c r="C49" s="310" t="s">
        <v>0</v>
      </c>
      <c r="D49" s="335"/>
      <c r="E49" s="225">
        <f>SUM(E47:E48)</f>
        <v>-34.450741861105655</v>
      </c>
      <c r="F49" s="225">
        <f>SUM(F47:F48)</f>
        <v>14.820256676099913</v>
      </c>
      <c r="G49" s="200">
        <f>H49-F49</f>
        <v>0</v>
      </c>
      <c r="H49" s="189">
        <f>SUM(H47:H48)</f>
        <v>14.820256676099913</v>
      </c>
      <c r="I49" s="225">
        <f>SUM(I47:I48)</f>
        <v>-52.358128366084728</v>
      </c>
      <c r="J49" s="225">
        <f>SUM(J47:J48)</f>
        <v>4.8525579453746985</v>
      </c>
      <c r="K49" s="200">
        <f>L49-J49</f>
        <v>0</v>
      </c>
      <c r="L49" s="189">
        <f>SUM(L47:L48)</f>
        <v>4.8525579453746985</v>
      </c>
      <c r="M49" s="225">
        <f>SUM(M47:M48)</f>
        <v>-63.160805722692118</v>
      </c>
      <c r="N49" s="225">
        <f>SUM(N47:N48)</f>
        <v>-4.7275093077647092</v>
      </c>
      <c r="O49" s="200">
        <f>P49-N49</f>
        <v>0</v>
      </c>
      <c r="P49" s="189">
        <f>SUM(P47:P48)</f>
        <v>-4.7275093077647092</v>
      </c>
      <c r="Q49" s="225">
        <f>SUM(Q47:Q48)</f>
        <v>-59.928760882392602</v>
      </c>
      <c r="R49" s="225">
        <f>SUM(R47:R48)</f>
        <v>-1.6291537532626492</v>
      </c>
      <c r="S49" s="200">
        <f>T49-R49</f>
        <v>0</v>
      </c>
      <c r="T49" s="189">
        <f>SUM(T47:T48)</f>
        <v>-1.6291537532626492</v>
      </c>
      <c r="U49" s="225">
        <f>SUM(U47:U48)</f>
        <v>-70.181847114664137</v>
      </c>
      <c r="V49" s="225">
        <f>SUM(V47:V48)</f>
        <v>-15.144350135206892</v>
      </c>
      <c r="W49" s="200">
        <f>X49-V49</f>
        <v>0</v>
      </c>
      <c r="X49" s="189">
        <f>SUM(X47:X48)</f>
        <v>-15.144350135206892</v>
      </c>
    </row>
    <row r="50" spans="2:24" ht="15.75" thickBot="1">
      <c r="B50" s="46"/>
      <c r="C50" s="30"/>
      <c r="D50" s="332"/>
      <c r="E50" s="79"/>
      <c r="F50" s="17"/>
      <c r="G50" s="17"/>
      <c r="H50" s="201"/>
      <c r="I50" s="79"/>
      <c r="J50" s="17"/>
      <c r="K50" s="17"/>
      <c r="L50" s="201"/>
      <c r="M50" s="79"/>
      <c r="N50" s="17"/>
      <c r="O50" s="17"/>
      <c r="P50" s="201"/>
      <c r="Q50" s="79"/>
      <c r="R50" s="17"/>
      <c r="S50" s="17"/>
      <c r="T50" s="201"/>
      <c r="U50" s="79"/>
      <c r="V50" s="17"/>
      <c r="W50" s="17"/>
      <c r="X50" s="201"/>
    </row>
    <row r="51" spans="2:24" ht="16.5" thickBot="1">
      <c r="B51" s="47">
        <f>MAX(B28:B50)+1</f>
        <v>28</v>
      </c>
      <c r="C51" s="309" t="s">
        <v>74</v>
      </c>
      <c r="D51" s="334" t="s">
        <v>152</v>
      </c>
      <c r="E51" s="292">
        <v>38.09834</v>
      </c>
      <c r="F51" s="292">
        <v>38.09834</v>
      </c>
      <c r="G51" s="300"/>
      <c r="H51" s="203">
        <f>F51+G51</f>
        <v>38.09834</v>
      </c>
      <c r="I51" s="292">
        <v>38.470700000000008</v>
      </c>
      <c r="J51" s="292">
        <v>38.470700000000008</v>
      </c>
      <c r="K51" s="300"/>
      <c r="L51" s="203">
        <f>J51+K51</f>
        <v>38.470700000000008</v>
      </c>
      <c r="M51" s="292">
        <v>39.026139999999998</v>
      </c>
      <c r="N51" s="292">
        <v>39.026139999999998</v>
      </c>
      <c r="O51" s="300"/>
      <c r="P51" s="203">
        <f>N51+O51</f>
        <v>39.026139999999998</v>
      </c>
      <c r="Q51" s="292">
        <v>37.355330000000002</v>
      </c>
      <c r="R51" s="292">
        <v>37.355330000000002</v>
      </c>
      <c r="S51" s="300"/>
      <c r="T51" s="203">
        <f>R51+S51</f>
        <v>37.355330000000002</v>
      </c>
      <c r="U51" s="292">
        <v>35.383559999999996</v>
      </c>
      <c r="V51" s="292">
        <v>35.383559999999996</v>
      </c>
      <c r="W51" s="300"/>
      <c r="X51" s="203">
        <f>V51+W51</f>
        <v>35.383559999999996</v>
      </c>
    </row>
    <row r="52" spans="2:24" ht="15.75" thickBot="1"/>
    <row r="53" spans="2:24" ht="16.5" thickBot="1">
      <c r="E53" s="594" t="s">
        <v>23</v>
      </c>
      <c r="F53" s="595"/>
      <c r="G53" s="595"/>
      <c r="H53" s="595"/>
      <c r="I53" s="595"/>
      <c r="J53" s="595"/>
      <c r="K53" s="595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6"/>
    </row>
    <row r="54" spans="2:24" ht="16.5" thickBot="1">
      <c r="B54" s="71"/>
      <c r="C54" s="116"/>
      <c r="D54" s="329"/>
      <c r="E54" s="587">
        <v>2017</v>
      </c>
      <c r="F54" s="587"/>
      <c r="G54" s="587"/>
      <c r="H54" s="588"/>
      <c r="I54" s="587">
        <v>2018</v>
      </c>
      <c r="J54" s="587"/>
      <c r="K54" s="587"/>
      <c r="L54" s="588"/>
      <c r="M54" s="587">
        <v>2019</v>
      </c>
      <c r="N54" s="587"/>
      <c r="O54" s="587"/>
      <c r="P54" s="588"/>
      <c r="Q54" s="587">
        <v>2020</v>
      </c>
      <c r="R54" s="587"/>
      <c r="S54" s="587"/>
      <c r="T54" s="588"/>
      <c r="U54" s="587">
        <v>2021</v>
      </c>
      <c r="V54" s="587"/>
      <c r="W54" s="587"/>
      <c r="X54" s="588"/>
    </row>
    <row r="55" spans="2:24" ht="15.75">
      <c r="B55" s="66" t="s">
        <v>2</v>
      </c>
      <c r="C55" s="306"/>
      <c r="D55" s="330"/>
      <c r="E55" s="486" t="s">
        <v>135</v>
      </c>
      <c r="F55" s="305" t="s">
        <v>240</v>
      </c>
      <c r="G55" s="265" t="s">
        <v>21</v>
      </c>
      <c r="H55" s="10" t="s">
        <v>21</v>
      </c>
      <c r="I55" s="486" t="s">
        <v>135</v>
      </c>
      <c r="J55" s="305" t="s">
        <v>240</v>
      </c>
      <c r="K55" s="265" t="s">
        <v>21</v>
      </c>
      <c r="L55" s="10" t="s">
        <v>21</v>
      </c>
      <c r="M55" s="486" t="s">
        <v>135</v>
      </c>
      <c r="N55" s="305" t="s">
        <v>240</v>
      </c>
      <c r="O55" s="265" t="s">
        <v>21</v>
      </c>
      <c r="P55" s="10" t="s">
        <v>21</v>
      </c>
      <c r="Q55" s="486" t="s">
        <v>135</v>
      </c>
      <c r="R55" s="305" t="s">
        <v>240</v>
      </c>
      <c r="S55" s="265" t="s">
        <v>21</v>
      </c>
      <c r="T55" s="10" t="s">
        <v>21</v>
      </c>
      <c r="U55" s="486" t="s">
        <v>135</v>
      </c>
      <c r="V55" s="305" t="s">
        <v>240</v>
      </c>
      <c r="W55" s="265" t="s">
        <v>21</v>
      </c>
      <c r="X55" s="10" t="s">
        <v>21</v>
      </c>
    </row>
    <row r="56" spans="2:24" ht="16.5" customHeight="1" thickBot="1">
      <c r="B56" s="38" t="s">
        <v>3</v>
      </c>
      <c r="C56" s="12" t="s">
        <v>1</v>
      </c>
      <c r="D56" s="38" t="s">
        <v>145</v>
      </c>
      <c r="E56" s="396">
        <v>42517</v>
      </c>
      <c r="F56" s="396">
        <v>42723</v>
      </c>
      <c r="G56" s="266" t="s">
        <v>15</v>
      </c>
      <c r="H56" s="12" t="s">
        <v>12</v>
      </c>
      <c r="I56" s="396">
        <v>42517</v>
      </c>
      <c r="J56" s="396">
        <v>42723</v>
      </c>
      <c r="K56" s="266" t="s">
        <v>15</v>
      </c>
      <c r="L56" s="12" t="s">
        <v>12</v>
      </c>
      <c r="M56" s="396">
        <v>42517</v>
      </c>
      <c r="N56" s="396">
        <v>42723</v>
      </c>
      <c r="O56" s="266" t="s">
        <v>15</v>
      </c>
      <c r="P56" s="12" t="s">
        <v>12</v>
      </c>
      <c r="Q56" s="396">
        <v>42517</v>
      </c>
      <c r="R56" s="396">
        <v>42723</v>
      </c>
      <c r="S56" s="266" t="s">
        <v>15</v>
      </c>
      <c r="T56" s="12" t="s">
        <v>12</v>
      </c>
      <c r="U56" s="396">
        <v>42517</v>
      </c>
      <c r="V56" s="396">
        <v>42723</v>
      </c>
      <c r="W56" s="266" t="s">
        <v>15</v>
      </c>
      <c r="X56" s="12" t="s">
        <v>12</v>
      </c>
    </row>
    <row r="57" spans="2:24" ht="15.75">
      <c r="B57" s="13"/>
      <c r="C57" s="307"/>
      <c r="D57" s="331"/>
      <c r="E57" s="260" t="s">
        <v>4</v>
      </c>
      <c r="F57" s="484" t="s">
        <v>5</v>
      </c>
      <c r="G57" s="261" t="s">
        <v>6</v>
      </c>
      <c r="H57" s="262" t="s">
        <v>7</v>
      </c>
      <c r="I57" s="260" t="s">
        <v>8</v>
      </c>
      <c r="J57" s="260" t="s">
        <v>9</v>
      </c>
      <c r="K57" s="261" t="s">
        <v>11</v>
      </c>
      <c r="L57" s="262" t="s">
        <v>13</v>
      </c>
      <c r="M57" s="260" t="s">
        <v>14</v>
      </c>
      <c r="N57" s="260" t="s">
        <v>136</v>
      </c>
      <c r="O57" s="261" t="s">
        <v>137</v>
      </c>
      <c r="P57" s="262" t="s">
        <v>138</v>
      </c>
      <c r="Q57" s="260" t="s">
        <v>140</v>
      </c>
      <c r="R57" s="260" t="s">
        <v>141</v>
      </c>
      <c r="S57" s="261" t="s">
        <v>142</v>
      </c>
      <c r="T57" s="262" t="s">
        <v>234</v>
      </c>
      <c r="U57" s="260" t="s">
        <v>235</v>
      </c>
      <c r="V57" s="260" t="s">
        <v>236</v>
      </c>
      <c r="W57" s="261" t="s">
        <v>237</v>
      </c>
      <c r="X57" s="262" t="s">
        <v>238</v>
      </c>
    </row>
    <row r="58" spans="2:24" ht="16.5" thickBot="1">
      <c r="B58" s="20" t="s">
        <v>66</v>
      </c>
      <c r="C58" s="310"/>
      <c r="D58" s="335"/>
      <c r="E58" s="111"/>
      <c r="F58" s="111"/>
      <c r="G58" s="111"/>
      <c r="H58" s="142"/>
      <c r="I58" s="97"/>
      <c r="J58" s="87"/>
      <c r="K58" s="87"/>
      <c r="L58" s="94"/>
      <c r="M58" s="97"/>
      <c r="N58" s="87"/>
      <c r="O58" s="87"/>
      <c r="P58" s="94"/>
      <c r="Q58" s="97"/>
      <c r="R58" s="87"/>
      <c r="S58" s="87"/>
      <c r="T58" s="94"/>
      <c r="U58" s="97"/>
      <c r="V58" s="87"/>
      <c r="W58" s="87"/>
      <c r="X58" s="94"/>
    </row>
    <row r="59" spans="2:24">
      <c r="B59" s="113">
        <v>29</v>
      </c>
      <c r="C59" s="308" t="s">
        <v>71</v>
      </c>
      <c r="D59" s="333" t="s">
        <v>161</v>
      </c>
      <c r="E59" s="498">
        <v>0.15</v>
      </c>
      <c r="F59" s="125">
        <v>0.15</v>
      </c>
      <c r="G59" s="303"/>
      <c r="H59" s="110">
        <f>F59+G59</f>
        <v>0.15</v>
      </c>
      <c r="I59" s="498">
        <v>0.15</v>
      </c>
      <c r="J59" s="125">
        <v>0.15</v>
      </c>
      <c r="K59" s="303"/>
      <c r="L59" s="110">
        <f>J59+K59</f>
        <v>0.15</v>
      </c>
      <c r="M59" s="498">
        <v>0.15</v>
      </c>
      <c r="N59" s="125">
        <v>0.15</v>
      </c>
      <c r="O59" s="303"/>
      <c r="P59" s="110">
        <f>N59+O59</f>
        <v>0.15</v>
      </c>
      <c r="Q59" s="498">
        <v>0.15</v>
      </c>
      <c r="R59" s="125">
        <v>0.15</v>
      </c>
      <c r="S59" s="303"/>
      <c r="T59" s="110">
        <f>R59+S59</f>
        <v>0.15</v>
      </c>
      <c r="U59" s="498">
        <v>0.15</v>
      </c>
      <c r="V59" s="125">
        <v>0.15</v>
      </c>
      <c r="W59" s="303"/>
      <c r="X59" s="110">
        <f>V59+W59</f>
        <v>0.15</v>
      </c>
    </row>
    <row r="60" spans="2:24">
      <c r="B60" s="113">
        <f>MAX(B53:B59)+1</f>
        <v>30</v>
      </c>
      <c r="C60" s="308" t="s">
        <v>72</v>
      </c>
      <c r="D60" s="333" t="s">
        <v>161</v>
      </c>
      <c r="E60" s="499">
        <v>0.1</v>
      </c>
      <c r="F60" s="121">
        <v>0.1</v>
      </c>
      <c r="G60" s="304"/>
      <c r="H60" s="143">
        <f>F60+G60</f>
        <v>0.1</v>
      </c>
      <c r="I60" s="502">
        <v>0.1</v>
      </c>
      <c r="J60" s="121">
        <v>0.1</v>
      </c>
      <c r="K60" s="304"/>
      <c r="L60" s="143">
        <f>J60+K60</f>
        <v>0.1</v>
      </c>
      <c r="M60" s="502">
        <v>0.1</v>
      </c>
      <c r="N60" s="121">
        <v>0.1</v>
      </c>
      <c r="O60" s="304"/>
      <c r="P60" s="143">
        <f>N60+O60</f>
        <v>0.1</v>
      </c>
      <c r="Q60" s="502">
        <v>0.1</v>
      </c>
      <c r="R60" s="121">
        <v>0.1</v>
      </c>
      <c r="S60" s="304"/>
      <c r="T60" s="143">
        <f>R60+S60</f>
        <v>0.1</v>
      </c>
      <c r="U60" s="502">
        <v>0.1</v>
      </c>
      <c r="V60" s="121">
        <v>0.1</v>
      </c>
      <c r="W60" s="304"/>
      <c r="X60" s="143">
        <f>V60+W60</f>
        <v>0.1</v>
      </c>
    </row>
    <row r="61" spans="2:24" ht="16.5" thickBot="1">
      <c r="B61" s="113">
        <f>MAX(B53:B60)+1</f>
        <v>31</v>
      </c>
      <c r="C61" s="310" t="s">
        <v>69</v>
      </c>
      <c r="D61" s="335"/>
      <c r="E61" s="58">
        <f>SUM(E59:E60)</f>
        <v>0.25</v>
      </c>
      <c r="F61" s="58">
        <f>SUM(F59:F60)</f>
        <v>0.25</v>
      </c>
      <c r="G61" s="200">
        <f>H61-F61</f>
        <v>0</v>
      </c>
      <c r="H61" s="174">
        <f>SUM(H59:H60)</f>
        <v>0.25</v>
      </c>
      <c r="I61" s="58">
        <f>SUM(I59:I60)</f>
        <v>0.25</v>
      </c>
      <c r="J61" s="58">
        <f>SUM(J59:J60)</f>
        <v>0.25</v>
      </c>
      <c r="K61" s="200">
        <f>L61-J61</f>
        <v>0</v>
      </c>
      <c r="L61" s="174">
        <f>SUM(L59:L60)</f>
        <v>0.25</v>
      </c>
      <c r="M61" s="58">
        <f>SUM(M59:M60)</f>
        <v>0.25</v>
      </c>
      <c r="N61" s="58">
        <f>SUM(N59:N60)</f>
        <v>0.25</v>
      </c>
      <c r="O61" s="200">
        <f>P61-N61</f>
        <v>0</v>
      </c>
      <c r="P61" s="174">
        <f>SUM(P59:P60)</f>
        <v>0.25</v>
      </c>
      <c r="Q61" s="58">
        <f>SUM(Q59:Q60)</f>
        <v>0.25</v>
      </c>
      <c r="R61" s="58">
        <f>SUM(R59:R60)</f>
        <v>0.25</v>
      </c>
      <c r="S61" s="200">
        <f>T61-R61</f>
        <v>0</v>
      </c>
      <c r="T61" s="174">
        <f>SUM(T59:T60)</f>
        <v>0.25</v>
      </c>
      <c r="U61" s="58">
        <f>SUM(U59:U60)</f>
        <v>0.25</v>
      </c>
      <c r="V61" s="58">
        <f>SUM(V59:V60)</f>
        <v>0.25</v>
      </c>
      <c r="W61" s="200">
        <f>X61-V61</f>
        <v>0</v>
      </c>
      <c r="X61" s="174">
        <f>SUM(X59:X60)</f>
        <v>0.25</v>
      </c>
    </row>
    <row r="62" spans="2:24" ht="15.75">
      <c r="B62" s="113"/>
      <c r="C62" s="310"/>
      <c r="D62" s="335"/>
      <c r="E62" s="111"/>
      <c r="F62" s="111"/>
      <c r="G62" s="111"/>
      <c r="H62" s="142"/>
      <c r="I62" s="111"/>
      <c r="J62" s="111"/>
      <c r="K62" s="111"/>
      <c r="L62" s="142"/>
      <c r="M62" s="111"/>
      <c r="N62" s="111"/>
      <c r="O62" s="111"/>
      <c r="P62" s="142"/>
      <c r="Q62" s="111"/>
      <c r="R62" s="111"/>
      <c r="S62" s="111"/>
      <c r="T62" s="142"/>
      <c r="U62" s="111"/>
      <c r="V62" s="111"/>
      <c r="W62" s="111"/>
      <c r="X62" s="142"/>
    </row>
    <row r="63" spans="2:24" ht="16.5" thickBot="1">
      <c r="B63" s="13" t="s">
        <v>116</v>
      </c>
      <c r="C63" s="307"/>
      <c r="D63" s="331"/>
      <c r="E63" s="111"/>
      <c r="F63" s="111"/>
      <c r="G63" s="111"/>
      <c r="H63" s="142"/>
      <c r="I63" s="111"/>
      <c r="J63" s="111"/>
      <c r="K63" s="111"/>
      <c r="L63" s="142"/>
      <c r="M63" s="111"/>
      <c r="N63" s="111"/>
      <c r="O63" s="111"/>
      <c r="P63" s="142"/>
      <c r="Q63" s="111"/>
      <c r="R63" s="111"/>
      <c r="S63" s="111"/>
      <c r="T63" s="142"/>
      <c r="U63" s="111"/>
      <c r="V63" s="111"/>
      <c r="W63" s="111"/>
      <c r="X63" s="142"/>
    </row>
    <row r="64" spans="2:24" ht="15.75" thickBot="1">
      <c r="B64" s="113">
        <f>MAX(B53:B63)+1</f>
        <v>32</v>
      </c>
      <c r="C64" s="345" t="s">
        <v>115</v>
      </c>
      <c r="D64" s="333" t="s">
        <v>161</v>
      </c>
      <c r="E64" s="500">
        <v>-18.399999999999999</v>
      </c>
      <c r="F64" s="355">
        <v>-18.399999999999999</v>
      </c>
      <c r="G64" s="353"/>
      <c r="H64" s="354">
        <f>F64+G64</f>
        <v>-18.399999999999999</v>
      </c>
      <c r="I64" s="500">
        <v>-18.399999999999999</v>
      </c>
      <c r="J64" s="355">
        <v>-18.399999999999999</v>
      </c>
      <c r="K64" s="353"/>
      <c r="L64" s="354">
        <f>J64+K64</f>
        <v>-18.399999999999999</v>
      </c>
      <c r="M64" s="500">
        <v>-18.399999999999999</v>
      </c>
      <c r="N64" s="355">
        <v>-18.399999999999999</v>
      </c>
      <c r="O64" s="353"/>
      <c r="P64" s="354">
        <f>N64+O64</f>
        <v>-18.399999999999999</v>
      </c>
      <c r="Q64" s="500">
        <v>-18.399999999999999</v>
      </c>
      <c r="R64" s="355">
        <v>-18.399999999999999</v>
      </c>
      <c r="S64" s="353"/>
      <c r="T64" s="354">
        <f>R64+S64</f>
        <v>-18.399999999999999</v>
      </c>
      <c r="U64" s="500">
        <v>-18.399999999999999</v>
      </c>
      <c r="V64" s="355">
        <v>-18.399999999999999</v>
      </c>
      <c r="W64" s="353"/>
      <c r="X64" s="354">
        <f>V64+W64</f>
        <v>-18.399999999999999</v>
      </c>
    </row>
    <row r="65" spans="2:24" ht="15.75">
      <c r="B65" s="113"/>
      <c r="C65" s="307"/>
      <c r="D65" s="331"/>
      <c r="E65" s="111"/>
      <c r="F65" s="111"/>
      <c r="G65" s="111"/>
      <c r="H65" s="142"/>
      <c r="I65" s="111"/>
      <c r="J65" s="111"/>
      <c r="K65" s="111"/>
      <c r="L65" s="142"/>
      <c r="M65" s="111"/>
      <c r="N65" s="111"/>
      <c r="O65" s="111"/>
      <c r="P65" s="142"/>
      <c r="Q65" s="111"/>
      <c r="R65" s="111"/>
      <c r="S65" s="111"/>
      <c r="T65" s="142"/>
      <c r="U65" s="111"/>
      <c r="V65" s="111"/>
      <c r="W65" s="111"/>
      <c r="X65" s="142"/>
    </row>
    <row r="66" spans="2:24" ht="15.75">
      <c r="B66" s="340" t="s">
        <v>106</v>
      </c>
      <c r="C66" s="341"/>
      <c r="D66" s="342"/>
      <c r="E66" s="501"/>
      <c r="F66" s="22"/>
      <c r="G66" s="22"/>
      <c r="H66" s="138"/>
      <c r="I66" s="501"/>
      <c r="J66" s="22"/>
      <c r="K66" s="22"/>
      <c r="L66" s="138"/>
      <c r="M66" s="501"/>
      <c r="N66" s="22"/>
      <c r="O66" s="22"/>
      <c r="P66" s="138"/>
      <c r="Q66" s="501"/>
      <c r="R66" s="22"/>
      <c r="S66" s="22"/>
      <c r="T66" s="138"/>
      <c r="U66" s="501"/>
      <c r="V66" s="22"/>
      <c r="W66" s="22"/>
      <c r="X66" s="138"/>
    </row>
    <row r="67" spans="2:24" ht="16.5" thickBot="1">
      <c r="B67" s="48"/>
      <c r="C67" s="343" t="s">
        <v>82</v>
      </c>
      <c r="D67" s="344"/>
      <c r="E67" s="501"/>
      <c r="F67" s="22"/>
      <c r="G67" s="22"/>
      <c r="H67" s="138"/>
      <c r="I67" s="501"/>
      <c r="J67" s="22"/>
      <c r="K67" s="22"/>
      <c r="L67" s="138"/>
      <c r="M67" s="501"/>
      <c r="N67" s="22"/>
      <c r="O67" s="22"/>
      <c r="P67" s="138"/>
      <c r="Q67" s="501"/>
      <c r="R67" s="22"/>
      <c r="S67" s="22"/>
      <c r="T67" s="138"/>
      <c r="U67" s="501"/>
      <c r="V67" s="22"/>
      <c r="W67" s="22"/>
      <c r="X67" s="138"/>
    </row>
    <row r="68" spans="2:24" ht="15" customHeight="1">
      <c r="B68" s="347">
        <f>MAX(B53:B67)+1</f>
        <v>33</v>
      </c>
      <c r="C68" s="348" t="s">
        <v>83</v>
      </c>
      <c r="D68" s="333" t="s">
        <v>161</v>
      </c>
      <c r="E68" s="283">
        <v>346.85130292612621</v>
      </c>
      <c r="F68" s="209">
        <v>373.85072997928074</v>
      </c>
      <c r="G68" s="363"/>
      <c r="H68" s="183">
        <f t="shared" ref="H68:H76" si="7">F68+G68</f>
        <v>373.85072997928074</v>
      </c>
      <c r="I68" s="283">
        <v>378.72138320687327</v>
      </c>
      <c r="J68" s="209">
        <v>405.7208102600278</v>
      </c>
      <c r="K68" s="363"/>
      <c r="L68" s="183">
        <f t="shared" ref="L68:L76" si="8">J68+K68</f>
        <v>405.7208102600278</v>
      </c>
      <c r="M68" s="283">
        <v>383.95737129431348</v>
      </c>
      <c r="N68" s="209">
        <v>410.95679834746801</v>
      </c>
      <c r="O68" s="363"/>
      <c r="P68" s="183">
        <f t="shared" ref="P68:P76" si="9">N68+O68</f>
        <v>410.95679834746801</v>
      </c>
      <c r="Q68" s="283">
        <v>524.8596943455517</v>
      </c>
      <c r="R68" s="209">
        <v>551.85912139870629</v>
      </c>
      <c r="S68" s="363"/>
      <c r="T68" s="183">
        <f t="shared" ref="T68:T76" si="10">R68+S68</f>
        <v>551.85912139870629</v>
      </c>
      <c r="U68" s="283">
        <v>338.12080799114523</v>
      </c>
      <c r="V68" s="209">
        <v>327.33463624378527</v>
      </c>
      <c r="W68" s="363"/>
      <c r="X68" s="183">
        <f t="shared" ref="X68:X76" si="11">V68+W68</f>
        <v>327.33463624378527</v>
      </c>
    </row>
    <row r="69" spans="2:24" ht="15" customHeight="1">
      <c r="B69" s="347">
        <f>MAX(B53:B68)+1</f>
        <v>34</v>
      </c>
      <c r="C69" s="348" t="s">
        <v>153</v>
      </c>
      <c r="D69" s="333" t="s">
        <v>161</v>
      </c>
      <c r="E69" s="273">
        <v>272</v>
      </c>
      <c r="F69" s="223">
        <v>291.16199999999998</v>
      </c>
      <c r="G69" s="295"/>
      <c r="H69" s="185">
        <f t="shared" si="7"/>
        <v>291.16199999999998</v>
      </c>
      <c r="I69" s="273">
        <v>280.39999999999998</v>
      </c>
      <c r="J69" s="223">
        <v>298.65599999999995</v>
      </c>
      <c r="K69" s="295"/>
      <c r="L69" s="185">
        <f t="shared" si="8"/>
        <v>298.65599999999995</v>
      </c>
      <c r="M69" s="273">
        <v>289.5</v>
      </c>
      <c r="N69" s="223">
        <v>343.34699999999998</v>
      </c>
      <c r="O69" s="295"/>
      <c r="P69" s="185">
        <f t="shared" si="9"/>
        <v>343.34699999999998</v>
      </c>
      <c r="Q69" s="273">
        <v>271.29999999999995</v>
      </c>
      <c r="R69" s="223">
        <v>352.25499999999994</v>
      </c>
      <c r="S69" s="295"/>
      <c r="T69" s="185">
        <f t="shared" si="10"/>
        <v>352.25499999999994</v>
      </c>
      <c r="U69" s="273">
        <v>279.90000000000003</v>
      </c>
      <c r="V69" s="223">
        <v>359.19900000000007</v>
      </c>
      <c r="W69" s="295"/>
      <c r="X69" s="185">
        <f t="shared" si="11"/>
        <v>359.19900000000007</v>
      </c>
    </row>
    <row r="70" spans="2:24" ht="15" customHeight="1">
      <c r="B70" s="347">
        <f>MAX(B53:B69)+1</f>
        <v>35</v>
      </c>
      <c r="C70" s="348" t="s">
        <v>225</v>
      </c>
      <c r="D70" s="333" t="s">
        <v>161</v>
      </c>
      <c r="E70" s="273">
        <v>-2.1524769041884513</v>
      </c>
      <c r="F70" s="273">
        <v>-2.1524769041884513</v>
      </c>
      <c r="G70" s="295"/>
      <c r="H70" s="185">
        <f t="shared" si="7"/>
        <v>-2.1524769041884513</v>
      </c>
      <c r="I70" s="273">
        <v>-2.1524769041884513</v>
      </c>
      <c r="J70" s="273">
        <v>-2.1524769041884513</v>
      </c>
      <c r="K70" s="295"/>
      <c r="L70" s="185">
        <f t="shared" si="8"/>
        <v>-2.1524769041884513</v>
      </c>
      <c r="M70" s="273">
        <v>0</v>
      </c>
      <c r="N70" s="273">
        <v>0</v>
      </c>
      <c r="O70" s="295"/>
      <c r="P70" s="185">
        <f t="shared" si="9"/>
        <v>0</v>
      </c>
      <c r="Q70" s="273">
        <v>0</v>
      </c>
      <c r="R70" s="273">
        <v>0</v>
      </c>
      <c r="S70" s="295"/>
      <c r="T70" s="185">
        <f t="shared" si="10"/>
        <v>0</v>
      </c>
      <c r="U70" s="273">
        <v>0</v>
      </c>
      <c r="V70" s="273">
        <v>0</v>
      </c>
      <c r="W70" s="295"/>
      <c r="X70" s="185">
        <f t="shared" si="11"/>
        <v>0</v>
      </c>
    </row>
    <row r="71" spans="2:24">
      <c r="B71" s="347">
        <f>MAX(B53:B70)+1</f>
        <v>36</v>
      </c>
      <c r="C71" s="348" t="s">
        <v>224</v>
      </c>
      <c r="D71" s="333" t="s">
        <v>161</v>
      </c>
      <c r="E71" s="273">
        <v>-24.017633502952265</v>
      </c>
      <c r="F71" s="273">
        <v>-24.017633502952265</v>
      </c>
      <c r="G71" s="295"/>
      <c r="H71" s="185">
        <f t="shared" si="7"/>
        <v>-24.017633502952265</v>
      </c>
      <c r="I71" s="273">
        <v>-24.017633502952265</v>
      </c>
      <c r="J71" s="273">
        <v>-24.017633502952265</v>
      </c>
      <c r="K71" s="295"/>
      <c r="L71" s="185">
        <f t="shared" si="8"/>
        <v>-24.017633502952265</v>
      </c>
      <c r="M71" s="273">
        <v>0</v>
      </c>
      <c r="N71" s="273">
        <v>0</v>
      </c>
      <c r="O71" s="295"/>
      <c r="P71" s="185">
        <f t="shared" si="9"/>
        <v>0</v>
      </c>
      <c r="Q71" s="273">
        <v>0</v>
      </c>
      <c r="R71" s="273">
        <v>0</v>
      </c>
      <c r="S71" s="295"/>
      <c r="T71" s="185">
        <f t="shared" si="10"/>
        <v>0</v>
      </c>
      <c r="U71" s="273">
        <v>0</v>
      </c>
      <c r="V71" s="273">
        <v>0</v>
      </c>
      <c r="W71" s="295"/>
      <c r="X71" s="185">
        <f t="shared" si="11"/>
        <v>0</v>
      </c>
    </row>
    <row r="72" spans="2:24" ht="15" customHeight="1">
      <c r="B72" s="347">
        <f>MAX(B53:B71)+1</f>
        <v>37</v>
      </c>
      <c r="C72" s="348" t="s">
        <v>156</v>
      </c>
      <c r="D72" s="333" t="s">
        <v>161</v>
      </c>
      <c r="E72" s="273">
        <v>18.400000000000002</v>
      </c>
      <c r="F72" s="223">
        <v>18.400000000000002</v>
      </c>
      <c r="G72" s="295"/>
      <c r="H72" s="185">
        <f t="shared" si="7"/>
        <v>18.400000000000002</v>
      </c>
      <c r="I72" s="273">
        <v>18.400000000000002</v>
      </c>
      <c r="J72" s="223">
        <v>18.400000000000002</v>
      </c>
      <c r="K72" s="295"/>
      <c r="L72" s="185">
        <f t="shared" si="8"/>
        <v>18.400000000000002</v>
      </c>
      <c r="M72" s="273">
        <v>18.400000000000002</v>
      </c>
      <c r="N72" s="223">
        <v>18.400000000000002</v>
      </c>
      <c r="O72" s="295"/>
      <c r="P72" s="185">
        <f t="shared" si="9"/>
        <v>18.400000000000002</v>
      </c>
      <c r="Q72" s="273">
        <v>18.400000000000002</v>
      </c>
      <c r="R72" s="223">
        <v>18.400000000000002</v>
      </c>
      <c r="S72" s="295"/>
      <c r="T72" s="185">
        <f t="shared" si="10"/>
        <v>18.400000000000002</v>
      </c>
      <c r="U72" s="273">
        <v>18.400000000000002</v>
      </c>
      <c r="V72" s="223">
        <v>18.400000000000002</v>
      </c>
      <c r="W72" s="295"/>
      <c r="X72" s="185">
        <f t="shared" si="11"/>
        <v>18.400000000000002</v>
      </c>
    </row>
    <row r="73" spans="2:24">
      <c r="B73" s="347">
        <f>MAX(B53:B72)+1</f>
        <v>38</v>
      </c>
      <c r="C73" s="348" t="s">
        <v>86</v>
      </c>
      <c r="D73" s="333" t="s">
        <v>161</v>
      </c>
      <c r="E73" s="273">
        <v>39.62314574752763</v>
      </c>
      <c r="F73" s="223">
        <v>25.937831787817665</v>
      </c>
      <c r="G73" s="295"/>
      <c r="H73" s="185">
        <f t="shared" si="7"/>
        <v>25.937831787817665</v>
      </c>
      <c r="I73" s="273">
        <v>37.054227489943834</v>
      </c>
      <c r="J73" s="223">
        <v>22.112877687817665</v>
      </c>
      <c r="K73" s="295"/>
      <c r="L73" s="185">
        <f t="shared" si="8"/>
        <v>22.112877687817665</v>
      </c>
      <c r="M73" s="273">
        <v>34.485309232360031</v>
      </c>
      <c r="N73" s="223">
        <v>18.287923587817666</v>
      </c>
      <c r="O73" s="295"/>
      <c r="P73" s="185">
        <f t="shared" si="9"/>
        <v>18.287923587817666</v>
      </c>
      <c r="Q73" s="273">
        <v>31.916390974776235</v>
      </c>
      <c r="R73" s="223">
        <v>14.462969487817665</v>
      </c>
      <c r="S73" s="295"/>
      <c r="T73" s="185">
        <f t="shared" si="10"/>
        <v>14.462969487817665</v>
      </c>
      <c r="U73" s="273">
        <v>30.154058142839283</v>
      </c>
      <c r="V73" s="223">
        <v>12.354539262817665</v>
      </c>
      <c r="W73" s="295"/>
      <c r="X73" s="185">
        <f t="shared" si="11"/>
        <v>12.354539262817665</v>
      </c>
    </row>
    <row r="74" spans="2:24" ht="16.5" customHeight="1">
      <c r="B74" s="347">
        <f>MAX(B54:B73)+1</f>
        <v>39</v>
      </c>
      <c r="C74" s="348" t="s">
        <v>84</v>
      </c>
      <c r="D74" s="333" t="s">
        <v>161</v>
      </c>
      <c r="E74" s="273">
        <v>57.787815029593773</v>
      </c>
      <c r="F74" s="223">
        <v>63.889209288598039</v>
      </c>
      <c r="G74" s="295"/>
      <c r="H74" s="185">
        <f t="shared" si="7"/>
        <v>63.889209288598039</v>
      </c>
      <c r="I74" s="273">
        <v>59.766317516325728</v>
      </c>
      <c r="J74" s="223">
        <v>63.208530511376765</v>
      </c>
      <c r="K74" s="295"/>
      <c r="L74" s="185">
        <f t="shared" si="8"/>
        <v>63.208530511376765</v>
      </c>
      <c r="M74" s="273">
        <v>72.121136662169718</v>
      </c>
      <c r="N74" s="223">
        <v>77.877845073958667</v>
      </c>
      <c r="O74" s="295"/>
      <c r="P74" s="185">
        <f t="shared" si="9"/>
        <v>77.877845073958667</v>
      </c>
      <c r="Q74" s="273">
        <v>61.885058852583384</v>
      </c>
      <c r="R74" s="223">
        <v>66.491680031804094</v>
      </c>
      <c r="S74" s="295"/>
      <c r="T74" s="185">
        <f t="shared" si="10"/>
        <v>66.491680031804094</v>
      </c>
      <c r="U74" s="273">
        <v>63.065792440486888</v>
      </c>
      <c r="V74" s="223">
        <v>68.836008473533141</v>
      </c>
      <c r="W74" s="295"/>
      <c r="X74" s="185">
        <f t="shared" si="11"/>
        <v>68.836008473533141</v>
      </c>
    </row>
    <row r="75" spans="2:24" ht="15.75" customHeight="1">
      <c r="B75" s="347">
        <f>MAX(B55:B74)+1</f>
        <v>40</v>
      </c>
      <c r="C75" s="348" t="s">
        <v>85</v>
      </c>
      <c r="D75" s="333" t="s">
        <v>161</v>
      </c>
      <c r="E75" s="273">
        <v>85.049711935274942</v>
      </c>
      <c r="F75" s="223">
        <v>84.447281413939763</v>
      </c>
      <c r="G75" s="295"/>
      <c r="H75" s="185">
        <f t="shared" si="7"/>
        <v>84.447281413939763</v>
      </c>
      <c r="I75" s="273">
        <v>108.33104451162025</v>
      </c>
      <c r="J75" s="223">
        <v>85.720488185204019</v>
      </c>
      <c r="K75" s="295"/>
      <c r="L75" s="185">
        <f t="shared" si="8"/>
        <v>85.720488185204019</v>
      </c>
      <c r="M75" s="273">
        <v>139.95531890270237</v>
      </c>
      <c r="N75" s="223">
        <v>120.36725776366031</v>
      </c>
      <c r="O75" s="295"/>
      <c r="P75" s="185">
        <f t="shared" si="9"/>
        <v>120.36725776366031</v>
      </c>
      <c r="Q75" s="273">
        <v>208.39973983039545</v>
      </c>
      <c r="R75" s="223">
        <v>151.99821290522027</v>
      </c>
      <c r="S75" s="295"/>
      <c r="T75" s="185">
        <f t="shared" si="10"/>
        <v>151.99821290522027</v>
      </c>
      <c r="U75" s="273">
        <v>191.58187641902606</v>
      </c>
      <c r="V75" s="223">
        <v>193.65843620869646</v>
      </c>
      <c r="W75" s="295"/>
      <c r="X75" s="185">
        <f t="shared" si="11"/>
        <v>193.65843620869646</v>
      </c>
    </row>
    <row r="76" spans="2:24" ht="15" customHeight="1">
      <c r="B76" s="347">
        <f>MAX(B56:B75)+1</f>
        <v>41</v>
      </c>
      <c r="C76" s="348" t="s">
        <v>87</v>
      </c>
      <c r="D76" s="333" t="s">
        <v>161</v>
      </c>
      <c r="E76" s="495">
        <v>63.7</v>
      </c>
      <c r="F76" s="226">
        <v>63.7</v>
      </c>
      <c r="G76" s="299"/>
      <c r="H76" s="187">
        <f t="shared" si="7"/>
        <v>63.7</v>
      </c>
      <c r="I76" s="495">
        <v>49.214999999999996</v>
      </c>
      <c r="J76" s="226">
        <v>49.214999999999996</v>
      </c>
      <c r="K76" s="299"/>
      <c r="L76" s="187">
        <f t="shared" si="8"/>
        <v>49.214999999999996</v>
      </c>
      <c r="M76" s="495">
        <v>38.355000000000004</v>
      </c>
      <c r="N76" s="226">
        <v>38.355000000000004</v>
      </c>
      <c r="O76" s="299"/>
      <c r="P76" s="187">
        <f t="shared" si="9"/>
        <v>38.355000000000004</v>
      </c>
      <c r="Q76" s="495">
        <v>38.629999999999995</v>
      </c>
      <c r="R76" s="226">
        <v>38.629999999999995</v>
      </c>
      <c r="S76" s="299"/>
      <c r="T76" s="187">
        <f t="shared" si="10"/>
        <v>38.629999999999995</v>
      </c>
      <c r="U76" s="495">
        <v>40.15</v>
      </c>
      <c r="V76" s="226">
        <v>40.15</v>
      </c>
      <c r="W76" s="299"/>
      <c r="X76" s="187">
        <f t="shared" si="11"/>
        <v>40.15</v>
      </c>
    </row>
    <row r="77" spans="2:24" ht="16.5" thickBot="1">
      <c r="B77" s="113">
        <f>MAX(B57:B76)+1</f>
        <v>42</v>
      </c>
      <c r="C77" s="343" t="s">
        <v>88</v>
      </c>
      <c r="D77" s="333" t="s">
        <v>161</v>
      </c>
      <c r="E77" s="225">
        <f>SUM(E68:E76)</f>
        <v>857.24186523138167</v>
      </c>
      <c r="F77" s="225">
        <f>SUM(F68:F76)</f>
        <v>895.21694206249549</v>
      </c>
      <c r="G77" s="200">
        <f>H77-F77</f>
        <v>0</v>
      </c>
      <c r="H77" s="189">
        <f>SUM(H68:H76)</f>
        <v>895.21694206249549</v>
      </c>
      <c r="I77" s="225">
        <f>SUM(I68:I76)</f>
        <v>905.71786231762235</v>
      </c>
      <c r="J77" s="225">
        <f>SUM(J68:J76)</f>
        <v>916.86359623728538</v>
      </c>
      <c r="K77" s="200">
        <f>L77-J77</f>
        <v>0</v>
      </c>
      <c r="L77" s="189">
        <f>SUM(L68:L76)</f>
        <v>916.86359623728538</v>
      </c>
      <c r="M77" s="225">
        <f>SUM(M68:M76)</f>
        <v>976.77413609154564</v>
      </c>
      <c r="N77" s="225">
        <f>SUM(N68:N76)</f>
        <v>1027.5918247729046</v>
      </c>
      <c r="O77" s="200">
        <f>P77-N77</f>
        <v>0</v>
      </c>
      <c r="P77" s="189">
        <f>SUM(P68:P76)</f>
        <v>1027.5918247729046</v>
      </c>
      <c r="Q77" s="225">
        <f>SUM(Q68:Q76)</f>
        <v>1155.3908840033068</v>
      </c>
      <c r="R77" s="225">
        <f>SUM(R68:R76)</f>
        <v>1194.0969838235483</v>
      </c>
      <c r="S77" s="200">
        <f>T77-R77</f>
        <v>0</v>
      </c>
      <c r="T77" s="189">
        <f>SUM(T68:T76)</f>
        <v>1194.0969838235483</v>
      </c>
      <c r="U77" s="225">
        <f>SUM(U68:U76)</f>
        <v>961.37253499349742</v>
      </c>
      <c r="V77" s="225">
        <f>SUM(V68:V76)</f>
        <v>1019.9326201888326</v>
      </c>
      <c r="W77" s="200">
        <f>X77-V77</f>
        <v>0</v>
      </c>
      <c r="X77" s="189">
        <f>SUM(X68:X76)</f>
        <v>1019.9326201888326</v>
      </c>
    </row>
    <row r="78" spans="2:24">
      <c r="B78" s="48"/>
      <c r="C78" s="345"/>
      <c r="D78" s="346"/>
      <c r="E78" s="501"/>
      <c r="F78" s="22"/>
      <c r="G78" s="22"/>
      <c r="H78" s="138"/>
      <c r="I78" s="501"/>
      <c r="J78" s="22"/>
      <c r="K78" s="22"/>
      <c r="L78" s="138"/>
      <c r="M78" s="501"/>
      <c r="N78" s="22"/>
      <c r="O78" s="22"/>
      <c r="P78" s="138"/>
      <c r="Q78" s="501"/>
      <c r="R78" s="22"/>
      <c r="S78" s="22"/>
      <c r="T78" s="138"/>
      <c r="U78" s="501"/>
      <c r="V78" s="22"/>
      <c r="W78" s="22"/>
      <c r="X78" s="138"/>
    </row>
    <row r="79" spans="2:24" ht="16.5" thickBot="1">
      <c r="B79" s="48"/>
      <c r="C79" s="343" t="s">
        <v>89</v>
      </c>
      <c r="D79" s="344"/>
      <c r="E79" s="501"/>
      <c r="F79" s="22"/>
      <c r="G79" s="22"/>
      <c r="H79" s="138"/>
      <c r="I79" s="501"/>
      <c r="J79" s="22"/>
      <c r="K79" s="22"/>
      <c r="L79" s="138"/>
      <c r="M79" s="501"/>
      <c r="N79" s="22"/>
      <c r="O79" s="22"/>
      <c r="P79" s="138"/>
      <c r="Q79" s="501"/>
      <c r="R79" s="22"/>
      <c r="S79" s="22"/>
      <c r="T79" s="138"/>
      <c r="U79" s="501"/>
      <c r="V79" s="22"/>
      <c r="W79" s="22"/>
      <c r="X79" s="138"/>
    </row>
    <row r="80" spans="2:24">
      <c r="B80" s="347">
        <f>MAX(B60:B79)+1</f>
        <v>43</v>
      </c>
      <c r="C80" s="348" t="s">
        <v>90</v>
      </c>
      <c r="D80" s="346" t="s">
        <v>161</v>
      </c>
      <c r="E80" s="283">
        <v>394.22677689148168</v>
      </c>
      <c r="F80" s="209">
        <v>394.22677689148168</v>
      </c>
      <c r="G80" s="294"/>
      <c r="H80" s="183">
        <f t="shared" ref="H80:H86" si="12">F80+G80</f>
        <v>394.22677689148168</v>
      </c>
      <c r="I80" s="283">
        <v>504.43459357214095</v>
      </c>
      <c r="J80" s="209">
        <v>504.43459357214095</v>
      </c>
      <c r="K80" s="294"/>
      <c r="L80" s="183">
        <f t="shared" ref="L80:L86" si="13">J80+K80</f>
        <v>504.43459357214095</v>
      </c>
      <c r="M80" s="283">
        <v>571.12609908681168</v>
      </c>
      <c r="N80" s="209">
        <v>571.12609908681168</v>
      </c>
      <c r="O80" s="294"/>
      <c r="P80" s="183">
        <f t="shared" ref="P80:P86" si="14">N80+O80</f>
        <v>571.12609908681168</v>
      </c>
      <c r="Q80" s="283">
        <v>594.81669395474489</v>
      </c>
      <c r="R80" s="209">
        <v>594.81669395474489</v>
      </c>
      <c r="S80" s="294"/>
      <c r="T80" s="183">
        <f t="shared" ref="T80:T86" si="15">R80+S80</f>
        <v>594.81669395474489</v>
      </c>
      <c r="U80" s="283">
        <v>596.97119953824927</v>
      </c>
      <c r="V80" s="209">
        <v>596.97119953824927</v>
      </c>
      <c r="W80" s="294"/>
      <c r="X80" s="183">
        <f t="shared" ref="X80:X86" si="16">V80+W80</f>
        <v>596.97119953824927</v>
      </c>
    </row>
    <row r="81" spans="1:24">
      <c r="B81" s="347">
        <f>MAX(B61:B80)+1</f>
        <v>44</v>
      </c>
      <c r="C81" s="348" t="s">
        <v>157</v>
      </c>
      <c r="D81" s="346" t="s">
        <v>161</v>
      </c>
      <c r="E81" s="273">
        <v>165.96244480629969</v>
      </c>
      <c r="F81" s="223">
        <v>217.54048660985833</v>
      </c>
      <c r="G81" s="295"/>
      <c r="H81" s="186">
        <f t="shared" si="12"/>
        <v>217.54048660985833</v>
      </c>
      <c r="I81" s="273">
        <v>177.38024252115451</v>
      </c>
      <c r="J81" s="223">
        <v>227.94698896254999</v>
      </c>
      <c r="K81" s="295"/>
      <c r="L81" s="186">
        <f t="shared" si="13"/>
        <v>227.94698896254999</v>
      </c>
      <c r="M81" s="273">
        <v>200.58976791821391</v>
      </c>
      <c r="N81" s="223">
        <v>232.76305315823444</v>
      </c>
      <c r="O81" s="295"/>
      <c r="P81" s="186">
        <f t="shared" si="14"/>
        <v>232.76305315823444</v>
      </c>
      <c r="Q81" s="273">
        <v>230.73560247644573</v>
      </c>
      <c r="R81" s="223">
        <v>283.61989372237224</v>
      </c>
      <c r="S81" s="295"/>
      <c r="T81" s="186">
        <f t="shared" si="15"/>
        <v>283.61989372237224</v>
      </c>
      <c r="U81" s="273">
        <v>228.03439788965798</v>
      </c>
      <c r="V81" s="223">
        <v>316.98463103538086</v>
      </c>
      <c r="W81" s="295"/>
      <c r="X81" s="186">
        <f t="shared" si="16"/>
        <v>316.98463103538086</v>
      </c>
    </row>
    <row r="82" spans="1:24">
      <c r="B82" s="347">
        <f>MAX(B61:B81)+1</f>
        <v>45</v>
      </c>
      <c r="C82" s="348" t="s">
        <v>226</v>
      </c>
      <c r="D82" s="346" t="s">
        <v>161</v>
      </c>
      <c r="E82" s="273">
        <v>156.05511062333866</v>
      </c>
      <c r="F82" s="223">
        <v>0</v>
      </c>
      <c r="G82" s="295"/>
      <c r="H82" s="186">
        <f t="shared" si="12"/>
        <v>0</v>
      </c>
      <c r="I82" s="273">
        <v>175.34636187175772</v>
      </c>
      <c r="J82" s="223">
        <v>0</v>
      </c>
      <c r="K82" s="295"/>
      <c r="L82" s="186">
        <f t="shared" si="13"/>
        <v>0</v>
      </c>
      <c r="M82" s="273">
        <v>265.71988487040471</v>
      </c>
      <c r="N82" s="223">
        <v>0</v>
      </c>
      <c r="O82" s="295"/>
      <c r="P82" s="186">
        <f t="shared" si="14"/>
        <v>0</v>
      </c>
      <c r="Q82" s="273">
        <v>35.197680345072179</v>
      </c>
      <c r="R82" s="223">
        <v>0</v>
      </c>
      <c r="S82" s="295"/>
      <c r="T82" s="186">
        <f t="shared" si="15"/>
        <v>0</v>
      </c>
      <c r="U82" s="273">
        <v>35.197680345072065</v>
      </c>
      <c r="V82" s="223">
        <v>0</v>
      </c>
      <c r="W82" s="295"/>
      <c r="X82" s="186">
        <f t="shared" si="16"/>
        <v>0</v>
      </c>
    </row>
    <row r="83" spans="1:24">
      <c r="B83" s="347">
        <f>MAX(B62:B82)+1</f>
        <v>46</v>
      </c>
      <c r="C83" s="348" t="s">
        <v>91</v>
      </c>
      <c r="D83" s="346" t="s">
        <v>161</v>
      </c>
      <c r="E83" s="273">
        <v>171.1</v>
      </c>
      <c r="F83" s="223">
        <v>200.02600000000001</v>
      </c>
      <c r="G83" s="295"/>
      <c r="H83" s="186">
        <f t="shared" si="12"/>
        <v>200.02600000000001</v>
      </c>
      <c r="I83" s="273">
        <v>175.5</v>
      </c>
      <c r="J83" s="223">
        <v>202.91659999999999</v>
      </c>
      <c r="K83" s="295"/>
      <c r="L83" s="186">
        <f t="shared" si="13"/>
        <v>202.91659999999999</v>
      </c>
      <c r="M83" s="273">
        <v>180.3</v>
      </c>
      <c r="N83" s="223">
        <v>243.476</v>
      </c>
      <c r="O83" s="295"/>
      <c r="P83" s="186">
        <f t="shared" si="14"/>
        <v>243.476</v>
      </c>
      <c r="Q83" s="273">
        <v>157.19999999999999</v>
      </c>
      <c r="R83" s="223">
        <v>247.9188</v>
      </c>
      <c r="S83" s="295"/>
      <c r="T83" s="186">
        <f t="shared" si="15"/>
        <v>247.9188</v>
      </c>
      <c r="U83" s="273">
        <v>162.1</v>
      </c>
      <c r="V83" s="223">
        <v>250.64920000000001</v>
      </c>
      <c r="W83" s="295"/>
      <c r="X83" s="186">
        <f t="shared" si="16"/>
        <v>250.64920000000001</v>
      </c>
    </row>
    <row r="84" spans="1:24">
      <c r="B84" s="347">
        <f>MAX(B63:B83)+1</f>
        <v>47</v>
      </c>
      <c r="C84" s="348" t="s">
        <v>227</v>
      </c>
      <c r="D84" s="346" t="s">
        <v>161</v>
      </c>
      <c r="E84" s="273">
        <v>100.9</v>
      </c>
      <c r="F84" s="223">
        <v>91.136099999999999</v>
      </c>
      <c r="G84" s="295"/>
      <c r="H84" s="186">
        <f t="shared" si="12"/>
        <v>91.136099999999999</v>
      </c>
      <c r="I84" s="273">
        <v>104.89999999999999</v>
      </c>
      <c r="J84" s="223">
        <v>95.738900000000001</v>
      </c>
      <c r="K84" s="295"/>
      <c r="L84" s="186">
        <f t="shared" si="13"/>
        <v>95.738900000000001</v>
      </c>
      <c r="M84" s="273">
        <v>109.2</v>
      </c>
      <c r="N84" s="223">
        <v>99.870699999999999</v>
      </c>
      <c r="O84" s="295"/>
      <c r="P84" s="186">
        <f t="shared" si="14"/>
        <v>99.870699999999999</v>
      </c>
      <c r="Q84" s="273">
        <v>114.06</v>
      </c>
      <c r="R84" s="223">
        <v>104.33629999999999</v>
      </c>
      <c r="S84" s="295"/>
      <c r="T84" s="186">
        <f t="shared" si="15"/>
        <v>104.33629999999999</v>
      </c>
      <c r="U84" s="273">
        <v>117.8</v>
      </c>
      <c r="V84" s="223">
        <v>108.54940000000001</v>
      </c>
      <c r="W84" s="295"/>
      <c r="X84" s="186">
        <f t="shared" si="16"/>
        <v>108.54940000000001</v>
      </c>
    </row>
    <row r="85" spans="1:24">
      <c r="B85" s="347">
        <f>MAX(B65:B84)+1</f>
        <v>48</v>
      </c>
      <c r="C85" s="348" t="s">
        <v>228</v>
      </c>
      <c r="D85" s="346" t="s">
        <v>161</v>
      </c>
      <c r="E85" s="273">
        <v>27.7</v>
      </c>
      <c r="F85" s="223">
        <v>27.7</v>
      </c>
      <c r="G85" s="295"/>
      <c r="H85" s="186">
        <f t="shared" si="12"/>
        <v>27.7</v>
      </c>
      <c r="I85" s="273">
        <v>27.7</v>
      </c>
      <c r="J85" s="223">
        <v>27.7</v>
      </c>
      <c r="K85" s="295"/>
      <c r="L85" s="186">
        <f t="shared" si="13"/>
        <v>27.7</v>
      </c>
      <c r="M85" s="273">
        <v>27.7</v>
      </c>
      <c r="N85" s="223">
        <v>27.7</v>
      </c>
      <c r="O85" s="295"/>
      <c r="P85" s="186">
        <f t="shared" si="14"/>
        <v>27.7</v>
      </c>
      <c r="Q85" s="273">
        <v>27.7</v>
      </c>
      <c r="R85" s="223">
        <v>27.7</v>
      </c>
      <c r="S85" s="295"/>
      <c r="T85" s="186">
        <f t="shared" si="15"/>
        <v>27.7</v>
      </c>
      <c r="U85" s="273">
        <v>27.7</v>
      </c>
      <c r="V85" s="223">
        <v>27.7</v>
      </c>
      <c r="W85" s="295"/>
      <c r="X85" s="186">
        <f t="shared" si="16"/>
        <v>27.7</v>
      </c>
    </row>
    <row r="86" spans="1:24">
      <c r="B86" s="347">
        <f>MAX(B66:B85)+1</f>
        <v>49</v>
      </c>
      <c r="C86" s="348" t="s">
        <v>87</v>
      </c>
      <c r="D86" s="346" t="s">
        <v>161</v>
      </c>
      <c r="E86" s="273">
        <v>20.3</v>
      </c>
      <c r="F86" s="223">
        <v>20.3</v>
      </c>
      <c r="G86" s="299"/>
      <c r="H86" s="186">
        <f t="shared" si="12"/>
        <v>20.3</v>
      </c>
      <c r="I86" s="273">
        <v>0.1</v>
      </c>
      <c r="J86" s="223">
        <v>0.1</v>
      </c>
      <c r="K86" s="299"/>
      <c r="L86" s="186">
        <f t="shared" si="13"/>
        <v>0.1</v>
      </c>
      <c r="M86" s="273">
        <v>1.1000000000000001</v>
      </c>
      <c r="N86" s="223">
        <v>1.1000000000000001</v>
      </c>
      <c r="O86" s="299"/>
      <c r="P86" s="186">
        <f t="shared" si="14"/>
        <v>1.1000000000000001</v>
      </c>
      <c r="Q86" s="273">
        <v>5.7</v>
      </c>
      <c r="R86" s="223">
        <v>5.7</v>
      </c>
      <c r="S86" s="299"/>
      <c r="T86" s="186">
        <f t="shared" si="15"/>
        <v>5.7</v>
      </c>
      <c r="U86" s="273">
        <v>16.5</v>
      </c>
      <c r="V86" s="223">
        <v>16.5</v>
      </c>
      <c r="W86" s="299"/>
      <c r="X86" s="186">
        <f t="shared" si="16"/>
        <v>16.5</v>
      </c>
    </row>
    <row r="87" spans="1:24" ht="16.5" thickBot="1">
      <c r="B87" s="351">
        <f>MAX(B67:B86)+1</f>
        <v>50</v>
      </c>
      <c r="C87" s="352" t="s">
        <v>92</v>
      </c>
      <c r="D87" s="356" t="s">
        <v>161</v>
      </c>
      <c r="E87" s="268">
        <f>SUM(E80:E86)</f>
        <v>1036.2443323211201</v>
      </c>
      <c r="F87" s="485">
        <f>SUM(F80:F86)</f>
        <v>950.92936350134005</v>
      </c>
      <c r="G87" s="200">
        <f>H87-F87</f>
        <v>0</v>
      </c>
      <c r="H87" s="276">
        <f>SUM(H80:H86)</f>
        <v>950.92936350134005</v>
      </c>
      <c r="I87" s="268">
        <f>SUM(I80:I86)</f>
        <v>1165.3611979650534</v>
      </c>
      <c r="J87" s="485">
        <f>SUM(J80:J86)</f>
        <v>1058.837082534691</v>
      </c>
      <c r="K87" s="275">
        <f>L87-J87</f>
        <v>0</v>
      </c>
      <c r="L87" s="276">
        <f>SUM(L80:L86)</f>
        <v>1058.837082534691</v>
      </c>
      <c r="M87" s="268">
        <f>SUM(M80:M86)</f>
        <v>1355.7357518754302</v>
      </c>
      <c r="N87" s="485">
        <f>SUM(N80:N86)</f>
        <v>1176.035852245046</v>
      </c>
      <c r="O87" s="275">
        <f>P87-N87</f>
        <v>0</v>
      </c>
      <c r="P87" s="276">
        <f>SUM(P80:P86)</f>
        <v>1176.035852245046</v>
      </c>
      <c r="Q87" s="268">
        <f>SUM(Q80:Q86)</f>
        <v>1165.4099767762627</v>
      </c>
      <c r="R87" s="485">
        <f>SUM(R80:R86)</f>
        <v>1264.0916876771171</v>
      </c>
      <c r="S87" s="275">
        <f>T87-R87</f>
        <v>0</v>
      </c>
      <c r="T87" s="276">
        <f>SUM(T80:T86)</f>
        <v>1264.0916876771171</v>
      </c>
      <c r="U87" s="268">
        <f>SUM(U80:U86)</f>
        <v>1184.3032777729793</v>
      </c>
      <c r="V87" s="485">
        <f>SUM(V80:V86)</f>
        <v>1317.3544305736302</v>
      </c>
      <c r="W87" s="275">
        <f>X87-V87</f>
        <v>0</v>
      </c>
      <c r="X87" s="276">
        <f>SUM(X80:X86)</f>
        <v>1317.3544305736302</v>
      </c>
    </row>
    <row r="88" spans="1:24" ht="15.75" thickBot="1">
      <c r="B88" s="127"/>
      <c r="C88" s="133"/>
      <c r="D88" s="133"/>
      <c r="E88" s="127"/>
      <c r="F88" s="127"/>
      <c r="G88" s="133"/>
      <c r="H88" s="127"/>
    </row>
    <row r="89" spans="1:24" ht="16.5" thickBot="1">
      <c r="B89" s="109"/>
      <c r="C89" s="64"/>
      <c r="D89" s="64"/>
      <c r="E89" s="589" t="s">
        <v>143</v>
      </c>
      <c r="F89" s="590"/>
      <c r="G89" s="590"/>
      <c r="H89" s="590"/>
      <c r="I89" s="590"/>
      <c r="J89" s="590"/>
      <c r="K89" s="590"/>
      <c r="L89" s="591"/>
      <c r="M89" s="2"/>
      <c r="N89" s="3"/>
      <c r="O89" s="3"/>
      <c r="P89" s="3"/>
      <c r="Q89" s="2"/>
      <c r="R89" s="3"/>
      <c r="S89" s="3"/>
      <c r="T89" s="3"/>
      <c r="U89" s="2"/>
      <c r="V89" s="3"/>
      <c r="W89" s="3"/>
      <c r="X89" s="3"/>
    </row>
    <row r="90" spans="1:24" ht="16.5" thickBot="1">
      <c r="B90" s="71"/>
      <c r="C90" s="357"/>
      <c r="D90" s="329"/>
      <c r="E90" s="587">
        <v>2017</v>
      </c>
      <c r="F90" s="587"/>
      <c r="G90" s="587"/>
      <c r="H90" s="588"/>
      <c r="I90" s="587">
        <v>2018</v>
      </c>
      <c r="J90" s="587"/>
      <c r="K90" s="587"/>
      <c r="L90" s="588"/>
      <c r="M90" s="2"/>
      <c r="N90" s="3"/>
      <c r="O90" s="3"/>
      <c r="P90" s="3"/>
      <c r="Q90" s="2"/>
      <c r="R90" s="3"/>
      <c r="S90" s="3"/>
      <c r="T90" s="3"/>
      <c r="U90" s="2"/>
      <c r="V90" s="3"/>
      <c r="W90" s="3"/>
      <c r="X90" s="3"/>
    </row>
    <row r="91" spans="1:24" ht="15.75">
      <c r="B91" s="66" t="s">
        <v>2</v>
      </c>
      <c r="C91" s="306"/>
      <c r="D91" s="330"/>
      <c r="E91" s="486" t="s">
        <v>135</v>
      </c>
      <c r="F91" s="305" t="s">
        <v>240</v>
      </c>
      <c r="G91" s="265" t="s">
        <v>21</v>
      </c>
      <c r="H91" s="10" t="s">
        <v>21</v>
      </c>
      <c r="I91" s="486" t="s">
        <v>135</v>
      </c>
      <c r="J91" s="305" t="s">
        <v>240</v>
      </c>
      <c r="K91" s="265" t="s">
        <v>21</v>
      </c>
      <c r="L91" s="10" t="s">
        <v>21</v>
      </c>
      <c r="M91" s="2"/>
      <c r="N91" s="3"/>
      <c r="O91" s="3"/>
      <c r="P91" s="3"/>
      <c r="Q91" s="2"/>
      <c r="R91" s="3"/>
      <c r="S91" s="3"/>
      <c r="T91" s="3"/>
      <c r="U91" s="2"/>
      <c r="V91" s="3"/>
      <c r="W91" s="3"/>
      <c r="X91" s="3"/>
    </row>
    <row r="92" spans="1:24" ht="16.5" thickBot="1">
      <c r="B92" s="38" t="s">
        <v>3</v>
      </c>
      <c r="C92" s="12" t="s">
        <v>1</v>
      </c>
      <c r="D92" s="38"/>
      <c r="E92" s="396">
        <v>42517</v>
      </c>
      <c r="F92" s="396">
        <v>42723</v>
      </c>
      <c r="G92" s="266" t="s">
        <v>15</v>
      </c>
      <c r="H92" s="12" t="s">
        <v>12</v>
      </c>
      <c r="I92" s="396">
        <v>42517</v>
      </c>
      <c r="J92" s="396">
        <v>42723</v>
      </c>
      <c r="K92" s="266" t="s">
        <v>15</v>
      </c>
      <c r="L92" s="12" t="s">
        <v>12</v>
      </c>
      <c r="M92" s="2"/>
      <c r="N92" s="3"/>
      <c r="O92" s="3"/>
      <c r="P92" s="3"/>
      <c r="Q92" s="2"/>
      <c r="R92" s="3"/>
      <c r="S92" s="3"/>
      <c r="T92" s="3"/>
      <c r="U92" s="2"/>
      <c r="V92" s="3"/>
      <c r="W92" s="3"/>
      <c r="X92" s="3"/>
    </row>
    <row r="93" spans="1:24" s="4" customFormat="1" ht="15.75">
      <c r="A93" s="27"/>
      <c r="B93" s="147"/>
      <c r="C93" s="312"/>
      <c r="D93" s="331"/>
      <c r="E93" s="260" t="s">
        <v>4</v>
      </c>
      <c r="F93" s="484" t="s">
        <v>5</v>
      </c>
      <c r="G93" s="261" t="s">
        <v>6</v>
      </c>
      <c r="H93" s="262" t="s">
        <v>7</v>
      </c>
      <c r="I93" s="260" t="s">
        <v>8</v>
      </c>
      <c r="J93" s="260" t="s">
        <v>9</v>
      </c>
      <c r="K93" s="261" t="s">
        <v>11</v>
      </c>
      <c r="L93" s="262" t="s">
        <v>13</v>
      </c>
      <c r="M93" s="63"/>
      <c r="Q93" s="63"/>
      <c r="U93" s="63"/>
    </row>
    <row r="94" spans="1:24" s="4" customFormat="1" ht="15.75">
      <c r="A94" s="27"/>
      <c r="B94" s="340" t="s">
        <v>163</v>
      </c>
      <c r="C94" s="343"/>
      <c r="D94" s="344"/>
      <c r="E94" s="501"/>
      <c r="F94" s="22"/>
      <c r="G94" s="22"/>
      <c r="H94" s="138"/>
      <c r="I94" s="501"/>
      <c r="J94" s="22"/>
      <c r="K94" s="22"/>
      <c r="L94" s="136"/>
      <c r="M94" s="63"/>
      <c r="Q94" s="63"/>
      <c r="U94" s="63"/>
    </row>
    <row r="95" spans="1:24" s="4" customFormat="1">
      <c r="A95" s="27"/>
      <c r="B95" s="113">
        <f t="shared" ref="B95:B102" si="17">MAX(B73:B94)+1</f>
        <v>51</v>
      </c>
      <c r="C95" s="348" t="s">
        <v>164</v>
      </c>
      <c r="D95" s="346" t="s">
        <v>184</v>
      </c>
      <c r="E95" s="350">
        <v>-8.6574506771410888</v>
      </c>
      <c r="F95" s="350">
        <v>-8.6574506771410888</v>
      </c>
      <c r="G95" s="295"/>
      <c r="H95" s="185">
        <f t="shared" ref="H95:H104" si="18">F95+G95</f>
        <v>-8.6574506771410888</v>
      </c>
      <c r="I95" s="350">
        <v>-8.6574506771410888</v>
      </c>
      <c r="J95" s="350">
        <v>-8.6574506771410888</v>
      </c>
      <c r="K95" s="295"/>
      <c r="L95" s="185">
        <f t="shared" ref="L95:L104" si="19">J95+K95</f>
        <v>-8.6574506771410888</v>
      </c>
      <c r="M95" s="63"/>
      <c r="Q95" s="63"/>
      <c r="U95" s="63"/>
    </row>
    <row r="96" spans="1:24" s="4" customFormat="1">
      <c r="A96" s="27"/>
      <c r="B96" s="113">
        <f t="shared" si="17"/>
        <v>52</v>
      </c>
      <c r="C96" s="348" t="s">
        <v>165</v>
      </c>
      <c r="D96" s="346" t="s">
        <v>184</v>
      </c>
      <c r="E96" s="350">
        <v>-6.6022174837440932</v>
      </c>
      <c r="F96" s="350">
        <v>-6.6022174837440932</v>
      </c>
      <c r="G96" s="295"/>
      <c r="H96" s="185">
        <f t="shared" si="18"/>
        <v>-6.6022174837440932</v>
      </c>
      <c r="I96" s="350">
        <v>-6.6022174837440932</v>
      </c>
      <c r="J96" s="350">
        <v>-6.6022174837440932</v>
      </c>
      <c r="K96" s="295"/>
      <c r="L96" s="185">
        <f t="shared" si="19"/>
        <v>-6.6022174837440932</v>
      </c>
      <c r="M96" s="63"/>
      <c r="Q96" s="63"/>
      <c r="U96" s="63"/>
    </row>
    <row r="97" spans="1:21" s="4" customFormat="1">
      <c r="A97" s="27"/>
      <c r="B97" s="113">
        <f t="shared" si="17"/>
        <v>53</v>
      </c>
      <c r="C97" s="348" t="s">
        <v>96</v>
      </c>
      <c r="D97" s="346" t="s">
        <v>184</v>
      </c>
      <c r="E97" s="350">
        <v>-3.029872827607949E-2</v>
      </c>
      <c r="F97" s="350">
        <v>-3.029872827607949E-2</v>
      </c>
      <c r="G97" s="295"/>
      <c r="H97" s="185">
        <f t="shared" si="18"/>
        <v>-3.029872827607949E-2</v>
      </c>
      <c r="I97" s="350">
        <v>-3.029872827607949E-2</v>
      </c>
      <c r="J97" s="350">
        <v>-3.029872827607949E-2</v>
      </c>
      <c r="K97" s="295"/>
      <c r="L97" s="185">
        <f t="shared" si="19"/>
        <v>-3.029872827607949E-2</v>
      </c>
      <c r="M97" s="63"/>
      <c r="Q97" s="63"/>
      <c r="U97" s="63"/>
    </row>
    <row r="98" spans="1:21" s="4" customFormat="1">
      <c r="A98" s="27"/>
      <c r="B98" s="113">
        <f t="shared" si="17"/>
        <v>54</v>
      </c>
      <c r="C98" s="348" t="s">
        <v>166</v>
      </c>
      <c r="D98" s="346" t="s">
        <v>184</v>
      </c>
      <c r="E98" s="350">
        <v>41.247851111010597</v>
      </c>
      <c r="F98" s="350">
        <v>41.247851111010597</v>
      </c>
      <c r="G98" s="295"/>
      <c r="H98" s="185">
        <f t="shared" si="18"/>
        <v>41.247851111010597</v>
      </c>
      <c r="I98" s="350">
        <v>41.247851111010597</v>
      </c>
      <c r="J98" s="350">
        <v>41.247851111010597</v>
      </c>
      <c r="K98" s="295"/>
      <c r="L98" s="185">
        <f t="shared" si="19"/>
        <v>41.247851111010597</v>
      </c>
      <c r="M98" s="63"/>
      <c r="Q98" s="63"/>
      <c r="U98" s="63"/>
    </row>
    <row r="99" spans="1:21" s="4" customFormat="1">
      <c r="A99" s="27"/>
      <c r="B99" s="113">
        <f t="shared" si="17"/>
        <v>55</v>
      </c>
      <c r="C99" s="348" t="s">
        <v>167</v>
      </c>
      <c r="D99" s="346" t="s">
        <v>184</v>
      </c>
      <c r="E99" s="350">
        <v>-1.155204815330893E-2</v>
      </c>
      <c r="F99" s="350">
        <v>-1.155204815330893E-2</v>
      </c>
      <c r="G99" s="295"/>
      <c r="H99" s="185">
        <f t="shared" si="18"/>
        <v>-1.155204815330893E-2</v>
      </c>
      <c r="I99" s="350">
        <v>-1.155204815330893E-2</v>
      </c>
      <c r="J99" s="350">
        <v>-1.155204815330893E-2</v>
      </c>
      <c r="K99" s="295"/>
      <c r="L99" s="185">
        <f t="shared" si="19"/>
        <v>-1.155204815330893E-2</v>
      </c>
      <c r="M99" s="63"/>
      <c r="Q99" s="63"/>
      <c r="U99" s="63"/>
    </row>
    <row r="100" spans="1:21" s="4" customFormat="1">
      <c r="A100" s="27"/>
      <c r="B100" s="113">
        <f t="shared" si="17"/>
        <v>56</v>
      </c>
      <c r="C100" s="348" t="s">
        <v>168</v>
      </c>
      <c r="D100" s="346" t="s">
        <v>184</v>
      </c>
      <c r="E100" s="350">
        <v>1.6406781348470005</v>
      </c>
      <c r="F100" s="350">
        <v>1.6406781348470005</v>
      </c>
      <c r="G100" s="295"/>
      <c r="H100" s="185">
        <f t="shared" si="18"/>
        <v>1.6406781348470005</v>
      </c>
      <c r="I100" s="350">
        <v>1.6406781348470005</v>
      </c>
      <c r="J100" s="350">
        <v>1.6406781348470005</v>
      </c>
      <c r="K100" s="295"/>
      <c r="L100" s="185">
        <f t="shared" si="19"/>
        <v>1.6406781348470005</v>
      </c>
      <c r="M100" s="63"/>
      <c r="Q100" s="63"/>
      <c r="U100" s="63"/>
    </row>
    <row r="101" spans="1:21" s="4" customFormat="1">
      <c r="A101" s="27"/>
      <c r="B101" s="113">
        <f t="shared" si="17"/>
        <v>57</v>
      </c>
      <c r="C101" s="348" t="s">
        <v>169</v>
      </c>
      <c r="D101" s="346" t="s">
        <v>184</v>
      </c>
      <c r="E101" s="350">
        <v>1.0502686788579116</v>
      </c>
      <c r="F101" s="350">
        <v>1.0502686788579116</v>
      </c>
      <c r="G101" s="295"/>
      <c r="H101" s="185">
        <f t="shared" si="18"/>
        <v>1.0502686788579116</v>
      </c>
      <c r="I101" s="350">
        <v>1.0502686788579116</v>
      </c>
      <c r="J101" s="350">
        <v>1.0502686788579116</v>
      </c>
      <c r="K101" s="295"/>
      <c r="L101" s="185">
        <f t="shared" si="19"/>
        <v>1.0502686788579116</v>
      </c>
      <c r="M101" s="63"/>
      <c r="Q101" s="63"/>
      <c r="U101" s="63"/>
    </row>
    <row r="102" spans="1:21" s="4" customFormat="1" ht="15" customHeight="1">
      <c r="A102" s="27"/>
      <c r="B102" s="113">
        <f t="shared" si="17"/>
        <v>58</v>
      </c>
      <c r="C102" s="348" t="s">
        <v>170</v>
      </c>
      <c r="D102" s="346" t="s">
        <v>184</v>
      </c>
      <c r="E102" s="350">
        <v>5.9129539629452887</v>
      </c>
      <c r="F102" s="350">
        <v>5.9129539629452887</v>
      </c>
      <c r="G102" s="295"/>
      <c r="H102" s="185">
        <f t="shared" si="18"/>
        <v>5.9129539629452887</v>
      </c>
      <c r="I102" s="350">
        <v>5.9129539629452887</v>
      </c>
      <c r="J102" s="350">
        <v>5.9129539629452887</v>
      </c>
      <c r="K102" s="295"/>
      <c r="L102" s="185">
        <f t="shared" si="19"/>
        <v>5.9129539629452887</v>
      </c>
      <c r="M102" s="63"/>
      <c r="Q102" s="63"/>
      <c r="U102" s="63"/>
    </row>
    <row r="103" spans="1:21" s="4" customFormat="1" ht="15" customHeight="1">
      <c r="A103" s="27"/>
      <c r="B103" s="113">
        <f>MAX(B82:B102)+1</f>
        <v>59</v>
      </c>
      <c r="C103" s="348" t="s">
        <v>171</v>
      </c>
      <c r="D103" s="346" t="s">
        <v>184</v>
      </c>
      <c r="E103" s="350">
        <v>2.1326482460573755</v>
      </c>
      <c r="F103" s="350">
        <v>2.1326482460573755</v>
      </c>
      <c r="G103" s="295"/>
      <c r="H103" s="185">
        <f t="shared" si="18"/>
        <v>2.1326482460573755</v>
      </c>
      <c r="I103" s="350">
        <v>2.1326482460573755</v>
      </c>
      <c r="J103" s="350">
        <v>2.1326482460573755</v>
      </c>
      <c r="K103" s="295"/>
      <c r="L103" s="185">
        <f t="shared" si="19"/>
        <v>2.1326482460573755</v>
      </c>
      <c r="M103" s="63"/>
      <c r="Q103" s="63"/>
      <c r="U103" s="63"/>
    </row>
    <row r="104" spans="1:21" s="4" customFormat="1" ht="16.5" customHeight="1">
      <c r="A104" s="27"/>
      <c r="B104" s="113">
        <f>MAX(B83:B103)+1</f>
        <v>60</v>
      </c>
      <c r="C104" s="348" t="s">
        <v>172</v>
      </c>
      <c r="D104" s="346" t="s">
        <v>184</v>
      </c>
      <c r="E104" s="350">
        <v>6.7274372662573345</v>
      </c>
      <c r="F104" s="350">
        <v>6.7274372662573345</v>
      </c>
      <c r="G104" s="295"/>
      <c r="H104" s="185">
        <f t="shared" si="18"/>
        <v>6.7274372662573345</v>
      </c>
      <c r="I104" s="350">
        <v>6.7274372662573345</v>
      </c>
      <c r="J104" s="350">
        <v>6.7274372662573345</v>
      </c>
      <c r="K104" s="295"/>
      <c r="L104" s="185">
        <f t="shared" si="19"/>
        <v>6.7274372662573345</v>
      </c>
      <c r="M104" s="63"/>
      <c r="Q104" s="63"/>
      <c r="U104" s="63"/>
    </row>
    <row r="105" spans="1:21" s="4" customFormat="1" ht="16.5" customHeight="1" thickBot="1">
      <c r="A105" s="27"/>
      <c r="B105" s="113">
        <f>MAX(B84:B104)+1</f>
        <v>61</v>
      </c>
      <c r="C105" s="387" t="s">
        <v>0</v>
      </c>
      <c r="D105" s="331"/>
      <c r="E105" s="391">
        <f t="shared" ref="E105" si="20">SUM(E95:E104)</f>
        <v>43.410318462660939</v>
      </c>
      <c r="F105" s="393">
        <f>SUM(F95:F104)</f>
        <v>43.410318462660939</v>
      </c>
      <c r="G105" s="392">
        <f>H105-F105</f>
        <v>0</v>
      </c>
      <c r="H105" s="276">
        <f t="shared" ref="H105:L105" si="21">SUM(H95:H104)</f>
        <v>43.410318462660939</v>
      </c>
      <c r="I105" s="393">
        <f t="shared" si="21"/>
        <v>43.410318462660939</v>
      </c>
      <c r="J105" s="393">
        <f>SUM(J95:J104)</f>
        <v>43.410318462660939</v>
      </c>
      <c r="K105" s="392">
        <f>L105-J105</f>
        <v>0</v>
      </c>
      <c r="L105" s="276">
        <f t="shared" si="21"/>
        <v>43.410318462660939</v>
      </c>
      <c r="M105" s="63"/>
      <c r="Q105" s="63"/>
      <c r="U105" s="63"/>
    </row>
    <row r="106" spans="1:21" s="4" customFormat="1" ht="15.75" customHeight="1">
      <c r="A106" s="27"/>
      <c r="B106" s="113"/>
      <c r="C106" s="307"/>
      <c r="D106" s="331"/>
      <c r="E106" s="350"/>
      <c r="F106" s="350"/>
      <c r="G106" s="295"/>
      <c r="H106" s="185"/>
      <c r="I106" s="273"/>
      <c r="J106" s="273"/>
      <c r="K106" s="295"/>
      <c r="L106" s="185"/>
      <c r="M106" s="63"/>
      <c r="Q106" s="63"/>
      <c r="U106" s="63"/>
    </row>
    <row r="107" spans="1:21" s="4" customFormat="1" ht="16.5" customHeight="1">
      <c r="A107" s="27"/>
      <c r="B107" s="340" t="s">
        <v>121</v>
      </c>
      <c r="C107" s="343"/>
      <c r="D107" s="344"/>
      <c r="E107" s="350"/>
      <c r="F107" s="350"/>
      <c r="G107" s="295"/>
      <c r="H107" s="185"/>
      <c r="I107" s="273"/>
      <c r="J107" s="273"/>
      <c r="K107" s="295"/>
      <c r="L107" s="185"/>
      <c r="M107" s="63"/>
      <c r="Q107" s="63"/>
      <c r="U107" s="63"/>
    </row>
    <row r="108" spans="1:21" s="4" customFormat="1">
      <c r="A108" s="27"/>
      <c r="B108" s="113">
        <f t="shared" ref="B108:B116" si="22">MAX(B86:B107)+1</f>
        <v>62</v>
      </c>
      <c r="C108" s="348" t="s">
        <v>99</v>
      </c>
      <c r="D108" s="346" t="s">
        <v>185</v>
      </c>
      <c r="E108" s="350">
        <v>0.86016680265368373</v>
      </c>
      <c r="F108" s="350">
        <v>0.86016680265368373</v>
      </c>
      <c r="G108" s="295"/>
      <c r="H108" s="185">
        <f t="shared" ref="H108:H118" si="23">F108+G108</f>
        <v>0.86016680265368373</v>
      </c>
      <c r="I108" s="350">
        <v>0.86016680265368373</v>
      </c>
      <c r="J108" s="350">
        <v>0.86016680265368373</v>
      </c>
      <c r="K108" s="295"/>
      <c r="L108" s="185">
        <f t="shared" ref="L108:L118" si="24">J108+K108</f>
        <v>0.86016680265368373</v>
      </c>
      <c r="M108" s="63"/>
      <c r="Q108" s="63"/>
      <c r="U108" s="63"/>
    </row>
    <row r="109" spans="1:21" s="4" customFormat="1">
      <c r="A109" s="27"/>
      <c r="B109" s="113">
        <f t="shared" si="22"/>
        <v>63</v>
      </c>
      <c r="C109" s="348" t="s">
        <v>173</v>
      </c>
      <c r="D109" s="346" t="s">
        <v>185</v>
      </c>
      <c r="E109" s="350">
        <v>0.47520082746765901</v>
      </c>
      <c r="F109" s="350">
        <v>0.47520082746765901</v>
      </c>
      <c r="G109" s="295"/>
      <c r="H109" s="185">
        <f t="shared" si="23"/>
        <v>0.47520082746765901</v>
      </c>
      <c r="I109" s="350">
        <v>0.47520082746765901</v>
      </c>
      <c r="J109" s="350">
        <v>0.47520082746765901</v>
      </c>
      <c r="K109" s="295"/>
      <c r="L109" s="185">
        <f t="shared" si="24"/>
        <v>0.47520082746765901</v>
      </c>
      <c r="M109" s="63"/>
      <c r="Q109" s="63"/>
      <c r="U109" s="63"/>
    </row>
    <row r="110" spans="1:21" s="4" customFormat="1">
      <c r="A110" s="27"/>
      <c r="B110" s="113">
        <f t="shared" si="22"/>
        <v>64</v>
      </c>
      <c r="C110" s="348" t="s">
        <v>174</v>
      </c>
      <c r="D110" s="346" t="s">
        <v>185</v>
      </c>
      <c r="E110" s="350">
        <v>-18.778378522340262</v>
      </c>
      <c r="F110" s="350">
        <v>-18.778378522340262</v>
      </c>
      <c r="G110" s="295"/>
      <c r="H110" s="185">
        <f t="shared" si="23"/>
        <v>-18.778378522340262</v>
      </c>
      <c r="I110" s="350">
        <v>-18.778378522340262</v>
      </c>
      <c r="J110" s="350">
        <v>-18.778378522340262</v>
      </c>
      <c r="K110" s="295"/>
      <c r="L110" s="185">
        <f t="shared" si="24"/>
        <v>-18.778378522340262</v>
      </c>
      <c r="M110" s="63"/>
      <c r="Q110" s="63"/>
      <c r="U110" s="63"/>
    </row>
    <row r="111" spans="1:21" s="4" customFormat="1">
      <c r="A111" s="27"/>
      <c r="B111" s="113">
        <f t="shared" si="22"/>
        <v>65</v>
      </c>
      <c r="C111" s="348" t="s">
        <v>175</v>
      </c>
      <c r="D111" s="346" t="s">
        <v>185</v>
      </c>
      <c r="E111" s="350">
        <v>-15.794411605879926</v>
      </c>
      <c r="F111" s="350">
        <v>-15.794411605879926</v>
      </c>
      <c r="G111" s="295"/>
      <c r="H111" s="185">
        <f t="shared" si="23"/>
        <v>-15.794411605879926</v>
      </c>
      <c r="I111" s="350">
        <v>-15.794411605879926</v>
      </c>
      <c r="J111" s="350">
        <v>-15.794411605879926</v>
      </c>
      <c r="K111" s="295"/>
      <c r="L111" s="185">
        <f t="shared" si="24"/>
        <v>-15.794411605879926</v>
      </c>
      <c r="M111" s="63"/>
      <c r="Q111" s="63"/>
      <c r="U111" s="63"/>
    </row>
    <row r="112" spans="1:21" s="4" customFormat="1">
      <c r="A112" s="27"/>
      <c r="B112" s="113">
        <f t="shared" si="22"/>
        <v>66</v>
      </c>
      <c r="C112" s="348" t="s">
        <v>176</v>
      </c>
      <c r="D112" s="346" t="s">
        <v>185</v>
      </c>
      <c r="E112" s="350">
        <v>-34.312322182056995</v>
      </c>
      <c r="F112" s="350">
        <v>-34.312322182056995</v>
      </c>
      <c r="G112" s="295"/>
      <c r="H112" s="185">
        <f t="shared" si="23"/>
        <v>-34.312322182056995</v>
      </c>
      <c r="I112" s="350">
        <v>-34.312322182056995</v>
      </c>
      <c r="J112" s="350">
        <v>-34.312322182056995</v>
      </c>
      <c r="K112" s="295"/>
      <c r="L112" s="185">
        <f t="shared" si="24"/>
        <v>-34.312322182056995</v>
      </c>
      <c r="M112" s="63"/>
      <c r="Q112" s="63"/>
      <c r="U112" s="63"/>
    </row>
    <row r="113" spans="1:21" s="390" customFormat="1" ht="30">
      <c r="A113" s="388"/>
      <c r="B113" s="347">
        <f t="shared" si="22"/>
        <v>67</v>
      </c>
      <c r="C113" s="349" t="s">
        <v>177</v>
      </c>
      <c r="D113" s="346" t="s">
        <v>185</v>
      </c>
      <c r="E113" s="350">
        <v>10.294688679104731</v>
      </c>
      <c r="F113" s="350">
        <v>10.294688679104731</v>
      </c>
      <c r="G113" s="389"/>
      <c r="H113" s="185">
        <f t="shared" si="23"/>
        <v>10.294688679104731</v>
      </c>
      <c r="I113" s="350">
        <v>10.294688679104731</v>
      </c>
      <c r="J113" s="350">
        <v>10.294688679104731</v>
      </c>
      <c r="K113" s="389"/>
      <c r="L113" s="185">
        <f t="shared" si="24"/>
        <v>10.294688679104731</v>
      </c>
      <c r="M113" s="503"/>
      <c r="Q113" s="503"/>
      <c r="U113" s="503"/>
    </row>
    <row r="114" spans="1:21" s="4" customFormat="1">
      <c r="A114" s="27"/>
      <c r="B114" s="113">
        <f t="shared" si="22"/>
        <v>68</v>
      </c>
      <c r="C114" s="348" t="s">
        <v>178</v>
      </c>
      <c r="D114" s="346" t="s">
        <v>185</v>
      </c>
      <c r="E114" s="350">
        <v>-2.1524769041884513</v>
      </c>
      <c r="F114" s="350">
        <v>-2.1524769041884513</v>
      </c>
      <c r="G114" s="295"/>
      <c r="H114" s="185">
        <f t="shared" si="23"/>
        <v>-2.1524769041884513</v>
      </c>
      <c r="I114" s="350">
        <v>-2.1524769041884513</v>
      </c>
      <c r="J114" s="350">
        <v>-2.1524769041884513</v>
      </c>
      <c r="K114" s="295"/>
      <c r="L114" s="185">
        <f t="shared" si="24"/>
        <v>-2.1524769041884513</v>
      </c>
      <c r="M114" s="63"/>
      <c r="Q114" s="63"/>
      <c r="U114" s="63"/>
    </row>
    <row r="115" spans="1:21" s="4" customFormat="1">
      <c r="A115" s="27"/>
      <c r="B115" s="113">
        <f t="shared" si="22"/>
        <v>69</v>
      </c>
      <c r="C115" s="348" t="s">
        <v>179</v>
      </c>
      <c r="D115" s="346" t="s">
        <v>185</v>
      </c>
      <c r="E115" s="350">
        <v>21.46601916183959</v>
      </c>
      <c r="F115" s="350">
        <v>21.46601916183959</v>
      </c>
      <c r="G115" s="295"/>
      <c r="H115" s="185">
        <f t="shared" si="23"/>
        <v>21.46601916183959</v>
      </c>
      <c r="I115" s="350">
        <v>21.46601916183959</v>
      </c>
      <c r="J115" s="350">
        <v>21.46601916183959</v>
      </c>
      <c r="K115" s="295"/>
      <c r="L115" s="185">
        <f t="shared" si="24"/>
        <v>21.46601916183959</v>
      </c>
      <c r="M115" s="63"/>
      <c r="Q115" s="63"/>
      <c r="U115" s="63"/>
    </row>
    <row r="116" spans="1:21" s="4" customFormat="1">
      <c r="A116" s="27"/>
      <c r="B116" s="113">
        <f t="shared" si="22"/>
        <v>70</v>
      </c>
      <c r="C116" s="348" t="s">
        <v>180</v>
      </c>
      <c r="D116" s="346" t="s">
        <v>185</v>
      </c>
      <c r="E116" s="350">
        <v>113.09472977347093</v>
      </c>
      <c r="F116" s="350">
        <v>113.09472977347093</v>
      </c>
      <c r="G116" s="295"/>
      <c r="H116" s="185">
        <f t="shared" si="23"/>
        <v>113.09472977347093</v>
      </c>
      <c r="I116" s="350">
        <v>113.09472977347093</v>
      </c>
      <c r="J116" s="350">
        <v>113.09472977347093</v>
      </c>
      <c r="K116" s="295"/>
      <c r="L116" s="185">
        <f t="shared" si="24"/>
        <v>113.09472977347093</v>
      </c>
      <c r="M116" s="63"/>
      <c r="Q116" s="63"/>
      <c r="U116" s="63"/>
    </row>
    <row r="117" spans="1:21" s="4" customFormat="1">
      <c r="A117" s="27"/>
      <c r="B117" s="113">
        <f>MAX(B96:B116)+1</f>
        <v>71</v>
      </c>
      <c r="C117" s="348" t="s">
        <v>181</v>
      </c>
      <c r="D117" s="346" t="s">
        <v>185</v>
      </c>
      <c r="E117" s="350">
        <v>11.712616866478001</v>
      </c>
      <c r="F117" s="350">
        <v>11.712616866478001</v>
      </c>
      <c r="G117" s="295"/>
      <c r="H117" s="185">
        <f t="shared" si="23"/>
        <v>11.712616866478001</v>
      </c>
      <c r="I117" s="350">
        <v>11.712616866478001</v>
      </c>
      <c r="J117" s="350">
        <v>11.712616866478001</v>
      </c>
      <c r="K117" s="295"/>
      <c r="L117" s="185">
        <f t="shared" si="24"/>
        <v>11.712616866478001</v>
      </c>
      <c r="M117" s="63"/>
      <c r="Q117" s="63"/>
      <c r="U117" s="63"/>
    </row>
    <row r="118" spans="1:21" s="4" customFormat="1">
      <c r="A118" s="27"/>
      <c r="B118" s="113">
        <f>MAX(B97:B117)+1</f>
        <v>72</v>
      </c>
      <c r="C118" s="348" t="s">
        <v>182</v>
      </c>
      <c r="D118" s="346" t="s">
        <v>185</v>
      </c>
      <c r="E118" s="350">
        <v>22.064200448779363</v>
      </c>
      <c r="F118" s="350">
        <v>22.064200448779363</v>
      </c>
      <c r="G118" s="295"/>
      <c r="H118" s="185">
        <f t="shared" si="23"/>
        <v>22.064200448779363</v>
      </c>
      <c r="I118" s="350">
        <v>22.064200448779363</v>
      </c>
      <c r="J118" s="350">
        <v>22.064200448779363</v>
      </c>
      <c r="K118" s="295"/>
      <c r="L118" s="185">
        <f t="shared" si="24"/>
        <v>22.064200448779363</v>
      </c>
      <c r="M118" s="63"/>
      <c r="Q118" s="63"/>
      <c r="U118" s="63"/>
    </row>
    <row r="119" spans="1:21" s="4" customFormat="1" ht="16.5" customHeight="1" thickBot="1">
      <c r="A119" s="27"/>
      <c r="B119" s="122">
        <f>MAX(B98:B118)+1</f>
        <v>73</v>
      </c>
      <c r="C119" s="352" t="s">
        <v>0</v>
      </c>
      <c r="D119" s="386"/>
      <c r="E119" s="391">
        <f t="shared" ref="E119" si="25">SUM(E108:E118)</f>
        <v>108.93003334532831</v>
      </c>
      <c r="F119" s="393">
        <f>SUM(F108:F118)</f>
        <v>108.93003334532831</v>
      </c>
      <c r="G119" s="392">
        <f>H119-F119</f>
        <v>0</v>
      </c>
      <c r="H119" s="276">
        <f t="shared" ref="H119:L119" si="26">SUM(H108:H118)</f>
        <v>108.93003334532831</v>
      </c>
      <c r="I119" s="393">
        <f t="shared" si="26"/>
        <v>108.93003334532831</v>
      </c>
      <c r="J119" s="393">
        <f>SUM(J108:J118)</f>
        <v>108.93003334532831</v>
      </c>
      <c r="K119" s="392">
        <f>L119-J119</f>
        <v>0</v>
      </c>
      <c r="L119" s="276">
        <f t="shared" si="26"/>
        <v>108.93003334532831</v>
      </c>
      <c r="M119" s="63"/>
      <c r="Q119" s="63"/>
      <c r="U119" s="63"/>
    </row>
    <row r="120" spans="1:21" ht="15" customHeight="1">
      <c r="B120" s="127"/>
      <c r="C120" s="133"/>
      <c r="D120" s="133"/>
      <c r="E120" s="127"/>
      <c r="F120" s="127"/>
      <c r="G120" s="133"/>
      <c r="H120" s="127"/>
    </row>
    <row r="121" spans="1:21" ht="15" customHeight="1">
      <c r="B121" s="127"/>
      <c r="C121" s="133"/>
      <c r="D121" s="133"/>
      <c r="E121" s="127"/>
      <c r="F121" s="127"/>
      <c r="G121" s="133"/>
      <c r="H121" s="127"/>
    </row>
    <row r="122" spans="1:21" ht="15" customHeight="1">
      <c r="B122" s="127"/>
      <c r="C122" s="133"/>
      <c r="D122" s="133"/>
      <c r="E122" s="127"/>
      <c r="F122" s="127"/>
      <c r="G122" s="133"/>
      <c r="H122" s="127"/>
    </row>
    <row r="123" spans="1:21" ht="15" customHeight="1">
      <c r="B123" s="127"/>
      <c r="C123" s="133"/>
      <c r="D123" s="133"/>
      <c r="E123" s="127"/>
      <c r="F123" s="127"/>
      <c r="G123" s="133"/>
      <c r="H123" s="127"/>
    </row>
    <row r="124" spans="1:21" ht="15" customHeight="1">
      <c r="B124" s="127"/>
      <c r="C124" s="133"/>
      <c r="D124" s="133"/>
      <c r="E124" s="127"/>
      <c r="F124" s="127"/>
      <c r="G124" s="133"/>
      <c r="H124" s="127"/>
    </row>
    <row r="125" spans="1:21" ht="15" customHeight="1">
      <c r="B125" s="127"/>
      <c r="C125" s="133"/>
      <c r="D125" s="133"/>
      <c r="E125" s="127"/>
      <c r="F125" s="127"/>
      <c r="G125" s="133"/>
      <c r="H125" s="127"/>
    </row>
    <row r="126" spans="1:21" ht="15" customHeight="1">
      <c r="B126" s="127"/>
      <c r="C126" s="133"/>
      <c r="D126" s="133"/>
      <c r="E126" s="127"/>
      <c r="F126" s="127"/>
      <c r="G126" s="133"/>
      <c r="H126" s="127"/>
    </row>
    <row r="127" spans="1:21" ht="15" customHeight="1">
      <c r="B127" s="127"/>
      <c r="C127" s="133"/>
      <c r="D127" s="133"/>
      <c r="E127" s="127"/>
      <c r="F127" s="127"/>
      <c r="G127" s="133"/>
      <c r="H127" s="127"/>
    </row>
    <row r="128" spans="1:21" ht="15" customHeight="1">
      <c r="B128" s="127"/>
      <c r="C128" s="133"/>
      <c r="D128" s="133"/>
      <c r="E128" s="127"/>
      <c r="F128" s="127"/>
      <c r="G128" s="133"/>
      <c r="H128" s="127"/>
    </row>
    <row r="129" spans="2:8" ht="15" customHeight="1">
      <c r="B129" s="127"/>
      <c r="C129" s="133"/>
      <c r="D129" s="133"/>
      <c r="E129" s="127"/>
      <c r="F129" s="127"/>
      <c r="G129" s="133"/>
      <c r="H129" s="127"/>
    </row>
    <row r="130" spans="2:8" ht="15" customHeight="1">
      <c r="B130" s="127"/>
      <c r="C130" s="133"/>
      <c r="D130" s="133"/>
      <c r="E130" s="127"/>
      <c r="F130" s="127"/>
      <c r="G130" s="133"/>
      <c r="H130" s="127"/>
    </row>
    <row r="131" spans="2:8" ht="15" customHeight="1">
      <c r="B131" s="127"/>
      <c r="C131" s="133"/>
      <c r="D131" s="133"/>
      <c r="E131" s="127"/>
      <c r="F131" s="127"/>
      <c r="G131" s="133"/>
      <c r="H131" s="127"/>
    </row>
    <row r="132" spans="2:8" ht="15" customHeight="1">
      <c r="B132" s="127"/>
      <c r="C132" s="133"/>
      <c r="D132" s="133"/>
      <c r="E132" s="127"/>
      <c r="F132" s="127"/>
      <c r="G132" s="133"/>
      <c r="H132" s="127"/>
    </row>
    <row r="133" spans="2:8" ht="15" customHeight="1">
      <c r="B133" s="127"/>
      <c r="C133" s="133"/>
      <c r="D133" s="133"/>
      <c r="E133" s="127"/>
      <c r="F133" s="127"/>
      <c r="G133" s="133"/>
      <c r="H133" s="127"/>
    </row>
    <row r="134" spans="2:8" ht="15" customHeight="1">
      <c r="B134" s="127"/>
      <c r="C134" s="133"/>
      <c r="D134" s="133"/>
      <c r="E134" s="127"/>
      <c r="F134" s="127"/>
      <c r="G134" s="133"/>
      <c r="H134" s="127"/>
    </row>
    <row r="135" spans="2:8" ht="15" customHeight="1">
      <c r="B135" s="127"/>
      <c r="C135" s="133"/>
      <c r="D135" s="133"/>
      <c r="E135" s="127"/>
      <c r="F135" s="127"/>
      <c r="G135" s="133"/>
      <c r="H135" s="127"/>
    </row>
    <row r="136" spans="2:8" ht="15" customHeight="1">
      <c r="B136" s="127"/>
      <c r="C136" s="133"/>
      <c r="D136" s="133"/>
      <c r="E136" s="127"/>
      <c r="F136" s="127"/>
      <c r="G136" s="133"/>
      <c r="H136" s="127"/>
    </row>
    <row r="137" spans="2:8" ht="15" customHeight="1">
      <c r="B137" s="127"/>
      <c r="C137" s="133"/>
      <c r="D137" s="133"/>
      <c r="E137" s="127"/>
      <c r="F137" s="127"/>
      <c r="G137" s="133"/>
      <c r="H137" s="127"/>
    </row>
    <row r="138" spans="2:8" ht="15" customHeight="1">
      <c r="B138" s="127"/>
      <c r="C138" s="133"/>
      <c r="D138" s="133"/>
      <c r="E138" s="127"/>
      <c r="F138" s="127"/>
      <c r="G138" s="133"/>
      <c r="H138" s="127"/>
    </row>
    <row r="139" spans="2:8" ht="15" customHeight="1">
      <c r="B139" s="127"/>
      <c r="C139" s="133"/>
      <c r="D139" s="133"/>
      <c r="E139" s="127"/>
      <c r="F139" s="127"/>
      <c r="G139" s="133"/>
      <c r="H139" s="127"/>
    </row>
    <row r="140" spans="2:8" ht="15" customHeight="1">
      <c r="B140" s="127"/>
      <c r="C140" s="133"/>
      <c r="D140" s="133"/>
      <c r="E140" s="127"/>
      <c r="F140" s="127"/>
      <c r="G140" s="133"/>
      <c r="H140" s="127"/>
    </row>
    <row r="141" spans="2:8" ht="15" customHeight="1">
      <c r="B141" s="127"/>
      <c r="C141" s="133"/>
      <c r="D141" s="133"/>
      <c r="E141" s="127"/>
      <c r="F141" s="127"/>
      <c r="G141" s="133"/>
      <c r="H141" s="127"/>
    </row>
    <row r="142" spans="2:8" ht="15" customHeight="1">
      <c r="B142" s="127"/>
      <c r="C142" s="133"/>
      <c r="D142" s="133"/>
      <c r="E142" s="127"/>
      <c r="F142" s="127"/>
      <c r="G142" s="133"/>
      <c r="H142" s="127"/>
    </row>
    <row r="143" spans="2:8" ht="15" customHeight="1">
      <c r="B143" s="127"/>
      <c r="C143" s="133"/>
      <c r="D143" s="133"/>
      <c r="E143" s="127"/>
      <c r="F143" s="127"/>
      <c r="G143" s="133"/>
      <c r="H143" s="127"/>
    </row>
    <row r="144" spans="2:8" ht="15" customHeight="1">
      <c r="B144" s="127"/>
      <c r="C144" s="133"/>
      <c r="D144" s="133"/>
      <c r="E144" s="127"/>
      <c r="F144" s="127"/>
      <c r="G144" s="133"/>
      <c r="H144" s="127"/>
    </row>
    <row r="145" spans="2:8" ht="15" customHeight="1">
      <c r="B145" s="127"/>
      <c r="C145" s="133"/>
      <c r="D145" s="133"/>
      <c r="E145" s="127"/>
      <c r="F145" s="127"/>
      <c r="G145" s="133"/>
      <c r="H145" s="127"/>
    </row>
    <row r="146" spans="2:8" ht="15" customHeight="1">
      <c r="B146" s="127"/>
      <c r="C146" s="133"/>
      <c r="D146" s="133"/>
      <c r="E146" s="127"/>
      <c r="F146" s="127"/>
      <c r="G146" s="133"/>
      <c r="H146" s="127"/>
    </row>
    <row r="147" spans="2:8" ht="15" customHeight="1">
      <c r="B147" s="127"/>
      <c r="C147" s="133"/>
      <c r="D147" s="133"/>
      <c r="E147" s="127"/>
      <c r="F147" s="127"/>
      <c r="G147" s="133"/>
      <c r="H147" s="127"/>
    </row>
    <row r="148" spans="2:8" ht="15" customHeight="1">
      <c r="B148" s="127"/>
      <c r="C148" s="133"/>
      <c r="D148" s="133"/>
      <c r="E148" s="127"/>
      <c r="F148" s="127"/>
      <c r="G148" s="133"/>
      <c r="H148" s="127"/>
    </row>
    <row r="149" spans="2:8" ht="15" customHeight="1">
      <c r="B149" s="127"/>
      <c r="C149" s="133"/>
      <c r="D149" s="133"/>
      <c r="E149" s="127"/>
      <c r="F149" s="127"/>
      <c r="G149" s="133"/>
      <c r="H149" s="127"/>
    </row>
    <row r="150" spans="2:8" ht="15" customHeight="1">
      <c r="B150" s="127"/>
      <c r="C150" s="133"/>
      <c r="D150" s="133"/>
      <c r="E150" s="127"/>
      <c r="F150" s="127"/>
      <c r="G150" s="133"/>
      <c r="H150" s="127"/>
    </row>
    <row r="151" spans="2:8" ht="15" customHeight="1">
      <c r="B151" s="127"/>
      <c r="C151" s="133"/>
      <c r="D151" s="133"/>
      <c r="E151" s="127"/>
      <c r="F151" s="127"/>
      <c r="G151" s="133"/>
      <c r="H151" s="127"/>
    </row>
    <row r="152" spans="2:8" ht="15" customHeight="1">
      <c r="B152" s="127"/>
      <c r="C152" s="133"/>
      <c r="D152" s="133"/>
      <c r="E152" s="127"/>
      <c r="F152" s="127"/>
      <c r="G152" s="133"/>
      <c r="H152" s="127"/>
    </row>
    <row r="153" spans="2:8" ht="15" customHeight="1">
      <c r="B153" s="127"/>
      <c r="C153" s="133"/>
      <c r="D153" s="133"/>
      <c r="E153" s="127"/>
      <c r="F153" s="127"/>
      <c r="G153" s="133"/>
      <c r="H153" s="127"/>
    </row>
    <row r="154" spans="2:8" ht="15" customHeight="1">
      <c r="B154" s="127"/>
      <c r="C154" s="133"/>
      <c r="D154" s="133"/>
      <c r="E154" s="127"/>
      <c r="F154" s="127"/>
      <c r="G154" s="133"/>
      <c r="H154" s="127"/>
    </row>
    <row r="155" spans="2:8" ht="15" customHeight="1">
      <c r="B155" s="127"/>
      <c r="C155" s="133"/>
      <c r="D155" s="133"/>
      <c r="E155" s="127"/>
      <c r="F155" s="127"/>
      <c r="G155" s="133"/>
      <c r="H155" s="127"/>
    </row>
    <row r="156" spans="2:8" ht="15" customHeight="1">
      <c r="B156" s="127"/>
      <c r="C156" s="133"/>
      <c r="D156" s="133"/>
      <c r="E156" s="127"/>
      <c r="F156" s="127"/>
      <c r="G156" s="133"/>
      <c r="H156" s="127"/>
    </row>
    <row r="157" spans="2:8" ht="15" customHeight="1">
      <c r="B157" s="127"/>
      <c r="C157" s="133"/>
      <c r="D157" s="133"/>
      <c r="E157" s="127"/>
      <c r="F157" s="127"/>
      <c r="G157" s="133"/>
      <c r="H157" s="127"/>
    </row>
    <row r="158" spans="2:8" ht="15" customHeight="1">
      <c r="B158" s="127"/>
      <c r="C158" s="133"/>
      <c r="D158" s="133"/>
      <c r="E158" s="127"/>
      <c r="F158" s="127"/>
      <c r="G158" s="133"/>
      <c r="H158" s="127"/>
    </row>
    <row r="159" spans="2:8" ht="15" customHeight="1">
      <c r="B159" s="127"/>
      <c r="C159" s="133"/>
      <c r="D159" s="133"/>
      <c r="E159" s="127"/>
      <c r="F159" s="127"/>
      <c r="G159" s="133"/>
      <c r="H159" s="127"/>
    </row>
    <row r="160" spans="2:8" ht="15" customHeight="1">
      <c r="B160" s="127"/>
      <c r="C160" s="133"/>
      <c r="D160" s="133"/>
      <c r="E160" s="127"/>
      <c r="F160" s="127"/>
      <c r="G160" s="133"/>
      <c r="H160" s="127"/>
    </row>
    <row r="161" spans="2:8" ht="15" customHeight="1">
      <c r="B161" s="127"/>
      <c r="C161" s="133"/>
      <c r="D161" s="133"/>
      <c r="E161" s="127"/>
      <c r="F161" s="127"/>
      <c r="G161" s="133"/>
      <c r="H161" s="127"/>
    </row>
    <row r="162" spans="2:8" ht="15" customHeight="1">
      <c r="B162" s="127"/>
      <c r="C162" s="133"/>
      <c r="D162" s="133"/>
      <c r="E162" s="127"/>
      <c r="F162" s="127"/>
      <c r="G162" s="133"/>
      <c r="H162" s="127"/>
    </row>
    <row r="163" spans="2:8" ht="15" customHeight="1">
      <c r="B163" s="127"/>
      <c r="C163" s="133"/>
      <c r="D163" s="133"/>
      <c r="E163" s="127"/>
      <c r="F163" s="127"/>
      <c r="G163" s="133"/>
      <c r="H163" s="127"/>
    </row>
    <row r="164" spans="2:8" ht="15" customHeight="1">
      <c r="B164" s="127"/>
      <c r="C164" s="133"/>
      <c r="D164" s="133"/>
      <c r="E164" s="127"/>
      <c r="F164" s="127"/>
      <c r="G164" s="133"/>
      <c r="H164" s="127"/>
    </row>
    <row r="165" spans="2:8" ht="15" customHeight="1">
      <c r="B165" s="127"/>
      <c r="C165" s="133"/>
      <c r="D165" s="133"/>
      <c r="E165" s="127"/>
      <c r="F165" s="127"/>
      <c r="G165" s="133"/>
      <c r="H165" s="127"/>
    </row>
    <row r="166" spans="2:8" ht="15" customHeight="1">
      <c r="B166" s="127"/>
      <c r="C166" s="133"/>
      <c r="D166" s="133"/>
      <c r="E166" s="127"/>
      <c r="F166" s="127"/>
      <c r="G166" s="133"/>
      <c r="H166" s="127"/>
    </row>
    <row r="167" spans="2:8" ht="15" customHeight="1">
      <c r="B167" s="127"/>
      <c r="C167" s="133"/>
      <c r="D167" s="133"/>
      <c r="E167" s="127"/>
      <c r="F167" s="127"/>
      <c r="G167" s="133"/>
      <c r="H167" s="127"/>
    </row>
    <row r="168" spans="2:8" ht="15" customHeight="1">
      <c r="B168" s="127"/>
      <c r="C168" s="133"/>
      <c r="D168" s="133"/>
      <c r="E168" s="127"/>
      <c r="F168" s="127"/>
      <c r="G168" s="133"/>
      <c r="H168" s="127"/>
    </row>
    <row r="169" spans="2:8" ht="15" customHeight="1">
      <c r="B169" s="127"/>
      <c r="C169" s="133"/>
      <c r="D169" s="133"/>
      <c r="E169" s="127"/>
      <c r="F169" s="127"/>
      <c r="G169" s="133"/>
      <c r="H169" s="127"/>
    </row>
    <row r="170" spans="2:8" ht="15" customHeight="1">
      <c r="B170" s="127"/>
      <c r="C170" s="133"/>
      <c r="D170" s="133"/>
      <c r="E170" s="127"/>
      <c r="F170" s="127"/>
      <c r="G170" s="133"/>
      <c r="H170" s="127"/>
    </row>
    <row r="171" spans="2:8" ht="15" customHeight="1">
      <c r="B171" s="127"/>
      <c r="C171" s="133"/>
      <c r="D171" s="133"/>
      <c r="E171" s="127"/>
      <c r="F171" s="127"/>
      <c r="G171" s="133"/>
      <c r="H171" s="127"/>
    </row>
    <row r="172" spans="2:8" ht="15" customHeight="1">
      <c r="B172" s="127"/>
      <c r="C172" s="133"/>
      <c r="D172" s="133"/>
      <c r="E172" s="127"/>
      <c r="F172" s="127"/>
      <c r="G172" s="133"/>
      <c r="H172" s="127"/>
    </row>
    <row r="173" spans="2:8" ht="15" customHeight="1">
      <c r="B173" s="127"/>
      <c r="C173" s="133"/>
      <c r="D173" s="133"/>
      <c r="E173" s="127"/>
      <c r="F173" s="127"/>
      <c r="G173" s="133"/>
      <c r="H173" s="127"/>
    </row>
    <row r="174" spans="2:8" ht="15" customHeight="1">
      <c r="B174" s="127"/>
      <c r="C174" s="133"/>
      <c r="D174" s="133"/>
      <c r="E174" s="127"/>
      <c r="F174" s="127"/>
      <c r="G174" s="133"/>
      <c r="H174" s="127"/>
    </row>
    <row r="175" spans="2:8" ht="15" customHeight="1">
      <c r="B175" s="127"/>
      <c r="C175" s="133"/>
      <c r="D175" s="133"/>
      <c r="E175" s="127"/>
      <c r="F175" s="127"/>
      <c r="G175" s="133"/>
      <c r="H175" s="127"/>
    </row>
    <row r="176" spans="2:8" ht="15" customHeight="1">
      <c r="B176" s="127"/>
      <c r="C176" s="133"/>
      <c r="D176" s="133"/>
      <c r="E176" s="127"/>
      <c r="F176" s="127"/>
      <c r="G176" s="133"/>
      <c r="H176" s="127"/>
    </row>
    <row r="177" spans="2:8" ht="15" customHeight="1">
      <c r="B177" s="127"/>
      <c r="C177" s="133"/>
      <c r="D177" s="133"/>
      <c r="E177" s="127"/>
      <c r="F177" s="127"/>
      <c r="G177" s="133"/>
      <c r="H177" s="127"/>
    </row>
    <row r="178" spans="2:8" ht="15" customHeight="1">
      <c r="B178" s="127"/>
      <c r="C178" s="133"/>
      <c r="D178" s="133"/>
      <c r="E178" s="127"/>
      <c r="F178" s="127"/>
      <c r="G178" s="133"/>
      <c r="H178" s="127"/>
    </row>
    <row r="179" spans="2:8" ht="15" customHeight="1">
      <c r="B179" s="127"/>
      <c r="C179" s="133"/>
      <c r="D179" s="133"/>
      <c r="E179" s="127"/>
      <c r="F179" s="127"/>
      <c r="G179" s="133"/>
      <c r="H179" s="127"/>
    </row>
    <row r="180" spans="2:8" ht="15" customHeight="1">
      <c r="B180" s="127"/>
      <c r="C180" s="133"/>
      <c r="D180" s="133"/>
      <c r="E180" s="127"/>
      <c r="F180" s="127"/>
      <c r="G180" s="133"/>
      <c r="H180" s="127"/>
    </row>
    <row r="181" spans="2:8" ht="15" customHeight="1">
      <c r="B181" s="127"/>
      <c r="C181" s="133"/>
      <c r="D181" s="133"/>
      <c r="E181" s="127"/>
      <c r="F181" s="127"/>
      <c r="G181" s="133"/>
      <c r="H181" s="127"/>
    </row>
    <row r="182" spans="2:8" ht="15" customHeight="1">
      <c r="B182" s="127"/>
      <c r="C182" s="133"/>
      <c r="D182" s="133"/>
      <c r="E182" s="127"/>
      <c r="F182" s="127"/>
      <c r="G182" s="133"/>
      <c r="H182" s="127"/>
    </row>
    <row r="183" spans="2:8" ht="15" customHeight="1">
      <c r="B183" s="127"/>
      <c r="C183" s="133"/>
      <c r="D183" s="133"/>
      <c r="E183" s="127"/>
      <c r="F183" s="127"/>
      <c r="G183" s="133"/>
      <c r="H183" s="127"/>
    </row>
    <row r="184" spans="2:8" ht="15" customHeight="1">
      <c r="B184" s="127"/>
      <c r="C184" s="133"/>
      <c r="D184" s="133"/>
      <c r="E184" s="127"/>
      <c r="F184" s="127"/>
      <c r="G184" s="133"/>
      <c r="H184" s="127"/>
    </row>
    <row r="185" spans="2:8" ht="15" customHeight="1">
      <c r="B185" s="127"/>
      <c r="C185" s="133"/>
      <c r="D185" s="133"/>
      <c r="E185" s="127"/>
      <c r="F185" s="127"/>
      <c r="G185" s="133"/>
      <c r="H185" s="127"/>
    </row>
    <row r="186" spans="2:8" ht="15" customHeight="1">
      <c r="B186" s="127"/>
      <c r="C186" s="133"/>
      <c r="D186" s="133"/>
      <c r="E186" s="127"/>
      <c r="F186" s="127"/>
      <c r="G186" s="133"/>
      <c r="H186" s="127"/>
    </row>
    <row r="187" spans="2:8" ht="15" customHeight="1">
      <c r="B187" s="127"/>
      <c r="C187" s="133"/>
      <c r="D187" s="133"/>
      <c r="E187" s="127"/>
      <c r="F187" s="127"/>
      <c r="G187" s="133"/>
      <c r="H187" s="127"/>
    </row>
    <row r="188" spans="2:8" ht="15" customHeight="1">
      <c r="B188" s="127"/>
      <c r="C188" s="133"/>
      <c r="D188" s="133"/>
      <c r="E188" s="127"/>
      <c r="F188" s="127"/>
      <c r="G188" s="133"/>
      <c r="H188" s="127"/>
    </row>
    <row r="189" spans="2:8" ht="15" customHeight="1">
      <c r="B189" s="127"/>
      <c r="C189" s="133"/>
      <c r="D189" s="133"/>
      <c r="E189" s="127"/>
      <c r="F189" s="127"/>
      <c r="G189" s="133"/>
      <c r="H189" s="127"/>
    </row>
    <row r="190" spans="2:8" ht="15" customHeight="1">
      <c r="B190" s="127"/>
      <c r="C190" s="133"/>
      <c r="D190" s="133"/>
      <c r="E190" s="127"/>
      <c r="F190" s="127"/>
      <c r="G190" s="133"/>
      <c r="H190" s="127"/>
    </row>
    <row r="191" spans="2:8" ht="15" customHeight="1">
      <c r="B191" s="127"/>
      <c r="C191" s="133"/>
      <c r="D191" s="133"/>
      <c r="E191" s="127"/>
      <c r="F191" s="127"/>
      <c r="G191" s="133"/>
      <c r="H191" s="127"/>
    </row>
    <row r="192" spans="2:8" ht="15" customHeight="1">
      <c r="B192" s="127"/>
      <c r="C192" s="133"/>
      <c r="D192" s="133"/>
      <c r="E192" s="127"/>
      <c r="F192" s="127"/>
      <c r="G192" s="133"/>
      <c r="H192" s="127"/>
    </row>
    <row r="193" spans="2:8" ht="15" customHeight="1">
      <c r="B193" s="127"/>
      <c r="C193" s="133"/>
      <c r="D193" s="133"/>
      <c r="E193" s="127"/>
      <c r="F193" s="127"/>
      <c r="G193" s="133"/>
      <c r="H193" s="127"/>
    </row>
    <row r="194" spans="2:8" ht="15" customHeight="1">
      <c r="B194" s="127"/>
      <c r="C194" s="133"/>
      <c r="D194" s="133"/>
      <c r="E194" s="127"/>
      <c r="F194" s="127"/>
      <c r="G194" s="133"/>
      <c r="H194" s="127"/>
    </row>
    <row r="195" spans="2:8" ht="15" customHeight="1">
      <c r="B195" s="127"/>
      <c r="C195" s="133"/>
      <c r="D195" s="133"/>
      <c r="E195" s="127"/>
      <c r="F195" s="127"/>
      <c r="G195" s="133"/>
      <c r="H195" s="127"/>
    </row>
    <row r="196" spans="2:8" ht="15" customHeight="1">
      <c r="B196" s="127"/>
      <c r="C196" s="133"/>
      <c r="D196" s="133"/>
      <c r="E196" s="127"/>
      <c r="F196" s="127"/>
      <c r="G196" s="133"/>
      <c r="H196" s="127"/>
    </row>
    <row r="197" spans="2:8" ht="15" customHeight="1">
      <c r="B197" s="127"/>
      <c r="C197" s="133"/>
      <c r="D197" s="133"/>
      <c r="E197" s="127"/>
      <c r="F197" s="127"/>
      <c r="G197" s="133"/>
      <c r="H197" s="127"/>
    </row>
    <row r="198" spans="2:8" ht="15" customHeight="1">
      <c r="B198" s="127"/>
      <c r="C198" s="133"/>
      <c r="D198" s="133"/>
      <c r="E198" s="127"/>
      <c r="F198" s="127"/>
      <c r="G198" s="133"/>
      <c r="H198" s="127"/>
    </row>
    <row r="199" spans="2:8" ht="15" customHeight="1">
      <c r="B199" s="127"/>
      <c r="C199" s="133"/>
      <c r="D199" s="133"/>
      <c r="E199" s="127"/>
      <c r="F199" s="127"/>
      <c r="G199" s="133"/>
      <c r="H199" s="127"/>
    </row>
    <row r="200" spans="2:8" ht="15" customHeight="1">
      <c r="B200" s="127"/>
      <c r="C200" s="133"/>
      <c r="D200" s="133"/>
      <c r="E200" s="127"/>
      <c r="F200" s="127"/>
      <c r="G200" s="133"/>
      <c r="H200" s="127"/>
    </row>
    <row r="201" spans="2:8" ht="15" customHeight="1">
      <c r="B201" s="127"/>
      <c r="C201" s="133"/>
      <c r="D201" s="133"/>
      <c r="E201" s="127"/>
      <c r="F201" s="127"/>
      <c r="G201" s="133"/>
      <c r="H201" s="127"/>
    </row>
    <row r="202" spans="2:8" ht="15" customHeight="1">
      <c r="B202" s="127"/>
      <c r="C202" s="133"/>
      <c r="D202" s="133"/>
      <c r="E202" s="127"/>
      <c r="F202" s="127"/>
      <c r="G202" s="133"/>
      <c r="H202" s="127"/>
    </row>
    <row r="203" spans="2:8" ht="15" customHeight="1">
      <c r="B203" s="127"/>
      <c r="C203" s="133"/>
      <c r="D203" s="133"/>
      <c r="E203" s="127"/>
      <c r="F203" s="127"/>
      <c r="G203" s="133"/>
      <c r="H203" s="127"/>
    </row>
    <row r="204" spans="2:8" ht="15" customHeight="1">
      <c r="B204" s="127"/>
      <c r="C204" s="133"/>
      <c r="D204" s="133"/>
      <c r="E204" s="127"/>
      <c r="F204" s="127"/>
      <c r="G204" s="133"/>
      <c r="H204" s="127"/>
    </row>
    <row r="205" spans="2:8" ht="15" customHeight="1">
      <c r="B205" s="127"/>
      <c r="C205" s="133"/>
      <c r="D205" s="133"/>
      <c r="E205" s="127"/>
      <c r="F205" s="127"/>
      <c r="G205" s="133"/>
      <c r="H205" s="127"/>
    </row>
    <row r="206" spans="2:8" ht="15" customHeight="1">
      <c r="B206" s="127"/>
      <c r="C206" s="133"/>
      <c r="D206" s="133"/>
      <c r="E206" s="127"/>
      <c r="F206" s="127"/>
      <c r="G206" s="133"/>
      <c r="H206" s="127"/>
    </row>
    <row r="207" spans="2:8" ht="15" customHeight="1">
      <c r="B207" s="127"/>
      <c r="C207" s="133"/>
      <c r="D207" s="133"/>
      <c r="E207" s="127"/>
      <c r="F207" s="127"/>
      <c r="G207" s="133"/>
      <c r="H207" s="127"/>
    </row>
    <row r="208" spans="2:8" ht="15" customHeight="1">
      <c r="B208" s="127"/>
      <c r="C208" s="133"/>
      <c r="D208" s="133"/>
      <c r="E208" s="127"/>
      <c r="F208" s="127"/>
      <c r="G208" s="133"/>
      <c r="H208" s="127"/>
    </row>
    <row r="209" spans="2:8" ht="15" customHeight="1">
      <c r="B209" s="127"/>
      <c r="C209" s="133"/>
      <c r="D209" s="133"/>
      <c r="E209" s="127"/>
      <c r="F209" s="127"/>
      <c r="G209" s="133"/>
      <c r="H209" s="127"/>
    </row>
    <row r="210" spans="2:8" ht="15" customHeight="1">
      <c r="B210" s="127"/>
      <c r="C210" s="133"/>
      <c r="D210" s="133"/>
      <c r="E210" s="127"/>
      <c r="F210" s="127"/>
      <c r="G210" s="133"/>
      <c r="H210" s="127"/>
    </row>
    <row r="211" spans="2:8" ht="15" customHeight="1">
      <c r="B211" s="127"/>
      <c r="C211" s="133"/>
      <c r="D211" s="133"/>
      <c r="E211" s="127"/>
      <c r="F211" s="127"/>
      <c r="G211" s="133"/>
      <c r="H211" s="127"/>
    </row>
    <row r="212" spans="2:8" ht="15" customHeight="1">
      <c r="B212" s="127"/>
      <c r="C212" s="133"/>
      <c r="D212" s="133"/>
      <c r="E212" s="127"/>
      <c r="F212" s="127"/>
      <c r="G212" s="133"/>
      <c r="H212" s="127"/>
    </row>
    <row r="213" spans="2:8" ht="15" customHeight="1">
      <c r="B213" s="127"/>
      <c r="C213" s="133"/>
      <c r="D213" s="133"/>
      <c r="E213" s="127"/>
      <c r="F213" s="127"/>
      <c r="G213" s="133"/>
      <c r="H213" s="127"/>
    </row>
    <row r="214" spans="2:8" ht="15" customHeight="1">
      <c r="B214" s="127"/>
      <c r="C214" s="133"/>
      <c r="D214" s="133"/>
      <c r="E214" s="127"/>
      <c r="F214" s="127"/>
      <c r="G214" s="133"/>
      <c r="H214" s="127"/>
    </row>
    <row r="215" spans="2:8" ht="15" customHeight="1">
      <c r="B215" s="127"/>
      <c r="C215" s="133"/>
      <c r="D215" s="133"/>
      <c r="E215" s="127"/>
      <c r="F215" s="127"/>
      <c r="G215" s="133"/>
      <c r="H215" s="127"/>
    </row>
    <row r="216" spans="2:8" ht="15" customHeight="1">
      <c r="B216" s="127"/>
      <c r="C216" s="133"/>
      <c r="D216" s="133"/>
      <c r="E216" s="127"/>
      <c r="F216" s="127"/>
      <c r="G216" s="133"/>
      <c r="H216" s="127"/>
    </row>
    <row r="217" spans="2:8" ht="15" customHeight="1">
      <c r="B217" s="127"/>
      <c r="C217" s="133"/>
      <c r="D217" s="133"/>
      <c r="E217" s="127"/>
      <c r="F217" s="127"/>
      <c r="G217" s="133"/>
      <c r="H217" s="127"/>
    </row>
    <row r="218" spans="2:8" ht="15" customHeight="1">
      <c r="B218" s="127"/>
      <c r="C218" s="133"/>
      <c r="D218" s="133"/>
      <c r="E218" s="127"/>
      <c r="F218" s="127"/>
      <c r="G218" s="133"/>
      <c r="H218" s="127"/>
    </row>
    <row r="219" spans="2:8" ht="15" customHeight="1">
      <c r="B219" s="127"/>
      <c r="C219" s="133"/>
      <c r="D219" s="133"/>
      <c r="E219" s="127"/>
      <c r="F219" s="127"/>
      <c r="G219" s="133"/>
      <c r="H219" s="127"/>
    </row>
    <row r="220" spans="2:8" ht="15" customHeight="1">
      <c r="B220" s="127"/>
      <c r="C220" s="133"/>
      <c r="D220" s="133"/>
      <c r="E220" s="127"/>
      <c r="F220" s="127"/>
      <c r="G220" s="133"/>
      <c r="H220" s="127"/>
    </row>
    <row r="221" spans="2:8" ht="15" customHeight="1">
      <c r="B221" s="127"/>
      <c r="C221" s="133"/>
      <c r="D221" s="133"/>
      <c r="E221" s="127"/>
      <c r="F221" s="127"/>
      <c r="G221" s="133"/>
      <c r="H221" s="127"/>
    </row>
    <row r="222" spans="2:8" ht="15" customHeight="1">
      <c r="B222" s="127"/>
      <c r="C222" s="133"/>
      <c r="D222" s="133"/>
      <c r="E222" s="127"/>
      <c r="F222" s="127"/>
      <c r="G222" s="133"/>
      <c r="H222" s="127"/>
    </row>
    <row r="223" spans="2:8" ht="15" customHeight="1">
      <c r="B223" s="127"/>
      <c r="C223" s="133"/>
      <c r="D223" s="133"/>
      <c r="E223" s="127"/>
      <c r="F223" s="127"/>
      <c r="G223" s="133"/>
      <c r="H223" s="127"/>
    </row>
    <row r="224" spans="2:8" ht="15" customHeight="1">
      <c r="B224" s="127"/>
      <c r="C224" s="133"/>
      <c r="D224" s="133"/>
      <c r="E224" s="127"/>
      <c r="F224" s="127"/>
      <c r="G224" s="133"/>
      <c r="H224" s="127"/>
    </row>
    <row r="225" spans="2:8" ht="15" customHeight="1">
      <c r="B225" s="127"/>
      <c r="C225" s="133"/>
      <c r="D225" s="133"/>
      <c r="E225" s="127"/>
      <c r="F225" s="127"/>
      <c r="G225" s="133"/>
      <c r="H225" s="127"/>
    </row>
    <row r="226" spans="2:8" ht="15" customHeight="1">
      <c r="B226" s="127"/>
      <c r="C226" s="133"/>
      <c r="D226" s="133"/>
      <c r="E226" s="127"/>
      <c r="F226" s="127"/>
      <c r="G226" s="133"/>
      <c r="H226" s="127"/>
    </row>
    <row r="227" spans="2:8" ht="15" customHeight="1">
      <c r="B227" s="127"/>
      <c r="C227" s="133"/>
      <c r="D227" s="133"/>
      <c r="E227" s="127"/>
      <c r="F227" s="127"/>
      <c r="G227" s="133"/>
      <c r="H227" s="127"/>
    </row>
    <row r="228" spans="2:8" ht="15" customHeight="1">
      <c r="B228" s="127"/>
      <c r="C228" s="133"/>
      <c r="D228" s="133"/>
      <c r="E228" s="127"/>
      <c r="F228" s="127"/>
      <c r="G228" s="133"/>
      <c r="H228" s="127"/>
    </row>
    <row r="229" spans="2:8" ht="15" customHeight="1">
      <c r="B229" s="127"/>
      <c r="C229" s="133"/>
      <c r="D229" s="133"/>
      <c r="E229" s="127"/>
      <c r="F229" s="127"/>
      <c r="G229" s="133"/>
      <c r="H229" s="127"/>
    </row>
    <row r="230" spans="2:8" ht="15" customHeight="1">
      <c r="B230" s="127"/>
      <c r="C230" s="133"/>
      <c r="D230" s="133"/>
      <c r="E230" s="127"/>
      <c r="F230" s="127"/>
      <c r="G230" s="133"/>
      <c r="H230" s="127"/>
    </row>
    <row r="231" spans="2:8" ht="15" customHeight="1">
      <c r="B231" s="127"/>
      <c r="C231" s="133"/>
      <c r="D231" s="133"/>
      <c r="E231" s="127"/>
      <c r="F231" s="127"/>
      <c r="G231" s="133"/>
      <c r="H231" s="127"/>
    </row>
    <row r="232" spans="2:8" ht="15" customHeight="1">
      <c r="B232" s="127"/>
      <c r="C232" s="133"/>
      <c r="D232" s="133"/>
      <c r="E232" s="127"/>
      <c r="F232" s="127"/>
      <c r="G232" s="133"/>
      <c r="H232" s="127"/>
    </row>
    <row r="233" spans="2:8" ht="15" customHeight="1">
      <c r="B233" s="127"/>
      <c r="C233" s="133"/>
      <c r="D233" s="133"/>
      <c r="E233" s="127"/>
      <c r="F233" s="127"/>
      <c r="G233" s="133"/>
      <c r="H233" s="127"/>
    </row>
    <row r="234" spans="2:8" ht="15" customHeight="1">
      <c r="B234" s="127"/>
      <c r="C234" s="133"/>
      <c r="D234" s="133"/>
      <c r="E234" s="127"/>
      <c r="F234" s="127"/>
      <c r="G234" s="133"/>
      <c r="H234" s="127"/>
    </row>
    <row r="235" spans="2:8" ht="15" customHeight="1">
      <c r="B235" s="127"/>
      <c r="C235" s="133"/>
      <c r="D235" s="133"/>
      <c r="E235" s="127"/>
      <c r="F235" s="127"/>
      <c r="G235" s="133"/>
      <c r="H235" s="127"/>
    </row>
    <row r="236" spans="2:8" ht="15" customHeight="1">
      <c r="B236" s="127"/>
      <c r="C236" s="133"/>
      <c r="D236" s="133"/>
      <c r="E236" s="127"/>
      <c r="F236" s="127"/>
      <c r="G236" s="133"/>
      <c r="H236" s="127"/>
    </row>
    <row r="237" spans="2:8" ht="15" customHeight="1">
      <c r="B237" s="127"/>
      <c r="C237" s="133"/>
      <c r="D237" s="133"/>
      <c r="E237" s="127"/>
      <c r="F237" s="127"/>
      <c r="G237" s="133"/>
      <c r="H237" s="127"/>
    </row>
    <row r="238" spans="2:8" ht="15" customHeight="1">
      <c r="B238" s="127"/>
      <c r="C238" s="133"/>
      <c r="D238" s="133"/>
      <c r="E238" s="127"/>
      <c r="F238" s="127"/>
      <c r="G238" s="133"/>
      <c r="H238" s="127"/>
    </row>
    <row r="239" spans="2:8" ht="15" customHeight="1">
      <c r="B239" s="127"/>
      <c r="C239" s="133"/>
      <c r="D239" s="133"/>
      <c r="E239" s="127"/>
      <c r="F239" s="127"/>
      <c r="G239" s="133"/>
      <c r="H239" s="127"/>
    </row>
    <row r="240" spans="2:8" ht="15" customHeight="1">
      <c r="B240" s="127"/>
      <c r="C240" s="133"/>
      <c r="D240" s="133"/>
      <c r="E240" s="127"/>
      <c r="F240" s="127"/>
      <c r="G240" s="133"/>
      <c r="H240" s="127"/>
    </row>
    <row r="241" spans="2:8" ht="15" customHeight="1">
      <c r="B241" s="127"/>
      <c r="C241" s="133"/>
      <c r="D241" s="133"/>
      <c r="E241" s="127"/>
      <c r="F241" s="127"/>
      <c r="G241" s="133"/>
      <c r="H241" s="127"/>
    </row>
    <row r="242" spans="2:8" ht="15" customHeight="1">
      <c r="B242" s="127"/>
      <c r="C242" s="133"/>
      <c r="D242" s="133"/>
      <c r="E242" s="127"/>
      <c r="F242" s="127"/>
      <c r="G242" s="133"/>
      <c r="H242" s="127"/>
    </row>
    <row r="243" spans="2:8" ht="15" customHeight="1">
      <c r="B243" s="127"/>
      <c r="C243" s="133"/>
      <c r="D243" s="133"/>
      <c r="E243" s="127"/>
      <c r="F243" s="127"/>
      <c r="G243" s="133"/>
      <c r="H243" s="127"/>
    </row>
    <row r="244" spans="2:8" ht="15" customHeight="1">
      <c r="B244" s="127"/>
      <c r="C244" s="133"/>
      <c r="D244" s="133"/>
      <c r="E244" s="127"/>
      <c r="F244" s="127"/>
      <c r="G244" s="133"/>
      <c r="H244" s="127"/>
    </row>
    <row r="245" spans="2:8" ht="15" customHeight="1">
      <c r="B245" s="127"/>
      <c r="C245" s="133"/>
      <c r="D245" s="133"/>
      <c r="E245" s="127"/>
      <c r="F245" s="127"/>
      <c r="G245" s="133"/>
      <c r="H245" s="127"/>
    </row>
    <row r="246" spans="2:8" ht="15" customHeight="1">
      <c r="B246" s="127"/>
      <c r="C246" s="133"/>
      <c r="D246" s="133"/>
      <c r="E246" s="127"/>
      <c r="F246" s="127"/>
      <c r="G246" s="133"/>
      <c r="H246" s="127"/>
    </row>
    <row r="247" spans="2:8" ht="15" customHeight="1">
      <c r="B247" s="127"/>
      <c r="C247" s="133"/>
      <c r="D247" s="133"/>
      <c r="E247" s="127"/>
      <c r="F247" s="127"/>
      <c r="G247" s="133"/>
      <c r="H247" s="127"/>
    </row>
    <row r="248" spans="2:8" ht="15" customHeight="1">
      <c r="B248" s="127"/>
      <c r="C248" s="133"/>
      <c r="D248" s="133"/>
      <c r="E248" s="127"/>
      <c r="F248" s="127"/>
      <c r="G248" s="133"/>
      <c r="H248" s="127"/>
    </row>
    <row r="249" spans="2:8" ht="15" customHeight="1">
      <c r="B249" s="127"/>
      <c r="C249" s="133"/>
      <c r="D249" s="133"/>
      <c r="E249" s="127"/>
      <c r="F249" s="127"/>
      <c r="G249" s="133"/>
      <c r="H249" s="127"/>
    </row>
    <row r="250" spans="2:8" ht="15" customHeight="1">
      <c r="B250" s="127"/>
      <c r="C250" s="133"/>
      <c r="D250" s="133"/>
      <c r="E250" s="127"/>
      <c r="F250" s="127"/>
      <c r="G250" s="133"/>
      <c r="H250" s="127"/>
    </row>
    <row r="251" spans="2:8" ht="15" customHeight="1">
      <c r="B251" s="127"/>
      <c r="C251" s="133"/>
      <c r="D251" s="133"/>
      <c r="E251" s="127"/>
      <c r="F251" s="127"/>
      <c r="G251" s="133"/>
      <c r="H251" s="127"/>
    </row>
    <row r="252" spans="2:8" ht="15" customHeight="1">
      <c r="B252" s="127"/>
      <c r="C252" s="133"/>
      <c r="D252" s="133"/>
      <c r="E252" s="127"/>
      <c r="F252" s="127"/>
      <c r="G252" s="133"/>
      <c r="H252" s="127"/>
    </row>
    <row r="253" spans="2:8" ht="15" customHeight="1">
      <c r="B253" s="127"/>
      <c r="C253" s="133"/>
      <c r="D253" s="133"/>
      <c r="E253" s="127"/>
      <c r="F253" s="127"/>
      <c r="G253" s="133"/>
      <c r="H253" s="127"/>
    </row>
    <row r="254" spans="2:8" ht="15" customHeight="1">
      <c r="B254" s="127"/>
      <c r="C254" s="133"/>
      <c r="D254" s="133"/>
      <c r="E254" s="127"/>
      <c r="F254" s="127"/>
      <c r="G254" s="133"/>
      <c r="H254" s="127"/>
    </row>
    <row r="255" spans="2:8" ht="15" customHeight="1">
      <c r="B255" s="127"/>
      <c r="C255" s="133"/>
      <c r="D255" s="133"/>
      <c r="E255" s="127"/>
      <c r="F255" s="127"/>
      <c r="G255" s="133"/>
      <c r="H255" s="127"/>
    </row>
    <row r="256" spans="2:8" ht="15" customHeight="1">
      <c r="B256" s="127"/>
      <c r="C256" s="133"/>
      <c r="D256" s="133"/>
      <c r="E256" s="127"/>
      <c r="F256" s="127"/>
      <c r="G256" s="133"/>
      <c r="H256" s="127"/>
    </row>
    <row r="257" spans="2:8" ht="15" customHeight="1">
      <c r="B257" s="127"/>
      <c r="C257" s="133"/>
      <c r="D257" s="133"/>
      <c r="E257" s="127"/>
      <c r="F257" s="127"/>
      <c r="G257" s="133"/>
      <c r="H257" s="127"/>
    </row>
    <row r="258" spans="2:8" ht="15" customHeight="1">
      <c r="B258" s="127"/>
      <c r="C258" s="133"/>
      <c r="D258" s="133"/>
      <c r="E258" s="127"/>
      <c r="F258" s="127"/>
      <c r="G258" s="133"/>
      <c r="H258" s="127"/>
    </row>
    <row r="259" spans="2:8" ht="15" customHeight="1">
      <c r="B259" s="127"/>
      <c r="C259" s="133"/>
      <c r="D259" s="133"/>
      <c r="E259" s="127"/>
      <c r="F259" s="127"/>
      <c r="G259" s="133"/>
      <c r="H259" s="127"/>
    </row>
    <row r="260" spans="2:8" ht="15" customHeight="1">
      <c r="B260" s="127"/>
      <c r="C260" s="133"/>
      <c r="D260" s="133"/>
      <c r="E260" s="127"/>
      <c r="F260" s="127"/>
      <c r="G260" s="133"/>
      <c r="H260" s="127"/>
    </row>
    <row r="261" spans="2:8" ht="15" customHeight="1">
      <c r="B261" s="127"/>
      <c r="C261" s="133"/>
      <c r="D261" s="133"/>
      <c r="E261" s="127"/>
      <c r="F261" s="127"/>
      <c r="G261" s="133"/>
      <c r="H261" s="127"/>
    </row>
    <row r="262" spans="2:8" ht="15" customHeight="1">
      <c r="B262" s="127"/>
      <c r="C262" s="133"/>
      <c r="D262" s="133"/>
      <c r="E262" s="127"/>
      <c r="F262" s="127"/>
      <c r="G262" s="133"/>
      <c r="H262" s="127"/>
    </row>
    <row r="263" spans="2:8" ht="15" customHeight="1">
      <c r="B263" s="127"/>
      <c r="C263" s="133"/>
      <c r="D263" s="133"/>
      <c r="E263" s="127"/>
      <c r="F263" s="127"/>
      <c r="G263" s="133"/>
      <c r="H263" s="127"/>
    </row>
    <row r="264" spans="2:8" ht="15" customHeight="1">
      <c r="B264" s="127"/>
      <c r="C264" s="133"/>
      <c r="D264" s="133"/>
      <c r="E264" s="127"/>
      <c r="F264" s="127"/>
      <c r="G264" s="133"/>
      <c r="H264" s="127"/>
    </row>
    <row r="265" spans="2:8" ht="15" customHeight="1">
      <c r="B265" s="127"/>
      <c r="C265" s="133"/>
      <c r="D265" s="133"/>
      <c r="E265" s="127"/>
      <c r="F265" s="127"/>
      <c r="G265" s="133"/>
      <c r="H265" s="127"/>
    </row>
    <row r="266" spans="2:8" ht="15" customHeight="1">
      <c r="B266" s="127"/>
      <c r="C266" s="133"/>
      <c r="D266" s="133"/>
      <c r="E266" s="127"/>
      <c r="F266" s="127"/>
      <c r="G266" s="133"/>
      <c r="H266" s="127"/>
    </row>
    <row r="267" spans="2:8" ht="15" customHeight="1">
      <c r="B267" s="127"/>
      <c r="C267" s="133"/>
      <c r="D267" s="133"/>
      <c r="E267" s="127"/>
      <c r="F267" s="127"/>
      <c r="G267" s="133"/>
      <c r="H267" s="127"/>
    </row>
    <row r="268" spans="2:8" ht="15" customHeight="1">
      <c r="B268" s="127"/>
      <c r="C268" s="133"/>
      <c r="D268" s="133"/>
      <c r="E268" s="127"/>
      <c r="F268" s="127"/>
      <c r="G268" s="133"/>
      <c r="H268" s="127"/>
    </row>
    <row r="269" spans="2:8" ht="15" customHeight="1">
      <c r="B269" s="127"/>
      <c r="C269" s="133"/>
      <c r="D269" s="133"/>
      <c r="E269" s="127"/>
      <c r="F269" s="127"/>
      <c r="G269" s="133"/>
      <c r="H269" s="127"/>
    </row>
    <row r="270" spans="2:8" ht="15" customHeight="1">
      <c r="B270" s="127"/>
      <c r="C270" s="133"/>
      <c r="D270" s="133"/>
      <c r="E270" s="127"/>
      <c r="F270" s="127"/>
      <c r="G270" s="133"/>
      <c r="H270" s="127"/>
    </row>
    <row r="271" spans="2:8" ht="15" customHeight="1">
      <c r="B271" s="127"/>
      <c r="C271" s="133"/>
      <c r="D271" s="133"/>
      <c r="E271" s="127"/>
      <c r="F271" s="127"/>
      <c r="G271" s="133"/>
      <c r="H271" s="127"/>
    </row>
    <row r="272" spans="2:8" ht="15" customHeight="1">
      <c r="B272" s="127"/>
      <c r="C272" s="133"/>
      <c r="D272" s="133"/>
      <c r="E272" s="127"/>
      <c r="F272" s="127"/>
      <c r="G272" s="133"/>
      <c r="H272" s="127"/>
    </row>
    <row r="273" spans="2:8" ht="15" customHeight="1">
      <c r="B273" s="127"/>
      <c r="C273" s="133"/>
      <c r="D273" s="133"/>
      <c r="E273" s="127"/>
      <c r="F273" s="127"/>
      <c r="G273" s="133"/>
      <c r="H273" s="127"/>
    </row>
    <row r="274" spans="2:8" ht="15" customHeight="1">
      <c r="B274" s="127"/>
      <c r="C274" s="133"/>
      <c r="D274" s="133"/>
      <c r="E274" s="127"/>
      <c r="F274" s="127"/>
      <c r="G274" s="133"/>
      <c r="H274" s="127"/>
    </row>
    <row r="275" spans="2:8" ht="15" customHeight="1">
      <c r="B275" s="127"/>
      <c r="C275" s="133"/>
      <c r="D275" s="133"/>
      <c r="E275" s="127"/>
      <c r="F275" s="127"/>
      <c r="G275" s="133"/>
      <c r="H275" s="127"/>
    </row>
    <row r="276" spans="2:8" ht="15" customHeight="1">
      <c r="B276" s="127"/>
      <c r="C276" s="133"/>
      <c r="D276" s="133"/>
      <c r="E276" s="127"/>
      <c r="F276" s="127"/>
      <c r="G276" s="133"/>
      <c r="H276" s="127"/>
    </row>
    <row r="277" spans="2:8" ht="15" customHeight="1">
      <c r="B277" s="127"/>
      <c r="C277" s="133"/>
      <c r="D277" s="133"/>
      <c r="E277" s="127"/>
      <c r="F277" s="127"/>
      <c r="G277" s="133"/>
      <c r="H277" s="127"/>
    </row>
    <row r="278" spans="2:8" ht="15" customHeight="1">
      <c r="B278" s="127"/>
      <c r="C278" s="133"/>
      <c r="D278" s="133"/>
      <c r="E278" s="127"/>
      <c r="F278" s="127"/>
      <c r="G278" s="133"/>
      <c r="H278" s="127"/>
    </row>
    <row r="279" spans="2:8" ht="15" customHeight="1">
      <c r="B279" s="127"/>
      <c r="C279" s="133"/>
      <c r="D279" s="133"/>
      <c r="E279" s="127"/>
      <c r="F279" s="127"/>
      <c r="G279" s="133"/>
      <c r="H279" s="127"/>
    </row>
    <row r="280" spans="2:8" ht="15" customHeight="1">
      <c r="B280" s="127"/>
      <c r="C280" s="133"/>
      <c r="D280" s="133"/>
      <c r="E280" s="127"/>
      <c r="F280" s="127"/>
      <c r="G280" s="133"/>
      <c r="H280" s="127"/>
    </row>
    <row r="281" spans="2:8" ht="15" customHeight="1">
      <c r="B281" s="127"/>
      <c r="C281" s="133"/>
      <c r="D281" s="133"/>
      <c r="E281" s="127"/>
      <c r="F281" s="127"/>
      <c r="G281" s="133"/>
      <c r="H281" s="127"/>
    </row>
    <row r="282" spans="2:8" ht="15" customHeight="1">
      <c r="B282" s="127"/>
      <c r="C282" s="133"/>
      <c r="D282" s="133"/>
      <c r="E282" s="127"/>
      <c r="F282" s="127"/>
      <c r="G282" s="133"/>
      <c r="H282" s="127"/>
    </row>
    <row r="283" spans="2:8" ht="15" customHeight="1">
      <c r="B283" s="127"/>
      <c r="C283" s="133"/>
      <c r="D283" s="133"/>
      <c r="E283" s="127"/>
      <c r="F283" s="127"/>
      <c r="G283" s="133"/>
      <c r="H283" s="127"/>
    </row>
    <row r="284" spans="2:8" ht="15" customHeight="1">
      <c r="B284" s="127"/>
      <c r="C284" s="133"/>
      <c r="D284" s="133"/>
      <c r="E284" s="127"/>
      <c r="F284" s="127"/>
      <c r="G284" s="133"/>
      <c r="H284" s="127"/>
    </row>
    <row r="285" spans="2:8" ht="15" customHeight="1">
      <c r="B285" s="127"/>
      <c r="C285" s="133"/>
      <c r="D285" s="133"/>
      <c r="E285" s="127"/>
      <c r="F285" s="127"/>
      <c r="G285" s="133"/>
      <c r="H285" s="127"/>
    </row>
    <row r="286" spans="2:8" ht="15" customHeight="1">
      <c r="B286" s="127"/>
      <c r="C286" s="133"/>
      <c r="D286" s="133"/>
      <c r="E286" s="127"/>
      <c r="F286" s="127"/>
      <c r="G286" s="133"/>
      <c r="H286" s="127"/>
    </row>
    <row r="287" spans="2:8" ht="15" customHeight="1">
      <c r="B287" s="127"/>
      <c r="C287" s="133"/>
      <c r="D287" s="133"/>
      <c r="E287" s="127"/>
      <c r="F287" s="127"/>
      <c r="G287" s="133"/>
      <c r="H287" s="127"/>
    </row>
    <row r="288" spans="2:8" ht="15" customHeight="1">
      <c r="B288" s="127"/>
      <c r="C288" s="133"/>
      <c r="D288" s="133"/>
      <c r="E288" s="127"/>
      <c r="F288" s="127"/>
      <c r="G288" s="133"/>
      <c r="H288" s="127"/>
    </row>
    <row r="289" spans="2:8" ht="15" customHeight="1">
      <c r="B289" s="127"/>
      <c r="C289" s="133"/>
      <c r="D289" s="133"/>
      <c r="E289" s="127"/>
      <c r="F289" s="127"/>
      <c r="G289" s="133"/>
      <c r="H289" s="127"/>
    </row>
    <row r="290" spans="2:8" ht="15" customHeight="1">
      <c r="B290" s="127"/>
      <c r="C290" s="133"/>
      <c r="D290" s="133"/>
      <c r="E290" s="127"/>
      <c r="F290" s="127"/>
      <c r="G290" s="133"/>
      <c r="H290" s="127"/>
    </row>
    <row r="291" spans="2:8" ht="15" customHeight="1">
      <c r="B291" s="127"/>
      <c r="C291" s="133"/>
      <c r="D291" s="133"/>
      <c r="E291" s="127"/>
      <c r="F291" s="127"/>
      <c r="G291" s="133"/>
      <c r="H291" s="127"/>
    </row>
    <row r="292" spans="2:8" ht="15" customHeight="1">
      <c r="B292" s="127"/>
      <c r="C292" s="133"/>
      <c r="D292" s="133"/>
      <c r="E292" s="127"/>
      <c r="F292" s="127"/>
      <c r="G292" s="133"/>
      <c r="H292" s="127"/>
    </row>
    <row r="293" spans="2:8" ht="15" customHeight="1">
      <c r="B293" s="127"/>
      <c r="C293" s="133"/>
      <c r="D293" s="133"/>
      <c r="E293" s="127"/>
      <c r="F293" s="127"/>
      <c r="G293" s="133"/>
      <c r="H293" s="127"/>
    </row>
    <row r="294" spans="2:8" ht="15" customHeight="1">
      <c r="B294" s="127"/>
      <c r="C294" s="133"/>
      <c r="D294" s="133"/>
      <c r="E294" s="127"/>
      <c r="F294" s="127"/>
      <c r="G294" s="133"/>
      <c r="H294" s="127"/>
    </row>
    <row r="295" spans="2:8" ht="15" customHeight="1">
      <c r="B295" s="127"/>
      <c r="C295" s="133"/>
      <c r="D295" s="133"/>
      <c r="E295" s="127"/>
      <c r="F295" s="127"/>
      <c r="G295" s="133"/>
      <c r="H295" s="127"/>
    </row>
    <row r="296" spans="2:8" ht="15" customHeight="1">
      <c r="B296" s="127"/>
      <c r="C296" s="133"/>
      <c r="D296" s="133"/>
      <c r="E296" s="127"/>
      <c r="F296" s="127"/>
      <c r="G296" s="133"/>
      <c r="H296" s="127"/>
    </row>
    <row r="297" spans="2:8" ht="15" customHeight="1">
      <c r="B297" s="127"/>
      <c r="C297" s="133"/>
      <c r="D297" s="133"/>
      <c r="E297" s="127"/>
      <c r="F297" s="127"/>
      <c r="G297" s="133"/>
      <c r="H297" s="127"/>
    </row>
    <row r="298" spans="2:8" ht="15" customHeight="1">
      <c r="B298" s="127"/>
      <c r="C298" s="133"/>
      <c r="D298" s="133"/>
      <c r="E298" s="127"/>
      <c r="F298" s="127"/>
      <c r="G298" s="133"/>
      <c r="H298" s="127"/>
    </row>
    <row r="299" spans="2:8" ht="15" customHeight="1">
      <c r="B299" s="127"/>
      <c r="C299" s="133"/>
      <c r="D299" s="133"/>
      <c r="E299" s="127"/>
      <c r="F299" s="127"/>
      <c r="G299" s="133"/>
      <c r="H299" s="127"/>
    </row>
    <row r="300" spans="2:8" ht="15" customHeight="1">
      <c r="B300" s="127"/>
      <c r="C300" s="133"/>
      <c r="D300" s="133"/>
      <c r="E300" s="127"/>
      <c r="F300" s="127"/>
      <c r="G300" s="133"/>
      <c r="H300" s="127"/>
    </row>
    <row r="301" spans="2:8" ht="15" customHeight="1">
      <c r="B301" s="127"/>
      <c r="C301" s="133"/>
      <c r="D301" s="133"/>
      <c r="E301" s="127"/>
      <c r="F301" s="127"/>
      <c r="G301" s="133"/>
      <c r="H301" s="127"/>
    </row>
    <row r="302" spans="2:8" ht="15" customHeight="1">
      <c r="B302" s="127"/>
      <c r="C302" s="133"/>
      <c r="D302" s="133"/>
      <c r="E302" s="127"/>
      <c r="F302" s="127"/>
      <c r="G302" s="133"/>
      <c r="H302" s="127"/>
    </row>
    <row r="303" spans="2:8" ht="15" customHeight="1">
      <c r="B303" s="127"/>
      <c r="C303" s="133"/>
      <c r="D303" s="133"/>
      <c r="E303" s="127"/>
      <c r="F303" s="127"/>
      <c r="G303" s="133"/>
      <c r="H303" s="127"/>
    </row>
    <row r="304" spans="2:8" ht="15" customHeight="1">
      <c r="B304" s="127"/>
      <c r="C304" s="133"/>
      <c r="D304" s="133"/>
      <c r="E304" s="127"/>
      <c r="F304" s="127"/>
      <c r="G304" s="133"/>
      <c r="H304" s="127"/>
    </row>
    <row r="305" spans="2:8" ht="15" customHeight="1">
      <c r="B305" s="127"/>
      <c r="C305" s="133"/>
      <c r="D305" s="133"/>
      <c r="E305" s="127"/>
      <c r="F305" s="127"/>
      <c r="G305" s="133"/>
      <c r="H305" s="127"/>
    </row>
    <row r="306" spans="2:8" ht="15" customHeight="1">
      <c r="B306" s="127"/>
      <c r="C306" s="133"/>
      <c r="D306" s="133"/>
      <c r="E306" s="127"/>
      <c r="F306" s="127"/>
      <c r="G306" s="133"/>
      <c r="H306" s="127"/>
    </row>
    <row r="307" spans="2:8" ht="15" customHeight="1">
      <c r="B307" s="127"/>
      <c r="C307" s="133"/>
      <c r="D307" s="133"/>
      <c r="E307" s="127"/>
      <c r="F307" s="127"/>
      <c r="G307" s="133"/>
      <c r="H307" s="127"/>
    </row>
    <row r="308" spans="2:8" ht="15" customHeight="1">
      <c r="B308" s="127"/>
      <c r="C308" s="133"/>
      <c r="D308" s="133"/>
      <c r="E308" s="127"/>
      <c r="F308" s="127"/>
      <c r="G308" s="133"/>
      <c r="H308" s="127"/>
    </row>
    <row r="309" spans="2:8" ht="15" customHeight="1">
      <c r="B309" s="127"/>
      <c r="C309" s="133"/>
      <c r="D309" s="133"/>
      <c r="E309" s="127"/>
      <c r="F309" s="127"/>
      <c r="G309" s="133"/>
      <c r="H309" s="127"/>
    </row>
    <row r="310" spans="2:8" ht="15" customHeight="1">
      <c r="B310" s="127"/>
      <c r="C310" s="133"/>
      <c r="D310" s="133"/>
      <c r="E310" s="127"/>
      <c r="F310" s="127"/>
      <c r="G310" s="133"/>
      <c r="H310" s="127"/>
    </row>
    <row r="311" spans="2:8" ht="15" customHeight="1">
      <c r="B311" s="127"/>
      <c r="C311" s="133"/>
      <c r="D311" s="133"/>
      <c r="E311" s="127"/>
      <c r="F311" s="127"/>
      <c r="G311" s="133"/>
      <c r="H311" s="127"/>
    </row>
    <row r="312" spans="2:8" ht="15" customHeight="1">
      <c r="B312" s="127"/>
      <c r="C312" s="133"/>
      <c r="D312" s="133"/>
      <c r="E312" s="127"/>
      <c r="F312" s="127"/>
      <c r="G312" s="133"/>
      <c r="H312" s="127"/>
    </row>
    <row r="313" spans="2:8" ht="15" customHeight="1">
      <c r="B313" s="127"/>
      <c r="C313" s="133"/>
      <c r="D313" s="133"/>
      <c r="E313" s="127"/>
      <c r="F313" s="127"/>
      <c r="G313" s="133"/>
      <c r="H313" s="127"/>
    </row>
    <row r="314" spans="2:8" ht="15" customHeight="1">
      <c r="B314" s="127"/>
      <c r="C314" s="133"/>
      <c r="D314" s="133"/>
      <c r="E314" s="127"/>
      <c r="F314" s="127"/>
      <c r="G314" s="133"/>
      <c r="H314" s="127"/>
    </row>
    <row r="315" spans="2:8" ht="15" customHeight="1">
      <c r="B315" s="127"/>
      <c r="C315" s="133"/>
      <c r="D315" s="133"/>
      <c r="E315" s="127"/>
      <c r="F315" s="127"/>
      <c r="G315" s="133"/>
      <c r="H315" s="127"/>
    </row>
    <row r="316" spans="2:8" ht="15" customHeight="1">
      <c r="B316" s="127"/>
      <c r="C316" s="133"/>
      <c r="D316" s="133"/>
      <c r="E316" s="127"/>
      <c r="F316" s="127"/>
      <c r="G316" s="133"/>
      <c r="H316" s="127"/>
    </row>
    <row r="317" spans="2:8" ht="15" customHeight="1">
      <c r="B317" s="127"/>
      <c r="C317" s="133"/>
      <c r="D317" s="133"/>
      <c r="E317" s="127"/>
      <c r="F317" s="127"/>
      <c r="G317" s="133"/>
      <c r="H317" s="127"/>
    </row>
    <row r="318" spans="2:8" ht="15" customHeight="1">
      <c r="B318" s="127"/>
      <c r="C318" s="133"/>
      <c r="D318" s="133"/>
      <c r="E318" s="127"/>
      <c r="F318" s="127"/>
      <c r="G318" s="133"/>
      <c r="H318" s="127"/>
    </row>
    <row r="319" spans="2:8" ht="15" customHeight="1">
      <c r="B319" s="127"/>
      <c r="C319" s="133"/>
      <c r="D319" s="133"/>
      <c r="E319" s="127"/>
      <c r="F319" s="127"/>
      <c r="G319" s="133"/>
      <c r="H319" s="127"/>
    </row>
    <row r="320" spans="2:8" ht="15" customHeight="1">
      <c r="B320" s="127"/>
      <c r="C320" s="133"/>
      <c r="D320" s="133"/>
      <c r="E320" s="127"/>
      <c r="F320" s="127"/>
      <c r="G320" s="133"/>
      <c r="H320" s="127"/>
    </row>
    <row r="321" spans="2:8" ht="15" customHeight="1">
      <c r="B321" s="127"/>
      <c r="C321" s="133"/>
      <c r="D321" s="133"/>
      <c r="E321" s="127"/>
      <c r="F321" s="127"/>
      <c r="G321" s="133"/>
      <c r="H321" s="127"/>
    </row>
    <row r="322" spans="2:8" ht="15" customHeight="1">
      <c r="B322" s="127"/>
      <c r="C322" s="133"/>
      <c r="D322" s="133"/>
      <c r="E322" s="127"/>
      <c r="F322" s="127"/>
      <c r="G322" s="133"/>
      <c r="H322" s="127"/>
    </row>
    <row r="323" spans="2:8" ht="15" customHeight="1">
      <c r="B323" s="127"/>
      <c r="C323" s="133"/>
      <c r="D323" s="133"/>
      <c r="E323" s="127"/>
      <c r="F323" s="127"/>
      <c r="G323" s="133"/>
      <c r="H323" s="127"/>
    </row>
    <row r="324" spans="2:8" ht="15" customHeight="1">
      <c r="B324" s="127"/>
      <c r="C324" s="133"/>
      <c r="D324" s="133"/>
      <c r="E324" s="127"/>
      <c r="F324" s="127"/>
      <c r="G324" s="133"/>
      <c r="H324" s="127"/>
    </row>
    <row r="325" spans="2:8" ht="15" customHeight="1">
      <c r="B325" s="127"/>
      <c r="C325" s="133"/>
      <c r="D325" s="133"/>
      <c r="E325" s="127"/>
      <c r="F325" s="127"/>
      <c r="G325" s="133"/>
      <c r="H325" s="127"/>
    </row>
    <row r="326" spans="2:8" ht="15" customHeight="1">
      <c r="B326" s="127"/>
      <c r="C326" s="133"/>
      <c r="D326" s="133"/>
      <c r="E326" s="127"/>
      <c r="F326" s="127"/>
      <c r="G326" s="133"/>
      <c r="H326" s="127"/>
    </row>
    <row r="327" spans="2:8" ht="15" customHeight="1">
      <c r="B327" s="127"/>
      <c r="C327" s="133"/>
      <c r="D327" s="133"/>
      <c r="E327" s="127"/>
      <c r="F327" s="127"/>
      <c r="G327" s="133"/>
      <c r="H327" s="127"/>
    </row>
    <row r="328" spans="2:8" ht="15" customHeight="1">
      <c r="B328" s="127"/>
      <c r="C328" s="133"/>
      <c r="D328" s="133"/>
      <c r="E328" s="127"/>
      <c r="F328" s="127"/>
      <c r="G328" s="133"/>
      <c r="H328" s="127"/>
    </row>
    <row r="329" spans="2:8" ht="15" customHeight="1">
      <c r="B329" s="127"/>
      <c r="C329" s="133"/>
      <c r="D329" s="133"/>
      <c r="E329" s="127"/>
      <c r="F329" s="127"/>
      <c r="G329" s="133"/>
      <c r="H329" s="127"/>
    </row>
    <row r="330" spans="2:8" ht="15" customHeight="1">
      <c r="B330" s="127"/>
      <c r="C330" s="133"/>
      <c r="D330" s="133"/>
      <c r="E330" s="127"/>
      <c r="F330" s="127"/>
      <c r="G330" s="133"/>
      <c r="H330" s="127"/>
    </row>
    <row r="331" spans="2:8" ht="15" customHeight="1">
      <c r="B331" s="127"/>
      <c r="C331" s="133"/>
      <c r="D331" s="133"/>
      <c r="E331" s="127"/>
      <c r="F331" s="127"/>
      <c r="G331" s="133"/>
      <c r="H331" s="127"/>
    </row>
    <row r="332" spans="2:8" ht="15" customHeight="1">
      <c r="B332" s="127"/>
      <c r="C332" s="133"/>
      <c r="D332" s="133"/>
      <c r="E332" s="127"/>
      <c r="F332" s="127"/>
      <c r="G332" s="133"/>
      <c r="H332" s="127"/>
    </row>
    <row r="333" spans="2:8" ht="15" customHeight="1">
      <c r="B333" s="127"/>
      <c r="C333" s="133"/>
      <c r="D333" s="133"/>
      <c r="E333" s="127"/>
      <c r="F333" s="127"/>
      <c r="G333" s="133"/>
      <c r="H333" s="127"/>
    </row>
    <row r="334" spans="2:8" ht="15" customHeight="1">
      <c r="B334" s="127"/>
      <c r="C334" s="133"/>
      <c r="D334" s="133"/>
      <c r="E334" s="127"/>
      <c r="F334" s="127"/>
      <c r="G334" s="133"/>
      <c r="H334" s="127"/>
    </row>
    <row r="335" spans="2:8" ht="15" customHeight="1">
      <c r="B335" s="127"/>
      <c r="C335" s="133"/>
      <c r="D335" s="133"/>
      <c r="E335" s="127"/>
      <c r="F335" s="127"/>
      <c r="G335" s="133"/>
      <c r="H335" s="127"/>
    </row>
    <row r="336" spans="2:8" ht="15" customHeight="1">
      <c r="B336" s="127"/>
      <c r="C336" s="133"/>
      <c r="D336" s="133"/>
      <c r="E336" s="127"/>
      <c r="F336" s="127"/>
      <c r="G336" s="133"/>
      <c r="H336" s="127"/>
    </row>
    <row r="337" spans="2:8" ht="15" customHeight="1">
      <c r="B337" s="127"/>
      <c r="C337" s="133"/>
      <c r="D337" s="133"/>
      <c r="E337" s="127"/>
      <c r="F337" s="127"/>
      <c r="G337" s="133"/>
      <c r="H337" s="127"/>
    </row>
    <row r="338" spans="2:8" ht="15" customHeight="1">
      <c r="B338" s="127"/>
      <c r="C338" s="133"/>
      <c r="D338" s="133"/>
      <c r="E338" s="127"/>
      <c r="F338" s="127"/>
      <c r="G338" s="133"/>
      <c r="H338" s="127"/>
    </row>
    <row r="339" spans="2:8" ht="15" customHeight="1">
      <c r="B339" s="127"/>
      <c r="C339" s="133"/>
      <c r="D339" s="133"/>
      <c r="E339" s="127"/>
      <c r="F339" s="127"/>
      <c r="G339" s="133"/>
      <c r="H339" s="127"/>
    </row>
    <row r="340" spans="2:8" ht="15" customHeight="1">
      <c r="B340" s="127"/>
      <c r="C340" s="133"/>
      <c r="D340" s="133"/>
      <c r="E340" s="127"/>
      <c r="F340" s="127"/>
      <c r="G340" s="133"/>
      <c r="H340" s="127"/>
    </row>
    <row r="341" spans="2:8" ht="15" customHeight="1">
      <c r="B341" s="127"/>
      <c r="C341" s="133"/>
      <c r="D341" s="133"/>
      <c r="E341" s="127"/>
      <c r="F341" s="127"/>
      <c r="G341" s="133"/>
      <c r="H341" s="127"/>
    </row>
    <row r="342" spans="2:8" ht="15" customHeight="1">
      <c r="B342" s="127"/>
      <c r="C342" s="133"/>
      <c r="D342" s="133"/>
      <c r="E342" s="127"/>
      <c r="F342" s="127"/>
      <c r="G342" s="133"/>
      <c r="H342" s="127"/>
    </row>
    <row r="343" spans="2:8" ht="15" customHeight="1">
      <c r="B343" s="127"/>
      <c r="C343" s="133"/>
      <c r="D343" s="133"/>
      <c r="E343" s="127"/>
      <c r="F343" s="127"/>
      <c r="G343" s="133"/>
      <c r="H343" s="127"/>
    </row>
    <row r="344" spans="2:8" ht="15" customHeight="1">
      <c r="B344" s="127"/>
      <c r="C344" s="133"/>
      <c r="D344" s="133"/>
      <c r="E344" s="127"/>
      <c r="F344" s="127"/>
      <c r="G344" s="133"/>
      <c r="H344" s="127"/>
    </row>
    <row r="345" spans="2:8" ht="15" customHeight="1">
      <c r="B345" s="127"/>
      <c r="C345" s="133"/>
      <c r="D345" s="133"/>
      <c r="E345" s="127"/>
      <c r="F345" s="127"/>
      <c r="G345" s="133"/>
      <c r="H345" s="127"/>
    </row>
    <row r="346" spans="2:8" ht="15" customHeight="1">
      <c r="B346" s="127"/>
      <c r="C346" s="133"/>
      <c r="D346" s="133"/>
      <c r="E346" s="127"/>
      <c r="F346" s="127"/>
      <c r="G346" s="133"/>
      <c r="H346" s="127"/>
    </row>
    <row r="347" spans="2:8" ht="15" customHeight="1">
      <c r="B347" s="127"/>
      <c r="C347" s="133"/>
      <c r="D347" s="133"/>
      <c r="E347" s="127"/>
      <c r="F347" s="127"/>
      <c r="G347" s="133"/>
      <c r="H347" s="127"/>
    </row>
    <row r="348" spans="2:8" ht="15" customHeight="1">
      <c r="B348" s="127"/>
      <c r="C348" s="133"/>
      <c r="D348" s="133"/>
      <c r="E348" s="127"/>
      <c r="F348" s="127"/>
      <c r="G348" s="133"/>
      <c r="H348" s="127"/>
    </row>
    <row r="349" spans="2:8" ht="15" customHeight="1">
      <c r="B349" s="127"/>
      <c r="C349" s="133"/>
      <c r="D349" s="133"/>
      <c r="E349" s="127"/>
      <c r="F349" s="127"/>
      <c r="G349" s="133"/>
      <c r="H349" s="127"/>
    </row>
    <row r="350" spans="2:8" ht="15" customHeight="1">
      <c r="B350" s="127"/>
      <c r="C350" s="133"/>
      <c r="D350" s="133"/>
      <c r="E350" s="127"/>
      <c r="F350" s="127"/>
      <c r="G350" s="133"/>
      <c r="H350" s="127"/>
    </row>
    <row r="351" spans="2:8" ht="15" customHeight="1">
      <c r="B351" s="127"/>
      <c r="C351" s="133"/>
      <c r="D351" s="133"/>
      <c r="E351" s="127"/>
      <c r="F351" s="127"/>
      <c r="G351" s="133"/>
      <c r="H351" s="127"/>
    </row>
    <row r="352" spans="2:8" ht="15" customHeight="1">
      <c r="B352" s="127"/>
      <c r="C352" s="133"/>
      <c r="D352" s="133"/>
      <c r="E352" s="127"/>
      <c r="F352" s="127"/>
      <c r="G352" s="133"/>
      <c r="H352" s="127"/>
    </row>
    <row r="353" spans="2:8" ht="15" customHeight="1">
      <c r="B353" s="127"/>
      <c r="C353" s="133"/>
      <c r="D353" s="133"/>
      <c r="E353" s="127"/>
      <c r="F353" s="127"/>
      <c r="G353" s="133"/>
      <c r="H353" s="127"/>
    </row>
    <row r="354" spans="2:8" ht="15" customHeight="1">
      <c r="B354" s="127"/>
      <c r="C354" s="133"/>
      <c r="D354" s="133"/>
      <c r="E354" s="127"/>
      <c r="F354" s="127"/>
      <c r="G354" s="133"/>
      <c r="H354" s="127"/>
    </row>
    <row r="355" spans="2:8" ht="15" customHeight="1">
      <c r="B355" s="127"/>
      <c r="C355" s="133"/>
      <c r="D355" s="133"/>
      <c r="E355" s="127"/>
      <c r="F355" s="127"/>
      <c r="G355" s="133"/>
      <c r="H355" s="127"/>
    </row>
    <row r="356" spans="2:8" ht="15" customHeight="1">
      <c r="B356" s="127"/>
      <c r="C356" s="133"/>
      <c r="D356" s="133"/>
      <c r="E356" s="127"/>
      <c r="F356" s="127"/>
      <c r="G356" s="133"/>
      <c r="H356" s="127"/>
    </row>
    <row r="357" spans="2:8" ht="15" customHeight="1">
      <c r="B357" s="127"/>
      <c r="C357" s="133"/>
      <c r="D357" s="133"/>
      <c r="E357" s="127"/>
      <c r="F357" s="127"/>
      <c r="G357" s="133"/>
      <c r="H357" s="127"/>
    </row>
    <row r="358" spans="2:8" ht="15" customHeight="1">
      <c r="B358" s="127"/>
      <c r="C358" s="133"/>
      <c r="D358" s="133"/>
      <c r="E358" s="127"/>
      <c r="F358" s="127"/>
      <c r="G358" s="133"/>
      <c r="H358" s="127"/>
    </row>
    <row r="359" spans="2:8" ht="15" customHeight="1">
      <c r="B359" s="127"/>
      <c r="C359" s="133"/>
      <c r="D359" s="133"/>
      <c r="E359" s="127"/>
      <c r="F359" s="127"/>
      <c r="G359" s="133"/>
      <c r="H359" s="127"/>
    </row>
    <row r="360" spans="2:8" ht="15" customHeight="1">
      <c r="B360" s="127"/>
      <c r="C360" s="133"/>
      <c r="D360" s="133"/>
      <c r="E360" s="127"/>
      <c r="F360" s="127"/>
      <c r="G360" s="133"/>
      <c r="H360" s="127"/>
    </row>
    <row r="361" spans="2:8" ht="15" customHeight="1">
      <c r="B361" s="127"/>
      <c r="C361" s="133"/>
      <c r="D361" s="133"/>
      <c r="E361" s="127"/>
      <c r="F361" s="127"/>
      <c r="G361" s="133"/>
      <c r="H361" s="127"/>
    </row>
    <row r="362" spans="2:8" ht="15" customHeight="1">
      <c r="B362" s="127"/>
      <c r="C362" s="133"/>
      <c r="D362" s="133"/>
      <c r="E362" s="127"/>
      <c r="F362" s="127"/>
      <c r="G362" s="133"/>
      <c r="H362" s="127"/>
    </row>
    <row r="363" spans="2:8" ht="15" customHeight="1">
      <c r="B363" s="127"/>
      <c r="C363" s="133"/>
      <c r="D363" s="133"/>
      <c r="E363" s="127"/>
      <c r="F363" s="127"/>
      <c r="G363" s="133"/>
      <c r="H363" s="127"/>
    </row>
    <row r="364" spans="2:8" ht="15" customHeight="1">
      <c r="B364" s="127"/>
      <c r="C364" s="133"/>
      <c r="D364" s="133"/>
      <c r="E364" s="127"/>
      <c r="F364" s="127"/>
      <c r="G364" s="133"/>
      <c r="H364" s="127"/>
    </row>
    <row r="365" spans="2:8" ht="15" customHeight="1">
      <c r="B365" s="127"/>
      <c r="C365" s="133"/>
      <c r="D365" s="133"/>
      <c r="E365" s="127"/>
      <c r="F365" s="127"/>
      <c r="G365" s="133"/>
      <c r="H365" s="127"/>
    </row>
    <row r="366" spans="2:8" ht="15" customHeight="1">
      <c r="B366" s="127"/>
      <c r="C366" s="133"/>
      <c r="D366" s="133"/>
      <c r="E366" s="127"/>
      <c r="F366" s="127"/>
      <c r="G366" s="133"/>
      <c r="H366" s="127"/>
    </row>
    <row r="367" spans="2:8" ht="15" customHeight="1">
      <c r="B367" s="127"/>
      <c r="C367" s="133"/>
      <c r="D367" s="133"/>
      <c r="E367" s="127"/>
      <c r="F367" s="127"/>
      <c r="G367" s="133"/>
      <c r="H367" s="127"/>
    </row>
    <row r="368" spans="2:8" ht="15" customHeight="1">
      <c r="B368" s="127"/>
      <c r="C368" s="133"/>
      <c r="D368" s="133"/>
      <c r="E368" s="127"/>
      <c r="F368" s="127"/>
      <c r="G368" s="133"/>
      <c r="H368" s="127"/>
    </row>
    <row r="369" spans="2:8" ht="15" customHeight="1">
      <c r="B369" s="127"/>
      <c r="C369" s="133"/>
      <c r="D369" s="133"/>
      <c r="E369" s="127"/>
      <c r="F369" s="127"/>
      <c r="G369" s="133"/>
      <c r="H369" s="127"/>
    </row>
    <row r="370" spans="2:8" ht="15" customHeight="1">
      <c r="B370" s="127"/>
      <c r="C370" s="133"/>
      <c r="D370" s="133"/>
      <c r="E370" s="127"/>
      <c r="F370" s="127"/>
      <c r="G370" s="133"/>
      <c r="H370" s="127"/>
    </row>
    <row r="371" spans="2:8" ht="15" customHeight="1">
      <c r="B371" s="127"/>
      <c r="C371" s="133"/>
      <c r="D371" s="133"/>
      <c r="E371" s="127"/>
      <c r="F371" s="127"/>
      <c r="G371" s="133"/>
      <c r="H371" s="127"/>
    </row>
    <row r="372" spans="2:8" ht="15" customHeight="1">
      <c r="B372" s="127"/>
      <c r="C372" s="133"/>
      <c r="D372" s="133"/>
      <c r="E372" s="127"/>
      <c r="F372" s="127"/>
      <c r="G372" s="133"/>
      <c r="H372" s="127"/>
    </row>
    <row r="373" spans="2:8" ht="15" customHeight="1">
      <c r="B373" s="127"/>
      <c r="C373" s="133"/>
      <c r="D373" s="133"/>
      <c r="E373" s="127"/>
      <c r="F373" s="127"/>
      <c r="G373" s="133"/>
      <c r="H373" s="127"/>
    </row>
    <row r="374" spans="2:8" ht="15" customHeight="1">
      <c r="B374" s="127"/>
      <c r="C374" s="133"/>
      <c r="D374" s="133"/>
      <c r="E374" s="127"/>
      <c r="F374" s="127"/>
      <c r="G374" s="133"/>
      <c r="H374" s="127"/>
    </row>
    <row r="375" spans="2:8" ht="15" customHeight="1">
      <c r="B375" s="127"/>
      <c r="C375" s="133"/>
      <c r="D375" s="133"/>
      <c r="E375" s="127"/>
      <c r="F375" s="127"/>
      <c r="G375" s="133"/>
      <c r="H375" s="127"/>
    </row>
    <row r="376" spans="2:8" ht="15" customHeight="1">
      <c r="B376" s="127"/>
      <c r="C376" s="133"/>
      <c r="D376" s="133"/>
      <c r="E376" s="127"/>
      <c r="F376" s="127"/>
      <c r="G376" s="133"/>
      <c r="H376" s="127"/>
    </row>
    <row r="377" spans="2:8" ht="15" customHeight="1">
      <c r="B377" s="127"/>
      <c r="C377" s="133"/>
      <c r="D377" s="133"/>
      <c r="E377" s="127"/>
      <c r="F377" s="127"/>
      <c r="G377" s="133"/>
      <c r="H377" s="127"/>
    </row>
    <row r="378" spans="2:8" ht="15" customHeight="1">
      <c r="B378" s="127"/>
      <c r="C378" s="133"/>
      <c r="D378" s="133"/>
      <c r="E378" s="127"/>
      <c r="F378" s="127"/>
      <c r="G378" s="133"/>
      <c r="H378" s="127"/>
    </row>
    <row r="379" spans="2:8" ht="15" customHeight="1">
      <c r="B379" s="127"/>
      <c r="C379" s="133"/>
      <c r="D379" s="133"/>
      <c r="E379" s="127"/>
      <c r="F379" s="127"/>
      <c r="G379" s="133"/>
      <c r="H379" s="127"/>
    </row>
    <row r="380" spans="2:8" ht="15" customHeight="1">
      <c r="B380" s="127"/>
      <c r="C380" s="133"/>
      <c r="D380" s="133"/>
      <c r="E380" s="127"/>
      <c r="F380" s="127"/>
      <c r="G380" s="133"/>
      <c r="H380" s="127"/>
    </row>
    <row r="381" spans="2:8" ht="15" customHeight="1">
      <c r="B381" s="127"/>
      <c r="C381" s="133"/>
      <c r="D381" s="133"/>
      <c r="E381" s="127"/>
      <c r="F381" s="127"/>
      <c r="G381" s="133"/>
      <c r="H381" s="127"/>
    </row>
    <row r="382" spans="2:8" ht="15" customHeight="1">
      <c r="B382" s="127"/>
      <c r="C382" s="133"/>
      <c r="D382" s="133"/>
      <c r="E382" s="127"/>
      <c r="F382" s="127"/>
      <c r="G382" s="133"/>
      <c r="H382" s="127"/>
    </row>
    <row r="383" spans="2:8" ht="15" customHeight="1">
      <c r="B383" s="127"/>
      <c r="C383" s="133"/>
      <c r="D383" s="133"/>
      <c r="E383" s="127"/>
      <c r="F383" s="127"/>
      <c r="G383" s="133"/>
      <c r="H383" s="127"/>
    </row>
    <row r="384" spans="2:8" ht="15" customHeight="1">
      <c r="B384" s="127"/>
      <c r="C384" s="133"/>
      <c r="D384" s="133"/>
      <c r="E384" s="127"/>
      <c r="F384" s="127"/>
      <c r="G384" s="133"/>
      <c r="H384" s="127"/>
    </row>
    <row r="385" spans="2:8" ht="15" customHeight="1">
      <c r="B385" s="127"/>
      <c r="C385" s="133"/>
      <c r="D385" s="133"/>
      <c r="E385" s="127"/>
      <c r="F385" s="127"/>
      <c r="G385" s="133"/>
      <c r="H385" s="127"/>
    </row>
    <row r="386" spans="2:8" ht="15" customHeight="1">
      <c r="B386" s="127"/>
      <c r="C386" s="133"/>
      <c r="D386" s="133"/>
      <c r="E386" s="127"/>
      <c r="F386" s="127"/>
      <c r="G386" s="133"/>
      <c r="H386" s="127"/>
    </row>
    <row r="387" spans="2:8" ht="15" customHeight="1">
      <c r="B387" s="127"/>
      <c r="C387" s="133"/>
      <c r="D387" s="133"/>
      <c r="E387" s="127"/>
      <c r="F387" s="127"/>
      <c r="G387" s="133"/>
      <c r="H387" s="127"/>
    </row>
    <row r="388" spans="2:8" ht="15" customHeight="1">
      <c r="B388" s="127"/>
      <c r="C388" s="133"/>
      <c r="D388" s="133"/>
      <c r="E388" s="127"/>
      <c r="F388" s="127"/>
      <c r="G388" s="133"/>
      <c r="H388" s="127"/>
    </row>
    <row r="389" spans="2:8" ht="15" customHeight="1">
      <c r="B389" s="127"/>
      <c r="C389" s="133"/>
      <c r="D389" s="133"/>
      <c r="E389" s="127"/>
      <c r="F389" s="127"/>
      <c r="G389" s="133"/>
      <c r="H389" s="127"/>
    </row>
    <row r="390" spans="2:8" ht="15" customHeight="1">
      <c r="B390" s="127"/>
      <c r="C390" s="133"/>
      <c r="D390" s="133"/>
      <c r="E390" s="127"/>
      <c r="F390" s="127"/>
      <c r="G390" s="133"/>
      <c r="H390" s="127"/>
    </row>
    <row r="391" spans="2:8" ht="15" customHeight="1">
      <c r="B391" s="127"/>
      <c r="C391" s="133"/>
      <c r="D391" s="133"/>
      <c r="E391" s="127"/>
      <c r="F391" s="127"/>
      <c r="G391" s="133"/>
      <c r="H391" s="127"/>
    </row>
    <row r="392" spans="2:8" ht="15" customHeight="1">
      <c r="B392" s="127"/>
      <c r="C392" s="133"/>
      <c r="D392" s="133"/>
      <c r="E392" s="127"/>
      <c r="F392" s="127"/>
      <c r="G392" s="133"/>
      <c r="H392" s="127"/>
    </row>
    <row r="393" spans="2:8" ht="15" customHeight="1">
      <c r="B393" s="127"/>
      <c r="C393" s="133"/>
      <c r="D393" s="133"/>
      <c r="E393" s="127"/>
      <c r="F393" s="127"/>
      <c r="G393" s="133"/>
      <c r="H393" s="127"/>
    </row>
    <row r="394" spans="2:8" ht="15" customHeight="1">
      <c r="B394" s="127"/>
      <c r="C394" s="133"/>
      <c r="D394" s="133"/>
      <c r="E394" s="127"/>
      <c r="F394" s="127"/>
      <c r="G394" s="133"/>
      <c r="H394" s="127"/>
    </row>
    <row r="395" spans="2:8" ht="15" customHeight="1">
      <c r="B395" s="127"/>
      <c r="C395" s="133"/>
      <c r="D395" s="133"/>
      <c r="E395" s="127"/>
      <c r="F395" s="127"/>
      <c r="G395" s="133"/>
      <c r="H395" s="127"/>
    </row>
    <row r="396" spans="2:8" ht="15" customHeight="1">
      <c r="B396" s="127"/>
      <c r="C396" s="133"/>
      <c r="D396" s="133"/>
      <c r="E396" s="127"/>
      <c r="F396" s="127"/>
      <c r="G396" s="133"/>
      <c r="H396" s="127"/>
    </row>
    <row r="397" spans="2:8" ht="15" customHeight="1">
      <c r="B397" s="127"/>
      <c r="C397" s="133"/>
      <c r="D397" s="133"/>
      <c r="E397" s="127"/>
      <c r="F397" s="127"/>
      <c r="G397" s="133"/>
      <c r="H397" s="127"/>
    </row>
    <row r="398" spans="2:8" ht="15" customHeight="1">
      <c r="B398" s="127"/>
      <c r="C398" s="133"/>
      <c r="D398" s="133"/>
      <c r="E398" s="127"/>
      <c r="F398" s="127"/>
      <c r="G398" s="133"/>
      <c r="H398" s="127"/>
    </row>
    <row r="399" spans="2:8" ht="15" customHeight="1">
      <c r="B399"/>
      <c r="C399"/>
      <c r="D399"/>
      <c r="E399"/>
      <c r="F399"/>
      <c r="G399"/>
      <c r="H399"/>
    </row>
    <row r="400" spans="2:8" ht="15" customHeight="1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</sheetData>
  <mergeCells count="21">
    <mergeCell ref="E2:X2"/>
    <mergeCell ref="E3:H3"/>
    <mergeCell ref="I3:L3"/>
    <mergeCell ref="E54:H54"/>
    <mergeCell ref="I54:L54"/>
    <mergeCell ref="E90:H90"/>
    <mergeCell ref="I90:L90"/>
    <mergeCell ref="U54:X54"/>
    <mergeCell ref="E89:L89"/>
    <mergeCell ref="M3:P3"/>
    <mergeCell ref="M27:P27"/>
    <mergeCell ref="M54:P54"/>
    <mergeCell ref="Q3:T3"/>
    <mergeCell ref="Q27:T27"/>
    <mergeCell ref="Q54:T54"/>
    <mergeCell ref="U3:X3"/>
    <mergeCell ref="E27:H27"/>
    <mergeCell ref="E26:X26"/>
    <mergeCell ref="U27:X27"/>
    <mergeCell ref="I27:L27"/>
    <mergeCell ref="E53:X53"/>
  </mergeCells>
  <pageMargins left="1" right="1" top="1" bottom="1" header="0.5" footer="0.5"/>
  <pageSetup paperSize="17" scale="35" fitToHeight="2" orientation="landscape" r:id="rId1"/>
  <headerFooter>
    <oddHeader>&amp;COEB Adjustment Input Sheet</oddHeader>
  </headerFooter>
  <rowBreaks count="1" manualBreakCount="1">
    <brk id="52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W228"/>
  <sheetViews>
    <sheetView showGridLines="0" topLeftCell="D16" zoomScaleNormal="100" workbookViewId="0">
      <selection activeCell="L45" sqref="L45"/>
    </sheetView>
  </sheetViews>
  <sheetFormatPr defaultColWidth="9.140625" defaultRowHeight="15" zeroHeight="1"/>
  <cols>
    <col min="1" max="1" width="2.7109375" style="3" customWidth="1"/>
    <col min="2" max="2" width="7.85546875" style="3" customWidth="1"/>
    <col min="3" max="3" width="60.140625" style="3" bestFit="1" customWidth="1"/>
    <col min="4" max="4" width="22" style="2" bestFit="1" customWidth="1"/>
    <col min="5" max="5" width="22" style="3" customWidth="1"/>
    <col min="6" max="6" width="17" style="3" bestFit="1" customWidth="1"/>
    <col min="7" max="7" width="14.85546875" style="3" bestFit="1" customWidth="1"/>
    <col min="8" max="8" width="22.140625" style="2" bestFit="1" customWidth="1"/>
    <col min="9" max="9" width="22.140625" style="3" customWidth="1"/>
    <col min="10" max="10" width="17.140625" style="3" bestFit="1" customWidth="1"/>
    <col min="11" max="11" width="15.42578125" style="3" bestFit="1" customWidth="1"/>
    <col min="12" max="12" width="22.140625" style="2" bestFit="1" customWidth="1"/>
    <col min="13" max="13" width="22.140625" style="3" customWidth="1"/>
    <col min="14" max="14" width="17.140625" style="3" bestFit="1" customWidth="1"/>
    <col min="15" max="15" width="14.85546875" style="3" bestFit="1" customWidth="1"/>
    <col min="16" max="16" width="22.140625" style="2" bestFit="1" customWidth="1"/>
    <col min="17" max="17" width="22.140625" style="3" customWidth="1"/>
    <col min="18" max="18" width="17.140625" style="3" bestFit="1" customWidth="1"/>
    <col min="19" max="19" width="15.42578125" style="3" bestFit="1" customWidth="1"/>
    <col min="20" max="20" width="22.140625" style="2" bestFit="1" customWidth="1"/>
    <col min="21" max="21" width="22.140625" style="3" customWidth="1"/>
    <col min="22" max="22" width="17.140625" style="3" bestFit="1" customWidth="1"/>
    <col min="23" max="23" width="15.42578125" style="3" bestFit="1" customWidth="1"/>
    <col min="24" max="16384" width="9.140625" style="3"/>
  </cols>
  <sheetData>
    <row r="1" spans="1:23" ht="18.75" thickBot="1">
      <c r="B1" s="598" t="s">
        <v>22</v>
      </c>
      <c r="C1" s="598"/>
      <c r="D1" s="598"/>
      <c r="E1" s="598"/>
      <c r="F1" s="598"/>
      <c r="G1" s="598"/>
      <c r="H1" s="598"/>
      <c r="I1" s="598"/>
      <c r="J1" s="598"/>
      <c r="K1" s="598"/>
    </row>
    <row r="2" spans="1:23" ht="15.75" customHeight="1" thickBot="1">
      <c r="D2" s="594" t="s">
        <v>112</v>
      </c>
      <c r="E2" s="595"/>
      <c r="F2" s="595"/>
      <c r="G2" s="596"/>
      <c r="H2" s="594" t="s">
        <v>23</v>
      </c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6"/>
    </row>
    <row r="3" spans="1:23" ht="16.5" thickBot="1">
      <c r="B3" s="8"/>
      <c r="C3" s="67"/>
      <c r="D3" s="599">
        <v>2017</v>
      </c>
      <c r="E3" s="597"/>
      <c r="F3" s="597"/>
      <c r="G3" s="600"/>
      <c r="H3" s="592">
        <v>2018</v>
      </c>
      <c r="I3" s="592"/>
      <c r="J3" s="592"/>
      <c r="K3" s="593"/>
      <c r="L3" s="592">
        <v>2019</v>
      </c>
      <c r="M3" s="592"/>
      <c r="N3" s="592"/>
      <c r="O3" s="593"/>
      <c r="P3" s="592">
        <v>2020</v>
      </c>
      <c r="Q3" s="592"/>
      <c r="R3" s="592"/>
      <c r="S3" s="593"/>
      <c r="T3" s="592">
        <v>2021</v>
      </c>
      <c r="U3" s="592"/>
      <c r="V3" s="592"/>
      <c r="W3" s="593"/>
    </row>
    <row r="4" spans="1:23" ht="15.75">
      <c r="A4" s="17"/>
      <c r="B4" s="9" t="s">
        <v>2</v>
      </c>
      <c r="C4" s="68"/>
      <c r="D4" s="518" t="s">
        <v>135</v>
      </c>
      <c r="E4" s="519" t="s">
        <v>240</v>
      </c>
      <c r="F4" s="519" t="s">
        <v>21</v>
      </c>
      <c r="G4" s="483" t="s">
        <v>21</v>
      </c>
      <c r="H4" s="106" t="s">
        <v>135</v>
      </c>
      <c r="I4" s="305" t="s">
        <v>240</v>
      </c>
      <c r="J4" s="265" t="s">
        <v>21</v>
      </c>
      <c r="K4" s="10" t="s">
        <v>21</v>
      </c>
      <c r="L4" s="106" t="s">
        <v>135</v>
      </c>
      <c r="M4" s="305" t="s">
        <v>240</v>
      </c>
      <c r="N4" s="265" t="s">
        <v>21</v>
      </c>
      <c r="O4" s="10" t="s">
        <v>21</v>
      </c>
      <c r="P4" s="106" t="s">
        <v>135</v>
      </c>
      <c r="Q4" s="305" t="s">
        <v>240</v>
      </c>
      <c r="R4" s="265" t="s">
        <v>21</v>
      </c>
      <c r="S4" s="10" t="s">
        <v>21</v>
      </c>
      <c r="T4" s="106" t="s">
        <v>135</v>
      </c>
      <c r="U4" s="305" t="s">
        <v>240</v>
      </c>
      <c r="V4" s="265" t="s">
        <v>21</v>
      </c>
      <c r="W4" s="10" t="s">
        <v>21</v>
      </c>
    </row>
    <row r="5" spans="1:23" ht="16.5" thickBot="1">
      <c r="B5" s="11" t="s">
        <v>3</v>
      </c>
      <c r="C5" s="11" t="s">
        <v>1</v>
      </c>
      <c r="D5" s="397">
        <v>42517</v>
      </c>
      <c r="E5" s="396">
        <v>42723</v>
      </c>
      <c r="F5" s="266" t="s">
        <v>15</v>
      </c>
      <c r="G5" s="12" t="s">
        <v>12</v>
      </c>
      <c r="H5" s="397">
        <v>42517</v>
      </c>
      <c r="I5" s="396">
        <v>42723</v>
      </c>
      <c r="J5" s="266" t="s">
        <v>15</v>
      </c>
      <c r="K5" s="12" t="s">
        <v>12</v>
      </c>
      <c r="L5" s="397">
        <v>42517</v>
      </c>
      <c r="M5" s="396">
        <v>42723</v>
      </c>
      <c r="N5" s="266" t="s">
        <v>15</v>
      </c>
      <c r="O5" s="12" t="s">
        <v>12</v>
      </c>
      <c r="P5" s="397">
        <v>42517</v>
      </c>
      <c r="Q5" s="396">
        <v>42723</v>
      </c>
      <c r="R5" s="266" t="s">
        <v>15</v>
      </c>
      <c r="S5" s="12" t="s">
        <v>12</v>
      </c>
      <c r="T5" s="397">
        <v>42517</v>
      </c>
      <c r="U5" s="396">
        <v>42723</v>
      </c>
      <c r="V5" s="266" t="s">
        <v>15</v>
      </c>
      <c r="W5" s="12" t="s">
        <v>12</v>
      </c>
    </row>
    <row r="6" spans="1:23">
      <c r="B6" s="15"/>
      <c r="C6" s="19"/>
      <c r="D6" s="313" t="s">
        <v>4</v>
      </c>
      <c r="E6" s="484" t="s">
        <v>5</v>
      </c>
      <c r="F6" s="261" t="s">
        <v>6</v>
      </c>
      <c r="G6" s="262" t="s">
        <v>7</v>
      </c>
      <c r="H6" s="260" t="s">
        <v>8</v>
      </c>
      <c r="I6" s="260" t="s">
        <v>9</v>
      </c>
      <c r="J6" s="261" t="s">
        <v>11</v>
      </c>
      <c r="K6" s="262" t="s">
        <v>13</v>
      </c>
      <c r="L6" s="260" t="s">
        <v>14</v>
      </c>
      <c r="M6" s="260" t="s">
        <v>136</v>
      </c>
      <c r="N6" s="261" t="s">
        <v>137</v>
      </c>
      <c r="O6" s="262" t="s">
        <v>138</v>
      </c>
      <c r="P6" s="260" t="s">
        <v>140</v>
      </c>
      <c r="Q6" s="260" t="s">
        <v>141</v>
      </c>
      <c r="R6" s="261" t="s">
        <v>142</v>
      </c>
      <c r="S6" s="262" t="s">
        <v>234</v>
      </c>
      <c r="T6" s="260" t="s">
        <v>235</v>
      </c>
      <c r="U6" s="260" t="s">
        <v>236</v>
      </c>
      <c r="V6" s="261" t="s">
        <v>237</v>
      </c>
      <c r="W6" s="262" t="s">
        <v>238</v>
      </c>
    </row>
    <row r="7" spans="1:23" ht="15.75">
      <c r="B7" s="20"/>
      <c r="C7" s="19"/>
      <c r="D7" s="272"/>
      <c r="E7" s="19"/>
      <c r="F7" s="19"/>
      <c r="G7" s="30"/>
      <c r="H7" s="64"/>
      <c r="I7" s="19"/>
      <c r="J7" s="19"/>
      <c r="K7" s="30"/>
      <c r="L7" s="64"/>
      <c r="M7" s="19"/>
      <c r="N7" s="19"/>
      <c r="O7" s="30"/>
      <c r="P7" s="64"/>
      <c r="Q7" s="19"/>
      <c r="R7" s="19"/>
      <c r="S7" s="30"/>
      <c r="T7" s="64"/>
      <c r="U7" s="19"/>
      <c r="V7" s="19"/>
      <c r="W7" s="30"/>
    </row>
    <row r="8" spans="1:23">
      <c r="B8" s="46">
        <v>1</v>
      </c>
      <c r="C8" s="64" t="s">
        <v>104</v>
      </c>
      <c r="D8" s="315">
        <f t="shared" ref="D8" si="0">D19</f>
        <v>3344.3797613944198</v>
      </c>
      <c r="E8" s="504">
        <f>E19</f>
        <v>3344.3797724641508</v>
      </c>
      <c r="F8" s="196">
        <f>G8-E8</f>
        <v>0</v>
      </c>
      <c r="G8" s="197">
        <f t="shared" ref="G8" si="1">G19</f>
        <v>3344.3797724641508</v>
      </c>
      <c r="H8" s="510">
        <f>H19</f>
        <v>3513.9078873037688</v>
      </c>
      <c r="I8" s="504">
        <f>I19</f>
        <v>3513.9078983735008</v>
      </c>
      <c r="J8" s="196">
        <f>K8-I8</f>
        <v>0</v>
      </c>
      <c r="K8" s="197">
        <f t="shared" ref="K8" si="2">K19</f>
        <v>3513.9078983735008</v>
      </c>
      <c r="L8" s="510">
        <f>L19</f>
        <v>3449.8144359538201</v>
      </c>
      <c r="M8" s="504">
        <f>M19</f>
        <v>3449.8144470235529</v>
      </c>
      <c r="N8" s="196">
        <f>O8-M8</f>
        <v>0</v>
      </c>
      <c r="O8" s="197">
        <f t="shared" ref="O8" si="3">O19</f>
        <v>3449.8144470235529</v>
      </c>
      <c r="P8" s="510">
        <f>P19</f>
        <v>7494.0119337985352</v>
      </c>
      <c r="Q8" s="504">
        <f>Q19</f>
        <v>7494.0119448682672</v>
      </c>
      <c r="R8" s="196">
        <f>S8-Q8</f>
        <v>0</v>
      </c>
      <c r="S8" s="197">
        <f t="shared" ref="S8" si="4">S19</f>
        <v>7494.0119448682672</v>
      </c>
      <c r="T8" s="510">
        <f>T19</f>
        <v>7959.0532246116527</v>
      </c>
      <c r="U8" s="504">
        <f>U19</f>
        <v>7959.0532356813856</v>
      </c>
      <c r="V8" s="196">
        <f>W8-U8</f>
        <v>0</v>
      </c>
      <c r="W8" s="197">
        <f t="shared" ref="W8" si="5">W19</f>
        <v>7959.0532356813856</v>
      </c>
    </row>
    <row r="9" spans="1:23" ht="15.75" thickBot="1">
      <c r="A9" s="19"/>
      <c r="B9" s="47">
        <v>2</v>
      </c>
      <c r="C9" s="102" t="s">
        <v>58</v>
      </c>
      <c r="D9" s="316">
        <v>0.30904142262856055</v>
      </c>
      <c r="E9" s="263">
        <v>0.3090414236514723</v>
      </c>
      <c r="F9" s="39">
        <f>G9-E9</f>
        <v>0</v>
      </c>
      <c r="G9" s="31">
        <v>0.3090414236514723</v>
      </c>
      <c r="H9" s="468">
        <v>0.31962315958912429</v>
      </c>
      <c r="I9" s="263">
        <v>0.31962316027419357</v>
      </c>
      <c r="J9" s="39">
        <f>K9-I9</f>
        <v>0</v>
      </c>
      <c r="K9" s="31">
        <v>0.31962316027419357</v>
      </c>
      <c r="L9" s="468">
        <v>0.31581588448471826</v>
      </c>
      <c r="M9" s="263">
        <v>0.31581588517806158</v>
      </c>
      <c r="N9" s="39">
        <f>O9-M9</f>
        <v>0</v>
      </c>
      <c r="O9" s="31">
        <v>0.31581588517806158</v>
      </c>
      <c r="P9" s="468">
        <v>0.49696617985715302</v>
      </c>
      <c r="Q9" s="263">
        <v>0.4969661802264253</v>
      </c>
      <c r="R9" s="39">
        <f>S9-Q9</f>
        <v>0</v>
      </c>
      <c r="S9" s="31">
        <v>0.4969661802264253</v>
      </c>
      <c r="T9" s="468">
        <v>0.50880649395401645</v>
      </c>
      <c r="U9" s="263">
        <v>0.5088064943016174</v>
      </c>
      <c r="V9" s="39">
        <f>W9-U9</f>
        <v>0</v>
      </c>
      <c r="W9" s="31">
        <v>0.5088064943016174</v>
      </c>
    </row>
    <row r="10" spans="1:23" ht="15.75" thickBot="1">
      <c r="A10" s="19"/>
      <c r="B10" s="86"/>
      <c r="C10" s="64"/>
      <c r="D10" s="501"/>
      <c r="E10" s="22"/>
      <c r="F10" s="93"/>
      <c r="G10" s="93"/>
      <c r="H10" s="511"/>
      <c r="I10" s="93"/>
      <c r="J10" s="93"/>
      <c r="K10" s="93"/>
      <c r="L10" s="511"/>
      <c r="M10" s="93"/>
      <c r="N10" s="93"/>
      <c r="O10" s="93"/>
      <c r="P10" s="511"/>
      <c r="Q10" s="93"/>
      <c r="R10" s="93"/>
      <c r="S10" s="93"/>
      <c r="T10" s="511"/>
      <c r="U10" s="93"/>
      <c r="V10" s="93"/>
      <c r="W10" s="93"/>
    </row>
    <row r="11" spans="1:23" ht="12.75" customHeight="1" thickBot="1">
      <c r="C11" s="19"/>
      <c r="D11" s="589" t="s">
        <v>23</v>
      </c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590"/>
      <c r="W11" s="591"/>
    </row>
    <row r="12" spans="1:23" ht="16.5" thickBot="1">
      <c r="B12" s="71"/>
      <c r="C12" s="69"/>
      <c r="D12" s="601">
        <v>2017</v>
      </c>
      <c r="E12" s="587"/>
      <c r="F12" s="587"/>
      <c r="G12" s="588"/>
      <c r="H12" s="587">
        <v>2018</v>
      </c>
      <c r="I12" s="587"/>
      <c r="J12" s="587"/>
      <c r="K12" s="588"/>
      <c r="L12" s="587">
        <v>2019</v>
      </c>
      <c r="M12" s="587"/>
      <c r="N12" s="587"/>
      <c r="O12" s="588"/>
      <c r="P12" s="587">
        <v>2020</v>
      </c>
      <c r="Q12" s="587"/>
      <c r="R12" s="587"/>
      <c r="S12" s="588"/>
      <c r="T12" s="587">
        <v>2021</v>
      </c>
      <c r="U12" s="587"/>
      <c r="V12" s="587"/>
      <c r="W12" s="588"/>
    </row>
    <row r="13" spans="1:23" ht="15.75">
      <c r="B13" s="66" t="s">
        <v>2</v>
      </c>
      <c r="C13" s="70"/>
      <c r="D13" s="518" t="s">
        <v>135</v>
      </c>
      <c r="E13" s="519" t="s">
        <v>240</v>
      </c>
      <c r="F13" s="519" t="s">
        <v>21</v>
      </c>
      <c r="G13" s="483" t="s">
        <v>21</v>
      </c>
      <c r="H13" s="106" t="s">
        <v>135</v>
      </c>
      <c r="I13" s="305" t="s">
        <v>240</v>
      </c>
      <c r="J13" s="265" t="s">
        <v>21</v>
      </c>
      <c r="K13" s="10" t="s">
        <v>21</v>
      </c>
      <c r="L13" s="106" t="s">
        <v>135</v>
      </c>
      <c r="M13" s="305" t="s">
        <v>240</v>
      </c>
      <c r="N13" s="265" t="s">
        <v>21</v>
      </c>
      <c r="O13" s="10" t="s">
        <v>21</v>
      </c>
      <c r="P13" s="106" t="s">
        <v>135</v>
      </c>
      <c r="Q13" s="305" t="s">
        <v>240</v>
      </c>
      <c r="R13" s="265" t="s">
        <v>21</v>
      </c>
      <c r="S13" s="10" t="s">
        <v>21</v>
      </c>
      <c r="T13" s="106" t="s">
        <v>135</v>
      </c>
      <c r="U13" s="305" t="s">
        <v>240</v>
      </c>
      <c r="V13" s="265" t="s">
        <v>21</v>
      </c>
      <c r="W13" s="10" t="s">
        <v>21</v>
      </c>
    </row>
    <row r="14" spans="1:23" ht="16.5" thickBot="1">
      <c r="B14" s="38" t="s">
        <v>3</v>
      </c>
      <c r="C14" s="37" t="s">
        <v>1</v>
      </c>
      <c r="D14" s="397">
        <v>42517</v>
      </c>
      <c r="E14" s="396">
        <v>42723</v>
      </c>
      <c r="F14" s="266" t="s">
        <v>15</v>
      </c>
      <c r="G14" s="12" t="s">
        <v>12</v>
      </c>
      <c r="H14" s="397">
        <v>42517</v>
      </c>
      <c r="I14" s="396">
        <v>42723</v>
      </c>
      <c r="J14" s="266" t="s">
        <v>15</v>
      </c>
      <c r="K14" s="12" t="s">
        <v>12</v>
      </c>
      <c r="L14" s="397">
        <v>42517</v>
      </c>
      <c r="M14" s="396">
        <v>42723</v>
      </c>
      <c r="N14" s="266" t="s">
        <v>15</v>
      </c>
      <c r="O14" s="12" t="s">
        <v>12</v>
      </c>
      <c r="P14" s="397">
        <v>42517</v>
      </c>
      <c r="Q14" s="396">
        <v>42723</v>
      </c>
      <c r="R14" s="266" t="s">
        <v>15</v>
      </c>
      <c r="S14" s="12" t="s">
        <v>12</v>
      </c>
      <c r="T14" s="397">
        <v>42517</v>
      </c>
      <c r="U14" s="396">
        <v>42723</v>
      </c>
      <c r="V14" s="266" t="s">
        <v>15</v>
      </c>
      <c r="W14" s="12" t="s">
        <v>12</v>
      </c>
    </row>
    <row r="15" spans="1:23">
      <c r="B15" s="15"/>
      <c r="C15" s="19"/>
      <c r="D15" s="313" t="s">
        <v>4</v>
      </c>
      <c r="E15" s="484" t="s">
        <v>5</v>
      </c>
      <c r="F15" s="261" t="s">
        <v>6</v>
      </c>
      <c r="G15" s="262" t="s">
        <v>7</v>
      </c>
      <c r="H15" s="260" t="s">
        <v>8</v>
      </c>
      <c r="I15" s="260" t="s">
        <v>9</v>
      </c>
      <c r="J15" s="261" t="s">
        <v>11</v>
      </c>
      <c r="K15" s="262" t="s">
        <v>13</v>
      </c>
      <c r="L15" s="260" t="s">
        <v>14</v>
      </c>
      <c r="M15" s="260" t="s">
        <v>136</v>
      </c>
      <c r="N15" s="261" t="s">
        <v>137</v>
      </c>
      <c r="O15" s="262" t="s">
        <v>138</v>
      </c>
      <c r="P15" s="260" t="s">
        <v>140</v>
      </c>
      <c r="Q15" s="260" t="s">
        <v>141</v>
      </c>
      <c r="R15" s="261" t="s">
        <v>142</v>
      </c>
      <c r="S15" s="262" t="s">
        <v>234</v>
      </c>
      <c r="T15" s="260" t="s">
        <v>235</v>
      </c>
      <c r="U15" s="260" t="s">
        <v>236</v>
      </c>
      <c r="V15" s="261" t="s">
        <v>237</v>
      </c>
      <c r="W15" s="262" t="s">
        <v>238</v>
      </c>
    </row>
    <row r="16" spans="1:23" ht="21" customHeight="1" thickBot="1">
      <c r="B16" s="101" t="s">
        <v>37</v>
      </c>
      <c r="C16" s="19"/>
      <c r="D16" s="515"/>
      <c r="E16" s="516"/>
      <c r="F16" s="516"/>
      <c r="G16" s="517"/>
      <c r="H16" s="128"/>
      <c r="I16" s="87"/>
      <c r="J16" s="95"/>
      <c r="K16" s="94"/>
      <c r="L16" s="128"/>
      <c r="M16" s="87"/>
      <c r="N16" s="95"/>
      <c r="O16" s="94"/>
      <c r="P16" s="128"/>
      <c r="Q16" s="87"/>
      <c r="R16" s="95"/>
      <c r="S16" s="94"/>
      <c r="T16" s="128"/>
      <c r="U16" s="87"/>
      <c r="V16" s="95"/>
      <c r="W16" s="94"/>
    </row>
    <row r="17" spans="2:23">
      <c r="B17" s="72">
        <v>3</v>
      </c>
      <c r="C17" s="19" t="s">
        <v>10</v>
      </c>
      <c r="D17" s="182">
        <f>'4. OEB_Adjustment_Input_Sheet'!E37</f>
        <v>4119.7837877648235</v>
      </c>
      <c r="E17" s="209">
        <f>'4. OEB_Adjustment_Input_Sheet'!F37</f>
        <v>3868.3763742382453</v>
      </c>
      <c r="F17" s="195">
        <f>G17-E17</f>
        <v>0</v>
      </c>
      <c r="G17" s="183">
        <f>'4. OEB_Adjustment_Input_Sheet'!H37</f>
        <v>3868.3763742382453</v>
      </c>
      <c r="H17" s="182">
        <f>'4. OEB_Adjustment_Input_Sheet'!I37</f>
        <v>4239.0395407273272</v>
      </c>
      <c r="I17" s="209">
        <f>'4. OEB_Adjustment_Input_Sheet'!J37</f>
        <v>3960.6327001475947</v>
      </c>
      <c r="J17" s="195">
        <f>K17-I17</f>
        <v>0</v>
      </c>
      <c r="K17" s="183">
        <f>'4. OEB_Adjustment_Input_Sheet'!L37</f>
        <v>3960.6327001475947</v>
      </c>
      <c r="L17" s="182">
        <f>'4. OEB_Adjustment_Input_Sheet'!M37</f>
        <v>4124.6737164305332</v>
      </c>
      <c r="M17" s="209">
        <f>'4. OEB_Adjustment_Input_Sheet'!N37</f>
        <v>3819.2674487976474</v>
      </c>
      <c r="N17" s="195">
        <f>O17-M17</f>
        <v>0</v>
      </c>
      <c r="O17" s="183">
        <f>'4. OEB_Adjustment_Input_Sheet'!P37</f>
        <v>3819.2674487976474</v>
      </c>
      <c r="P17" s="182">
        <f>'4. OEB_Adjustment_Input_Sheet'!Q37</f>
        <v>8118.5988413284031</v>
      </c>
      <c r="Q17" s="209">
        <f>'4. OEB_Adjustment_Input_Sheet'!R37</f>
        <v>7786.1931466423612</v>
      </c>
      <c r="R17" s="195">
        <f>S17-Q17</f>
        <v>0</v>
      </c>
      <c r="S17" s="183">
        <f>'4. OEB_Adjustment_Input_Sheet'!T37</f>
        <v>7786.1931466423612</v>
      </c>
      <c r="T17" s="182">
        <f>'4. OEB_Adjustment_Input_Sheet'!U37</f>
        <v>8549.152209794418</v>
      </c>
      <c r="U17" s="209">
        <f>'4. OEB_Adjustment_Input_Sheet'!V37</f>
        <v>8208.6398874554798</v>
      </c>
      <c r="V17" s="195">
        <f>W17-U17</f>
        <v>0</v>
      </c>
      <c r="W17" s="183">
        <f>'4. OEB_Adjustment_Input_Sheet'!X37</f>
        <v>8208.6398874554798</v>
      </c>
    </row>
    <row r="18" spans="2:23">
      <c r="B18" s="72">
        <v>4</v>
      </c>
      <c r="C18" s="64" t="s">
        <v>63</v>
      </c>
      <c r="D18" s="322">
        <f>'4. OEB_Adjustment_Input_Sheet'!E24</f>
        <v>775.4040263704037</v>
      </c>
      <c r="E18" s="505">
        <f>'4. OEB_Adjustment_Input_Sheet'!F24</f>
        <v>523.99660177409419</v>
      </c>
      <c r="F18" s="277">
        <f>G18-E18</f>
        <v>0</v>
      </c>
      <c r="G18" s="278">
        <f>'4. OEB_Adjustment_Input_Sheet'!H24</f>
        <v>523.99660177409419</v>
      </c>
      <c r="H18" s="322">
        <f>'4. OEB_Adjustment_Input_Sheet'!I24</f>
        <v>725.13165342355842</v>
      </c>
      <c r="I18" s="505">
        <f>'4. OEB_Adjustment_Input_Sheet'!J24</f>
        <v>446.7248017740942</v>
      </c>
      <c r="J18" s="277">
        <f>K18-I18</f>
        <v>0</v>
      </c>
      <c r="K18" s="278">
        <f>'4. OEB_Adjustment_Input_Sheet'!L24</f>
        <v>446.7248017740942</v>
      </c>
      <c r="L18" s="322">
        <f>'4. OEB_Adjustment_Input_Sheet'!M24</f>
        <v>674.85928047671291</v>
      </c>
      <c r="M18" s="505">
        <f>'4. OEB_Adjustment_Input_Sheet'!N24</f>
        <v>369.45300177409422</v>
      </c>
      <c r="N18" s="277">
        <f>O18-M18</f>
        <v>0</v>
      </c>
      <c r="O18" s="278">
        <f>'4. OEB_Adjustment_Input_Sheet'!P24</f>
        <v>369.45300177409422</v>
      </c>
      <c r="P18" s="322">
        <f>'4. OEB_Adjustment_Input_Sheet'!Q24</f>
        <v>624.58690752986763</v>
      </c>
      <c r="Q18" s="505">
        <f>'4. OEB_Adjustment_Input_Sheet'!R24</f>
        <v>292.18120177409423</v>
      </c>
      <c r="R18" s="277">
        <f>S18-Q18</f>
        <v>0</v>
      </c>
      <c r="S18" s="278">
        <f>'4. OEB_Adjustment_Input_Sheet'!T24</f>
        <v>292.18120177409423</v>
      </c>
      <c r="T18" s="322">
        <f>'4. OEB_Adjustment_Input_Sheet'!U24</f>
        <v>590.09898518276486</v>
      </c>
      <c r="U18" s="505">
        <f>'4. OEB_Adjustment_Input_Sheet'!V24</f>
        <v>249.58665177409424</v>
      </c>
      <c r="V18" s="277">
        <f>W18-U18</f>
        <v>0</v>
      </c>
      <c r="W18" s="278">
        <f>'4. OEB_Adjustment_Input_Sheet'!X24</f>
        <v>249.58665177409424</v>
      </c>
    </row>
    <row r="19" spans="2:23" ht="16.5" thickBot="1">
      <c r="B19" s="72">
        <v>5</v>
      </c>
      <c r="C19" s="16" t="s">
        <v>39</v>
      </c>
      <c r="D19" s="317">
        <f>D17-D18</f>
        <v>3344.3797613944198</v>
      </c>
      <c r="E19" s="506">
        <f>E17-E18</f>
        <v>3344.3797724641508</v>
      </c>
      <c r="F19" s="275">
        <f>G19-E19</f>
        <v>0</v>
      </c>
      <c r="G19" s="276">
        <f t="shared" ref="G19:H19" si="6">G17-G18</f>
        <v>3344.3797724641508</v>
      </c>
      <c r="H19" s="317">
        <f t="shared" si="6"/>
        <v>3513.9078873037688</v>
      </c>
      <c r="I19" s="506">
        <f>I17-I18</f>
        <v>3513.9078983735008</v>
      </c>
      <c r="J19" s="275">
        <f>K19-I19</f>
        <v>0</v>
      </c>
      <c r="K19" s="276">
        <f t="shared" ref="K19:L19" si="7">K17-K18</f>
        <v>3513.9078983735008</v>
      </c>
      <c r="L19" s="317">
        <f t="shared" si="7"/>
        <v>3449.8144359538201</v>
      </c>
      <c r="M19" s="506">
        <f>M17-M18</f>
        <v>3449.8144470235529</v>
      </c>
      <c r="N19" s="275">
        <f>O19-M19</f>
        <v>0</v>
      </c>
      <c r="O19" s="276">
        <f t="shared" ref="O19:P19" si="8">O17-O18</f>
        <v>3449.8144470235529</v>
      </c>
      <c r="P19" s="317">
        <f t="shared" si="8"/>
        <v>7494.0119337985352</v>
      </c>
      <c r="Q19" s="506">
        <f>Q17-Q18</f>
        <v>7494.0119448682672</v>
      </c>
      <c r="R19" s="275">
        <f>S19-Q19</f>
        <v>0</v>
      </c>
      <c r="S19" s="276">
        <f t="shared" ref="S19:T19" si="9">S17-S18</f>
        <v>7494.0119448682672</v>
      </c>
      <c r="T19" s="317">
        <f t="shared" si="9"/>
        <v>7959.0532246116527</v>
      </c>
      <c r="U19" s="506">
        <f>U17-U18</f>
        <v>7959.0532356813856</v>
      </c>
      <c r="V19" s="275">
        <f>W19-U19</f>
        <v>0</v>
      </c>
      <c r="W19" s="276">
        <f t="shared" ref="W19" si="10">W17-W18</f>
        <v>7959.0532356813856</v>
      </c>
    </row>
    <row r="20" spans="2:23" ht="15.75" thickBot="1">
      <c r="B20" s="46"/>
      <c r="C20" s="23"/>
      <c r="D20" s="318"/>
      <c r="E20" s="26"/>
      <c r="F20" s="17"/>
      <c r="G20" s="18"/>
      <c r="H20" s="318"/>
      <c r="I20" s="26"/>
      <c r="J20" s="17"/>
      <c r="K20" s="18"/>
      <c r="L20" s="318"/>
      <c r="M20" s="26"/>
      <c r="N20" s="17"/>
      <c r="O20" s="18"/>
      <c r="P20" s="318"/>
      <c r="Q20" s="26"/>
      <c r="R20" s="17"/>
      <c r="S20" s="18"/>
      <c r="T20" s="318"/>
      <c r="U20" s="26"/>
      <c r="V20" s="17"/>
      <c r="W20" s="18"/>
    </row>
    <row r="21" spans="2:23" ht="16.5" thickBot="1">
      <c r="B21" s="72">
        <v>6</v>
      </c>
      <c r="C21" s="16" t="s">
        <v>27</v>
      </c>
      <c r="D21" s="202">
        <f>D19*'4. OEB_Adjustment_Input_Sheet'!E8</f>
        <v>1638.7460830832656</v>
      </c>
      <c r="E21" s="507">
        <f>E19*'4. OEB_Adjustment_Input_Sheet'!F8</f>
        <v>1638.7460885074338</v>
      </c>
      <c r="F21" s="204">
        <f>G21-E21</f>
        <v>0</v>
      </c>
      <c r="G21" s="203">
        <f>G19*'4. OEB_Adjustment_Input_Sheet'!H8</f>
        <v>1638.7460885074338</v>
      </c>
      <c r="H21" s="202">
        <f>H19*'4. OEB_Adjustment_Input_Sheet'!I8</f>
        <v>1721.8148647788466</v>
      </c>
      <c r="I21" s="507">
        <f>I19*'4. OEB_Adjustment_Input_Sheet'!J8</f>
        <v>1721.8148702030153</v>
      </c>
      <c r="J21" s="204">
        <f>K21-I21</f>
        <v>0</v>
      </c>
      <c r="K21" s="203">
        <f>K19*'4. OEB_Adjustment_Input_Sheet'!L8</f>
        <v>1721.8148702030153</v>
      </c>
      <c r="L21" s="202">
        <f>L19*'4. OEB_Adjustment_Input_Sheet'!M8</f>
        <v>1690.4090736173719</v>
      </c>
      <c r="M21" s="507">
        <f>M19*'4. OEB_Adjustment_Input_Sheet'!N8</f>
        <v>1690.409079041541</v>
      </c>
      <c r="N21" s="204">
        <f>O21-M21</f>
        <v>0</v>
      </c>
      <c r="O21" s="203">
        <f>O19*'4. OEB_Adjustment_Input_Sheet'!P8</f>
        <v>1690.409079041541</v>
      </c>
      <c r="P21" s="202">
        <f>P19*'4. OEB_Adjustment_Input_Sheet'!Q8</f>
        <v>3672.0658475612822</v>
      </c>
      <c r="Q21" s="507">
        <f>Q19*'4. OEB_Adjustment_Input_Sheet'!R8</f>
        <v>3672.0658529854509</v>
      </c>
      <c r="R21" s="204">
        <f>S21-Q21</f>
        <v>0</v>
      </c>
      <c r="S21" s="203">
        <f>S19*'4. OEB_Adjustment_Input_Sheet'!T8</f>
        <v>3672.0658529854509</v>
      </c>
      <c r="T21" s="202">
        <f>T19*'4. OEB_Adjustment_Input_Sheet'!U8</f>
        <v>3899.9360800597096</v>
      </c>
      <c r="U21" s="507">
        <f>U19*'4. OEB_Adjustment_Input_Sheet'!V8</f>
        <v>3899.9360854838787</v>
      </c>
      <c r="V21" s="204">
        <f>W21-U21</f>
        <v>0</v>
      </c>
      <c r="W21" s="203">
        <f>W19*'4. OEB_Adjustment_Input_Sheet'!X8</f>
        <v>3899.9360854838787</v>
      </c>
    </row>
    <row r="22" spans="2:23" ht="15.75" thickBot="1">
      <c r="B22" s="48"/>
      <c r="C22" s="23"/>
      <c r="D22" s="319"/>
      <c r="E22" s="17"/>
      <c r="F22" s="17"/>
      <c r="G22" s="18"/>
      <c r="H22" s="319"/>
      <c r="I22" s="17"/>
      <c r="J22" s="17"/>
      <c r="K22" s="18"/>
      <c r="L22" s="319"/>
      <c r="M22" s="17"/>
      <c r="N22" s="17"/>
      <c r="O22" s="18"/>
      <c r="P22" s="319"/>
      <c r="Q22" s="17"/>
      <c r="R22" s="17"/>
      <c r="S22" s="18"/>
      <c r="T22" s="319"/>
      <c r="U22" s="17"/>
      <c r="V22" s="17"/>
      <c r="W22" s="18"/>
    </row>
    <row r="23" spans="2:23">
      <c r="B23" s="72">
        <v>7</v>
      </c>
      <c r="C23" s="19" t="s">
        <v>40</v>
      </c>
      <c r="D23" s="182">
        <f>D19-D21</f>
        <v>1705.6336783111542</v>
      </c>
      <c r="E23" s="209">
        <f>E19-E21</f>
        <v>1705.6336839567171</v>
      </c>
      <c r="F23" s="195">
        <f>G23-E23</f>
        <v>0</v>
      </c>
      <c r="G23" s="183">
        <f t="shared" ref="G23:H23" si="11">G19-G21</f>
        <v>1705.6336839567171</v>
      </c>
      <c r="H23" s="182">
        <f t="shared" si="11"/>
        <v>1792.0930225249222</v>
      </c>
      <c r="I23" s="209">
        <f>I19-I21</f>
        <v>1792.0930281704855</v>
      </c>
      <c r="J23" s="195">
        <f>K23-I23</f>
        <v>0</v>
      </c>
      <c r="K23" s="183">
        <f t="shared" ref="K23:L23" si="12">K19-K21</f>
        <v>1792.0930281704855</v>
      </c>
      <c r="L23" s="182">
        <f t="shared" si="12"/>
        <v>1759.4053623364482</v>
      </c>
      <c r="M23" s="209">
        <f>M19-M21</f>
        <v>1759.405367982012</v>
      </c>
      <c r="N23" s="195">
        <f>O23-M23</f>
        <v>0</v>
      </c>
      <c r="O23" s="183">
        <f t="shared" ref="O23:P23" si="13">O19-O21</f>
        <v>1759.405367982012</v>
      </c>
      <c r="P23" s="182">
        <f t="shared" si="13"/>
        <v>3821.946086237253</v>
      </c>
      <c r="Q23" s="209">
        <f>Q19-Q21</f>
        <v>3821.9460918828163</v>
      </c>
      <c r="R23" s="195">
        <f>S23-Q23</f>
        <v>0</v>
      </c>
      <c r="S23" s="183">
        <f t="shared" ref="S23:T23" si="14">S19-S21</f>
        <v>3821.9460918828163</v>
      </c>
      <c r="T23" s="182">
        <f t="shared" si="14"/>
        <v>4059.1171445519431</v>
      </c>
      <c r="U23" s="209">
        <f>U19-U21</f>
        <v>4059.1171501975068</v>
      </c>
      <c r="V23" s="195">
        <f>W23-U23</f>
        <v>0</v>
      </c>
      <c r="W23" s="183">
        <f t="shared" ref="W23" si="15">W19-W21</f>
        <v>4059.1171501975068</v>
      </c>
    </row>
    <row r="24" spans="2:23">
      <c r="B24" s="72">
        <v>8</v>
      </c>
      <c r="C24" s="64" t="s">
        <v>103</v>
      </c>
      <c r="D24" s="184">
        <f>D9*'4. OEB_Adjustment_Input_Sheet'!E22</f>
        <v>11.455720293166912</v>
      </c>
      <c r="E24" s="223">
        <f>E9*'4. OEB_Adjustment_Input_Sheet'!F22</f>
        <v>11.455720331084777</v>
      </c>
      <c r="F24" s="193">
        <f>G24-E24</f>
        <v>0</v>
      </c>
      <c r="G24" s="186">
        <f>G9*'4. OEB_Adjustment_Input_Sheet'!H22</f>
        <v>11.455720331084777</v>
      </c>
      <c r="H24" s="184">
        <f>H9*'4. OEB_Adjustment_Input_Sheet'!I22</f>
        <v>11.847970036923048</v>
      </c>
      <c r="I24" s="223">
        <f>I9*'4. OEB_Adjustment_Input_Sheet'!J22</f>
        <v>11.847970062317579</v>
      </c>
      <c r="J24" s="193">
        <f>K24-I24</f>
        <v>0</v>
      </c>
      <c r="K24" s="186">
        <f>K9*'4. OEB_Adjustment_Input_Sheet'!L22</f>
        <v>11.847970062317579</v>
      </c>
      <c r="L24" s="184">
        <f>L9*'4. OEB_Adjustment_Input_Sheet'!M22</f>
        <v>11.706839834038773</v>
      </c>
      <c r="M24" s="223">
        <f>M9*'4. OEB_Adjustment_Input_Sheet'!N22</f>
        <v>11.706839859740011</v>
      </c>
      <c r="N24" s="193">
        <f>O24-M24</f>
        <v>0</v>
      </c>
      <c r="O24" s="186">
        <f>O9*'4. OEB_Adjustment_Input_Sheet'!P22</f>
        <v>11.706839859740011</v>
      </c>
      <c r="P24" s="184">
        <f>P9*'4. OEB_Adjustment_Input_Sheet'!Q22</f>
        <v>18.42182029575309</v>
      </c>
      <c r="Q24" s="223">
        <f>Q9*'4. OEB_Adjustment_Input_Sheet'!R22</f>
        <v>18.421820309441483</v>
      </c>
      <c r="R24" s="193">
        <f>S24-Q24</f>
        <v>0</v>
      </c>
      <c r="S24" s="186">
        <f>S9*'4. OEB_Adjustment_Input_Sheet'!T22</f>
        <v>18.421820309441483</v>
      </c>
      <c r="T24" s="184">
        <f>T9*'4. OEB_Adjustment_Input_Sheet'!U22</f>
        <v>18.860723680688434</v>
      </c>
      <c r="U24" s="223">
        <f>U9*'4. OEB_Adjustment_Input_Sheet'!V22</f>
        <v>18.860723693573497</v>
      </c>
      <c r="V24" s="193">
        <f>W24-U24</f>
        <v>0</v>
      </c>
      <c r="W24" s="186">
        <f>W9*'4. OEB_Adjustment_Input_Sheet'!X22</f>
        <v>18.860723693573497</v>
      </c>
    </row>
    <row r="25" spans="2:23">
      <c r="B25" s="72">
        <v>9</v>
      </c>
      <c r="C25" s="64" t="s">
        <v>29</v>
      </c>
      <c r="D25" s="184">
        <f>D9*'4. OEB_Adjustment_Input_Sheet'!E23</f>
        <v>889.53514638556896</v>
      </c>
      <c r="E25" s="223">
        <f>E9*'4. OEB_Adjustment_Input_Sheet'!F23</f>
        <v>889.53514932988605</v>
      </c>
      <c r="F25" s="193">
        <f>G25-E25</f>
        <v>0</v>
      </c>
      <c r="G25" s="186">
        <f>G9*'4. OEB_Adjustment_Input_Sheet'!H23</f>
        <v>889.53514932988605</v>
      </c>
      <c r="H25" s="184">
        <f>H9*'4. OEB_Adjustment_Input_Sheet'!I23</f>
        <v>1012.5829148733745</v>
      </c>
      <c r="I25" s="223">
        <f>I9*'4. OEB_Adjustment_Input_Sheet'!J23</f>
        <v>1012.5829170437099</v>
      </c>
      <c r="J25" s="193">
        <f>K25-I25</f>
        <v>0</v>
      </c>
      <c r="K25" s="186">
        <f>K9*'4. OEB_Adjustment_Input_Sheet'!L23</f>
        <v>1012.5829170437099</v>
      </c>
      <c r="L25" s="184">
        <f>L9*'4. OEB_Adjustment_Input_Sheet'!M23</f>
        <v>1102.1152436887417</v>
      </c>
      <c r="M25" s="223">
        <f>M9*'4. OEB_Adjustment_Input_Sheet'!N23</f>
        <v>1102.1152461083295</v>
      </c>
      <c r="N25" s="193">
        <f>O25-M25</f>
        <v>0</v>
      </c>
      <c r="O25" s="186">
        <f>O9*'4. OEB_Adjustment_Input_Sheet'!P23</f>
        <v>1102.1152461083295</v>
      </c>
      <c r="P25" s="184">
        <f>P9*'4. OEB_Adjustment_Input_Sheet'!Q23</f>
        <v>1753.1211320340822</v>
      </c>
      <c r="Q25" s="223">
        <f>Q9*'4. OEB_Adjustment_Input_Sheet'!R23</f>
        <v>1753.1211333367442</v>
      </c>
      <c r="R25" s="193">
        <f>S25-Q25</f>
        <v>0</v>
      </c>
      <c r="S25" s="186">
        <f>S9*'4. OEB_Adjustment_Input_Sheet'!T23</f>
        <v>1753.1211333367442</v>
      </c>
      <c r="T25" s="184">
        <f>T9*'4. OEB_Adjustment_Input_Sheet'!U23</f>
        <v>1732.999125349083</v>
      </c>
      <c r="U25" s="223">
        <f>U9*'4. OEB_Adjustment_Input_Sheet'!V23</f>
        <v>1732.9991265330148</v>
      </c>
      <c r="V25" s="193">
        <f>W25-U25</f>
        <v>0</v>
      </c>
      <c r="W25" s="186">
        <f>W9*'4. OEB_Adjustment_Input_Sheet'!X23</f>
        <v>1732.9991265330148</v>
      </c>
    </row>
    <row r="26" spans="2:23" ht="16.5" thickBot="1">
      <c r="B26" s="72">
        <v>10</v>
      </c>
      <c r="C26" s="16" t="s">
        <v>24</v>
      </c>
      <c r="D26" s="268">
        <f t="shared" ref="D26" si="16">D23-D24-D25</f>
        <v>804.64281163241833</v>
      </c>
      <c r="E26" s="485">
        <f t="shared" ref="E26" si="17">E23-E24-E25</f>
        <v>804.64281429574612</v>
      </c>
      <c r="F26" s="275">
        <f>G26-E26</f>
        <v>0</v>
      </c>
      <c r="G26" s="276">
        <f t="shared" ref="G26:H26" si="18">G23-G24-G25</f>
        <v>804.64281429574612</v>
      </c>
      <c r="H26" s="268">
        <f t="shared" si="18"/>
        <v>767.66213761462461</v>
      </c>
      <c r="I26" s="485">
        <f>I23-I24-I25</f>
        <v>767.66214106445807</v>
      </c>
      <c r="J26" s="275">
        <f>K26-I26</f>
        <v>0</v>
      </c>
      <c r="K26" s="276">
        <f t="shared" ref="K26:L26" si="19">K23-K24-K25</f>
        <v>767.66214106445807</v>
      </c>
      <c r="L26" s="268">
        <f t="shared" si="19"/>
        <v>645.58327881366768</v>
      </c>
      <c r="M26" s="485">
        <f>M23-M24-M25</f>
        <v>645.58328201394238</v>
      </c>
      <c r="N26" s="275">
        <f>O26-M26</f>
        <v>0</v>
      </c>
      <c r="O26" s="276">
        <f t="shared" ref="O26:P26" si="20">O23-O24-O25</f>
        <v>645.58328201394238</v>
      </c>
      <c r="P26" s="268">
        <f t="shared" si="20"/>
        <v>2050.4031339074177</v>
      </c>
      <c r="Q26" s="485">
        <f>Q23-Q24-Q25</f>
        <v>2050.4031382366306</v>
      </c>
      <c r="R26" s="275">
        <f>S26-Q26</f>
        <v>0</v>
      </c>
      <c r="S26" s="276">
        <f t="shared" ref="S26:T26" si="21">S23-S24-S25</f>
        <v>2050.4031382366306</v>
      </c>
      <c r="T26" s="268">
        <f t="shared" si="21"/>
        <v>2307.2572955221717</v>
      </c>
      <c r="U26" s="485">
        <f>U23-U24-U25</f>
        <v>2307.2572999709182</v>
      </c>
      <c r="V26" s="275">
        <f>W26-U26</f>
        <v>0</v>
      </c>
      <c r="W26" s="276">
        <f t="shared" ref="W26" si="22">W23-W24-W25</f>
        <v>2307.2572999709182</v>
      </c>
    </row>
    <row r="27" spans="2:23">
      <c r="B27" s="100"/>
      <c r="C27" s="19"/>
      <c r="D27" s="320"/>
      <c r="E27" s="508"/>
      <c r="F27" s="17"/>
      <c r="G27" s="199"/>
      <c r="H27" s="320"/>
      <c r="I27" s="508"/>
      <c r="J27" s="17"/>
      <c r="K27" s="199"/>
      <c r="L27" s="320"/>
      <c r="M27" s="508"/>
      <c r="N27" s="17"/>
      <c r="O27" s="199"/>
      <c r="P27" s="320"/>
      <c r="Q27" s="508"/>
      <c r="R27" s="17"/>
      <c r="S27" s="199"/>
      <c r="T27" s="320"/>
      <c r="U27" s="508"/>
      <c r="V27" s="17"/>
      <c r="W27" s="199"/>
    </row>
    <row r="28" spans="2:23" ht="16.5" thickBot="1">
      <c r="B28" s="101" t="s">
        <v>45</v>
      </c>
      <c r="C28" s="19"/>
      <c r="D28" s="319"/>
      <c r="E28" s="17"/>
      <c r="F28" s="17"/>
      <c r="G28" s="18"/>
      <c r="H28" s="319"/>
      <c r="I28" s="17"/>
      <c r="J28" s="17"/>
      <c r="K28" s="18"/>
      <c r="L28" s="319"/>
      <c r="M28" s="17"/>
      <c r="N28" s="17"/>
      <c r="O28" s="18"/>
      <c r="P28" s="319"/>
      <c r="Q28" s="17"/>
      <c r="R28" s="17"/>
      <c r="S28" s="18"/>
      <c r="T28" s="319"/>
      <c r="U28" s="17"/>
      <c r="V28" s="17"/>
      <c r="W28" s="18"/>
    </row>
    <row r="29" spans="2:23" ht="15.75" thickBot="1">
      <c r="B29" s="72">
        <v>11</v>
      </c>
      <c r="C29" s="64" t="s">
        <v>63</v>
      </c>
      <c r="D29" s="323">
        <f>D18*'4. OEB_Adjustment_Input_Sheet'!E19</f>
        <v>39.62314574752763</v>
      </c>
      <c r="E29" s="509">
        <f>E18*'4. OEB_Adjustment_Input_Sheet'!F19</f>
        <v>25.937831787817665</v>
      </c>
      <c r="F29" s="207">
        <f>G29-E29</f>
        <v>0</v>
      </c>
      <c r="G29" s="208">
        <f>G18*'4. OEB_Adjustment_Input_Sheet'!H19</f>
        <v>25.937831787817665</v>
      </c>
      <c r="H29" s="323">
        <f>H18*'4. OEB_Adjustment_Input_Sheet'!I19</f>
        <v>37.054227489943834</v>
      </c>
      <c r="I29" s="509">
        <f>I18*'4. OEB_Adjustment_Input_Sheet'!J19</f>
        <v>22.112877687817665</v>
      </c>
      <c r="J29" s="207">
        <f>K29-I29</f>
        <v>0</v>
      </c>
      <c r="K29" s="208">
        <f>K18*'4. OEB_Adjustment_Input_Sheet'!L19</f>
        <v>22.112877687817665</v>
      </c>
      <c r="L29" s="323">
        <f>L18*'4. OEB_Adjustment_Input_Sheet'!M19</f>
        <v>34.485309232360031</v>
      </c>
      <c r="M29" s="509">
        <f>M18*'4. OEB_Adjustment_Input_Sheet'!N19</f>
        <v>18.287923587817666</v>
      </c>
      <c r="N29" s="207">
        <f>O29-M29</f>
        <v>0</v>
      </c>
      <c r="O29" s="208">
        <f>O18*'4. OEB_Adjustment_Input_Sheet'!P19</f>
        <v>18.287923587817666</v>
      </c>
      <c r="P29" s="323">
        <f>P18*'4. OEB_Adjustment_Input_Sheet'!Q19</f>
        <v>31.916390974776235</v>
      </c>
      <c r="Q29" s="509">
        <f>Q18*'4. OEB_Adjustment_Input_Sheet'!R19</f>
        <v>14.462969487817665</v>
      </c>
      <c r="R29" s="207">
        <f>S29-Q29</f>
        <v>0</v>
      </c>
      <c r="S29" s="208">
        <f>S18*'4. OEB_Adjustment_Input_Sheet'!T19</f>
        <v>14.462969487817665</v>
      </c>
      <c r="T29" s="323">
        <f>T18*'4. OEB_Adjustment_Input_Sheet'!U19</f>
        <v>30.154058142839283</v>
      </c>
      <c r="U29" s="509">
        <f>U18*'4. OEB_Adjustment_Input_Sheet'!V19</f>
        <v>12.354539262817665</v>
      </c>
      <c r="V29" s="207">
        <f>W29-U29</f>
        <v>0</v>
      </c>
      <c r="W29" s="208">
        <f>W18*'4. OEB_Adjustment_Input_Sheet'!X19</f>
        <v>12.354539262817665</v>
      </c>
    </row>
    <row r="30" spans="2:23" ht="15.75" thickBot="1">
      <c r="B30" s="48"/>
      <c r="C30" s="23"/>
      <c r="D30" s="318"/>
      <c r="E30" s="26"/>
      <c r="F30" s="17"/>
      <c r="G30" s="18"/>
      <c r="H30" s="318"/>
      <c r="I30" s="26"/>
      <c r="J30" s="17"/>
      <c r="K30" s="18"/>
      <c r="L30" s="318"/>
      <c r="M30" s="26"/>
      <c r="N30" s="17"/>
      <c r="O30" s="18"/>
      <c r="P30" s="318"/>
      <c r="Q30" s="26"/>
      <c r="R30" s="17"/>
      <c r="S30" s="18"/>
      <c r="T30" s="318"/>
      <c r="U30" s="26"/>
      <c r="V30" s="17"/>
      <c r="W30" s="18"/>
    </row>
    <row r="31" spans="2:23" ht="16.5" thickBot="1">
      <c r="B31" s="72">
        <v>12</v>
      </c>
      <c r="C31" s="16" t="s">
        <v>27</v>
      </c>
      <c r="D31" s="202">
        <f>D21*'4. OEB_Adjustment_Input_Sheet'!E18</f>
        <v>150.60076503535211</v>
      </c>
      <c r="E31" s="507">
        <f>E21*'4. OEB_Adjustment_Input_Sheet'!F18</f>
        <v>143.88190657095268</v>
      </c>
      <c r="F31" s="204">
        <f>G31-E31</f>
        <v>0</v>
      </c>
      <c r="G31" s="205">
        <f>G21*'4. OEB_Adjustment_Input_Sheet'!H18</f>
        <v>143.88190657095268</v>
      </c>
      <c r="H31" s="202">
        <f>H21*'4. OEB_Adjustment_Input_Sheet'!I18</f>
        <v>158.234786073176</v>
      </c>
      <c r="I31" s="507">
        <f>I21*'4. OEB_Adjustment_Input_Sheet'!J18</f>
        <v>151.17534560382475</v>
      </c>
      <c r="J31" s="204">
        <f>K31-I31</f>
        <v>0</v>
      </c>
      <c r="K31" s="205">
        <f>K21*'4. OEB_Adjustment_Input_Sheet'!L18</f>
        <v>151.17534560382475</v>
      </c>
      <c r="L31" s="202">
        <f>L21*'4. OEB_Adjustment_Input_Sheet'!M18</f>
        <v>155.34859386543647</v>
      </c>
      <c r="M31" s="507">
        <f>M21*'4. OEB_Adjustment_Input_Sheet'!N18</f>
        <v>148.4179171398473</v>
      </c>
      <c r="N31" s="204">
        <f>O31-M31</f>
        <v>0</v>
      </c>
      <c r="O31" s="205">
        <f>O21*'4. OEB_Adjustment_Input_Sheet'!P18</f>
        <v>148.4179171398473</v>
      </c>
      <c r="P31" s="202">
        <f>P21*'4. OEB_Adjustment_Input_Sheet'!Q18</f>
        <v>337.46285139088184</v>
      </c>
      <c r="Q31" s="507">
        <f>Q21*'4. OEB_Adjustment_Input_Sheet'!R18</f>
        <v>322.4073818921226</v>
      </c>
      <c r="R31" s="204">
        <f>S31-Q31</f>
        <v>0</v>
      </c>
      <c r="S31" s="205">
        <f>S21*'4. OEB_Adjustment_Input_Sheet'!T18</f>
        <v>322.4073818921226</v>
      </c>
      <c r="T31" s="202">
        <f>T21*'4. OEB_Adjustment_Input_Sheet'!U18</f>
        <v>358.40412575748729</v>
      </c>
      <c r="U31" s="507">
        <f>U21*'4. OEB_Adjustment_Input_Sheet'!V18</f>
        <v>342.41438830548458</v>
      </c>
      <c r="V31" s="204">
        <f>W31-U31</f>
        <v>0</v>
      </c>
      <c r="W31" s="205">
        <f>W21*'4. OEB_Adjustment_Input_Sheet'!X18</f>
        <v>342.41438830548458</v>
      </c>
    </row>
    <row r="32" spans="2:23" ht="15.75" thickBot="1">
      <c r="B32" s="48"/>
      <c r="C32" s="23"/>
      <c r="D32" s="319"/>
      <c r="E32" s="17"/>
      <c r="F32" s="17"/>
      <c r="G32" s="18"/>
      <c r="H32" s="319"/>
      <c r="I32" s="17"/>
      <c r="J32" s="17"/>
      <c r="K32" s="18"/>
      <c r="L32" s="319"/>
      <c r="M32" s="17"/>
      <c r="N32" s="17"/>
      <c r="O32" s="18"/>
      <c r="P32" s="319"/>
      <c r="Q32" s="17"/>
      <c r="R32" s="17"/>
      <c r="S32" s="18"/>
      <c r="T32" s="319"/>
      <c r="U32" s="17"/>
      <c r="V32" s="17"/>
      <c r="W32" s="18"/>
    </row>
    <row r="33" spans="2:23">
      <c r="B33" s="72">
        <v>13</v>
      </c>
      <c r="C33" s="19" t="s">
        <v>29</v>
      </c>
      <c r="D33" s="182">
        <f>D25*'4. OEB_Adjustment_Input_Sheet'!E16</f>
        <v>43.459649443115069</v>
      </c>
      <c r="E33" s="209">
        <f>E25*'4. OEB_Adjustment_Input_Sheet'!F16</f>
        <v>43.459649586964346</v>
      </c>
      <c r="F33" s="195">
        <f>G33-E33</f>
        <v>0</v>
      </c>
      <c r="G33" s="183">
        <f>G25*'4. OEB_Adjustment_Input_Sheet'!H16</f>
        <v>43.459649586964346</v>
      </c>
      <c r="H33" s="182">
        <f>H25*'4. OEB_Adjustment_Input_Sheet'!I16</f>
        <v>46.564823236562333</v>
      </c>
      <c r="I33" s="209">
        <f>I25*'4. OEB_Adjustment_Input_Sheet'!J16</f>
        <v>46.564823336367773</v>
      </c>
      <c r="J33" s="195">
        <f>K33-I33</f>
        <v>0</v>
      </c>
      <c r="K33" s="183">
        <f>K25*'4. OEB_Adjustment_Input_Sheet'!L16</f>
        <v>46.564823336367773</v>
      </c>
      <c r="L33" s="182">
        <f>L25*'4. OEB_Adjustment_Input_Sheet'!M16</f>
        <v>49.835336845874295</v>
      </c>
      <c r="M33" s="209">
        <f>M25*'4. OEB_Adjustment_Input_Sheet'!N16</f>
        <v>49.835336955282976</v>
      </c>
      <c r="N33" s="195">
        <f>O33-M33</f>
        <v>0</v>
      </c>
      <c r="O33" s="183">
        <f>O25*'4. OEB_Adjustment_Input_Sheet'!P16</f>
        <v>49.835336955282976</v>
      </c>
      <c r="P33" s="182">
        <f>P25*'4. OEB_Adjustment_Input_Sheet'!Q16</f>
        <v>78.758910773985747</v>
      </c>
      <c r="Q33" s="209">
        <f>Q25*'4. OEB_Adjustment_Input_Sheet'!R16</f>
        <v>78.758910832507794</v>
      </c>
      <c r="R33" s="195">
        <f>S33-Q33</f>
        <v>0</v>
      </c>
      <c r="S33" s="183">
        <f>S25*'4. OEB_Adjustment_Input_Sheet'!T16</f>
        <v>78.758910832507794</v>
      </c>
      <c r="T33" s="182">
        <f>T25*'4. OEB_Adjustment_Input_Sheet'!U16</f>
        <v>77.629592374417797</v>
      </c>
      <c r="U33" s="209">
        <f>U25*'4. OEB_Adjustment_Input_Sheet'!V16</f>
        <v>77.629592427451954</v>
      </c>
      <c r="V33" s="195">
        <f>W33-U33</f>
        <v>0</v>
      </c>
      <c r="W33" s="183">
        <f>W25*'4. OEB_Adjustment_Input_Sheet'!X16</f>
        <v>77.629592427451954</v>
      </c>
    </row>
    <row r="34" spans="2:23" ht="15.75" thickBot="1">
      <c r="B34" s="73">
        <v>14</v>
      </c>
      <c r="C34" s="29" t="s">
        <v>41</v>
      </c>
      <c r="D34" s="321">
        <f>D26*'4. OEB_Adjustment_Input_Sheet'!E17</f>
        <v>39.312099878861723</v>
      </c>
      <c r="E34" s="264">
        <f>E26*'4. OEB_Adjustment_Input_Sheet'!F17</f>
        <v>39.312100008982824</v>
      </c>
      <c r="F34" s="206">
        <f>G34-E34</f>
        <v>0</v>
      </c>
      <c r="G34" s="194">
        <f>G26*'4. OEB_Adjustment_Input_Sheet'!H17</f>
        <v>39.312100008982824</v>
      </c>
      <c r="H34" s="321">
        <f>H26*'4. OEB_Adjustment_Input_Sheet'!I17</f>
        <v>35.301851550494213</v>
      </c>
      <c r="I34" s="264">
        <f>I26*'4. OEB_Adjustment_Input_Sheet'!J17</f>
        <v>35.301851709138887</v>
      </c>
      <c r="J34" s="206">
        <f>K34-I34</f>
        <v>0</v>
      </c>
      <c r="K34" s="194">
        <f>K26*'4. OEB_Adjustment_Input_Sheet'!L17</f>
        <v>35.301851709138887</v>
      </c>
      <c r="L34" s="321">
        <f>L26*'4. OEB_Adjustment_Input_Sheet'!M17</f>
        <v>29.191920124488671</v>
      </c>
      <c r="M34" s="264">
        <f>M26*'4. OEB_Adjustment_Input_Sheet'!N17</f>
        <v>29.19192026919837</v>
      </c>
      <c r="N34" s="206">
        <f>O34-M34</f>
        <v>0</v>
      </c>
      <c r="O34" s="194">
        <f>O26*'4. OEB_Adjustment_Input_Sheet'!P17</f>
        <v>29.19192026919837</v>
      </c>
      <c r="P34" s="321">
        <f>P26*'4. OEB_Adjustment_Input_Sheet'!Q17</f>
        <v>92.114295198043166</v>
      </c>
      <c r="Q34" s="264">
        <f>Q26*'4. OEB_Adjustment_Input_Sheet'!R17</f>
        <v>92.114295392532924</v>
      </c>
      <c r="R34" s="206">
        <f>S34-Q34</f>
        <v>0</v>
      </c>
      <c r="S34" s="194">
        <f>S26*'4. OEB_Adjustment_Input_Sheet'!T17</f>
        <v>92.114295392532924</v>
      </c>
      <c r="T34" s="321">
        <f>T26*'4. OEB_Adjustment_Input_Sheet'!U17</f>
        <v>103.35345282889793</v>
      </c>
      <c r="U34" s="264">
        <f>U26*'4. OEB_Adjustment_Input_Sheet'!V17</f>
        <v>103.35345302817926</v>
      </c>
      <c r="V34" s="206">
        <f>W34-U34</f>
        <v>0</v>
      </c>
      <c r="W34" s="194">
        <f>W26*'4. OEB_Adjustment_Input_Sheet'!X17</f>
        <v>103.35345302817926</v>
      </c>
    </row>
    <row r="35" spans="2:23">
      <c r="B35" s="81"/>
      <c r="C35" s="19"/>
      <c r="D35" s="97"/>
      <c r="E35" s="87"/>
      <c r="F35" s="93"/>
      <c r="G35" s="93"/>
      <c r="H35" s="97"/>
      <c r="I35" s="87"/>
      <c r="J35" s="93"/>
      <c r="K35" s="93"/>
      <c r="L35" s="97"/>
      <c r="M35" s="87"/>
      <c r="N35" s="93"/>
      <c r="O35" s="93"/>
      <c r="P35" s="97"/>
      <c r="Q35" s="87"/>
      <c r="R35" s="93"/>
      <c r="S35" s="93"/>
      <c r="T35" s="97"/>
      <c r="U35" s="87"/>
      <c r="V35" s="93"/>
      <c r="W35" s="93"/>
    </row>
    <row r="36" spans="2:23">
      <c r="B36" s="475" t="s">
        <v>231</v>
      </c>
    </row>
    <row r="37" spans="2:23"/>
    <row r="38" spans="2:23"/>
    <row r="39" spans="2:23"/>
    <row r="40" spans="2:23"/>
    <row r="41" spans="2:23"/>
    <row r="42" spans="2:23"/>
    <row r="43" spans="2:23"/>
    <row r="44" spans="2:23"/>
    <row r="45" spans="2:23"/>
    <row r="46" spans="2:23"/>
    <row r="47" spans="2:23"/>
    <row r="48" spans="2:2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mergeCells count="14">
    <mergeCell ref="D11:W11"/>
    <mergeCell ref="T3:W3"/>
    <mergeCell ref="T12:W12"/>
    <mergeCell ref="B1:K1"/>
    <mergeCell ref="D3:G3"/>
    <mergeCell ref="H3:K3"/>
    <mergeCell ref="D2:G2"/>
    <mergeCell ref="H2:W2"/>
    <mergeCell ref="P3:S3"/>
    <mergeCell ref="P12:S12"/>
    <mergeCell ref="L3:O3"/>
    <mergeCell ref="L12:O12"/>
    <mergeCell ref="D12:G12"/>
    <mergeCell ref="H12:K12"/>
  </mergeCells>
  <pageMargins left="1" right="1" top="1" bottom="1" header="0.5" footer="0.5"/>
  <pageSetup paperSize="17" scale="42" fitToHeight="4" orientation="landscape" r:id="rId1"/>
  <headerFooter>
    <oddHeader>&amp;COPG Rate Base and Cost of Capital</oddHeader>
  </headerFooter>
  <colBreaks count="1" manualBreakCount="1">
    <brk id="23" max="1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P95"/>
  <sheetViews>
    <sheetView showGridLines="0" topLeftCell="D15" zoomScaleNormal="100" zoomScaleSheetLayoutView="40" workbookViewId="0">
      <selection activeCell="I43" sqref="I43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7109375" customWidth="1"/>
    <col min="4" max="23" width="21" customWidth="1"/>
    <col min="24" max="24" width="8.7109375" customWidth="1"/>
    <col min="25" max="42" width="0" hidden="1" customWidth="1"/>
    <col min="43" max="16384" width="9.140625" hidden="1"/>
  </cols>
  <sheetData>
    <row r="1" spans="1:26" ht="18.75" thickBot="1">
      <c r="A1" s="50"/>
      <c r="B1" s="602" t="s">
        <v>93</v>
      </c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281"/>
      <c r="Y1" s="75"/>
      <c r="Z1" s="75"/>
    </row>
    <row r="2" spans="1:26" ht="15.75" customHeight="1" thickBot="1">
      <c r="A2" s="50"/>
      <c r="B2" s="29"/>
      <c r="C2" s="29"/>
      <c r="D2" s="594" t="s">
        <v>144</v>
      </c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6"/>
    </row>
    <row r="3" spans="1:26" ht="15.75">
      <c r="B3" s="71"/>
      <c r="C3" s="69"/>
      <c r="D3" s="603">
        <v>2017</v>
      </c>
      <c r="E3" s="592"/>
      <c r="F3" s="592"/>
      <c r="G3" s="593"/>
      <c r="H3" s="603">
        <v>2018</v>
      </c>
      <c r="I3" s="592"/>
      <c r="J3" s="592"/>
      <c r="K3" s="593"/>
      <c r="L3" s="603">
        <v>2019</v>
      </c>
      <c r="M3" s="592"/>
      <c r="N3" s="592"/>
      <c r="O3" s="593"/>
      <c r="P3" s="603">
        <v>2020</v>
      </c>
      <c r="Q3" s="592"/>
      <c r="R3" s="592"/>
      <c r="S3" s="593"/>
      <c r="T3" s="603">
        <v>2021</v>
      </c>
      <c r="U3" s="592"/>
      <c r="V3" s="592"/>
      <c r="W3" s="593"/>
    </row>
    <row r="4" spans="1:26" ht="15.75">
      <c r="B4" s="66" t="s">
        <v>2</v>
      </c>
      <c r="C4" s="70"/>
      <c r="D4" s="314" t="s">
        <v>135</v>
      </c>
      <c r="E4" s="486" t="s">
        <v>240</v>
      </c>
      <c r="F4" s="265" t="s">
        <v>21</v>
      </c>
      <c r="G4" s="10" t="s">
        <v>21</v>
      </c>
      <c r="H4" s="314" t="s">
        <v>135</v>
      </c>
      <c r="I4" s="305" t="s">
        <v>240</v>
      </c>
      <c r="J4" s="265" t="s">
        <v>21</v>
      </c>
      <c r="K4" s="10" t="s">
        <v>21</v>
      </c>
      <c r="L4" s="314" t="s">
        <v>135</v>
      </c>
      <c r="M4" s="305" t="s">
        <v>240</v>
      </c>
      <c r="N4" s="265" t="s">
        <v>21</v>
      </c>
      <c r="O4" s="10" t="s">
        <v>21</v>
      </c>
      <c r="P4" s="314" t="s">
        <v>135</v>
      </c>
      <c r="Q4" s="305" t="s">
        <v>240</v>
      </c>
      <c r="R4" s="265" t="s">
        <v>21</v>
      </c>
      <c r="S4" s="10" t="s">
        <v>21</v>
      </c>
      <c r="T4" s="314" t="s">
        <v>135</v>
      </c>
      <c r="U4" s="305" t="s">
        <v>240</v>
      </c>
      <c r="V4" s="265" t="s">
        <v>21</v>
      </c>
      <c r="W4" s="10" t="s">
        <v>21</v>
      </c>
    </row>
    <row r="5" spans="1:26" ht="16.5" thickBot="1">
      <c r="B5" s="38" t="s">
        <v>3</v>
      </c>
      <c r="C5" s="37" t="s">
        <v>1</v>
      </c>
      <c r="D5" s="397">
        <v>42517</v>
      </c>
      <c r="E5" s="396">
        <v>42723</v>
      </c>
      <c r="F5" s="266" t="s">
        <v>15</v>
      </c>
      <c r="G5" s="12" t="s">
        <v>12</v>
      </c>
      <c r="H5" s="397">
        <v>42517</v>
      </c>
      <c r="I5" s="396">
        <v>42723</v>
      </c>
      <c r="J5" s="266" t="s">
        <v>15</v>
      </c>
      <c r="K5" s="12" t="s">
        <v>12</v>
      </c>
      <c r="L5" s="397">
        <v>42517</v>
      </c>
      <c r="M5" s="396">
        <v>42723</v>
      </c>
      <c r="N5" s="266" t="s">
        <v>15</v>
      </c>
      <c r="O5" s="12" t="s">
        <v>12</v>
      </c>
      <c r="P5" s="397">
        <v>42517</v>
      </c>
      <c r="Q5" s="396">
        <v>42723</v>
      </c>
      <c r="R5" s="266" t="s">
        <v>15</v>
      </c>
      <c r="S5" s="12" t="s">
        <v>12</v>
      </c>
      <c r="T5" s="397">
        <v>42517</v>
      </c>
      <c r="U5" s="396">
        <v>42723</v>
      </c>
      <c r="V5" s="266" t="s">
        <v>15</v>
      </c>
      <c r="W5" s="12" t="s">
        <v>12</v>
      </c>
    </row>
    <row r="6" spans="1:26" ht="15.75">
      <c r="B6" s="13"/>
      <c r="C6" s="14"/>
      <c r="D6" s="512" t="s">
        <v>4</v>
      </c>
      <c r="E6" s="484" t="s">
        <v>5</v>
      </c>
      <c r="F6" s="513" t="s">
        <v>6</v>
      </c>
      <c r="G6" s="514" t="s">
        <v>7</v>
      </c>
      <c r="H6" s="260" t="s">
        <v>8</v>
      </c>
      <c r="I6" s="260" t="s">
        <v>9</v>
      </c>
      <c r="J6" s="261" t="s">
        <v>11</v>
      </c>
      <c r="K6" s="262" t="s">
        <v>13</v>
      </c>
      <c r="L6" s="260" t="s">
        <v>14</v>
      </c>
      <c r="M6" s="260" t="s">
        <v>136</v>
      </c>
      <c r="N6" s="261" t="s">
        <v>137</v>
      </c>
      <c r="O6" s="262" t="s">
        <v>138</v>
      </c>
      <c r="P6" s="260" t="s">
        <v>140</v>
      </c>
      <c r="Q6" s="260" t="s">
        <v>141</v>
      </c>
      <c r="R6" s="261" t="s">
        <v>142</v>
      </c>
      <c r="S6" s="262" t="s">
        <v>234</v>
      </c>
      <c r="T6" s="260" t="s">
        <v>235</v>
      </c>
      <c r="U6" s="260" t="s">
        <v>236</v>
      </c>
      <c r="V6" s="261" t="s">
        <v>237</v>
      </c>
      <c r="W6" s="262" t="s">
        <v>238</v>
      </c>
    </row>
    <row r="7" spans="1:26" ht="16.5" thickBot="1">
      <c r="B7" s="20" t="s">
        <v>66</v>
      </c>
      <c r="C7" s="19"/>
      <c r="D7" s="574"/>
      <c r="E7" s="29"/>
      <c r="F7" s="568"/>
      <c r="G7" s="569"/>
      <c r="H7" s="50"/>
      <c r="I7" s="50"/>
      <c r="J7" s="50"/>
      <c r="K7" s="83"/>
      <c r="L7" s="50"/>
      <c r="M7" s="50"/>
      <c r="N7" s="50"/>
      <c r="O7" s="83"/>
      <c r="P7" s="50"/>
      <c r="Q7" s="50"/>
      <c r="R7" s="50"/>
      <c r="S7" s="83"/>
      <c r="T7" s="50"/>
      <c r="U7" s="50"/>
      <c r="V7" s="50"/>
      <c r="W7" s="83"/>
    </row>
    <row r="8" spans="1:26" ht="15">
      <c r="B8" s="46">
        <v>1</v>
      </c>
      <c r="C8" s="64" t="s">
        <v>71</v>
      </c>
      <c r="D8" s="274">
        <f>'4. OEB_Adjustment_Input_Sheet'!E59</f>
        <v>0.15</v>
      </c>
      <c r="E8" s="498">
        <f>'4. OEB_Adjustment_Input_Sheet'!F59</f>
        <v>0.15</v>
      </c>
      <c r="F8" s="144">
        <f>G8-E8</f>
        <v>0</v>
      </c>
      <c r="G8" s="364">
        <f>'4. OEB_Adjustment_Input_Sheet'!H59</f>
        <v>0.15</v>
      </c>
      <c r="H8" s="274">
        <f>'4. OEB_Adjustment_Input_Sheet'!I59</f>
        <v>0.15</v>
      </c>
      <c r="I8" s="498">
        <f>'4. OEB_Adjustment_Input_Sheet'!J59</f>
        <v>0.15</v>
      </c>
      <c r="J8" s="144">
        <f>K8-I8</f>
        <v>0</v>
      </c>
      <c r="K8" s="364">
        <f>'4. OEB_Adjustment_Input_Sheet'!L59</f>
        <v>0.15</v>
      </c>
      <c r="L8" s="274">
        <f>'4. OEB_Adjustment_Input_Sheet'!M59</f>
        <v>0.15</v>
      </c>
      <c r="M8" s="498">
        <f>'4. OEB_Adjustment_Input_Sheet'!N59</f>
        <v>0.15</v>
      </c>
      <c r="N8" s="144">
        <f>O8-M8</f>
        <v>0</v>
      </c>
      <c r="O8" s="364">
        <f>'4. OEB_Adjustment_Input_Sheet'!P59</f>
        <v>0.15</v>
      </c>
      <c r="P8" s="274">
        <f>'4. OEB_Adjustment_Input_Sheet'!Q59</f>
        <v>0.15</v>
      </c>
      <c r="Q8" s="498">
        <f>'4. OEB_Adjustment_Input_Sheet'!R59</f>
        <v>0.15</v>
      </c>
      <c r="R8" s="144">
        <f>S8-Q8</f>
        <v>0</v>
      </c>
      <c r="S8" s="364">
        <f>'4. OEB_Adjustment_Input_Sheet'!T59</f>
        <v>0.15</v>
      </c>
      <c r="T8" s="274">
        <f>'4. OEB_Adjustment_Input_Sheet'!U59</f>
        <v>0.15</v>
      </c>
      <c r="U8" s="498">
        <f>'4. OEB_Adjustment_Input_Sheet'!V59</f>
        <v>0.15</v>
      </c>
      <c r="V8" s="144">
        <f>W8-U8</f>
        <v>0</v>
      </c>
      <c r="W8" s="364">
        <f>'4. OEB_Adjustment_Input_Sheet'!X59</f>
        <v>0.15</v>
      </c>
    </row>
    <row r="9" spans="1:26" ht="15.75" thickBot="1">
      <c r="B9" s="46">
        <v>2</v>
      </c>
      <c r="C9" s="64" t="s">
        <v>72</v>
      </c>
      <c r="D9" s="468">
        <f>'4. OEB_Adjustment_Input_Sheet'!E60</f>
        <v>0.1</v>
      </c>
      <c r="E9" s="491">
        <f>'4. OEB_Adjustment_Input_Sheet'!F60</f>
        <v>0.1</v>
      </c>
      <c r="F9" s="145">
        <f>G9-E9</f>
        <v>0</v>
      </c>
      <c r="G9" s="469">
        <f>'4. OEB_Adjustment_Input_Sheet'!H60</f>
        <v>0.1</v>
      </c>
      <c r="H9" s="468">
        <f>'4. OEB_Adjustment_Input_Sheet'!I60</f>
        <v>0.1</v>
      </c>
      <c r="I9" s="491">
        <f>'4. OEB_Adjustment_Input_Sheet'!J60</f>
        <v>0.1</v>
      </c>
      <c r="J9" s="145">
        <f>K9-I9</f>
        <v>0</v>
      </c>
      <c r="K9" s="469">
        <f>'4. OEB_Adjustment_Input_Sheet'!L60</f>
        <v>0.1</v>
      </c>
      <c r="L9" s="468">
        <f>'4. OEB_Adjustment_Input_Sheet'!M60</f>
        <v>0.1</v>
      </c>
      <c r="M9" s="491">
        <f>'4. OEB_Adjustment_Input_Sheet'!N60</f>
        <v>0.1</v>
      </c>
      <c r="N9" s="145">
        <f>O9-M9</f>
        <v>0</v>
      </c>
      <c r="O9" s="469">
        <f>'4. OEB_Adjustment_Input_Sheet'!P60</f>
        <v>0.1</v>
      </c>
      <c r="P9" s="468">
        <f>'4. OEB_Adjustment_Input_Sheet'!Q60</f>
        <v>0.1</v>
      </c>
      <c r="Q9" s="491">
        <f>'4. OEB_Adjustment_Input_Sheet'!R60</f>
        <v>0.1</v>
      </c>
      <c r="R9" s="145">
        <f>S9-Q9</f>
        <v>0</v>
      </c>
      <c r="S9" s="469">
        <f>'4. OEB_Adjustment_Input_Sheet'!T60</f>
        <v>0.1</v>
      </c>
      <c r="T9" s="468">
        <f>'4. OEB_Adjustment_Input_Sheet'!U60</f>
        <v>0.1</v>
      </c>
      <c r="U9" s="491">
        <f>'4. OEB_Adjustment_Input_Sheet'!V60</f>
        <v>0.1</v>
      </c>
      <c r="V9" s="145">
        <f>W9-U9</f>
        <v>0</v>
      </c>
      <c r="W9" s="469">
        <f>'4. OEB_Adjustment_Input_Sheet'!X60</f>
        <v>0.1</v>
      </c>
    </row>
    <row r="10" spans="1:26" ht="16.5" thickBot="1">
      <c r="B10" s="46">
        <v>3</v>
      </c>
      <c r="C10" s="16" t="s">
        <v>69</v>
      </c>
      <c r="D10" s="60">
        <f t="shared" ref="D10" si="0">SUM(D8:D9)</f>
        <v>0.25</v>
      </c>
      <c r="E10" s="58">
        <f>SUM(E8:E9)</f>
        <v>0.25</v>
      </c>
      <c r="F10" s="145">
        <f>G10-E10</f>
        <v>0</v>
      </c>
      <c r="G10" s="59">
        <f>SUM(G8:G9)</f>
        <v>0.25</v>
      </c>
      <c r="H10" s="60">
        <f t="shared" ref="H10" si="1">SUM(H8:H9)</f>
        <v>0.25</v>
      </c>
      <c r="I10" s="58">
        <f>SUM(I8:I9)</f>
        <v>0.25</v>
      </c>
      <c r="J10" s="145">
        <f>K10-I10</f>
        <v>0</v>
      </c>
      <c r="K10" s="59">
        <f>SUM(K8:K9)</f>
        <v>0.25</v>
      </c>
      <c r="L10" s="60">
        <f t="shared" ref="L10" si="2">SUM(L8:L9)</f>
        <v>0.25</v>
      </c>
      <c r="M10" s="58">
        <f>SUM(M8:M9)</f>
        <v>0.25</v>
      </c>
      <c r="N10" s="145">
        <f>O10-M10</f>
        <v>0</v>
      </c>
      <c r="O10" s="59">
        <f>SUM(O8:O9)</f>
        <v>0.25</v>
      </c>
      <c r="P10" s="60">
        <f t="shared" ref="P10" si="3">SUM(P8:P9)</f>
        <v>0.25</v>
      </c>
      <c r="Q10" s="58">
        <f>SUM(Q8:Q9)</f>
        <v>0.25</v>
      </c>
      <c r="R10" s="145">
        <f>S10-Q10</f>
        <v>0</v>
      </c>
      <c r="S10" s="59">
        <f>SUM(S8:S9)</f>
        <v>0.25</v>
      </c>
      <c r="T10" s="60">
        <f t="shared" ref="T10" si="4">SUM(T8:T9)</f>
        <v>0.25</v>
      </c>
      <c r="U10" s="58">
        <f>SUM(U8:U9)</f>
        <v>0.25</v>
      </c>
      <c r="V10" s="145">
        <f>W10-U10</f>
        <v>0</v>
      </c>
      <c r="W10" s="59">
        <f>SUM(W8:W9)</f>
        <v>0.25</v>
      </c>
    </row>
    <row r="11" spans="1:26" ht="18">
      <c r="B11" s="15"/>
      <c r="C11" s="279"/>
      <c r="D11" s="175"/>
      <c r="E11" s="365"/>
      <c r="F11" s="365"/>
      <c r="G11" s="366"/>
      <c r="H11" s="175"/>
      <c r="I11" s="365"/>
      <c r="J11" s="365"/>
      <c r="K11" s="366"/>
      <c r="L11" s="175"/>
      <c r="M11" s="365"/>
      <c r="N11" s="365"/>
      <c r="O11" s="366"/>
      <c r="P11" s="175"/>
      <c r="Q11" s="365"/>
      <c r="R11" s="365"/>
      <c r="S11" s="366"/>
      <c r="T11" s="175"/>
      <c r="U11" s="365"/>
      <c r="V11" s="365"/>
      <c r="W11" s="366"/>
    </row>
    <row r="12" spans="1:26" ht="16.5" thickBot="1">
      <c r="B12" s="20" t="s">
        <v>107</v>
      </c>
      <c r="C12" s="19"/>
      <c r="D12" s="175"/>
      <c r="E12" s="365"/>
      <c r="F12" s="365"/>
      <c r="G12" s="366"/>
      <c r="H12" s="175"/>
      <c r="I12" s="365"/>
      <c r="J12" s="365"/>
      <c r="K12" s="366"/>
      <c r="L12" s="175"/>
      <c r="M12" s="365"/>
      <c r="N12" s="365"/>
      <c r="O12" s="366"/>
      <c r="P12" s="175"/>
      <c r="Q12" s="365"/>
      <c r="R12" s="365"/>
      <c r="S12" s="366"/>
      <c r="T12" s="175"/>
      <c r="U12" s="365"/>
      <c r="V12" s="365"/>
      <c r="W12" s="366"/>
    </row>
    <row r="13" spans="1:26" ht="15">
      <c r="B13" s="46">
        <v>4</v>
      </c>
      <c r="C13" s="135" t="s">
        <v>70</v>
      </c>
      <c r="D13" s="240">
        <f t="shared" ref="D13" si="5">D29</f>
        <v>198.34226995832432</v>
      </c>
      <c r="E13" s="283">
        <f>E29</f>
        <v>171.21914250648214</v>
      </c>
      <c r="F13" s="367">
        <f>G13-E13</f>
        <v>0</v>
      </c>
      <c r="G13" s="241">
        <f>G29</f>
        <v>171.21914250648214</v>
      </c>
      <c r="H13" s="240">
        <f t="shared" ref="H13" si="6">H29</f>
        <v>214.16674869202319</v>
      </c>
      <c r="I13" s="283">
        <f>I29</f>
        <v>152.5298627676174</v>
      </c>
      <c r="J13" s="367">
        <f>K13-I13</f>
        <v>0</v>
      </c>
      <c r="K13" s="241">
        <f>K29</f>
        <v>152.5298627676174</v>
      </c>
      <c r="L13" s="240">
        <f t="shared" ref="L13" si="7">L29</f>
        <v>222.82542350613878</v>
      </c>
      <c r="M13" s="283">
        <f>M29</f>
        <v>160.46598875603109</v>
      </c>
      <c r="N13" s="367">
        <f>O13-M13</f>
        <v>0</v>
      </c>
      <c r="O13" s="241">
        <f>O29</f>
        <v>160.46598875603109</v>
      </c>
      <c r="P13" s="240">
        <f t="shared" ref="P13" si="8">P29</f>
        <v>470.7528166763081</v>
      </c>
      <c r="Q13" s="283">
        <f>Q29</f>
        <v>413.72084414558481</v>
      </c>
      <c r="R13" s="367">
        <f>S13-Q13</f>
        <v>0</v>
      </c>
      <c r="S13" s="241">
        <f>S29</f>
        <v>413.72084414558481</v>
      </c>
      <c r="T13" s="240">
        <f t="shared" ref="T13" si="9">T29</f>
        <v>503.16602143069395</v>
      </c>
      <c r="U13" s="283">
        <f>U29</f>
        <v>383.63268632030872</v>
      </c>
      <c r="V13" s="367">
        <f>W13-U13</f>
        <v>0</v>
      </c>
      <c r="W13" s="241">
        <f>W29</f>
        <v>383.63268632030872</v>
      </c>
    </row>
    <row r="14" spans="1:26" ht="15">
      <c r="B14" s="46">
        <v>5</v>
      </c>
      <c r="C14" s="280" t="s">
        <v>80</v>
      </c>
      <c r="D14" s="210">
        <f t="shared" ref="D14" si="10">D42</f>
        <v>857.24186523138167</v>
      </c>
      <c r="E14" s="520">
        <f>E42</f>
        <v>895.21694206249549</v>
      </c>
      <c r="F14" s="243">
        <f>G14-E14</f>
        <v>0</v>
      </c>
      <c r="G14" s="368">
        <f>G42</f>
        <v>895.21694206249549</v>
      </c>
      <c r="H14" s="210">
        <f t="shared" ref="H14" si="11">H42</f>
        <v>905.71786231762235</v>
      </c>
      <c r="I14" s="520">
        <f>I42</f>
        <v>916.86359623728538</v>
      </c>
      <c r="J14" s="243">
        <f>K14-I14</f>
        <v>0</v>
      </c>
      <c r="K14" s="368">
        <f>K42</f>
        <v>916.86359623728538</v>
      </c>
      <c r="L14" s="210">
        <f t="shared" ref="L14" si="12">L42</f>
        <v>976.77413609154564</v>
      </c>
      <c r="M14" s="520">
        <f>M42</f>
        <v>1027.5918247729046</v>
      </c>
      <c r="N14" s="243">
        <f>O14-M14</f>
        <v>0</v>
      </c>
      <c r="O14" s="368">
        <f>O42</f>
        <v>1027.5918247729046</v>
      </c>
      <c r="P14" s="210">
        <f t="shared" ref="P14" si="13">P42</f>
        <v>1155.3908840033068</v>
      </c>
      <c r="Q14" s="520">
        <f>Q42</f>
        <v>1194.0969838235483</v>
      </c>
      <c r="R14" s="243">
        <f>S14-Q14</f>
        <v>0</v>
      </c>
      <c r="S14" s="368">
        <f>S42</f>
        <v>1194.0969838235483</v>
      </c>
      <c r="T14" s="210">
        <f t="shared" ref="T14" si="14">T42</f>
        <v>961.37253499349742</v>
      </c>
      <c r="U14" s="520">
        <f>U42</f>
        <v>1019.9326201888326</v>
      </c>
      <c r="V14" s="243">
        <f>W14-U14</f>
        <v>0</v>
      </c>
      <c r="W14" s="368">
        <f>W42</f>
        <v>1019.9326201888326</v>
      </c>
    </row>
    <row r="15" spans="1:26" s="50" customFormat="1" ht="15">
      <c r="B15" s="46">
        <v>6</v>
      </c>
      <c r="C15" s="280" t="s">
        <v>81</v>
      </c>
      <c r="D15" s="210">
        <f t="shared" ref="D15" si="15">D52</f>
        <v>1036.2443323211201</v>
      </c>
      <c r="E15" s="520">
        <f>E52</f>
        <v>950.92936350134005</v>
      </c>
      <c r="F15" s="224">
        <f>G15-E15</f>
        <v>0</v>
      </c>
      <c r="G15" s="368">
        <f>G52</f>
        <v>950.92936350134005</v>
      </c>
      <c r="H15" s="210">
        <f t="shared" ref="H15" si="16">H52</f>
        <v>1165.3611979650534</v>
      </c>
      <c r="I15" s="520">
        <f>I52</f>
        <v>1058.837082534691</v>
      </c>
      <c r="J15" s="224">
        <f>K15-I15</f>
        <v>0</v>
      </c>
      <c r="K15" s="368">
        <f>K52</f>
        <v>1058.837082534691</v>
      </c>
      <c r="L15" s="210">
        <f t="shared" ref="L15" si="17">L52</f>
        <v>1355.7357518754302</v>
      </c>
      <c r="M15" s="520">
        <f>M52</f>
        <v>1176.035852245046</v>
      </c>
      <c r="N15" s="224">
        <f>O15-M15</f>
        <v>0</v>
      </c>
      <c r="O15" s="368">
        <f>O52</f>
        <v>1176.035852245046</v>
      </c>
      <c r="P15" s="210">
        <f t="shared" ref="P15" si="18">P52</f>
        <v>1165.4099767762627</v>
      </c>
      <c r="Q15" s="520">
        <f>Q52</f>
        <v>1264.0916876771171</v>
      </c>
      <c r="R15" s="224">
        <f>S15-Q15</f>
        <v>0</v>
      </c>
      <c r="S15" s="368">
        <f>S52</f>
        <v>1264.0916876771171</v>
      </c>
      <c r="T15" s="210">
        <f t="shared" ref="T15" si="19">T52</f>
        <v>1184.3032777729793</v>
      </c>
      <c r="U15" s="520">
        <f>U52</f>
        <v>1317.3544305736302</v>
      </c>
      <c r="V15" s="224">
        <f>W15-U15</f>
        <v>0</v>
      </c>
      <c r="W15" s="368">
        <f>W52</f>
        <v>1317.3544305736302</v>
      </c>
      <c r="X15" s="365"/>
    </row>
    <row r="16" spans="1:26" ht="15">
      <c r="B16" s="46">
        <v>7</v>
      </c>
      <c r="C16" s="280" t="s">
        <v>229</v>
      </c>
      <c r="D16" s="211">
        <v>-19.3</v>
      </c>
      <c r="E16" s="521">
        <v>0</v>
      </c>
      <c r="F16" s="474"/>
      <c r="G16" s="369">
        <f>E16+F16</f>
        <v>0</v>
      </c>
      <c r="H16" s="211">
        <v>45.5</v>
      </c>
      <c r="I16" s="521">
        <v>0</v>
      </c>
      <c r="J16" s="474"/>
      <c r="K16" s="369">
        <f>I16+J16</f>
        <v>0</v>
      </c>
      <c r="L16" s="211">
        <v>156.13999999999999</v>
      </c>
      <c r="M16" s="521">
        <v>0</v>
      </c>
      <c r="N16" s="474"/>
      <c r="O16" s="369">
        <f>M16+N16</f>
        <v>0</v>
      </c>
      <c r="P16" s="211">
        <v>-182.3</v>
      </c>
      <c r="Q16" s="521">
        <v>0</v>
      </c>
      <c r="R16" s="474"/>
      <c r="S16" s="369">
        <f>Q16+R16</f>
        <v>0</v>
      </c>
      <c r="T16" s="211">
        <v>0</v>
      </c>
      <c r="U16" s="521">
        <v>0</v>
      </c>
      <c r="V16" s="474"/>
      <c r="W16" s="369">
        <f>U16+V16</f>
        <v>0</v>
      </c>
      <c r="X16" s="1"/>
    </row>
    <row r="17" spans="2:27" ht="16.5" thickBot="1">
      <c r="B17" s="46">
        <v>8</v>
      </c>
      <c r="C17" s="134" t="s">
        <v>67</v>
      </c>
      <c r="D17" s="213">
        <f t="shared" ref="D17" si="20">D13+D14-D15+D16</f>
        <v>3.9802868586047424E-2</v>
      </c>
      <c r="E17" s="522">
        <f>E13+E14-E15+E16</f>
        <v>115.5067210676375</v>
      </c>
      <c r="F17" s="200">
        <f>G17-E17</f>
        <v>0</v>
      </c>
      <c r="G17" s="214">
        <f>G13+G14-G15+G16</f>
        <v>115.5067210676375</v>
      </c>
      <c r="H17" s="213">
        <f t="shared" ref="H17" si="21">H13+H14-H15+H16</f>
        <v>2.3413044592189181E-2</v>
      </c>
      <c r="I17" s="522">
        <f>I13+I14-I15+I16</f>
        <v>10.556376470211717</v>
      </c>
      <c r="J17" s="200">
        <f>K17-I17</f>
        <v>0</v>
      </c>
      <c r="K17" s="214">
        <f>K13+K14-K15+K16</f>
        <v>10.556376470211717</v>
      </c>
      <c r="L17" s="213">
        <f t="shared" ref="L17" si="22">L13+L14-L15+L16</f>
        <v>3.8077222542369782E-3</v>
      </c>
      <c r="M17" s="522">
        <f>M13+M14-M15+M16</f>
        <v>12.021961283889596</v>
      </c>
      <c r="N17" s="200">
        <f>O17-M17</f>
        <v>0</v>
      </c>
      <c r="O17" s="214">
        <f>O13+O14-O15+O16</f>
        <v>12.021961283889596</v>
      </c>
      <c r="P17" s="213">
        <f t="shared" ref="P17" si="23">P13+P14-P15+P16</f>
        <v>278.43372390335225</v>
      </c>
      <c r="Q17" s="522">
        <f>Q13+Q14-Q15+Q16</f>
        <v>343.726140292016</v>
      </c>
      <c r="R17" s="200">
        <f>S17-Q17</f>
        <v>0</v>
      </c>
      <c r="S17" s="214">
        <f>S13+S14-S15+S16</f>
        <v>343.726140292016</v>
      </c>
      <c r="T17" s="213">
        <f t="shared" ref="T17" si="24">T13+T14-T15+T16</f>
        <v>280.23527865121218</v>
      </c>
      <c r="U17" s="522">
        <f>U13+U14-U15+U16</f>
        <v>86.21087593551124</v>
      </c>
      <c r="V17" s="200">
        <f>W17-U17</f>
        <v>0</v>
      </c>
      <c r="W17" s="214">
        <f>W13+W14-W15+W16</f>
        <v>86.21087593551124</v>
      </c>
    </row>
    <row r="18" spans="2:27" ht="15">
      <c r="B18" s="72"/>
      <c r="C18" s="19"/>
      <c r="D18" s="175"/>
      <c r="E18" s="365"/>
      <c r="F18" s="365"/>
      <c r="G18" s="366"/>
      <c r="H18" s="175"/>
      <c r="I18" s="365"/>
      <c r="J18" s="365"/>
      <c r="K18" s="366"/>
      <c r="L18" s="175"/>
      <c r="M18" s="365"/>
      <c r="N18" s="365"/>
      <c r="O18" s="366"/>
      <c r="P18" s="175"/>
      <c r="Q18" s="365"/>
      <c r="R18" s="365"/>
      <c r="S18" s="366"/>
      <c r="T18" s="175"/>
      <c r="U18" s="365"/>
      <c r="V18" s="365"/>
      <c r="W18" s="366"/>
    </row>
    <row r="19" spans="2:27" ht="16.5" thickBot="1">
      <c r="B19" s="20" t="s">
        <v>108</v>
      </c>
      <c r="C19" s="50"/>
      <c r="D19" s="175"/>
      <c r="E19" s="365"/>
      <c r="F19" s="365"/>
      <c r="G19" s="366"/>
      <c r="H19" s="175"/>
      <c r="I19" s="365"/>
      <c r="J19" s="365"/>
      <c r="K19" s="366"/>
      <c r="L19" s="175"/>
      <c r="M19" s="365"/>
      <c r="N19" s="365"/>
      <c r="O19" s="366"/>
      <c r="P19" s="175"/>
      <c r="Q19" s="365"/>
      <c r="R19" s="365"/>
      <c r="S19" s="366"/>
      <c r="T19" s="175"/>
      <c r="U19" s="365"/>
      <c r="V19" s="365"/>
      <c r="W19" s="366"/>
    </row>
    <row r="20" spans="2:27" ht="15.75">
      <c r="B20" s="46">
        <v>9</v>
      </c>
      <c r="C20" s="135" t="s">
        <v>75</v>
      </c>
      <c r="D20" s="215">
        <f t="shared" ref="D20" si="25">D17*D8</f>
        <v>5.9704302879071136E-3</v>
      </c>
      <c r="E20" s="523">
        <f>E17*E8</f>
        <v>17.326008160145623</v>
      </c>
      <c r="F20" s="222">
        <f>G20-E20</f>
        <v>0</v>
      </c>
      <c r="G20" s="217">
        <f>G17*G8</f>
        <v>17.326008160145623</v>
      </c>
      <c r="H20" s="215">
        <f t="shared" ref="H20" si="26">H17*H8</f>
        <v>3.5119566888283768E-3</v>
      </c>
      <c r="I20" s="523">
        <f>I17*I8</f>
        <v>1.5834564705317575</v>
      </c>
      <c r="J20" s="222">
        <f>K20-I20</f>
        <v>0</v>
      </c>
      <c r="K20" s="217">
        <f>K17*K8</f>
        <v>1.5834564705317575</v>
      </c>
      <c r="L20" s="215">
        <f t="shared" ref="L20" si="27">L17*L8</f>
        <v>5.7115833813554668E-4</v>
      </c>
      <c r="M20" s="523">
        <f>M17*M8</f>
        <v>1.8032941925834391</v>
      </c>
      <c r="N20" s="222">
        <f>O20-M20</f>
        <v>0</v>
      </c>
      <c r="O20" s="217">
        <f>O17*O8</f>
        <v>1.8032941925834391</v>
      </c>
      <c r="P20" s="215">
        <f t="shared" ref="P20" si="28">P17*P8</f>
        <v>41.765058585502835</v>
      </c>
      <c r="Q20" s="523">
        <f>Q17*Q8</f>
        <v>51.5589210438024</v>
      </c>
      <c r="R20" s="222">
        <f>S20-Q20</f>
        <v>0</v>
      </c>
      <c r="S20" s="217">
        <f>S17*S8</f>
        <v>51.5589210438024</v>
      </c>
      <c r="T20" s="215">
        <f t="shared" ref="T20" si="29">T17*T8</f>
        <v>42.035291797681829</v>
      </c>
      <c r="U20" s="523">
        <f>U17*U8</f>
        <v>12.931631390326686</v>
      </c>
      <c r="V20" s="222">
        <f>W20-U20</f>
        <v>0</v>
      </c>
      <c r="W20" s="217">
        <f>W17*W8</f>
        <v>12.931631390326686</v>
      </c>
    </row>
    <row r="21" spans="2:27" ht="15">
      <c r="B21" s="46">
        <v>10</v>
      </c>
      <c r="C21" s="135" t="s">
        <v>76</v>
      </c>
      <c r="D21" s="218">
        <f t="shared" ref="D21" si="30">D17*(D9)</f>
        <v>3.9802868586047424E-3</v>
      </c>
      <c r="E21" s="524">
        <f>E17*(E9)</f>
        <v>11.55067210676375</v>
      </c>
      <c r="F21" s="243">
        <f>G21-E21</f>
        <v>0</v>
      </c>
      <c r="G21" s="220">
        <f>G17*(G9)</f>
        <v>11.55067210676375</v>
      </c>
      <c r="H21" s="218">
        <f t="shared" ref="H21" si="31">H17*(H9)</f>
        <v>2.3413044592189183E-3</v>
      </c>
      <c r="I21" s="524">
        <f>I17*(I9)</f>
        <v>1.0556376470211717</v>
      </c>
      <c r="J21" s="243">
        <f>K21-I21</f>
        <v>0</v>
      </c>
      <c r="K21" s="220">
        <f>K17*(K9)</f>
        <v>1.0556376470211717</v>
      </c>
      <c r="L21" s="218">
        <f t="shared" ref="L21" si="32">L17*(L9)</f>
        <v>3.8077222542369786E-4</v>
      </c>
      <c r="M21" s="524">
        <f>M17*(M9)</f>
        <v>1.2021961283889597</v>
      </c>
      <c r="N21" s="243">
        <f>O21-M21</f>
        <v>0</v>
      </c>
      <c r="O21" s="220">
        <f>O17*(O9)</f>
        <v>1.2021961283889597</v>
      </c>
      <c r="P21" s="218">
        <f t="shared" ref="P21" si="33">P17*(P9)</f>
        <v>27.843372390335226</v>
      </c>
      <c r="Q21" s="524">
        <f>Q17*(Q9)</f>
        <v>34.3726140292016</v>
      </c>
      <c r="R21" s="243">
        <f>S21-Q21</f>
        <v>0</v>
      </c>
      <c r="S21" s="220">
        <f>S17*(S9)</f>
        <v>34.3726140292016</v>
      </c>
      <c r="T21" s="218">
        <f t="shared" ref="T21" si="34">T17*(T9)</f>
        <v>28.023527865121221</v>
      </c>
      <c r="U21" s="524">
        <f>U17*(U9)</f>
        <v>8.621087593551124</v>
      </c>
      <c r="V21" s="243">
        <f>W21-U21</f>
        <v>0</v>
      </c>
      <c r="W21" s="220">
        <f>W17*(W9)</f>
        <v>8.621087593551124</v>
      </c>
    </row>
    <row r="22" spans="2:27" ht="15">
      <c r="B22" s="46">
        <v>11</v>
      </c>
      <c r="C22" s="135" t="s">
        <v>77</v>
      </c>
      <c r="D22" s="218">
        <f>'4. OEB_Adjustment_Input_Sheet'!E64</f>
        <v>-18.399999999999999</v>
      </c>
      <c r="E22" s="524">
        <f>'4. OEB_Adjustment_Input_Sheet'!F64</f>
        <v>-18.399999999999999</v>
      </c>
      <c r="F22" s="224">
        <f>G22-E22</f>
        <v>0</v>
      </c>
      <c r="G22" s="220">
        <f>'4. OEB_Adjustment_Input_Sheet'!H64</f>
        <v>-18.399999999999999</v>
      </c>
      <c r="H22" s="218">
        <f>'4. OEB_Adjustment_Input_Sheet'!I64</f>
        <v>-18.399999999999999</v>
      </c>
      <c r="I22" s="524">
        <f>'4. OEB_Adjustment_Input_Sheet'!J64</f>
        <v>-18.399999999999999</v>
      </c>
      <c r="J22" s="224">
        <f>K22-I22</f>
        <v>0</v>
      </c>
      <c r="K22" s="220">
        <f>'4. OEB_Adjustment_Input_Sheet'!L64</f>
        <v>-18.399999999999999</v>
      </c>
      <c r="L22" s="218">
        <f>'4. OEB_Adjustment_Input_Sheet'!M64</f>
        <v>-18.399999999999999</v>
      </c>
      <c r="M22" s="524">
        <f>'4. OEB_Adjustment_Input_Sheet'!N64</f>
        <v>-18.399999999999999</v>
      </c>
      <c r="N22" s="224">
        <f>O22-M22</f>
        <v>0</v>
      </c>
      <c r="O22" s="220">
        <f>'4. OEB_Adjustment_Input_Sheet'!P64</f>
        <v>-18.399999999999999</v>
      </c>
      <c r="P22" s="218">
        <f>'4. OEB_Adjustment_Input_Sheet'!Q64</f>
        <v>-18.399999999999999</v>
      </c>
      <c r="Q22" s="524">
        <f>'4. OEB_Adjustment_Input_Sheet'!R64</f>
        <v>-18.399999999999999</v>
      </c>
      <c r="R22" s="224">
        <f>S22-Q22</f>
        <v>0</v>
      </c>
      <c r="S22" s="220">
        <f>'4. OEB_Adjustment_Input_Sheet'!T64</f>
        <v>-18.399999999999999</v>
      </c>
      <c r="T22" s="218">
        <f>'4. OEB_Adjustment_Input_Sheet'!U64</f>
        <v>-18.399999999999999</v>
      </c>
      <c r="U22" s="524">
        <f>'4. OEB_Adjustment_Input_Sheet'!V64</f>
        <v>-18.399999999999999</v>
      </c>
      <c r="V22" s="224">
        <f>W22-U22</f>
        <v>0</v>
      </c>
      <c r="W22" s="220">
        <f>'4. OEB_Adjustment_Input_Sheet'!X64</f>
        <v>-18.399999999999999</v>
      </c>
    </row>
    <row r="23" spans="2:27" ht="16.5" thickBot="1">
      <c r="B23" s="113">
        <v>12</v>
      </c>
      <c r="C23" s="134" t="s">
        <v>68</v>
      </c>
      <c r="D23" s="231">
        <f t="shared" ref="D23" si="35">SUM(D20:D22)</f>
        <v>-18.390049282853486</v>
      </c>
      <c r="E23" s="525">
        <f>SUM(E20:E22)</f>
        <v>10.476680266909376</v>
      </c>
      <c r="F23" s="370">
        <f>G23-E23</f>
        <v>0</v>
      </c>
      <c r="G23" s="232">
        <f>SUM(G20:G22)</f>
        <v>10.476680266909376</v>
      </c>
      <c r="H23" s="231">
        <f t="shared" ref="H23" si="36">SUM(H20:H22)</f>
        <v>-18.394146738851951</v>
      </c>
      <c r="I23" s="525">
        <f>SUM(I20:I22)</f>
        <v>-15.760905882447069</v>
      </c>
      <c r="J23" s="370">
        <f>K23-I23</f>
        <v>0</v>
      </c>
      <c r="K23" s="232">
        <f>SUM(K20:K22)</f>
        <v>-15.760905882447069</v>
      </c>
      <c r="L23" s="231">
        <f t="shared" ref="L23" si="37">SUM(L20:L22)</f>
        <v>-18.399048069436439</v>
      </c>
      <c r="M23" s="525">
        <f>SUM(M20:M22)</f>
        <v>-15.3945096790276</v>
      </c>
      <c r="N23" s="370">
        <f>O23-M23</f>
        <v>0</v>
      </c>
      <c r="O23" s="232">
        <f>SUM(O20:O22)</f>
        <v>-15.3945096790276</v>
      </c>
      <c r="P23" s="231">
        <f t="shared" ref="P23" si="38">SUM(P20:P22)</f>
        <v>51.208430975838063</v>
      </c>
      <c r="Q23" s="525">
        <f>SUM(Q20:Q22)</f>
        <v>67.531535073003994</v>
      </c>
      <c r="R23" s="370">
        <f>S23-Q23</f>
        <v>0</v>
      </c>
      <c r="S23" s="232">
        <f>SUM(S20:S22)</f>
        <v>67.531535073003994</v>
      </c>
      <c r="T23" s="231">
        <f t="shared" ref="T23" si="39">SUM(T20:T22)</f>
        <v>51.658819662803047</v>
      </c>
      <c r="U23" s="525">
        <f>SUM(U20:U22)</f>
        <v>3.1527189838778114</v>
      </c>
      <c r="V23" s="370">
        <f>W23-U23</f>
        <v>0</v>
      </c>
      <c r="W23" s="232">
        <f>SUM(W20:W22)</f>
        <v>3.1527189838778114</v>
      </c>
    </row>
    <row r="24" spans="2:27">
      <c r="B24" s="82"/>
      <c r="C24" s="50"/>
      <c r="D24" s="371"/>
      <c r="E24" s="526"/>
      <c r="F24" s="365"/>
      <c r="G24" s="366"/>
      <c r="H24" s="371"/>
      <c r="I24" s="526"/>
      <c r="J24" s="365"/>
      <c r="K24" s="366"/>
      <c r="L24" s="371"/>
      <c r="M24" s="526"/>
      <c r="N24" s="365"/>
      <c r="O24" s="366"/>
      <c r="P24" s="371"/>
      <c r="Q24" s="526"/>
      <c r="R24" s="365"/>
      <c r="S24" s="366"/>
      <c r="T24" s="371"/>
      <c r="U24" s="526"/>
      <c r="V24" s="365"/>
      <c r="W24" s="366"/>
    </row>
    <row r="25" spans="2:27" ht="16.5" thickBot="1">
      <c r="B25" s="20" t="s">
        <v>109</v>
      </c>
      <c r="C25" s="50"/>
      <c r="D25" s="371"/>
      <c r="E25" s="526"/>
      <c r="F25" s="365"/>
      <c r="G25" s="366"/>
      <c r="H25" s="371"/>
      <c r="I25" s="526"/>
      <c r="J25" s="365"/>
      <c r="K25" s="366"/>
      <c r="L25" s="371"/>
      <c r="M25" s="526"/>
      <c r="N25" s="365"/>
      <c r="O25" s="366"/>
      <c r="P25" s="371"/>
      <c r="Q25" s="526"/>
      <c r="R25" s="365"/>
      <c r="S25" s="366"/>
      <c r="T25" s="371"/>
      <c r="U25" s="526"/>
      <c r="V25" s="365"/>
      <c r="W25" s="366"/>
      <c r="AA25" s="1"/>
    </row>
    <row r="26" spans="2:27" ht="15.75">
      <c r="B26" s="46">
        <v>13</v>
      </c>
      <c r="C26" s="134" t="s">
        <v>78</v>
      </c>
      <c r="D26" s="221">
        <f>'5. Rate_Base_&amp;_Cost_of_Capital'!D19*'4. OEB_Adjustment_Input_Sheet'!E8*'4. OEB_Adjustment_Input_Sheet'!E18</f>
        <v>150.60076503535211</v>
      </c>
      <c r="E26" s="527">
        <f>'5. Rate_Base_&amp;_Cost_of_Capital'!E19*'4. OEB_Adjustment_Input_Sheet'!F8*'4. OEB_Adjustment_Input_Sheet'!F18</f>
        <v>143.88190657095268</v>
      </c>
      <c r="F26" s="222">
        <f>G26-E26</f>
        <v>0</v>
      </c>
      <c r="G26" s="372">
        <f>'5. Rate_Base_&amp;_Cost_of_Capital'!G19*'4. OEB_Adjustment_Input_Sheet'!H8*'4. OEB_Adjustment_Input_Sheet'!H18</f>
        <v>143.88190657095268</v>
      </c>
      <c r="H26" s="221">
        <f>'5. Rate_Base_&amp;_Cost_of_Capital'!H19*'4. OEB_Adjustment_Input_Sheet'!I8*'4. OEB_Adjustment_Input_Sheet'!I18</f>
        <v>158.234786073176</v>
      </c>
      <c r="I26" s="527">
        <f>'5. Rate_Base_&amp;_Cost_of_Capital'!I19*'4. OEB_Adjustment_Input_Sheet'!J8*'4. OEB_Adjustment_Input_Sheet'!J18</f>
        <v>151.17534560382475</v>
      </c>
      <c r="J26" s="222">
        <f>K26-I26</f>
        <v>0</v>
      </c>
      <c r="K26" s="372">
        <f>'5. Rate_Base_&amp;_Cost_of_Capital'!K19*'4. OEB_Adjustment_Input_Sheet'!L8*'4. OEB_Adjustment_Input_Sheet'!L18</f>
        <v>151.17534560382475</v>
      </c>
      <c r="L26" s="221">
        <f>'5. Rate_Base_&amp;_Cost_of_Capital'!L19*'4. OEB_Adjustment_Input_Sheet'!M8*'4. OEB_Adjustment_Input_Sheet'!M18</f>
        <v>155.34859386543647</v>
      </c>
      <c r="M26" s="527">
        <f>'5. Rate_Base_&amp;_Cost_of_Capital'!M19*'4. OEB_Adjustment_Input_Sheet'!N8*'4. OEB_Adjustment_Input_Sheet'!N18</f>
        <v>148.4179171398473</v>
      </c>
      <c r="N26" s="222">
        <f>O26-M26</f>
        <v>0</v>
      </c>
      <c r="O26" s="372">
        <f>'5. Rate_Base_&amp;_Cost_of_Capital'!O19*'4. OEB_Adjustment_Input_Sheet'!P8*'4. OEB_Adjustment_Input_Sheet'!P18</f>
        <v>148.4179171398473</v>
      </c>
      <c r="P26" s="221">
        <f>'5. Rate_Base_&amp;_Cost_of_Capital'!P19*'4. OEB_Adjustment_Input_Sheet'!Q8*'4. OEB_Adjustment_Input_Sheet'!Q18</f>
        <v>337.46285139088184</v>
      </c>
      <c r="Q26" s="527">
        <f>'5. Rate_Base_&amp;_Cost_of_Capital'!Q19*'4. OEB_Adjustment_Input_Sheet'!R8*'4. OEB_Adjustment_Input_Sheet'!R18</f>
        <v>322.4073818921226</v>
      </c>
      <c r="R26" s="222">
        <f>S26-Q26</f>
        <v>0</v>
      </c>
      <c r="S26" s="372">
        <f>'5. Rate_Base_&amp;_Cost_of_Capital'!S19*'4. OEB_Adjustment_Input_Sheet'!T8*'4. OEB_Adjustment_Input_Sheet'!T18</f>
        <v>322.4073818921226</v>
      </c>
      <c r="T26" s="221">
        <f>'5. Rate_Base_&amp;_Cost_of_Capital'!T19*'4. OEB_Adjustment_Input_Sheet'!U8*'4. OEB_Adjustment_Input_Sheet'!U18</f>
        <v>358.40412575748729</v>
      </c>
      <c r="U26" s="527">
        <f>'5. Rate_Base_&amp;_Cost_of_Capital'!U19*'4. OEB_Adjustment_Input_Sheet'!V8*'4. OEB_Adjustment_Input_Sheet'!V18</f>
        <v>342.41438830548458</v>
      </c>
      <c r="V26" s="222">
        <f>W26-U26</f>
        <v>0</v>
      </c>
      <c r="W26" s="372">
        <f>'5. Rate_Base_&amp;_Cost_of_Capital'!W19*'4. OEB_Adjustment_Input_Sheet'!X8*'4. OEB_Adjustment_Input_Sheet'!X18</f>
        <v>342.41438830548458</v>
      </c>
    </row>
    <row r="27" spans="2:27" ht="15">
      <c r="B27" s="46">
        <v>14</v>
      </c>
      <c r="C27" s="135" t="s">
        <v>49</v>
      </c>
      <c r="D27" s="242">
        <f>'4. OEB_Adjustment_Input_Sheet'!E47</f>
        <v>-66.131554205825665</v>
      </c>
      <c r="E27" s="273">
        <f>'4. OEB_Adjustment_Input_Sheet'!F47</f>
        <v>-16.860555668620094</v>
      </c>
      <c r="F27" s="243">
        <f>G27-E27</f>
        <v>0</v>
      </c>
      <c r="G27" s="185">
        <f>'4. OEB_Adjustment_Input_Sheet'!H47</f>
        <v>-16.860555668620094</v>
      </c>
      <c r="H27" s="242">
        <f>'4. OEB_Adjustment_Input_Sheet'!I47</f>
        <v>-74.326109357699124</v>
      </c>
      <c r="I27" s="273">
        <f>'4. OEB_Adjustment_Input_Sheet'!J47</f>
        <v>-17.115423046239698</v>
      </c>
      <c r="J27" s="243">
        <f>K27-I27</f>
        <v>0</v>
      </c>
      <c r="K27" s="185">
        <f>'4. OEB_Adjustment_Input_Sheet'!L47</f>
        <v>-17.115423046239698</v>
      </c>
      <c r="L27" s="242">
        <f>'4. OEB_Adjustment_Input_Sheet'!M47</f>
        <v>-85.875877710138809</v>
      </c>
      <c r="M27" s="273">
        <f>'4. OEB_Adjustment_Input_Sheet'!N47</f>
        <v>-27.442581295211397</v>
      </c>
      <c r="N27" s="243">
        <f>O27-M27</f>
        <v>0</v>
      </c>
      <c r="O27" s="185">
        <f>'4. OEB_Adjustment_Input_Sheet'!P47</f>
        <v>-27.442581295211397</v>
      </c>
      <c r="P27" s="242">
        <f>'4. OEB_Adjustment_Input_Sheet'!Q47</f>
        <v>-82.081534309588221</v>
      </c>
      <c r="Q27" s="273">
        <f>'4. OEB_Adjustment_Input_Sheet'!R47</f>
        <v>-23.781927180458268</v>
      </c>
      <c r="R27" s="243">
        <f>S27-Q27</f>
        <v>0</v>
      </c>
      <c r="S27" s="185">
        <f>'4. OEB_Adjustment_Input_Sheet'!T47</f>
        <v>-23.781927180458268</v>
      </c>
      <c r="T27" s="242">
        <f>'4. OEB_Adjustment_Input_Sheet'!U47</f>
        <v>-93.103076010403669</v>
      </c>
      <c r="U27" s="273">
        <f>'4. OEB_Adjustment_Input_Sheet'!V47</f>
        <v>-38.065579030946424</v>
      </c>
      <c r="V27" s="243">
        <f>W27-U27</f>
        <v>0</v>
      </c>
      <c r="W27" s="185">
        <f>'4. OEB_Adjustment_Input_Sheet'!X47</f>
        <v>-38.065579030946424</v>
      </c>
    </row>
    <row r="28" spans="2:27" ht="15">
      <c r="B28" s="46">
        <v>15</v>
      </c>
      <c r="C28" s="135" t="s">
        <v>230</v>
      </c>
      <c r="D28" s="382">
        <v>-18.39004928285344</v>
      </c>
      <c r="E28" s="495">
        <v>10.476680266909369</v>
      </c>
      <c r="F28" s="474"/>
      <c r="G28" s="369">
        <f>E28+F28</f>
        <v>10.476680266909369</v>
      </c>
      <c r="H28" s="382">
        <v>-18.394146738851937</v>
      </c>
      <c r="I28" s="495">
        <v>-15.760905882447059</v>
      </c>
      <c r="J28" s="474"/>
      <c r="K28" s="369">
        <f>I28+J28</f>
        <v>-15.760905882447059</v>
      </c>
      <c r="L28" s="382">
        <v>-18.399048069436503</v>
      </c>
      <c r="M28" s="495">
        <v>-15.394509679027607</v>
      </c>
      <c r="N28" s="474"/>
      <c r="O28" s="369">
        <f>M28+N28</f>
        <v>-15.394509679027607</v>
      </c>
      <c r="P28" s="382">
        <v>51.208430975838048</v>
      </c>
      <c r="Q28" s="495">
        <v>67.531535073003994</v>
      </c>
      <c r="R28" s="474"/>
      <c r="S28" s="369">
        <f>Q28+R28</f>
        <v>67.531535073003994</v>
      </c>
      <c r="T28" s="382">
        <v>51.658819662803019</v>
      </c>
      <c r="U28" s="495">
        <v>3.1527189838777439</v>
      </c>
      <c r="V28" s="474"/>
      <c r="W28" s="369">
        <f>U28+V28</f>
        <v>3.1527189838777439</v>
      </c>
      <c r="X28" s="114"/>
      <c r="Y28" s="114"/>
    </row>
    <row r="29" spans="2:27" ht="16.5" thickBot="1">
      <c r="B29" s="46">
        <v>16</v>
      </c>
      <c r="C29" s="134" t="s">
        <v>79</v>
      </c>
      <c r="D29" s="188">
        <f t="shared" ref="D29" si="40">D26-D27+D28</f>
        <v>198.34226995832432</v>
      </c>
      <c r="E29" s="225">
        <f>E26-E27+E28</f>
        <v>171.21914250648214</v>
      </c>
      <c r="F29" s="200">
        <f>G29-E29</f>
        <v>0</v>
      </c>
      <c r="G29" s="189">
        <f>G26-G27+G28</f>
        <v>171.21914250648214</v>
      </c>
      <c r="H29" s="188">
        <f t="shared" ref="H29" si="41">H26-H27+H28</f>
        <v>214.16674869202319</v>
      </c>
      <c r="I29" s="225">
        <f>I26-I27+I28</f>
        <v>152.5298627676174</v>
      </c>
      <c r="J29" s="200">
        <f>K29-I29</f>
        <v>0</v>
      </c>
      <c r="K29" s="189">
        <f>K26-K27+K28</f>
        <v>152.5298627676174</v>
      </c>
      <c r="L29" s="188">
        <f t="shared" ref="L29" si="42">L26-L27+L28</f>
        <v>222.82542350613878</v>
      </c>
      <c r="M29" s="225">
        <f>M26-M27+M28</f>
        <v>160.46598875603109</v>
      </c>
      <c r="N29" s="200">
        <f>O29-M29</f>
        <v>0</v>
      </c>
      <c r="O29" s="189">
        <f>O26-O27+O28</f>
        <v>160.46598875603109</v>
      </c>
      <c r="P29" s="188">
        <f t="shared" ref="P29" si="43">P26-P27+P28</f>
        <v>470.7528166763081</v>
      </c>
      <c r="Q29" s="225">
        <f>Q26-Q27+Q28</f>
        <v>413.72084414558481</v>
      </c>
      <c r="R29" s="200">
        <f>S29-Q29</f>
        <v>0</v>
      </c>
      <c r="S29" s="189">
        <f>S26-S27+S28</f>
        <v>413.72084414558481</v>
      </c>
      <c r="T29" s="188">
        <f t="shared" ref="T29" si="44">T26-T27+T28</f>
        <v>503.16602143069395</v>
      </c>
      <c r="U29" s="225">
        <f>U26-U27+U28</f>
        <v>383.63268632030872</v>
      </c>
      <c r="V29" s="200">
        <f>W29-U29</f>
        <v>0</v>
      </c>
      <c r="W29" s="189">
        <f>W26-W27+W28</f>
        <v>383.63268632030872</v>
      </c>
    </row>
    <row r="30" spans="2:27" ht="18">
      <c r="B30" s="82"/>
      <c r="C30" s="126"/>
      <c r="D30" s="175"/>
      <c r="E30" s="365"/>
      <c r="F30" s="365"/>
      <c r="G30" s="366"/>
      <c r="H30" s="175"/>
      <c r="I30" s="365"/>
      <c r="J30" s="365"/>
      <c r="K30" s="366"/>
      <c r="L30" s="175"/>
      <c r="M30" s="365"/>
      <c r="N30" s="365"/>
      <c r="O30" s="366"/>
      <c r="P30" s="175"/>
      <c r="Q30" s="365"/>
      <c r="R30" s="365"/>
      <c r="S30" s="366"/>
      <c r="T30" s="175"/>
      <c r="U30" s="365"/>
      <c r="V30" s="365"/>
      <c r="W30" s="366"/>
    </row>
    <row r="31" spans="2:27" ht="15.75">
      <c r="B31" s="20" t="s">
        <v>110</v>
      </c>
      <c r="C31" s="50"/>
      <c r="D31" s="175"/>
      <c r="E31" s="365"/>
      <c r="F31" s="365"/>
      <c r="G31" s="373"/>
      <c r="H31" s="175"/>
      <c r="I31" s="365"/>
      <c r="J31" s="365"/>
      <c r="K31" s="373"/>
      <c r="L31" s="175"/>
      <c r="M31" s="365"/>
      <c r="N31" s="365"/>
      <c r="O31" s="373"/>
      <c r="P31" s="175"/>
      <c r="Q31" s="365"/>
      <c r="R31" s="365"/>
      <c r="S31" s="373"/>
      <c r="T31" s="175"/>
      <c r="U31" s="365"/>
      <c r="V31" s="365"/>
      <c r="W31" s="373"/>
    </row>
    <row r="32" spans="2:27" ht="16.5" thickBot="1">
      <c r="B32" s="82"/>
      <c r="C32" s="134" t="s">
        <v>82</v>
      </c>
      <c r="D32" s="175"/>
      <c r="E32" s="365"/>
      <c r="F32" s="365"/>
      <c r="G32" s="366"/>
      <c r="H32" s="175"/>
      <c r="I32" s="365"/>
      <c r="J32" s="365"/>
      <c r="K32" s="366"/>
      <c r="L32" s="175"/>
      <c r="M32" s="365"/>
      <c r="N32" s="365"/>
      <c r="O32" s="366"/>
      <c r="P32" s="175"/>
      <c r="Q32" s="365"/>
      <c r="R32" s="365"/>
      <c r="S32" s="366"/>
      <c r="T32" s="175"/>
      <c r="U32" s="365"/>
      <c r="V32" s="365"/>
      <c r="W32" s="366"/>
    </row>
    <row r="33" spans="2:24" s="358" customFormat="1" ht="15">
      <c r="B33" s="359">
        <v>16</v>
      </c>
      <c r="C33" s="348" t="s">
        <v>83</v>
      </c>
      <c r="D33" s="374">
        <f>'4. OEB_Adjustment_Input_Sheet'!E68</f>
        <v>346.85130292612621</v>
      </c>
      <c r="E33" s="528">
        <f>'4. OEB_Adjustment_Input_Sheet'!F68</f>
        <v>373.85072997928074</v>
      </c>
      <c r="F33" s="375">
        <f t="shared" ref="F33:F42" si="45">G33-E33</f>
        <v>0</v>
      </c>
      <c r="G33" s="376">
        <f>'4. OEB_Adjustment_Input_Sheet'!H68</f>
        <v>373.85072997928074</v>
      </c>
      <c r="H33" s="374">
        <f>'4. OEB_Adjustment_Input_Sheet'!I68</f>
        <v>378.72138320687327</v>
      </c>
      <c r="I33" s="528">
        <f>'4. OEB_Adjustment_Input_Sheet'!J68</f>
        <v>405.7208102600278</v>
      </c>
      <c r="J33" s="375">
        <f t="shared" ref="J33:J42" si="46">K33-I33</f>
        <v>0</v>
      </c>
      <c r="K33" s="376">
        <f>'4. OEB_Adjustment_Input_Sheet'!L68</f>
        <v>405.7208102600278</v>
      </c>
      <c r="L33" s="374">
        <f>'4. OEB_Adjustment_Input_Sheet'!M68</f>
        <v>383.95737129431348</v>
      </c>
      <c r="M33" s="528">
        <f>'4. OEB_Adjustment_Input_Sheet'!N68</f>
        <v>410.95679834746801</v>
      </c>
      <c r="N33" s="375">
        <f t="shared" ref="N33:N42" si="47">O33-M33</f>
        <v>0</v>
      </c>
      <c r="O33" s="376">
        <f>'4. OEB_Adjustment_Input_Sheet'!P68</f>
        <v>410.95679834746801</v>
      </c>
      <c r="P33" s="374">
        <f>'4. OEB_Adjustment_Input_Sheet'!Q68</f>
        <v>524.8596943455517</v>
      </c>
      <c r="Q33" s="528">
        <f>'4. OEB_Adjustment_Input_Sheet'!R68</f>
        <v>551.85912139870629</v>
      </c>
      <c r="R33" s="375">
        <f t="shared" ref="R33:R42" si="48">S33-Q33</f>
        <v>0</v>
      </c>
      <c r="S33" s="376">
        <f>'4. OEB_Adjustment_Input_Sheet'!T68</f>
        <v>551.85912139870629</v>
      </c>
      <c r="T33" s="374">
        <f>'4. OEB_Adjustment_Input_Sheet'!U68</f>
        <v>338.12080799114523</v>
      </c>
      <c r="U33" s="528">
        <f>'4. OEB_Adjustment_Input_Sheet'!V68</f>
        <v>327.33463624378527</v>
      </c>
      <c r="V33" s="375">
        <f t="shared" ref="V33:V42" si="49">W33-U33</f>
        <v>0</v>
      </c>
      <c r="W33" s="376">
        <f>'4. OEB_Adjustment_Input_Sheet'!X68</f>
        <v>327.33463624378527</v>
      </c>
    </row>
    <row r="34" spans="2:24" s="358" customFormat="1" ht="15">
      <c r="B34" s="359">
        <v>17</v>
      </c>
      <c r="C34" s="348" t="s">
        <v>153</v>
      </c>
      <c r="D34" s="377">
        <f>'4. OEB_Adjustment_Input_Sheet'!E69</f>
        <v>272</v>
      </c>
      <c r="E34" s="350">
        <f>'4. OEB_Adjustment_Input_Sheet'!F69</f>
        <v>291.16199999999998</v>
      </c>
      <c r="F34" s="360">
        <f t="shared" si="45"/>
        <v>0</v>
      </c>
      <c r="G34" s="378">
        <f>'4. OEB_Adjustment_Input_Sheet'!H69</f>
        <v>291.16199999999998</v>
      </c>
      <c r="H34" s="377">
        <f>'4. OEB_Adjustment_Input_Sheet'!I69</f>
        <v>280.39999999999998</v>
      </c>
      <c r="I34" s="350">
        <f>'4. OEB_Adjustment_Input_Sheet'!J69</f>
        <v>298.65599999999995</v>
      </c>
      <c r="J34" s="360">
        <f t="shared" si="46"/>
        <v>0</v>
      </c>
      <c r="K34" s="378">
        <f>'4. OEB_Adjustment_Input_Sheet'!L69</f>
        <v>298.65599999999995</v>
      </c>
      <c r="L34" s="377">
        <f>'4. OEB_Adjustment_Input_Sheet'!M69</f>
        <v>289.5</v>
      </c>
      <c r="M34" s="350">
        <f>'4. OEB_Adjustment_Input_Sheet'!N69</f>
        <v>343.34699999999998</v>
      </c>
      <c r="N34" s="360">
        <f t="shared" si="47"/>
        <v>0</v>
      </c>
      <c r="O34" s="378">
        <f>'4. OEB_Adjustment_Input_Sheet'!P69</f>
        <v>343.34699999999998</v>
      </c>
      <c r="P34" s="377">
        <f>'4. OEB_Adjustment_Input_Sheet'!Q69</f>
        <v>271.29999999999995</v>
      </c>
      <c r="Q34" s="350">
        <f>'4. OEB_Adjustment_Input_Sheet'!R69</f>
        <v>352.25499999999994</v>
      </c>
      <c r="R34" s="360">
        <f t="shared" si="48"/>
        <v>0</v>
      </c>
      <c r="S34" s="378">
        <f>'4. OEB_Adjustment_Input_Sheet'!T69</f>
        <v>352.25499999999994</v>
      </c>
      <c r="T34" s="377">
        <f>'4. OEB_Adjustment_Input_Sheet'!U69</f>
        <v>279.90000000000003</v>
      </c>
      <c r="U34" s="350">
        <f>'4. OEB_Adjustment_Input_Sheet'!V69</f>
        <v>359.19900000000007</v>
      </c>
      <c r="V34" s="360">
        <f t="shared" si="49"/>
        <v>0</v>
      </c>
      <c r="W34" s="378">
        <f>'4. OEB_Adjustment_Input_Sheet'!X69</f>
        <v>359.19900000000007</v>
      </c>
    </row>
    <row r="35" spans="2:24" s="358" customFormat="1" ht="30">
      <c r="B35" s="359">
        <v>18</v>
      </c>
      <c r="C35" s="349" t="s">
        <v>154</v>
      </c>
      <c r="D35" s="377">
        <f>'4. OEB_Adjustment_Input_Sheet'!E70</f>
        <v>-2.1524769041884513</v>
      </c>
      <c r="E35" s="350">
        <f>'4. OEB_Adjustment_Input_Sheet'!F70</f>
        <v>-2.1524769041884513</v>
      </c>
      <c r="F35" s="360">
        <f t="shared" si="45"/>
        <v>0</v>
      </c>
      <c r="G35" s="378">
        <f>'4. OEB_Adjustment_Input_Sheet'!H70</f>
        <v>-2.1524769041884513</v>
      </c>
      <c r="H35" s="377">
        <f>'4. OEB_Adjustment_Input_Sheet'!I70</f>
        <v>-2.1524769041884513</v>
      </c>
      <c r="I35" s="350">
        <f>'4. OEB_Adjustment_Input_Sheet'!J70</f>
        <v>-2.1524769041884513</v>
      </c>
      <c r="J35" s="360">
        <f t="shared" si="46"/>
        <v>0</v>
      </c>
      <c r="K35" s="378">
        <f>'4. OEB_Adjustment_Input_Sheet'!L70</f>
        <v>-2.1524769041884513</v>
      </c>
      <c r="L35" s="377">
        <f>'4. OEB_Adjustment_Input_Sheet'!M70</f>
        <v>0</v>
      </c>
      <c r="M35" s="350">
        <f>'4. OEB_Adjustment_Input_Sheet'!N70</f>
        <v>0</v>
      </c>
      <c r="N35" s="360">
        <f t="shared" si="47"/>
        <v>0</v>
      </c>
      <c r="O35" s="378">
        <f>'4. OEB_Adjustment_Input_Sheet'!P70</f>
        <v>0</v>
      </c>
      <c r="P35" s="377">
        <f>'4. OEB_Adjustment_Input_Sheet'!Q70</f>
        <v>0</v>
      </c>
      <c r="Q35" s="350">
        <f>'4. OEB_Adjustment_Input_Sheet'!R70</f>
        <v>0</v>
      </c>
      <c r="R35" s="360">
        <f t="shared" si="48"/>
        <v>0</v>
      </c>
      <c r="S35" s="378">
        <f>'4. OEB_Adjustment_Input_Sheet'!T70</f>
        <v>0</v>
      </c>
      <c r="T35" s="377">
        <f>'4. OEB_Adjustment_Input_Sheet'!U70</f>
        <v>0</v>
      </c>
      <c r="U35" s="350">
        <f>'4. OEB_Adjustment_Input_Sheet'!V70</f>
        <v>0</v>
      </c>
      <c r="V35" s="360">
        <f t="shared" si="49"/>
        <v>0</v>
      </c>
      <c r="W35" s="378">
        <f>'4. OEB_Adjustment_Input_Sheet'!X70</f>
        <v>0</v>
      </c>
      <c r="X35" s="361"/>
    </row>
    <row r="36" spans="2:24" s="358" customFormat="1" ht="15.75" customHeight="1">
      <c r="B36" s="359">
        <v>19</v>
      </c>
      <c r="C36" s="348" t="s">
        <v>155</v>
      </c>
      <c r="D36" s="377">
        <f>'4. OEB_Adjustment_Input_Sheet'!E71</f>
        <v>-24.017633502952265</v>
      </c>
      <c r="E36" s="350">
        <f>'4. OEB_Adjustment_Input_Sheet'!F71</f>
        <v>-24.017633502952265</v>
      </c>
      <c r="F36" s="360">
        <f t="shared" si="45"/>
        <v>0</v>
      </c>
      <c r="G36" s="378">
        <f>'4. OEB_Adjustment_Input_Sheet'!H71</f>
        <v>-24.017633502952265</v>
      </c>
      <c r="H36" s="377">
        <f>'4. OEB_Adjustment_Input_Sheet'!I71</f>
        <v>-24.017633502952265</v>
      </c>
      <c r="I36" s="350">
        <f>'4. OEB_Adjustment_Input_Sheet'!J71</f>
        <v>-24.017633502952265</v>
      </c>
      <c r="J36" s="360">
        <f t="shared" si="46"/>
        <v>0</v>
      </c>
      <c r="K36" s="378">
        <f>'4. OEB_Adjustment_Input_Sheet'!L71</f>
        <v>-24.017633502952265</v>
      </c>
      <c r="L36" s="377">
        <f>'4. OEB_Adjustment_Input_Sheet'!M71</f>
        <v>0</v>
      </c>
      <c r="M36" s="350">
        <f>'4. OEB_Adjustment_Input_Sheet'!N71</f>
        <v>0</v>
      </c>
      <c r="N36" s="360">
        <f t="shared" si="47"/>
        <v>0</v>
      </c>
      <c r="O36" s="378">
        <f>'4. OEB_Adjustment_Input_Sheet'!P71</f>
        <v>0</v>
      </c>
      <c r="P36" s="377">
        <f>'4. OEB_Adjustment_Input_Sheet'!Q71</f>
        <v>0</v>
      </c>
      <c r="Q36" s="350">
        <f>'4. OEB_Adjustment_Input_Sheet'!R71</f>
        <v>0</v>
      </c>
      <c r="R36" s="360">
        <f t="shared" si="48"/>
        <v>0</v>
      </c>
      <c r="S36" s="378">
        <f>'4. OEB_Adjustment_Input_Sheet'!T71</f>
        <v>0</v>
      </c>
      <c r="T36" s="377">
        <f>'4. OEB_Adjustment_Input_Sheet'!U71</f>
        <v>0</v>
      </c>
      <c r="U36" s="350">
        <f>'4. OEB_Adjustment_Input_Sheet'!V71</f>
        <v>0</v>
      </c>
      <c r="V36" s="360">
        <f t="shared" si="49"/>
        <v>0</v>
      </c>
      <c r="W36" s="378">
        <f>'4. OEB_Adjustment_Input_Sheet'!X71</f>
        <v>0</v>
      </c>
    </row>
    <row r="37" spans="2:24" s="358" customFormat="1" ht="15.75" customHeight="1">
      <c r="B37" s="359">
        <v>20</v>
      </c>
      <c r="C37" s="348" t="s">
        <v>156</v>
      </c>
      <c r="D37" s="377">
        <f>'4. OEB_Adjustment_Input_Sheet'!E72</f>
        <v>18.400000000000002</v>
      </c>
      <c r="E37" s="350">
        <f>'4. OEB_Adjustment_Input_Sheet'!F72</f>
        <v>18.400000000000002</v>
      </c>
      <c r="F37" s="379">
        <f t="shared" si="45"/>
        <v>0</v>
      </c>
      <c r="G37" s="378">
        <f>'4. OEB_Adjustment_Input_Sheet'!H72</f>
        <v>18.400000000000002</v>
      </c>
      <c r="H37" s="377">
        <f>'4. OEB_Adjustment_Input_Sheet'!I72</f>
        <v>18.400000000000002</v>
      </c>
      <c r="I37" s="350">
        <f>'4. OEB_Adjustment_Input_Sheet'!J72</f>
        <v>18.400000000000002</v>
      </c>
      <c r="J37" s="379">
        <f t="shared" si="46"/>
        <v>0</v>
      </c>
      <c r="K37" s="378">
        <f>'4. OEB_Adjustment_Input_Sheet'!L72</f>
        <v>18.400000000000002</v>
      </c>
      <c r="L37" s="377">
        <f>'4. OEB_Adjustment_Input_Sheet'!M72</f>
        <v>18.400000000000002</v>
      </c>
      <c r="M37" s="350">
        <f>'4. OEB_Adjustment_Input_Sheet'!N72</f>
        <v>18.400000000000002</v>
      </c>
      <c r="N37" s="379">
        <f t="shared" si="47"/>
        <v>0</v>
      </c>
      <c r="O37" s="378">
        <f>'4. OEB_Adjustment_Input_Sheet'!P72</f>
        <v>18.400000000000002</v>
      </c>
      <c r="P37" s="377">
        <f>'4. OEB_Adjustment_Input_Sheet'!Q72</f>
        <v>18.400000000000002</v>
      </c>
      <c r="Q37" s="350">
        <f>'4. OEB_Adjustment_Input_Sheet'!R72</f>
        <v>18.400000000000002</v>
      </c>
      <c r="R37" s="379">
        <f t="shared" si="48"/>
        <v>0</v>
      </c>
      <c r="S37" s="378">
        <f>'4. OEB_Adjustment_Input_Sheet'!T72</f>
        <v>18.400000000000002</v>
      </c>
      <c r="T37" s="377">
        <f>'4. OEB_Adjustment_Input_Sheet'!U72</f>
        <v>18.400000000000002</v>
      </c>
      <c r="U37" s="350">
        <f>'4. OEB_Adjustment_Input_Sheet'!V72</f>
        <v>18.400000000000002</v>
      </c>
      <c r="V37" s="379">
        <f t="shared" si="49"/>
        <v>0</v>
      </c>
      <c r="W37" s="378">
        <f>'4. OEB_Adjustment_Input_Sheet'!X72</f>
        <v>18.400000000000002</v>
      </c>
    </row>
    <row r="38" spans="2:24" s="358" customFormat="1" ht="15.75" customHeight="1">
      <c r="B38" s="359">
        <v>21</v>
      </c>
      <c r="C38" s="348" t="s">
        <v>86</v>
      </c>
      <c r="D38" s="377">
        <f>'4. OEB_Adjustment_Input_Sheet'!E73</f>
        <v>39.62314574752763</v>
      </c>
      <c r="E38" s="350">
        <f>'4. OEB_Adjustment_Input_Sheet'!F73</f>
        <v>25.937831787817665</v>
      </c>
      <c r="F38" s="379">
        <f t="shared" si="45"/>
        <v>0</v>
      </c>
      <c r="G38" s="378">
        <f>'4. OEB_Adjustment_Input_Sheet'!H73</f>
        <v>25.937831787817665</v>
      </c>
      <c r="H38" s="377">
        <f>'4. OEB_Adjustment_Input_Sheet'!I73</f>
        <v>37.054227489943834</v>
      </c>
      <c r="I38" s="350">
        <f>'4. OEB_Adjustment_Input_Sheet'!J73</f>
        <v>22.112877687817665</v>
      </c>
      <c r="J38" s="379">
        <f t="shared" si="46"/>
        <v>0</v>
      </c>
      <c r="K38" s="378">
        <f>'4. OEB_Adjustment_Input_Sheet'!L73</f>
        <v>22.112877687817665</v>
      </c>
      <c r="L38" s="377">
        <f>'4. OEB_Adjustment_Input_Sheet'!M73</f>
        <v>34.485309232360031</v>
      </c>
      <c r="M38" s="350">
        <f>'4. OEB_Adjustment_Input_Sheet'!N73</f>
        <v>18.287923587817666</v>
      </c>
      <c r="N38" s="379">
        <f t="shared" si="47"/>
        <v>0</v>
      </c>
      <c r="O38" s="378">
        <f>'4. OEB_Adjustment_Input_Sheet'!P73</f>
        <v>18.287923587817666</v>
      </c>
      <c r="P38" s="377">
        <f>'4. OEB_Adjustment_Input_Sheet'!Q73</f>
        <v>31.916390974776235</v>
      </c>
      <c r="Q38" s="350">
        <f>'4. OEB_Adjustment_Input_Sheet'!R73</f>
        <v>14.462969487817665</v>
      </c>
      <c r="R38" s="379">
        <f t="shared" si="48"/>
        <v>0</v>
      </c>
      <c r="S38" s="378">
        <f>'4. OEB_Adjustment_Input_Sheet'!T73</f>
        <v>14.462969487817665</v>
      </c>
      <c r="T38" s="377">
        <f>'4. OEB_Adjustment_Input_Sheet'!U73</f>
        <v>30.154058142839283</v>
      </c>
      <c r="U38" s="350">
        <f>'4. OEB_Adjustment_Input_Sheet'!V73</f>
        <v>12.354539262817665</v>
      </c>
      <c r="V38" s="379">
        <f t="shared" si="49"/>
        <v>0</v>
      </c>
      <c r="W38" s="378">
        <f>'4. OEB_Adjustment_Input_Sheet'!X73</f>
        <v>12.354539262817665</v>
      </c>
    </row>
    <row r="39" spans="2:24" s="358" customFormat="1" ht="15.75" customHeight="1">
      <c r="B39" s="359">
        <v>22</v>
      </c>
      <c r="C39" s="348" t="s">
        <v>84</v>
      </c>
      <c r="D39" s="377">
        <f>'4. OEB_Adjustment_Input_Sheet'!E74</f>
        <v>57.787815029593773</v>
      </c>
      <c r="E39" s="350">
        <f>'4. OEB_Adjustment_Input_Sheet'!F74</f>
        <v>63.889209288598039</v>
      </c>
      <c r="F39" s="379">
        <f t="shared" si="45"/>
        <v>0</v>
      </c>
      <c r="G39" s="378">
        <f>'4. OEB_Adjustment_Input_Sheet'!H74</f>
        <v>63.889209288598039</v>
      </c>
      <c r="H39" s="377">
        <f>'4. OEB_Adjustment_Input_Sheet'!I74</f>
        <v>59.766317516325728</v>
      </c>
      <c r="I39" s="350">
        <f>'4. OEB_Adjustment_Input_Sheet'!J74</f>
        <v>63.208530511376765</v>
      </c>
      <c r="J39" s="379">
        <f t="shared" si="46"/>
        <v>0</v>
      </c>
      <c r="K39" s="378">
        <f>'4. OEB_Adjustment_Input_Sheet'!L74</f>
        <v>63.208530511376765</v>
      </c>
      <c r="L39" s="377">
        <f>'4. OEB_Adjustment_Input_Sheet'!M74</f>
        <v>72.121136662169718</v>
      </c>
      <c r="M39" s="350">
        <f>'4. OEB_Adjustment_Input_Sheet'!N74</f>
        <v>77.877845073958667</v>
      </c>
      <c r="N39" s="379">
        <f t="shared" si="47"/>
        <v>0</v>
      </c>
      <c r="O39" s="378">
        <f>'4. OEB_Adjustment_Input_Sheet'!P74</f>
        <v>77.877845073958667</v>
      </c>
      <c r="P39" s="377">
        <f>'4. OEB_Adjustment_Input_Sheet'!Q74</f>
        <v>61.885058852583384</v>
      </c>
      <c r="Q39" s="350">
        <f>'4. OEB_Adjustment_Input_Sheet'!R74</f>
        <v>66.491680031804094</v>
      </c>
      <c r="R39" s="379">
        <f t="shared" si="48"/>
        <v>0</v>
      </c>
      <c r="S39" s="378">
        <f>'4. OEB_Adjustment_Input_Sheet'!T74</f>
        <v>66.491680031804094</v>
      </c>
      <c r="T39" s="377">
        <f>'4. OEB_Adjustment_Input_Sheet'!U74</f>
        <v>63.065792440486888</v>
      </c>
      <c r="U39" s="350">
        <f>'4. OEB_Adjustment_Input_Sheet'!V74</f>
        <v>68.836008473533141</v>
      </c>
      <c r="V39" s="379">
        <f t="shared" si="49"/>
        <v>0</v>
      </c>
      <c r="W39" s="378">
        <f>'4. OEB_Adjustment_Input_Sheet'!X74</f>
        <v>68.836008473533141</v>
      </c>
    </row>
    <row r="40" spans="2:24" s="358" customFormat="1" ht="15.75" customHeight="1">
      <c r="B40" s="359">
        <v>23</v>
      </c>
      <c r="C40" s="348" t="s">
        <v>85</v>
      </c>
      <c r="D40" s="377">
        <f>'4. OEB_Adjustment_Input_Sheet'!E75</f>
        <v>85.049711935274942</v>
      </c>
      <c r="E40" s="350">
        <f>'4. OEB_Adjustment_Input_Sheet'!F75</f>
        <v>84.447281413939763</v>
      </c>
      <c r="F40" s="360">
        <f t="shared" si="45"/>
        <v>0</v>
      </c>
      <c r="G40" s="378">
        <f>'4. OEB_Adjustment_Input_Sheet'!H75</f>
        <v>84.447281413939763</v>
      </c>
      <c r="H40" s="377">
        <f>'4. OEB_Adjustment_Input_Sheet'!I75</f>
        <v>108.33104451162025</v>
      </c>
      <c r="I40" s="350">
        <f>'4. OEB_Adjustment_Input_Sheet'!J75</f>
        <v>85.720488185204019</v>
      </c>
      <c r="J40" s="360">
        <f t="shared" si="46"/>
        <v>0</v>
      </c>
      <c r="K40" s="378">
        <f>'4. OEB_Adjustment_Input_Sheet'!L75</f>
        <v>85.720488185204019</v>
      </c>
      <c r="L40" s="377">
        <f>'4. OEB_Adjustment_Input_Sheet'!M75</f>
        <v>139.95531890270237</v>
      </c>
      <c r="M40" s="350">
        <f>'4. OEB_Adjustment_Input_Sheet'!N75</f>
        <v>120.36725776366031</v>
      </c>
      <c r="N40" s="360">
        <f t="shared" si="47"/>
        <v>0</v>
      </c>
      <c r="O40" s="378">
        <f>'4. OEB_Adjustment_Input_Sheet'!P75</f>
        <v>120.36725776366031</v>
      </c>
      <c r="P40" s="377">
        <f>'4. OEB_Adjustment_Input_Sheet'!Q75</f>
        <v>208.39973983039545</v>
      </c>
      <c r="Q40" s="350">
        <f>'4. OEB_Adjustment_Input_Sheet'!R75</f>
        <v>151.99821290522027</v>
      </c>
      <c r="R40" s="360">
        <f t="shared" si="48"/>
        <v>0</v>
      </c>
      <c r="S40" s="378">
        <f>'4. OEB_Adjustment_Input_Sheet'!T75</f>
        <v>151.99821290522027</v>
      </c>
      <c r="T40" s="377">
        <f>'4. OEB_Adjustment_Input_Sheet'!U75</f>
        <v>191.58187641902606</v>
      </c>
      <c r="U40" s="350">
        <f>'4. OEB_Adjustment_Input_Sheet'!V75</f>
        <v>193.65843620869646</v>
      </c>
      <c r="V40" s="360">
        <f t="shared" si="49"/>
        <v>0</v>
      </c>
      <c r="W40" s="378">
        <f>'4. OEB_Adjustment_Input_Sheet'!X75</f>
        <v>193.65843620869646</v>
      </c>
    </row>
    <row r="41" spans="2:24" s="358" customFormat="1" ht="15">
      <c r="B41" s="359">
        <v>24</v>
      </c>
      <c r="C41" s="348" t="s">
        <v>87</v>
      </c>
      <c r="D41" s="380">
        <f>'4. OEB_Adjustment_Input_Sheet'!E76</f>
        <v>63.7</v>
      </c>
      <c r="E41" s="529">
        <f>'4. OEB_Adjustment_Input_Sheet'!F76</f>
        <v>63.7</v>
      </c>
      <c r="F41" s="362">
        <f t="shared" si="45"/>
        <v>0</v>
      </c>
      <c r="G41" s="381">
        <f>'4. OEB_Adjustment_Input_Sheet'!H76</f>
        <v>63.7</v>
      </c>
      <c r="H41" s="380">
        <f>'4. OEB_Adjustment_Input_Sheet'!I76</f>
        <v>49.214999999999996</v>
      </c>
      <c r="I41" s="529">
        <f>'4. OEB_Adjustment_Input_Sheet'!J76</f>
        <v>49.214999999999996</v>
      </c>
      <c r="J41" s="362">
        <f t="shared" si="46"/>
        <v>0</v>
      </c>
      <c r="K41" s="381">
        <f>'4. OEB_Adjustment_Input_Sheet'!L76</f>
        <v>49.214999999999996</v>
      </c>
      <c r="L41" s="380">
        <f>'4. OEB_Adjustment_Input_Sheet'!M76</f>
        <v>38.355000000000004</v>
      </c>
      <c r="M41" s="529">
        <f>'4. OEB_Adjustment_Input_Sheet'!N76</f>
        <v>38.355000000000004</v>
      </c>
      <c r="N41" s="362">
        <f t="shared" si="47"/>
        <v>0</v>
      </c>
      <c r="O41" s="381">
        <f>'4. OEB_Adjustment_Input_Sheet'!P76</f>
        <v>38.355000000000004</v>
      </c>
      <c r="P41" s="380">
        <f>'4. OEB_Adjustment_Input_Sheet'!Q76</f>
        <v>38.629999999999995</v>
      </c>
      <c r="Q41" s="529">
        <f>'4. OEB_Adjustment_Input_Sheet'!R76</f>
        <v>38.629999999999995</v>
      </c>
      <c r="R41" s="362">
        <f t="shared" si="48"/>
        <v>0</v>
      </c>
      <c r="S41" s="381">
        <f>'4. OEB_Adjustment_Input_Sheet'!T76</f>
        <v>38.629999999999995</v>
      </c>
      <c r="T41" s="380">
        <f>'4. OEB_Adjustment_Input_Sheet'!U76</f>
        <v>40.15</v>
      </c>
      <c r="U41" s="529">
        <f>'4. OEB_Adjustment_Input_Sheet'!V76</f>
        <v>40.15</v>
      </c>
      <c r="V41" s="362">
        <f t="shared" si="49"/>
        <v>0</v>
      </c>
      <c r="W41" s="381">
        <f>'4. OEB_Adjustment_Input_Sheet'!X76</f>
        <v>40.15</v>
      </c>
    </row>
    <row r="42" spans="2:24" ht="16.5" thickBot="1">
      <c r="B42" s="46">
        <v>25</v>
      </c>
      <c r="C42" s="134" t="s">
        <v>88</v>
      </c>
      <c r="D42" s="188">
        <f t="shared" ref="D42" si="50">SUM(D33:D41)</f>
        <v>857.24186523138167</v>
      </c>
      <c r="E42" s="225">
        <f>SUM(E33:E41)</f>
        <v>895.21694206249549</v>
      </c>
      <c r="F42" s="200">
        <f t="shared" si="45"/>
        <v>0</v>
      </c>
      <c r="G42" s="189">
        <f>SUM(G33:G41)</f>
        <v>895.21694206249549</v>
      </c>
      <c r="H42" s="188">
        <f t="shared" ref="H42" si="51">SUM(H33:H41)</f>
        <v>905.71786231762235</v>
      </c>
      <c r="I42" s="225">
        <f>SUM(I33:I41)</f>
        <v>916.86359623728538</v>
      </c>
      <c r="J42" s="200">
        <f t="shared" si="46"/>
        <v>0</v>
      </c>
      <c r="K42" s="189">
        <f>SUM(K33:K41)</f>
        <v>916.86359623728538</v>
      </c>
      <c r="L42" s="188">
        <f t="shared" ref="L42" si="52">SUM(L33:L41)</f>
        <v>976.77413609154564</v>
      </c>
      <c r="M42" s="225">
        <f>SUM(M33:M41)</f>
        <v>1027.5918247729046</v>
      </c>
      <c r="N42" s="200">
        <f t="shared" si="47"/>
        <v>0</v>
      </c>
      <c r="O42" s="189">
        <f>SUM(O33:O41)</f>
        <v>1027.5918247729046</v>
      </c>
      <c r="P42" s="188">
        <f t="shared" ref="P42" si="53">SUM(P33:P41)</f>
        <v>1155.3908840033068</v>
      </c>
      <c r="Q42" s="225">
        <f>SUM(Q33:Q41)</f>
        <v>1194.0969838235483</v>
      </c>
      <c r="R42" s="200">
        <f t="shared" si="48"/>
        <v>0</v>
      </c>
      <c r="S42" s="189">
        <f>SUM(S33:S41)</f>
        <v>1194.0969838235483</v>
      </c>
      <c r="T42" s="188">
        <f t="shared" ref="T42" si="54">SUM(T33:T41)</f>
        <v>961.37253499349742</v>
      </c>
      <c r="U42" s="225">
        <f>SUM(U33:U41)</f>
        <v>1019.9326201888326</v>
      </c>
      <c r="V42" s="200">
        <f t="shared" si="49"/>
        <v>0</v>
      </c>
      <c r="W42" s="189">
        <f>SUM(W33:W41)</f>
        <v>1019.9326201888326</v>
      </c>
    </row>
    <row r="43" spans="2:24" ht="15">
      <c r="B43" s="82"/>
      <c r="C43" s="135"/>
      <c r="D43" s="118"/>
      <c r="E43" s="135"/>
      <c r="F43" s="365"/>
      <c r="G43" s="366"/>
      <c r="H43" s="118"/>
      <c r="I43" s="135"/>
      <c r="J43" s="365"/>
      <c r="K43" s="366"/>
      <c r="L43" s="118"/>
      <c r="M43" s="135"/>
      <c r="N43" s="365"/>
      <c r="O43" s="366"/>
      <c r="P43" s="118"/>
      <c r="Q43" s="135"/>
      <c r="R43" s="365"/>
      <c r="S43" s="366"/>
      <c r="T43" s="118"/>
      <c r="U43" s="135"/>
      <c r="V43" s="365"/>
      <c r="W43" s="366"/>
    </row>
    <row r="44" spans="2:24" ht="16.5" thickBot="1">
      <c r="B44" s="82"/>
      <c r="C44" s="134" t="s">
        <v>89</v>
      </c>
      <c r="D44" s="175"/>
      <c r="E44" s="365"/>
      <c r="F44" s="365"/>
      <c r="G44" s="366"/>
      <c r="H44" s="175"/>
      <c r="I44" s="365"/>
      <c r="J44" s="365"/>
      <c r="K44" s="366"/>
      <c r="L44" s="175"/>
      <c r="M44" s="365"/>
      <c r="N44" s="365"/>
      <c r="O44" s="366"/>
      <c r="P44" s="175"/>
      <c r="Q44" s="365"/>
      <c r="R44" s="365"/>
      <c r="S44" s="366"/>
      <c r="T44" s="175"/>
      <c r="U44" s="365"/>
      <c r="V44" s="365"/>
      <c r="W44" s="366"/>
    </row>
    <row r="45" spans="2:24" ht="15">
      <c r="B45" s="46">
        <v>26</v>
      </c>
      <c r="C45" s="348" t="s">
        <v>90</v>
      </c>
      <c r="D45" s="240">
        <f>'4. OEB_Adjustment_Input_Sheet'!E80</f>
        <v>394.22677689148168</v>
      </c>
      <c r="E45" s="283">
        <f>'4. OEB_Adjustment_Input_Sheet'!F80</f>
        <v>394.22677689148168</v>
      </c>
      <c r="F45" s="227">
        <f t="shared" ref="F45:F52" si="55">G45-E45</f>
        <v>0</v>
      </c>
      <c r="G45" s="241">
        <f>'4. OEB_Adjustment_Input_Sheet'!H80</f>
        <v>394.22677689148168</v>
      </c>
      <c r="H45" s="240">
        <f>'4. OEB_Adjustment_Input_Sheet'!I80</f>
        <v>504.43459357214095</v>
      </c>
      <c r="I45" s="283">
        <f>'4. OEB_Adjustment_Input_Sheet'!J80</f>
        <v>504.43459357214095</v>
      </c>
      <c r="J45" s="227">
        <f t="shared" ref="J45:J52" si="56">K45-I45</f>
        <v>0</v>
      </c>
      <c r="K45" s="241">
        <f>'4. OEB_Adjustment_Input_Sheet'!L80</f>
        <v>504.43459357214095</v>
      </c>
      <c r="L45" s="240">
        <f>'4. OEB_Adjustment_Input_Sheet'!M80</f>
        <v>571.12609908681168</v>
      </c>
      <c r="M45" s="283">
        <f>'4. OEB_Adjustment_Input_Sheet'!N80</f>
        <v>571.12609908681168</v>
      </c>
      <c r="N45" s="227">
        <f t="shared" ref="N45:N52" si="57">O45-M45</f>
        <v>0</v>
      </c>
      <c r="O45" s="241">
        <f>'4. OEB_Adjustment_Input_Sheet'!P80</f>
        <v>571.12609908681168</v>
      </c>
      <c r="P45" s="240">
        <f>'4. OEB_Adjustment_Input_Sheet'!Q80</f>
        <v>594.81669395474489</v>
      </c>
      <c r="Q45" s="283">
        <f>'4. OEB_Adjustment_Input_Sheet'!R80</f>
        <v>594.81669395474489</v>
      </c>
      <c r="R45" s="227">
        <f t="shared" ref="R45:R52" si="58">S45-Q45</f>
        <v>0</v>
      </c>
      <c r="S45" s="241">
        <f>'4. OEB_Adjustment_Input_Sheet'!T80</f>
        <v>594.81669395474489</v>
      </c>
      <c r="T45" s="240">
        <f>'4. OEB_Adjustment_Input_Sheet'!U80</f>
        <v>596.97119953824927</v>
      </c>
      <c r="U45" s="283">
        <f>'4. OEB_Adjustment_Input_Sheet'!V80</f>
        <v>596.97119953824927</v>
      </c>
      <c r="V45" s="227">
        <f t="shared" ref="V45:V52" si="59">W45-U45</f>
        <v>0</v>
      </c>
      <c r="W45" s="241">
        <f>'4. OEB_Adjustment_Input_Sheet'!X80</f>
        <v>596.97119953824927</v>
      </c>
    </row>
    <row r="46" spans="2:24" ht="15">
      <c r="B46" s="46">
        <v>27</v>
      </c>
      <c r="C46" s="348" t="s">
        <v>157</v>
      </c>
      <c r="D46" s="242">
        <f>'4. OEB_Adjustment_Input_Sheet'!E81</f>
        <v>165.96244480629969</v>
      </c>
      <c r="E46" s="273">
        <f>'4. OEB_Adjustment_Input_Sheet'!F81</f>
        <v>217.54048660985833</v>
      </c>
      <c r="F46" s="224">
        <f t="shared" si="55"/>
        <v>0</v>
      </c>
      <c r="G46" s="185">
        <f>'4. OEB_Adjustment_Input_Sheet'!H81</f>
        <v>217.54048660985833</v>
      </c>
      <c r="H46" s="242">
        <f>'4. OEB_Adjustment_Input_Sheet'!I81</f>
        <v>177.38024252115451</v>
      </c>
      <c r="I46" s="273">
        <f>'4. OEB_Adjustment_Input_Sheet'!J81</f>
        <v>227.94698896254999</v>
      </c>
      <c r="J46" s="224">
        <f t="shared" si="56"/>
        <v>0</v>
      </c>
      <c r="K46" s="185">
        <f>'4. OEB_Adjustment_Input_Sheet'!L81</f>
        <v>227.94698896254999</v>
      </c>
      <c r="L46" s="242">
        <f>'4. OEB_Adjustment_Input_Sheet'!M81</f>
        <v>200.58976791821391</v>
      </c>
      <c r="M46" s="273">
        <f>'4. OEB_Adjustment_Input_Sheet'!N81</f>
        <v>232.76305315823444</v>
      </c>
      <c r="N46" s="224">
        <f t="shared" si="57"/>
        <v>0</v>
      </c>
      <c r="O46" s="185">
        <f>'4. OEB_Adjustment_Input_Sheet'!P81</f>
        <v>232.76305315823444</v>
      </c>
      <c r="P46" s="242">
        <f>'4. OEB_Adjustment_Input_Sheet'!Q81</f>
        <v>230.73560247644573</v>
      </c>
      <c r="Q46" s="273">
        <f>'4. OEB_Adjustment_Input_Sheet'!R81</f>
        <v>283.61989372237224</v>
      </c>
      <c r="R46" s="224">
        <f t="shared" si="58"/>
        <v>0</v>
      </c>
      <c r="S46" s="185">
        <f>'4. OEB_Adjustment_Input_Sheet'!T81</f>
        <v>283.61989372237224</v>
      </c>
      <c r="T46" s="242">
        <f>'4. OEB_Adjustment_Input_Sheet'!U81</f>
        <v>228.03439788965798</v>
      </c>
      <c r="U46" s="273">
        <f>'4. OEB_Adjustment_Input_Sheet'!V81</f>
        <v>316.98463103538086</v>
      </c>
      <c r="V46" s="224">
        <f t="shared" si="59"/>
        <v>0</v>
      </c>
      <c r="W46" s="185">
        <f>'4. OEB_Adjustment_Input_Sheet'!X81</f>
        <v>316.98463103538086</v>
      </c>
    </row>
    <row r="47" spans="2:24" ht="15">
      <c r="B47" s="46">
        <v>28</v>
      </c>
      <c r="C47" s="348" t="s">
        <v>158</v>
      </c>
      <c r="D47" s="242">
        <f>'4. OEB_Adjustment_Input_Sheet'!E82</f>
        <v>156.05511062333866</v>
      </c>
      <c r="E47" s="273">
        <f>'4. OEB_Adjustment_Input_Sheet'!F82</f>
        <v>0</v>
      </c>
      <c r="F47" s="224">
        <f t="shared" si="55"/>
        <v>0</v>
      </c>
      <c r="G47" s="185">
        <f>'4. OEB_Adjustment_Input_Sheet'!H82</f>
        <v>0</v>
      </c>
      <c r="H47" s="242">
        <f>'4. OEB_Adjustment_Input_Sheet'!I82</f>
        <v>175.34636187175772</v>
      </c>
      <c r="I47" s="273">
        <f>'4. OEB_Adjustment_Input_Sheet'!J82</f>
        <v>0</v>
      </c>
      <c r="J47" s="224">
        <f t="shared" si="56"/>
        <v>0</v>
      </c>
      <c r="K47" s="185">
        <f>'4. OEB_Adjustment_Input_Sheet'!L82</f>
        <v>0</v>
      </c>
      <c r="L47" s="242">
        <f>'4. OEB_Adjustment_Input_Sheet'!M82</f>
        <v>265.71988487040471</v>
      </c>
      <c r="M47" s="273">
        <f>'4. OEB_Adjustment_Input_Sheet'!N82</f>
        <v>0</v>
      </c>
      <c r="N47" s="224">
        <f t="shared" si="57"/>
        <v>0</v>
      </c>
      <c r="O47" s="185">
        <f>'4. OEB_Adjustment_Input_Sheet'!P82</f>
        <v>0</v>
      </c>
      <c r="P47" s="242">
        <f>'4. OEB_Adjustment_Input_Sheet'!Q82</f>
        <v>35.197680345072179</v>
      </c>
      <c r="Q47" s="273">
        <f>'4. OEB_Adjustment_Input_Sheet'!R82</f>
        <v>0</v>
      </c>
      <c r="R47" s="224">
        <f t="shared" si="58"/>
        <v>0</v>
      </c>
      <c r="S47" s="185">
        <f>'4. OEB_Adjustment_Input_Sheet'!T82</f>
        <v>0</v>
      </c>
      <c r="T47" s="242">
        <f>'4. OEB_Adjustment_Input_Sheet'!U82</f>
        <v>35.197680345072065</v>
      </c>
      <c r="U47" s="273">
        <f>'4. OEB_Adjustment_Input_Sheet'!V82</f>
        <v>0</v>
      </c>
      <c r="V47" s="224">
        <f t="shared" si="59"/>
        <v>0</v>
      </c>
      <c r="W47" s="185">
        <f>'4. OEB_Adjustment_Input_Sheet'!X82</f>
        <v>0</v>
      </c>
    </row>
    <row r="48" spans="2:24" ht="15">
      <c r="B48" s="46">
        <v>29</v>
      </c>
      <c r="C48" s="348" t="s">
        <v>91</v>
      </c>
      <c r="D48" s="242">
        <f>'4. OEB_Adjustment_Input_Sheet'!E83</f>
        <v>171.1</v>
      </c>
      <c r="E48" s="273">
        <f>'4. OEB_Adjustment_Input_Sheet'!F83</f>
        <v>200.02600000000001</v>
      </c>
      <c r="F48" s="224">
        <f t="shared" si="55"/>
        <v>0</v>
      </c>
      <c r="G48" s="185">
        <f>'4. OEB_Adjustment_Input_Sheet'!H83</f>
        <v>200.02600000000001</v>
      </c>
      <c r="H48" s="242">
        <f>'4. OEB_Adjustment_Input_Sheet'!I83</f>
        <v>175.5</v>
      </c>
      <c r="I48" s="273">
        <f>'4. OEB_Adjustment_Input_Sheet'!J83</f>
        <v>202.91659999999999</v>
      </c>
      <c r="J48" s="224">
        <f t="shared" si="56"/>
        <v>0</v>
      </c>
      <c r="K48" s="185">
        <f>'4. OEB_Adjustment_Input_Sheet'!L83</f>
        <v>202.91659999999999</v>
      </c>
      <c r="L48" s="242">
        <f>'4. OEB_Adjustment_Input_Sheet'!M83</f>
        <v>180.3</v>
      </c>
      <c r="M48" s="273">
        <f>'4. OEB_Adjustment_Input_Sheet'!N83</f>
        <v>243.476</v>
      </c>
      <c r="N48" s="224">
        <f t="shared" si="57"/>
        <v>0</v>
      </c>
      <c r="O48" s="185">
        <f>'4. OEB_Adjustment_Input_Sheet'!P83</f>
        <v>243.476</v>
      </c>
      <c r="P48" s="242">
        <f>'4. OEB_Adjustment_Input_Sheet'!Q83</f>
        <v>157.19999999999999</v>
      </c>
      <c r="Q48" s="273">
        <f>'4. OEB_Adjustment_Input_Sheet'!R83</f>
        <v>247.9188</v>
      </c>
      <c r="R48" s="224">
        <f t="shared" si="58"/>
        <v>0</v>
      </c>
      <c r="S48" s="185">
        <f>'4. OEB_Adjustment_Input_Sheet'!T83</f>
        <v>247.9188</v>
      </c>
      <c r="T48" s="242">
        <f>'4. OEB_Adjustment_Input_Sheet'!U83</f>
        <v>162.1</v>
      </c>
      <c r="U48" s="273">
        <f>'4. OEB_Adjustment_Input_Sheet'!V83</f>
        <v>250.64920000000001</v>
      </c>
      <c r="V48" s="224">
        <f t="shared" si="59"/>
        <v>0</v>
      </c>
      <c r="W48" s="185">
        <f>'4. OEB_Adjustment_Input_Sheet'!X83</f>
        <v>250.64920000000001</v>
      </c>
    </row>
    <row r="49" spans="2:23" ht="15">
      <c r="B49" s="46">
        <v>30</v>
      </c>
      <c r="C49" s="348" t="s">
        <v>159</v>
      </c>
      <c r="D49" s="242">
        <f>'4. OEB_Adjustment_Input_Sheet'!E84</f>
        <v>100.9</v>
      </c>
      <c r="E49" s="273">
        <f>'4. OEB_Adjustment_Input_Sheet'!F84</f>
        <v>91.136099999999999</v>
      </c>
      <c r="F49" s="224">
        <f t="shared" si="55"/>
        <v>0</v>
      </c>
      <c r="G49" s="185">
        <f>'4. OEB_Adjustment_Input_Sheet'!H84</f>
        <v>91.136099999999999</v>
      </c>
      <c r="H49" s="242">
        <f>'4. OEB_Adjustment_Input_Sheet'!I84</f>
        <v>104.89999999999999</v>
      </c>
      <c r="I49" s="273">
        <f>'4. OEB_Adjustment_Input_Sheet'!J84</f>
        <v>95.738900000000001</v>
      </c>
      <c r="J49" s="224">
        <f t="shared" si="56"/>
        <v>0</v>
      </c>
      <c r="K49" s="185">
        <f>'4. OEB_Adjustment_Input_Sheet'!L84</f>
        <v>95.738900000000001</v>
      </c>
      <c r="L49" s="242">
        <f>'4. OEB_Adjustment_Input_Sheet'!M84</f>
        <v>109.2</v>
      </c>
      <c r="M49" s="273">
        <f>'4. OEB_Adjustment_Input_Sheet'!N84</f>
        <v>99.870699999999999</v>
      </c>
      <c r="N49" s="224">
        <f t="shared" si="57"/>
        <v>0</v>
      </c>
      <c r="O49" s="185">
        <f>'4. OEB_Adjustment_Input_Sheet'!P84</f>
        <v>99.870699999999999</v>
      </c>
      <c r="P49" s="242">
        <f>'4. OEB_Adjustment_Input_Sheet'!Q84</f>
        <v>114.06</v>
      </c>
      <c r="Q49" s="273">
        <f>'4. OEB_Adjustment_Input_Sheet'!R84</f>
        <v>104.33629999999999</v>
      </c>
      <c r="R49" s="224">
        <f t="shared" si="58"/>
        <v>0</v>
      </c>
      <c r="S49" s="185">
        <f>'4. OEB_Adjustment_Input_Sheet'!T84</f>
        <v>104.33629999999999</v>
      </c>
      <c r="T49" s="242">
        <f>'4. OEB_Adjustment_Input_Sheet'!U84</f>
        <v>117.8</v>
      </c>
      <c r="U49" s="273">
        <f>'4. OEB_Adjustment_Input_Sheet'!V84</f>
        <v>108.54940000000001</v>
      </c>
      <c r="V49" s="224">
        <f t="shared" si="59"/>
        <v>0</v>
      </c>
      <c r="W49" s="185">
        <f>'4. OEB_Adjustment_Input_Sheet'!X84</f>
        <v>108.54940000000001</v>
      </c>
    </row>
    <row r="50" spans="2:23" ht="15">
      <c r="B50" s="46">
        <v>31</v>
      </c>
      <c r="C50" s="348" t="s">
        <v>160</v>
      </c>
      <c r="D50" s="242">
        <f>'4. OEB_Adjustment_Input_Sheet'!E85</f>
        <v>27.7</v>
      </c>
      <c r="E50" s="273">
        <f>'4. OEB_Adjustment_Input_Sheet'!F85</f>
        <v>27.7</v>
      </c>
      <c r="F50" s="224">
        <f t="shared" si="55"/>
        <v>0</v>
      </c>
      <c r="G50" s="185">
        <f>'4. OEB_Adjustment_Input_Sheet'!H85</f>
        <v>27.7</v>
      </c>
      <c r="H50" s="242">
        <f>'4. OEB_Adjustment_Input_Sheet'!I85</f>
        <v>27.7</v>
      </c>
      <c r="I50" s="273">
        <f>'4. OEB_Adjustment_Input_Sheet'!J85</f>
        <v>27.7</v>
      </c>
      <c r="J50" s="224">
        <f t="shared" si="56"/>
        <v>0</v>
      </c>
      <c r="K50" s="185">
        <f>'4. OEB_Adjustment_Input_Sheet'!L85</f>
        <v>27.7</v>
      </c>
      <c r="L50" s="242">
        <f>'4. OEB_Adjustment_Input_Sheet'!M85</f>
        <v>27.7</v>
      </c>
      <c r="M50" s="273">
        <f>'4. OEB_Adjustment_Input_Sheet'!N85</f>
        <v>27.7</v>
      </c>
      <c r="N50" s="224">
        <f t="shared" si="57"/>
        <v>0</v>
      </c>
      <c r="O50" s="185">
        <f>'4. OEB_Adjustment_Input_Sheet'!P85</f>
        <v>27.7</v>
      </c>
      <c r="P50" s="242">
        <f>'4. OEB_Adjustment_Input_Sheet'!Q85</f>
        <v>27.7</v>
      </c>
      <c r="Q50" s="273">
        <f>'4. OEB_Adjustment_Input_Sheet'!R85</f>
        <v>27.7</v>
      </c>
      <c r="R50" s="224">
        <f t="shared" si="58"/>
        <v>0</v>
      </c>
      <c r="S50" s="185">
        <f>'4. OEB_Adjustment_Input_Sheet'!T85</f>
        <v>27.7</v>
      </c>
      <c r="T50" s="242">
        <f>'4. OEB_Adjustment_Input_Sheet'!U85</f>
        <v>27.7</v>
      </c>
      <c r="U50" s="273">
        <f>'4. OEB_Adjustment_Input_Sheet'!V85</f>
        <v>27.7</v>
      </c>
      <c r="V50" s="224">
        <f t="shared" si="59"/>
        <v>0</v>
      </c>
      <c r="W50" s="185">
        <f>'4. OEB_Adjustment_Input_Sheet'!X85</f>
        <v>27.7</v>
      </c>
    </row>
    <row r="51" spans="2:23" ht="15">
      <c r="B51" s="46">
        <v>32</v>
      </c>
      <c r="C51" s="348" t="s">
        <v>87</v>
      </c>
      <c r="D51" s="382">
        <f>'4. OEB_Adjustment_Input_Sheet'!E86</f>
        <v>20.3</v>
      </c>
      <c r="E51" s="495">
        <f>'4. OEB_Adjustment_Input_Sheet'!F86</f>
        <v>20.3</v>
      </c>
      <c r="F51" s="212">
        <f t="shared" si="55"/>
        <v>0</v>
      </c>
      <c r="G51" s="187">
        <f>'4. OEB_Adjustment_Input_Sheet'!H86</f>
        <v>20.3</v>
      </c>
      <c r="H51" s="382">
        <f>'4. OEB_Adjustment_Input_Sheet'!I86</f>
        <v>0.1</v>
      </c>
      <c r="I51" s="495">
        <f>'4. OEB_Adjustment_Input_Sheet'!J86</f>
        <v>0.1</v>
      </c>
      <c r="J51" s="212">
        <f t="shared" si="56"/>
        <v>0</v>
      </c>
      <c r="K51" s="187">
        <f>'4. OEB_Adjustment_Input_Sheet'!L86</f>
        <v>0.1</v>
      </c>
      <c r="L51" s="382">
        <f>'4. OEB_Adjustment_Input_Sheet'!M86</f>
        <v>1.1000000000000001</v>
      </c>
      <c r="M51" s="495">
        <f>'4. OEB_Adjustment_Input_Sheet'!N86</f>
        <v>1.1000000000000001</v>
      </c>
      <c r="N51" s="212">
        <f t="shared" si="57"/>
        <v>0</v>
      </c>
      <c r="O51" s="187">
        <f>'4. OEB_Adjustment_Input_Sheet'!P86</f>
        <v>1.1000000000000001</v>
      </c>
      <c r="P51" s="382">
        <f>'4. OEB_Adjustment_Input_Sheet'!Q86</f>
        <v>5.7</v>
      </c>
      <c r="Q51" s="495">
        <f>'4. OEB_Adjustment_Input_Sheet'!R86</f>
        <v>5.7</v>
      </c>
      <c r="R51" s="212">
        <f t="shared" si="58"/>
        <v>0</v>
      </c>
      <c r="S51" s="187">
        <f>'4. OEB_Adjustment_Input_Sheet'!T86</f>
        <v>5.7</v>
      </c>
      <c r="T51" s="382">
        <f>'4. OEB_Adjustment_Input_Sheet'!U86</f>
        <v>16.5</v>
      </c>
      <c r="U51" s="495">
        <f>'4. OEB_Adjustment_Input_Sheet'!V86</f>
        <v>16.5</v>
      </c>
      <c r="V51" s="212">
        <f t="shared" si="59"/>
        <v>0</v>
      </c>
      <c r="W51" s="187">
        <f>'4. OEB_Adjustment_Input_Sheet'!X86</f>
        <v>16.5</v>
      </c>
    </row>
    <row r="52" spans="2:23" ht="16.5" thickBot="1">
      <c r="B52" s="47">
        <v>33</v>
      </c>
      <c r="C52" s="137" t="s">
        <v>92</v>
      </c>
      <c r="D52" s="188">
        <f t="shared" ref="D52" si="60">SUM(D45:D51)</f>
        <v>1036.2443323211201</v>
      </c>
      <c r="E52" s="225">
        <f>SUM(E45:E51)</f>
        <v>950.92936350134005</v>
      </c>
      <c r="F52" s="200">
        <f t="shared" si="55"/>
        <v>0</v>
      </c>
      <c r="G52" s="189">
        <f>SUM(G45:G51)</f>
        <v>950.92936350134005</v>
      </c>
      <c r="H52" s="188">
        <f t="shared" ref="H52" si="61">SUM(H45:H51)</f>
        <v>1165.3611979650534</v>
      </c>
      <c r="I52" s="225">
        <f>SUM(I45:I51)</f>
        <v>1058.837082534691</v>
      </c>
      <c r="J52" s="200">
        <f t="shared" si="56"/>
        <v>0</v>
      </c>
      <c r="K52" s="189">
        <f>SUM(K45:K51)</f>
        <v>1058.837082534691</v>
      </c>
      <c r="L52" s="188">
        <f t="shared" ref="L52" si="62">SUM(L45:L51)</f>
        <v>1355.7357518754302</v>
      </c>
      <c r="M52" s="225">
        <f>SUM(M45:M51)</f>
        <v>1176.035852245046</v>
      </c>
      <c r="N52" s="200">
        <f t="shared" si="57"/>
        <v>0</v>
      </c>
      <c r="O52" s="189">
        <f>SUM(O45:O51)</f>
        <v>1176.035852245046</v>
      </c>
      <c r="P52" s="188">
        <f t="shared" ref="P52" si="63">SUM(P45:P51)</f>
        <v>1165.4099767762627</v>
      </c>
      <c r="Q52" s="225">
        <f>SUM(Q45:Q51)</f>
        <v>1264.0916876771171</v>
      </c>
      <c r="R52" s="200">
        <f t="shared" si="58"/>
        <v>0</v>
      </c>
      <c r="S52" s="189">
        <f>SUM(S45:S51)</f>
        <v>1264.0916876771171</v>
      </c>
      <c r="T52" s="188">
        <f t="shared" ref="T52" si="64">SUM(T45:T51)</f>
        <v>1184.3032777729793</v>
      </c>
      <c r="U52" s="225">
        <f>SUM(U45:U51)</f>
        <v>1317.3544305736302</v>
      </c>
      <c r="V52" s="200">
        <f t="shared" si="59"/>
        <v>0</v>
      </c>
      <c r="W52" s="189">
        <f>SUM(W45:W51)</f>
        <v>1317.3544305736302</v>
      </c>
    </row>
    <row r="53" spans="2:23"/>
    <row r="54" spans="2:23" ht="20.25">
      <c r="B54" s="475" t="s">
        <v>231</v>
      </c>
      <c r="D54" s="473"/>
      <c r="E54" s="473"/>
      <c r="H54" s="473"/>
      <c r="I54" s="473"/>
      <c r="L54" s="473"/>
      <c r="M54" s="473"/>
      <c r="P54" s="473"/>
      <c r="Q54" s="473"/>
    </row>
    <row r="55" spans="2:23" hidden="1"/>
    <row r="56" spans="2:23" hidden="1"/>
    <row r="57" spans="2:23" hidden="1"/>
    <row r="58" spans="2:23" hidden="1"/>
    <row r="59" spans="2:23" hidden="1"/>
    <row r="60" spans="2:23" hidden="1"/>
    <row r="61" spans="2:23" hidden="1"/>
    <row r="62" spans="2:23" hidden="1"/>
    <row r="63" spans="2:23" hidden="1"/>
    <row r="64" spans="2:2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</sheetData>
  <mergeCells count="7">
    <mergeCell ref="B1:W1"/>
    <mergeCell ref="D3:G3"/>
    <mergeCell ref="T3:W3"/>
    <mergeCell ref="P3:S3"/>
    <mergeCell ref="L3:O3"/>
    <mergeCell ref="H3:K3"/>
    <mergeCell ref="D2:W2"/>
  </mergeCells>
  <pageMargins left="1" right="1" top="1" bottom="1" header="0.5" footer="0.5"/>
  <pageSetup paperSize="17" scale="37" orientation="landscape" r:id="rId1"/>
  <headerFooter>
    <oddHeader>&amp;COPG Regulatory Income Taxes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3" tint="0.79998168889431442"/>
  </sheetPr>
  <dimension ref="A1:AC1048576"/>
  <sheetViews>
    <sheetView showGridLines="0" topLeftCell="A2" zoomScaleNormal="100" workbookViewId="0">
      <selection activeCell="A31" sqref="A31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39.5703125" style="3" customWidth="1"/>
    <col min="4" max="23" width="16.7109375" style="3" customWidth="1"/>
    <col min="24" max="24" width="8.7109375" style="3" customWidth="1"/>
    <col min="25" max="29" width="0" style="3" hidden="1" customWidth="1"/>
    <col min="30" max="16384" width="9.140625" style="3" hidden="1"/>
  </cols>
  <sheetData>
    <row r="1" spans="1:24" ht="15.75" customHeight="1" thickBot="1">
      <c r="B1" s="248" t="s">
        <v>52</v>
      </c>
      <c r="C1" s="248"/>
      <c r="D1" s="252"/>
      <c r="E1" s="482"/>
      <c r="F1" s="290"/>
      <c r="G1" s="248"/>
      <c r="H1" s="248"/>
      <c r="I1" s="482"/>
      <c r="J1" s="248"/>
      <c r="K1" s="252"/>
      <c r="L1" s="290"/>
      <c r="M1" s="482"/>
      <c r="N1" s="248"/>
      <c r="O1" s="248"/>
      <c r="P1" s="248"/>
      <c r="Q1" s="482"/>
      <c r="R1" s="252"/>
      <c r="S1" s="290"/>
      <c r="T1" s="248"/>
      <c r="U1" s="482"/>
      <c r="V1" s="248"/>
      <c r="W1" s="248"/>
    </row>
    <row r="2" spans="1:24" ht="15.75" customHeight="1" thickBot="1">
      <c r="A2" s="5"/>
      <c r="B2" s="36"/>
      <c r="C2" s="36"/>
      <c r="D2" s="589" t="s">
        <v>23</v>
      </c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1"/>
      <c r="X2" s="5"/>
    </row>
    <row r="3" spans="1:24" ht="17.25" customHeight="1">
      <c r="A3" s="5"/>
      <c r="B3" s="71"/>
      <c r="C3" s="324"/>
      <c r="D3" s="603">
        <v>2017</v>
      </c>
      <c r="E3" s="592"/>
      <c r="F3" s="592"/>
      <c r="G3" s="593"/>
      <c r="H3" s="592">
        <v>2018</v>
      </c>
      <c r="I3" s="592"/>
      <c r="J3" s="592"/>
      <c r="K3" s="593"/>
      <c r="L3" s="603">
        <v>2019</v>
      </c>
      <c r="M3" s="592"/>
      <c r="N3" s="592"/>
      <c r="O3" s="593"/>
      <c r="P3" s="603">
        <v>2020</v>
      </c>
      <c r="Q3" s="592"/>
      <c r="R3" s="592"/>
      <c r="S3" s="593"/>
      <c r="T3" s="603">
        <v>2021</v>
      </c>
      <c r="U3" s="592"/>
      <c r="V3" s="592"/>
      <c r="W3" s="593"/>
      <c r="X3" s="5"/>
    </row>
    <row r="4" spans="1:24" ht="17.25" customHeight="1">
      <c r="A4" s="5"/>
      <c r="B4" s="66" t="s">
        <v>2</v>
      </c>
      <c r="C4" s="70"/>
      <c r="D4" s="535" t="s">
        <v>135</v>
      </c>
      <c r="E4" s="265" t="s">
        <v>240</v>
      </c>
      <c r="F4" s="265" t="s">
        <v>21</v>
      </c>
      <c r="G4" s="10" t="s">
        <v>21</v>
      </c>
      <c r="H4" s="314" t="s">
        <v>135</v>
      </c>
      <c r="I4" s="265" t="s">
        <v>240</v>
      </c>
      <c r="J4" s="265" t="s">
        <v>21</v>
      </c>
      <c r="K4" s="10" t="s">
        <v>21</v>
      </c>
      <c r="L4" s="314" t="s">
        <v>135</v>
      </c>
      <c r="M4" s="265" t="s">
        <v>240</v>
      </c>
      <c r="N4" s="265" t="s">
        <v>21</v>
      </c>
      <c r="O4" s="10" t="s">
        <v>21</v>
      </c>
      <c r="P4" s="314" t="s">
        <v>135</v>
      </c>
      <c r="Q4" s="265" t="s">
        <v>240</v>
      </c>
      <c r="R4" s="265" t="s">
        <v>21</v>
      </c>
      <c r="S4" s="10" t="s">
        <v>21</v>
      </c>
      <c r="T4" s="314" t="s">
        <v>135</v>
      </c>
      <c r="U4" s="265" t="s">
        <v>240</v>
      </c>
      <c r="V4" s="265" t="s">
        <v>21</v>
      </c>
      <c r="W4" s="10" t="s">
        <v>21</v>
      </c>
      <c r="X4" s="5"/>
    </row>
    <row r="5" spans="1:24" ht="17.25" customHeight="1" thickBot="1">
      <c r="A5" s="5"/>
      <c r="B5" s="38" t="s">
        <v>3</v>
      </c>
      <c r="C5" s="37" t="s">
        <v>1</v>
      </c>
      <c r="D5" s="397">
        <v>42517</v>
      </c>
      <c r="E5" s="396">
        <v>42723</v>
      </c>
      <c r="F5" s="266" t="s">
        <v>15</v>
      </c>
      <c r="G5" s="12" t="s">
        <v>12</v>
      </c>
      <c r="H5" s="397">
        <v>42517</v>
      </c>
      <c r="I5" s="396">
        <v>42723</v>
      </c>
      <c r="J5" s="266" t="s">
        <v>15</v>
      </c>
      <c r="K5" s="12" t="s">
        <v>12</v>
      </c>
      <c r="L5" s="397">
        <v>42517</v>
      </c>
      <c r="M5" s="396">
        <v>42723</v>
      </c>
      <c r="N5" s="266" t="s">
        <v>15</v>
      </c>
      <c r="O5" s="12" t="s">
        <v>12</v>
      </c>
      <c r="P5" s="397">
        <v>42517</v>
      </c>
      <c r="Q5" s="396">
        <v>42723</v>
      </c>
      <c r="R5" s="266" t="s">
        <v>15</v>
      </c>
      <c r="S5" s="12" t="s">
        <v>12</v>
      </c>
      <c r="T5" s="397">
        <v>42517</v>
      </c>
      <c r="U5" s="396">
        <v>42723</v>
      </c>
      <c r="V5" s="266" t="s">
        <v>15</v>
      </c>
      <c r="W5" s="12" t="s">
        <v>12</v>
      </c>
      <c r="X5" s="5"/>
    </row>
    <row r="6" spans="1:24">
      <c r="B6" s="32"/>
      <c r="C6" s="85"/>
      <c r="D6" s="512" t="s">
        <v>4</v>
      </c>
      <c r="E6" s="484" t="s">
        <v>5</v>
      </c>
      <c r="F6" s="513" t="s">
        <v>6</v>
      </c>
      <c r="G6" s="514" t="s">
        <v>7</v>
      </c>
      <c r="H6" s="260" t="s">
        <v>8</v>
      </c>
      <c r="I6" s="260" t="s">
        <v>9</v>
      </c>
      <c r="J6" s="261" t="s">
        <v>11</v>
      </c>
      <c r="K6" s="262" t="s">
        <v>13</v>
      </c>
      <c r="L6" s="260" t="s">
        <v>14</v>
      </c>
      <c r="M6" s="260" t="s">
        <v>136</v>
      </c>
      <c r="N6" s="261" t="s">
        <v>137</v>
      </c>
      <c r="O6" s="262" t="s">
        <v>138</v>
      </c>
      <c r="P6" s="260" t="s">
        <v>140</v>
      </c>
      <c r="Q6" s="260" t="s">
        <v>141</v>
      </c>
      <c r="R6" s="261" t="s">
        <v>142</v>
      </c>
      <c r="S6" s="262" t="s">
        <v>234</v>
      </c>
      <c r="T6" s="260" t="s">
        <v>235</v>
      </c>
      <c r="U6" s="260" t="s">
        <v>236</v>
      </c>
      <c r="V6" s="261" t="s">
        <v>237</v>
      </c>
      <c r="W6" s="262" t="s">
        <v>238</v>
      </c>
    </row>
    <row r="7" spans="1:24" ht="16.5" thickBot="1">
      <c r="B7" s="43" t="s">
        <v>46</v>
      </c>
      <c r="C7" s="41"/>
      <c r="D7" s="574"/>
      <c r="E7" s="29"/>
      <c r="F7" s="575"/>
      <c r="G7" s="576"/>
      <c r="H7" s="19"/>
      <c r="I7" s="19"/>
      <c r="J7" s="34"/>
      <c r="K7" s="35"/>
      <c r="L7" s="15"/>
      <c r="M7" s="19"/>
      <c r="N7" s="34"/>
      <c r="O7" s="35"/>
      <c r="P7" s="15"/>
      <c r="Q7" s="19"/>
      <c r="R7" s="34"/>
      <c r="S7" s="35"/>
      <c r="T7" s="15"/>
      <c r="U7" s="19"/>
      <c r="V7" s="34"/>
      <c r="W7" s="35"/>
      <c r="X7" s="23"/>
    </row>
    <row r="8" spans="1:24">
      <c r="B8" s="42">
        <f>MAX(B2:B7)+1</f>
        <v>1</v>
      </c>
      <c r="C8" s="44" t="s">
        <v>30</v>
      </c>
      <c r="D8" s="215">
        <v>0.90614747611641189</v>
      </c>
      <c r="E8" s="530">
        <v>0.90614747818880581</v>
      </c>
      <c r="F8" s="216">
        <f>G8-E8</f>
        <v>0</v>
      </c>
      <c r="G8" s="325">
        <v>0.90614747818880581</v>
      </c>
      <c r="H8" s="215">
        <v>1.0935676344079974</v>
      </c>
      <c r="I8" s="530">
        <v>1.0935676367519127</v>
      </c>
      <c r="J8" s="216">
        <f>K8-I8</f>
        <v>0</v>
      </c>
      <c r="K8" s="325">
        <v>1.0935676367519127</v>
      </c>
      <c r="L8" s="215">
        <v>1.1999510829889743</v>
      </c>
      <c r="M8" s="530">
        <v>1.1999510856233513</v>
      </c>
      <c r="N8" s="216">
        <f>O8-M8</f>
        <v>0</v>
      </c>
      <c r="O8" s="325">
        <v>1.1999510856233513</v>
      </c>
      <c r="P8" s="215">
        <v>1.8974474904625687</v>
      </c>
      <c r="Q8" s="530">
        <v>1.8974474918724729</v>
      </c>
      <c r="R8" s="216">
        <f>S8-Q8</f>
        <v>0</v>
      </c>
      <c r="S8" s="325">
        <v>1.8974474918724729</v>
      </c>
      <c r="T8" s="215">
        <v>1.9143634535898764</v>
      </c>
      <c r="U8" s="530">
        <v>1.9143634548977104</v>
      </c>
      <c r="V8" s="216">
        <f>W8-U8</f>
        <v>0</v>
      </c>
      <c r="W8" s="325">
        <v>1.9143634548977104</v>
      </c>
      <c r="X8" s="23"/>
    </row>
    <row r="9" spans="1:24">
      <c r="B9" s="42">
        <f>MAX(B2:B8)+1</f>
        <v>2</v>
      </c>
      <c r="C9" s="44" t="s">
        <v>47</v>
      </c>
      <c r="D9" s="218">
        <f>'5. Rate_Base_&amp;_Cost_of_Capital'!D33+'5. Rate_Base_&amp;_Cost_of_Capital'!D34</f>
        <v>82.771749321976785</v>
      </c>
      <c r="E9" s="531">
        <f>'5. Rate_Base_&amp;_Cost_of_Capital'!E33+'5. Rate_Base_&amp;_Cost_of_Capital'!E34</f>
        <v>82.771749595947171</v>
      </c>
      <c r="F9" s="219">
        <f>G9-E9</f>
        <v>0</v>
      </c>
      <c r="G9" s="326">
        <f>'5. Rate_Base_&amp;_Cost_of_Capital'!G33+'5. Rate_Base_&amp;_Cost_of_Capital'!G34</f>
        <v>82.771749595947171</v>
      </c>
      <c r="H9" s="218">
        <f>'5. Rate_Base_&amp;_Cost_of_Capital'!H33+'5. Rate_Base_&amp;_Cost_of_Capital'!H34</f>
        <v>81.866674787056553</v>
      </c>
      <c r="I9" s="531">
        <f>'5. Rate_Base_&amp;_Cost_of_Capital'!I33+'5. Rate_Base_&amp;_Cost_of_Capital'!I34</f>
        <v>81.866675045506668</v>
      </c>
      <c r="J9" s="219">
        <f>K9-I9</f>
        <v>0</v>
      </c>
      <c r="K9" s="326">
        <f>'5. Rate_Base_&amp;_Cost_of_Capital'!K33+'5. Rate_Base_&amp;_Cost_of_Capital'!K34</f>
        <v>81.866675045506668</v>
      </c>
      <c r="L9" s="218">
        <f>'5. Rate_Base_&amp;_Cost_of_Capital'!L33+'5. Rate_Base_&amp;_Cost_of_Capital'!L34</f>
        <v>79.02725697036297</v>
      </c>
      <c r="M9" s="531">
        <f>'5. Rate_Base_&amp;_Cost_of_Capital'!M33+'5. Rate_Base_&amp;_Cost_of_Capital'!M34</f>
        <v>79.027257224481346</v>
      </c>
      <c r="N9" s="219">
        <f>O9-M9</f>
        <v>0</v>
      </c>
      <c r="O9" s="326">
        <f>'5. Rate_Base_&amp;_Cost_of_Capital'!O33+'5. Rate_Base_&amp;_Cost_of_Capital'!O34</f>
        <v>79.027257224481346</v>
      </c>
      <c r="P9" s="218">
        <f>'5. Rate_Base_&amp;_Cost_of_Capital'!P33+'5. Rate_Base_&amp;_Cost_of_Capital'!P34</f>
        <v>170.87320597202893</v>
      </c>
      <c r="Q9" s="531">
        <f>'5. Rate_Base_&amp;_Cost_of_Capital'!Q33+'5. Rate_Base_&amp;_Cost_of_Capital'!Q34</f>
        <v>170.87320622504072</v>
      </c>
      <c r="R9" s="219">
        <f>S9-Q9</f>
        <v>0</v>
      </c>
      <c r="S9" s="326">
        <f>'5. Rate_Base_&amp;_Cost_of_Capital'!S33+'5. Rate_Base_&amp;_Cost_of_Capital'!S34</f>
        <v>170.87320622504072</v>
      </c>
      <c r="T9" s="218">
        <f>'5. Rate_Base_&amp;_Cost_of_Capital'!T33+'5. Rate_Base_&amp;_Cost_of_Capital'!T34</f>
        <v>180.98304520331573</v>
      </c>
      <c r="U9" s="531">
        <f>'5. Rate_Base_&amp;_Cost_of_Capital'!U33+'5. Rate_Base_&amp;_Cost_of_Capital'!U34</f>
        <v>180.98304545563121</v>
      </c>
      <c r="V9" s="219">
        <f>W9-U9</f>
        <v>0</v>
      </c>
      <c r="W9" s="326">
        <f>'5. Rate_Base_&amp;_Cost_of_Capital'!W33+'5. Rate_Base_&amp;_Cost_of_Capital'!W34</f>
        <v>180.98304545563121</v>
      </c>
      <c r="X9" s="23"/>
    </row>
    <row r="10" spans="1:24">
      <c r="B10" s="42">
        <f>MAX(B2:B9)+1</f>
        <v>3</v>
      </c>
      <c r="C10" s="44" t="s">
        <v>48</v>
      </c>
      <c r="D10" s="218">
        <f>'5. Rate_Base_&amp;_Cost_of_Capital'!D31</f>
        <v>150.60076503535211</v>
      </c>
      <c r="E10" s="531">
        <f>'5. Rate_Base_&amp;_Cost_of_Capital'!E31</f>
        <v>143.88190657095268</v>
      </c>
      <c r="F10" s="219">
        <f>G10-E10</f>
        <v>0</v>
      </c>
      <c r="G10" s="326">
        <f>'5. Rate_Base_&amp;_Cost_of_Capital'!G31</f>
        <v>143.88190657095268</v>
      </c>
      <c r="H10" s="218">
        <f>'5. Rate_Base_&amp;_Cost_of_Capital'!H31</f>
        <v>158.234786073176</v>
      </c>
      <c r="I10" s="531">
        <f>'5. Rate_Base_&amp;_Cost_of_Capital'!I31</f>
        <v>151.17534560382475</v>
      </c>
      <c r="J10" s="219">
        <f>K10-I10</f>
        <v>0</v>
      </c>
      <c r="K10" s="326">
        <f>'5. Rate_Base_&amp;_Cost_of_Capital'!K31</f>
        <v>151.17534560382475</v>
      </c>
      <c r="L10" s="218">
        <f>'5. Rate_Base_&amp;_Cost_of_Capital'!L31</f>
        <v>155.34859386543647</v>
      </c>
      <c r="M10" s="531">
        <f>'5. Rate_Base_&amp;_Cost_of_Capital'!M31</f>
        <v>148.4179171398473</v>
      </c>
      <c r="N10" s="219">
        <f>O10-M10</f>
        <v>0</v>
      </c>
      <c r="O10" s="326">
        <f>'5. Rate_Base_&amp;_Cost_of_Capital'!O31</f>
        <v>148.4179171398473</v>
      </c>
      <c r="P10" s="218">
        <f>'5. Rate_Base_&amp;_Cost_of_Capital'!P31</f>
        <v>337.46285139088184</v>
      </c>
      <c r="Q10" s="531">
        <f>'5. Rate_Base_&amp;_Cost_of_Capital'!Q31</f>
        <v>322.4073818921226</v>
      </c>
      <c r="R10" s="219">
        <f>S10-Q10</f>
        <v>0</v>
      </c>
      <c r="S10" s="326">
        <f>'5. Rate_Base_&amp;_Cost_of_Capital'!S31</f>
        <v>322.4073818921226</v>
      </c>
      <c r="T10" s="218">
        <f>'5. Rate_Base_&amp;_Cost_of_Capital'!T31</f>
        <v>358.40412575748729</v>
      </c>
      <c r="U10" s="531">
        <f>'5. Rate_Base_&amp;_Cost_of_Capital'!U31</f>
        <v>342.41438830548458</v>
      </c>
      <c r="V10" s="219">
        <f>W10-U10</f>
        <v>0</v>
      </c>
      <c r="W10" s="326">
        <f>'5. Rate_Base_&amp;_Cost_of_Capital'!W31</f>
        <v>342.41438830548458</v>
      </c>
      <c r="X10" s="23"/>
    </row>
    <row r="11" spans="1:24">
      <c r="B11" s="42">
        <f>MAX(B2:B10)+1</f>
        <v>4</v>
      </c>
      <c r="C11" s="44" t="s">
        <v>63</v>
      </c>
      <c r="D11" s="218">
        <f>'5. Rate_Base_&amp;_Cost_of_Capital'!D29</f>
        <v>39.62314574752763</v>
      </c>
      <c r="E11" s="531">
        <f>'5. Rate_Base_&amp;_Cost_of_Capital'!E29</f>
        <v>25.937831787817665</v>
      </c>
      <c r="F11" s="219"/>
      <c r="G11" s="326">
        <f>'5. Rate_Base_&amp;_Cost_of_Capital'!G29</f>
        <v>25.937831787817665</v>
      </c>
      <c r="H11" s="218">
        <f>'5. Rate_Base_&amp;_Cost_of_Capital'!H29</f>
        <v>37.054227489943834</v>
      </c>
      <c r="I11" s="531">
        <f>'5. Rate_Base_&amp;_Cost_of_Capital'!I29</f>
        <v>22.112877687817665</v>
      </c>
      <c r="J11" s="219"/>
      <c r="K11" s="326">
        <f>'5. Rate_Base_&amp;_Cost_of_Capital'!K29</f>
        <v>22.112877687817665</v>
      </c>
      <c r="L11" s="218">
        <f>'5. Rate_Base_&amp;_Cost_of_Capital'!L29</f>
        <v>34.485309232360031</v>
      </c>
      <c r="M11" s="531">
        <f>'5. Rate_Base_&amp;_Cost_of_Capital'!M29</f>
        <v>18.287923587817666</v>
      </c>
      <c r="N11" s="219"/>
      <c r="O11" s="326">
        <f>'5. Rate_Base_&amp;_Cost_of_Capital'!O29</f>
        <v>18.287923587817666</v>
      </c>
      <c r="P11" s="218">
        <f>'5. Rate_Base_&amp;_Cost_of_Capital'!P29</f>
        <v>31.916390974776235</v>
      </c>
      <c r="Q11" s="531">
        <f>'5. Rate_Base_&amp;_Cost_of_Capital'!Q29</f>
        <v>14.462969487817665</v>
      </c>
      <c r="R11" s="219"/>
      <c r="S11" s="326">
        <f>'5. Rate_Base_&amp;_Cost_of_Capital'!S29</f>
        <v>14.462969487817665</v>
      </c>
      <c r="T11" s="218">
        <f>'5. Rate_Base_&amp;_Cost_of_Capital'!T29</f>
        <v>30.154058142839283</v>
      </c>
      <c r="U11" s="531">
        <f>'5. Rate_Base_&amp;_Cost_of_Capital'!U29</f>
        <v>12.354539262817665</v>
      </c>
      <c r="V11" s="219"/>
      <c r="W11" s="326">
        <f>'5. Rate_Base_&amp;_Cost_of_Capital'!W29</f>
        <v>12.354539262817665</v>
      </c>
      <c r="X11" s="23"/>
    </row>
    <row r="12" spans="1:24" ht="16.5" thickBot="1">
      <c r="B12" s="42">
        <f>MAX(B2:B11)+1</f>
        <v>5</v>
      </c>
      <c r="C12" s="41" t="s">
        <v>0</v>
      </c>
      <c r="D12" s="231">
        <f>SUM(D8:D11)</f>
        <v>273.90180758097296</v>
      </c>
      <c r="E12" s="525">
        <f>SUM(E8:E11)</f>
        <v>253.49763543290632</v>
      </c>
      <c r="F12" s="284">
        <f>G12-E12</f>
        <v>0</v>
      </c>
      <c r="G12" s="327">
        <f>SUM(G8:G11)</f>
        <v>253.49763543290632</v>
      </c>
      <c r="H12" s="231">
        <f>SUM(H8:H11)</f>
        <v>278.24925598458441</v>
      </c>
      <c r="I12" s="525">
        <f>SUM(I8:I11)</f>
        <v>256.24846597390098</v>
      </c>
      <c r="J12" s="284">
        <f>K12-I12</f>
        <v>0</v>
      </c>
      <c r="K12" s="327">
        <f>SUM(K8:K11)</f>
        <v>256.24846597390098</v>
      </c>
      <c r="L12" s="231">
        <f>SUM(L8:L11)</f>
        <v>270.06111115114845</v>
      </c>
      <c r="M12" s="525">
        <f>SUM(M8:M11)</f>
        <v>246.93304903776965</v>
      </c>
      <c r="N12" s="284">
        <f>O12-M12</f>
        <v>0</v>
      </c>
      <c r="O12" s="327">
        <f>SUM(O8:O11)</f>
        <v>246.93304903776965</v>
      </c>
      <c r="P12" s="231">
        <f>SUM(P8:P11)</f>
        <v>542.14989582814962</v>
      </c>
      <c r="Q12" s="525">
        <f>SUM(Q8:Q11)</f>
        <v>509.64100509685341</v>
      </c>
      <c r="R12" s="284">
        <f>S12-Q12</f>
        <v>0</v>
      </c>
      <c r="S12" s="327">
        <f>SUM(S8:S11)</f>
        <v>509.64100509685341</v>
      </c>
      <c r="T12" s="231">
        <f>SUM(T8:T11)</f>
        <v>571.45559255723219</v>
      </c>
      <c r="U12" s="525">
        <f>SUM(U8:U11)</f>
        <v>537.66633647883111</v>
      </c>
      <c r="V12" s="284">
        <f>W12-U12</f>
        <v>0</v>
      </c>
      <c r="W12" s="327">
        <f>SUM(W8:W11)</f>
        <v>537.66633647883111</v>
      </c>
      <c r="X12" s="23"/>
    </row>
    <row r="13" spans="1:24" ht="15.75">
      <c r="B13" s="42"/>
      <c r="C13" s="41"/>
      <c r="D13" s="236"/>
      <c r="E13" s="234"/>
      <c r="F13" s="34"/>
      <c r="G13" s="35"/>
      <c r="H13" s="236"/>
      <c r="I13" s="234"/>
      <c r="J13" s="34"/>
      <c r="K13" s="35"/>
      <c r="L13" s="236"/>
      <c r="M13" s="234"/>
      <c r="N13" s="34"/>
      <c r="O13" s="35"/>
      <c r="P13" s="236"/>
      <c r="Q13" s="234"/>
      <c r="R13" s="34"/>
      <c r="S13" s="35"/>
      <c r="T13" s="236"/>
      <c r="U13" s="234"/>
      <c r="V13" s="34"/>
      <c r="W13" s="35"/>
      <c r="X13" s="23"/>
    </row>
    <row r="14" spans="1:24" ht="16.5" thickBot="1">
      <c r="B14" s="45" t="s">
        <v>44</v>
      </c>
      <c r="C14" s="41"/>
      <c r="D14" s="236"/>
      <c r="E14" s="234"/>
      <c r="F14" s="34"/>
      <c r="G14" s="35"/>
      <c r="H14" s="236"/>
      <c r="I14" s="234"/>
      <c r="J14" s="34"/>
      <c r="K14" s="35"/>
      <c r="L14" s="236"/>
      <c r="M14" s="234"/>
      <c r="N14" s="34"/>
      <c r="O14" s="35"/>
      <c r="P14" s="236"/>
      <c r="Q14" s="234"/>
      <c r="R14" s="34"/>
      <c r="S14" s="35"/>
      <c r="T14" s="236"/>
      <c r="U14" s="234"/>
      <c r="V14" s="34"/>
      <c r="W14" s="35"/>
      <c r="X14" s="23"/>
    </row>
    <row r="15" spans="1:24">
      <c r="B15" s="42">
        <f>MAX(B2:B14)+1</f>
        <v>6</v>
      </c>
      <c r="C15" s="44" t="s">
        <v>32</v>
      </c>
      <c r="D15" s="215">
        <f>'4. OEB_Adjustment_Input_Sheet'!E40</f>
        <v>2318.6061224262794</v>
      </c>
      <c r="E15" s="530">
        <f>'4. OEB_Adjustment_Input_Sheet'!F40</f>
        <v>2345.9662724262794</v>
      </c>
      <c r="F15" s="216">
        <f>G15-E15</f>
        <v>0</v>
      </c>
      <c r="G15" s="325">
        <f>'4. OEB_Adjustment_Input_Sheet'!H40</f>
        <v>2345.9662724262794</v>
      </c>
      <c r="H15" s="215">
        <f>'4. OEB_Adjustment_Input_Sheet'!I40</f>
        <v>2327.1226277006526</v>
      </c>
      <c r="I15" s="530">
        <f>'4. OEB_Adjustment_Input_Sheet'!J40</f>
        <v>2351.3828077006524</v>
      </c>
      <c r="J15" s="216">
        <f>K15-I15</f>
        <v>0</v>
      </c>
      <c r="K15" s="325">
        <f>'4. OEB_Adjustment_Input_Sheet'!L40</f>
        <v>2351.3828077006524</v>
      </c>
      <c r="L15" s="215">
        <f>'4. OEB_Adjustment_Input_Sheet'!M40</f>
        <v>2347.882412412845</v>
      </c>
      <c r="M15" s="530">
        <f>'4. OEB_Adjustment_Input_Sheet'!N40</f>
        <v>2425.1463324128454</v>
      </c>
      <c r="N15" s="216">
        <f>O15-M15</f>
        <v>0</v>
      </c>
      <c r="O15" s="325">
        <f>'4. OEB_Adjustment_Input_Sheet'!P40</f>
        <v>2425.1463324128454</v>
      </c>
      <c r="P15" s="215">
        <f>'4. OEB_Adjustment_Input_Sheet'!Q40</f>
        <v>2367.9704038170084</v>
      </c>
      <c r="Q15" s="530">
        <f>'4. OEB_Adjustment_Input_Sheet'!R40</f>
        <v>2469.035473817009</v>
      </c>
      <c r="R15" s="216">
        <f>S15-Q15</f>
        <v>0</v>
      </c>
      <c r="S15" s="325">
        <f>'4. OEB_Adjustment_Input_Sheet'!T40</f>
        <v>2469.035473817009</v>
      </c>
      <c r="T15" s="215">
        <f>'4. OEB_Adjustment_Input_Sheet'!U40</f>
        <v>2248.7193803579494</v>
      </c>
      <c r="U15" s="530">
        <f>'4. OEB_Adjustment_Input_Sheet'!V40</f>
        <v>2349.0951203579498</v>
      </c>
      <c r="V15" s="216">
        <f>W15-U15</f>
        <v>0</v>
      </c>
      <c r="W15" s="325">
        <f>'4. OEB_Adjustment_Input_Sheet'!X40</f>
        <v>2349.0951203579498</v>
      </c>
      <c r="X15" s="23"/>
    </row>
    <row r="16" spans="1:24">
      <c r="B16" s="42">
        <f>MAX(B2:B15)+1</f>
        <v>7</v>
      </c>
      <c r="C16" s="62" t="s">
        <v>73</v>
      </c>
      <c r="D16" s="218">
        <f>'4. OEB_Adjustment_Input_Sheet'!E41</f>
        <v>219.90429177077215</v>
      </c>
      <c r="E16" s="531">
        <f>'4. OEB_Adjustment_Input_Sheet'!F41</f>
        <v>218.23195021259022</v>
      </c>
      <c r="F16" s="219">
        <f>G16-E16</f>
        <v>0</v>
      </c>
      <c r="G16" s="326">
        <f>'4. OEB_Adjustment_Input_Sheet'!H41</f>
        <v>218.23195021259022</v>
      </c>
      <c r="H16" s="218">
        <f>'4. OEB_Adjustment_Input_Sheet'!I41</f>
        <v>222.01021618055171</v>
      </c>
      <c r="I16" s="531">
        <f>'4. OEB_Adjustment_Input_Sheet'!J41</f>
        <v>219.89948166372619</v>
      </c>
      <c r="J16" s="219">
        <f>K16-I16</f>
        <v>0</v>
      </c>
      <c r="K16" s="326">
        <f>'4. OEB_Adjustment_Input_Sheet'!L41</f>
        <v>219.89948166372619</v>
      </c>
      <c r="L16" s="218">
        <f>'4. OEB_Adjustment_Input_Sheet'!M41</f>
        <v>233.1141414834793</v>
      </c>
      <c r="M16" s="531">
        <f>'4. OEB_Adjustment_Input_Sheet'!N41</f>
        <v>232.11120184674252</v>
      </c>
      <c r="N16" s="219">
        <f>O16-M16</f>
        <v>0</v>
      </c>
      <c r="O16" s="326">
        <f>'4. OEB_Adjustment_Input_Sheet'!P41</f>
        <v>232.11120184674252</v>
      </c>
      <c r="P16" s="218">
        <f>'4. OEB_Adjustment_Input_Sheet'!Q41</f>
        <v>228.17392709107096</v>
      </c>
      <c r="Q16" s="531">
        <f>'4. OEB_Adjustment_Input_Sheet'!R41</f>
        <v>224.38053045598997</v>
      </c>
      <c r="R16" s="219">
        <f>S16-Q16</f>
        <v>0</v>
      </c>
      <c r="S16" s="326">
        <f>'4. OEB_Adjustment_Input_Sheet'!T41</f>
        <v>224.38053045598997</v>
      </c>
      <c r="T16" s="218">
        <f>'4. OEB_Adjustment_Input_Sheet'!U41</f>
        <v>212.66678736642413</v>
      </c>
      <c r="U16" s="531">
        <f>'4. OEB_Adjustment_Input_Sheet'!V41</f>
        <v>209.05104296643319</v>
      </c>
      <c r="V16" s="219">
        <f>W16-U16</f>
        <v>0</v>
      </c>
      <c r="W16" s="326">
        <f>'4. OEB_Adjustment_Input_Sheet'!X41</f>
        <v>209.05104296643319</v>
      </c>
      <c r="X16" s="23"/>
    </row>
    <row r="17" spans="2:24">
      <c r="B17" s="42">
        <f>MAX(B2:B16)+1</f>
        <v>8</v>
      </c>
      <c r="C17" s="62" t="s">
        <v>61</v>
      </c>
      <c r="D17" s="218">
        <f>'4. OEB_Adjustment_Input_Sheet'!E42</f>
        <v>346.85130292612621</v>
      </c>
      <c r="E17" s="531">
        <f>'4. OEB_Adjustment_Input_Sheet'!F42</f>
        <v>373.85072997928074</v>
      </c>
      <c r="F17" s="219">
        <f>G17-E17</f>
        <v>0</v>
      </c>
      <c r="G17" s="326">
        <f>'4. OEB_Adjustment_Input_Sheet'!H42</f>
        <v>373.85072997928074</v>
      </c>
      <c r="H17" s="218">
        <f>'4. OEB_Adjustment_Input_Sheet'!I42</f>
        <v>378.72138320687327</v>
      </c>
      <c r="I17" s="531">
        <f>'4. OEB_Adjustment_Input_Sheet'!J42</f>
        <v>405.7208102600278</v>
      </c>
      <c r="J17" s="219">
        <f>K17-I17</f>
        <v>0</v>
      </c>
      <c r="K17" s="326">
        <f>'4. OEB_Adjustment_Input_Sheet'!L42</f>
        <v>405.7208102600278</v>
      </c>
      <c r="L17" s="218">
        <f>'4. OEB_Adjustment_Input_Sheet'!M42</f>
        <v>383.95737129431348</v>
      </c>
      <c r="M17" s="531">
        <f>'4. OEB_Adjustment_Input_Sheet'!N42</f>
        <v>410.95679834746801</v>
      </c>
      <c r="N17" s="219">
        <f>O17-M17</f>
        <v>0</v>
      </c>
      <c r="O17" s="326">
        <f>'4. OEB_Adjustment_Input_Sheet'!P42</f>
        <v>410.95679834746801</v>
      </c>
      <c r="P17" s="218">
        <f>'4. OEB_Adjustment_Input_Sheet'!Q42</f>
        <v>524.8596943455517</v>
      </c>
      <c r="Q17" s="531">
        <f>'4. OEB_Adjustment_Input_Sheet'!R42</f>
        <v>551.85912139870629</v>
      </c>
      <c r="R17" s="219">
        <f>S17-Q17</f>
        <v>0</v>
      </c>
      <c r="S17" s="326">
        <f>'4. OEB_Adjustment_Input_Sheet'!T42</f>
        <v>551.85912139870629</v>
      </c>
      <c r="T17" s="218">
        <f>'4. OEB_Adjustment_Input_Sheet'!U42</f>
        <v>338.12080799114523</v>
      </c>
      <c r="U17" s="531">
        <f>'4. OEB_Adjustment_Input_Sheet'!V42</f>
        <v>327.33463624378527</v>
      </c>
      <c r="V17" s="219">
        <f>W17-U17</f>
        <v>0</v>
      </c>
      <c r="W17" s="326">
        <f>'4. OEB_Adjustment_Input_Sheet'!X42</f>
        <v>327.33463624378527</v>
      </c>
      <c r="X17" s="23"/>
    </row>
    <row r="18" spans="2:24">
      <c r="B18" s="42">
        <f>MAX(B2:B17)+1</f>
        <v>9</v>
      </c>
      <c r="C18" s="44" t="s">
        <v>33</v>
      </c>
      <c r="D18" s="218">
        <f>'4. OEB_Adjustment_Input_Sheet'!E43</f>
        <v>14.6</v>
      </c>
      <c r="E18" s="531">
        <f>'4. OEB_Adjustment_Input_Sheet'!F43</f>
        <v>14.6</v>
      </c>
      <c r="F18" s="219">
        <f>G18-E18</f>
        <v>0</v>
      </c>
      <c r="G18" s="326">
        <f>'4. OEB_Adjustment_Input_Sheet'!H43</f>
        <v>14.6</v>
      </c>
      <c r="H18" s="218">
        <f>'4. OEB_Adjustment_Input_Sheet'!I43</f>
        <v>14.9</v>
      </c>
      <c r="I18" s="531">
        <f>'4. OEB_Adjustment_Input_Sheet'!J43</f>
        <v>14.9</v>
      </c>
      <c r="J18" s="219">
        <f>K18-I18</f>
        <v>0</v>
      </c>
      <c r="K18" s="326">
        <f>'4. OEB_Adjustment_Input_Sheet'!L43</f>
        <v>14.9</v>
      </c>
      <c r="L18" s="218">
        <f>'4. OEB_Adjustment_Input_Sheet'!M43</f>
        <v>15.3</v>
      </c>
      <c r="M18" s="531">
        <f>'4. OEB_Adjustment_Input_Sheet'!N43</f>
        <v>15.3</v>
      </c>
      <c r="N18" s="219">
        <f>O18-M18</f>
        <v>0</v>
      </c>
      <c r="O18" s="326">
        <f>'4. OEB_Adjustment_Input_Sheet'!P43</f>
        <v>15.3</v>
      </c>
      <c r="P18" s="218">
        <f>'4. OEB_Adjustment_Input_Sheet'!Q43</f>
        <v>15.7</v>
      </c>
      <c r="Q18" s="531">
        <f>'4. OEB_Adjustment_Input_Sheet'!R43</f>
        <v>15.7</v>
      </c>
      <c r="R18" s="219">
        <f>S18-Q18</f>
        <v>0</v>
      </c>
      <c r="S18" s="326">
        <f>'4. OEB_Adjustment_Input_Sheet'!T43</f>
        <v>15.7</v>
      </c>
      <c r="T18" s="218">
        <f>'4. OEB_Adjustment_Input_Sheet'!U43</f>
        <v>17</v>
      </c>
      <c r="U18" s="531">
        <f>'4. OEB_Adjustment_Input_Sheet'!V43</f>
        <v>17</v>
      </c>
      <c r="V18" s="219">
        <f>W18-U18</f>
        <v>0</v>
      </c>
      <c r="W18" s="326">
        <f>'4. OEB_Adjustment_Input_Sheet'!X43</f>
        <v>17</v>
      </c>
      <c r="X18" s="23"/>
    </row>
    <row r="19" spans="2:24" ht="16.5" thickBot="1">
      <c r="B19" s="42">
        <f>MAX(B2:B18)+1</f>
        <v>10</v>
      </c>
      <c r="C19" s="41" t="s">
        <v>0</v>
      </c>
      <c r="D19" s="231">
        <f>SUM(D15:D18)</f>
        <v>2899.9617171231776</v>
      </c>
      <c r="E19" s="525">
        <f>SUM(E15:E18)</f>
        <v>2952.6489526181504</v>
      </c>
      <c r="F19" s="284">
        <f>G19-E19</f>
        <v>0</v>
      </c>
      <c r="G19" s="327">
        <f>SUM(G15:G18)</f>
        <v>2952.6489526181504</v>
      </c>
      <c r="H19" s="231">
        <f>SUM(H15:H18)</f>
        <v>2942.7542270880776</v>
      </c>
      <c r="I19" s="525">
        <f>SUM(I15:I18)</f>
        <v>2991.9030996244069</v>
      </c>
      <c r="J19" s="284">
        <f>K19-I19</f>
        <v>0</v>
      </c>
      <c r="K19" s="327">
        <f>SUM(K15:K18)</f>
        <v>2991.9030996244069</v>
      </c>
      <c r="L19" s="231">
        <f>SUM(L15:L18)</f>
        <v>2980.2539251906378</v>
      </c>
      <c r="M19" s="525">
        <f>SUM(M15:M18)</f>
        <v>3083.5143326070561</v>
      </c>
      <c r="N19" s="284">
        <f>O19-M19</f>
        <v>0</v>
      </c>
      <c r="O19" s="327">
        <f>SUM(O15:O18)</f>
        <v>3083.5143326070561</v>
      </c>
      <c r="P19" s="231">
        <f>SUM(P15:P18)</f>
        <v>3136.7040252536312</v>
      </c>
      <c r="Q19" s="525">
        <f>SUM(Q15:Q18)</f>
        <v>3260.9751256717054</v>
      </c>
      <c r="R19" s="284">
        <f>S19-Q19</f>
        <v>0</v>
      </c>
      <c r="S19" s="327">
        <f>SUM(S15:S18)</f>
        <v>3260.9751256717054</v>
      </c>
      <c r="T19" s="231">
        <f>SUM(T15:T18)</f>
        <v>2816.5069757155188</v>
      </c>
      <c r="U19" s="525">
        <f>SUM(U15:U18)</f>
        <v>2902.4807995681681</v>
      </c>
      <c r="V19" s="284">
        <f>W19-U19</f>
        <v>0</v>
      </c>
      <c r="W19" s="327">
        <f>SUM(W15:W18)</f>
        <v>2902.4807995681681</v>
      </c>
      <c r="X19" s="23"/>
    </row>
    <row r="20" spans="2:24" ht="15.75">
      <c r="B20" s="42"/>
      <c r="C20" s="41"/>
      <c r="D20" s="236"/>
      <c r="E20" s="234"/>
      <c r="F20" s="34"/>
      <c r="G20" s="35"/>
      <c r="H20" s="236"/>
      <c r="I20" s="234"/>
      <c r="J20" s="34"/>
      <c r="K20" s="35"/>
      <c r="L20" s="236"/>
      <c r="M20" s="234"/>
      <c r="N20" s="34"/>
      <c r="O20" s="35"/>
      <c r="P20" s="236"/>
      <c r="Q20" s="234"/>
      <c r="R20" s="34"/>
      <c r="S20" s="35"/>
      <c r="T20" s="236"/>
      <c r="U20" s="234"/>
      <c r="V20" s="34"/>
      <c r="W20" s="35"/>
      <c r="X20" s="23"/>
    </row>
    <row r="21" spans="2:24" ht="16.5" thickBot="1">
      <c r="B21" s="45" t="s">
        <v>50</v>
      </c>
      <c r="C21" s="41"/>
      <c r="D21" s="236"/>
      <c r="E21" s="234"/>
      <c r="F21" s="34"/>
      <c r="G21" s="35"/>
      <c r="H21" s="236"/>
      <c r="I21" s="234"/>
      <c r="J21" s="34"/>
      <c r="K21" s="35"/>
      <c r="L21" s="236"/>
      <c r="M21" s="234"/>
      <c r="N21" s="34"/>
      <c r="O21" s="35"/>
      <c r="P21" s="236"/>
      <c r="Q21" s="234"/>
      <c r="R21" s="34"/>
      <c r="S21" s="35"/>
      <c r="T21" s="236"/>
      <c r="U21" s="234"/>
      <c r="V21" s="34"/>
      <c r="W21" s="35"/>
      <c r="X21" s="23"/>
    </row>
    <row r="22" spans="2:24">
      <c r="B22" s="42">
        <f>MAX(B2:B21)+1</f>
        <v>11</v>
      </c>
      <c r="C22" s="44" t="s">
        <v>49</v>
      </c>
      <c r="D22" s="215">
        <f>'4. OEB_Adjustment_Input_Sheet'!E47</f>
        <v>-66.131554205825665</v>
      </c>
      <c r="E22" s="530">
        <f>'4. OEB_Adjustment_Input_Sheet'!F47</f>
        <v>-16.860555668620094</v>
      </c>
      <c r="F22" s="216"/>
      <c r="G22" s="325">
        <f>'4. OEB_Adjustment_Input_Sheet'!H47</f>
        <v>-16.860555668620094</v>
      </c>
      <c r="H22" s="215">
        <f>'4. OEB_Adjustment_Input_Sheet'!I47</f>
        <v>-74.326109357699124</v>
      </c>
      <c r="I22" s="530">
        <f>'4. OEB_Adjustment_Input_Sheet'!J47</f>
        <v>-17.115423046239698</v>
      </c>
      <c r="J22" s="216"/>
      <c r="K22" s="325">
        <f>'4. OEB_Adjustment_Input_Sheet'!L47</f>
        <v>-17.115423046239698</v>
      </c>
      <c r="L22" s="215">
        <f>'4. OEB_Adjustment_Input_Sheet'!M47</f>
        <v>-85.875877710138809</v>
      </c>
      <c r="M22" s="530">
        <f>'4. OEB_Adjustment_Input_Sheet'!N47</f>
        <v>-27.442581295211397</v>
      </c>
      <c r="N22" s="216"/>
      <c r="O22" s="325">
        <f>'4. OEB_Adjustment_Input_Sheet'!P47</f>
        <v>-27.442581295211397</v>
      </c>
      <c r="P22" s="215">
        <f>'4. OEB_Adjustment_Input_Sheet'!Q47</f>
        <v>-82.081534309588221</v>
      </c>
      <c r="Q22" s="530">
        <f>'4. OEB_Adjustment_Input_Sheet'!R47</f>
        <v>-23.781927180458268</v>
      </c>
      <c r="R22" s="216"/>
      <c r="S22" s="325">
        <f>'4. OEB_Adjustment_Input_Sheet'!T47</f>
        <v>-23.781927180458268</v>
      </c>
      <c r="T22" s="215">
        <f>'4. OEB_Adjustment_Input_Sheet'!U47</f>
        <v>-93.103076010403669</v>
      </c>
      <c r="U22" s="530">
        <f>'4. OEB_Adjustment_Input_Sheet'!V47</f>
        <v>-38.065579030946424</v>
      </c>
      <c r="V22" s="216"/>
      <c r="W22" s="325">
        <f>'4. OEB_Adjustment_Input_Sheet'!X47</f>
        <v>-38.065579030946424</v>
      </c>
      <c r="X22" s="23"/>
    </row>
    <row r="23" spans="2:24">
      <c r="B23" s="42">
        <f>MAX(B2:B22)+1</f>
        <v>12</v>
      </c>
      <c r="C23" s="44" t="s">
        <v>35</v>
      </c>
      <c r="D23" s="534">
        <f>'4. OEB_Adjustment_Input_Sheet'!E48</f>
        <v>31.680812344720007</v>
      </c>
      <c r="E23" s="532">
        <f>'4. OEB_Adjustment_Input_Sheet'!F48</f>
        <v>31.680812344720007</v>
      </c>
      <c r="F23" s="471">
        <f>G23-E23</f>
        <v>0</v>
      </c>
      <c r="G23" s="472">
        <f>'4. OEB_Adjustment_Input_Sheet'!H48</f>
        <v>31.680812344720007</v>
      </c>
      <c r="H23" s="534">
        <f>'4. OEB_Adjustment_Input_Sheet'!I48</f>
        <v>21.967980991614397</v>
      </c>
      <c r="I23" s="532">
        <f>'4. OEB_Adjustment_Input_Sheet'!J48</f>
        <v>21.967980991614397</v>
      </c>
      <c r="J23" s="471">
        <f>K23-I23</f>
        <v>0</v>
      </c>
      <c r="K23" s="472">
        <f>'4. OEB_Adjustment_Input_Sheet'!L48</f>
        <v>21.967980991614397</v>
      </c>
      <c r="L23" s="534">
        <f>'4. OEB_Adjustment_Input_Sheet'!M48</f>
        <v>22.715071987446688</v>
      </c>
      <c r="M23" s="532">
        <f>'4. OEB_Adjustment_Input_Sheet'!N48</f>
        <v>22.715071987446688</v>
      </c>
      <c r="N23" s="471">
        <f>O23-M23</f>
        <v>0</v>
      </c>
      <c r="O23" s="472">
        <f>'4. OEB_Adjustment_Input_Sheet'!P48</f>
        <v>22.715071987446688</v>
      </c>
      <c r="P23" s="534">
        <f>'4. OEB_Adjustment_Input_Sheet'!Q48</f>
        <v>22.152773427195619</v>
      </c>
      <c r="Q23" s="532">
        <f>'4. OEB_Adjustment_Input_Sheet'!R48</f>
        <v>22.152773427195619</v>
      </c>
      <c r="R23" s="471">
        <f>S23-Q23</f>
        <v>0</v>
      </c>
      <c r="S23" s="472">
        <f>'4. OEB_Adjustment_Input_Sheet'!T48</f>
        <v>22.152773427195619</v>
      </c>
      <c r="T23" s="534">
        <f>'4. OEB_Adjustment_Input_Sheet'!U48</f>
        <v>22.921228895739532</v>
      </c>
      <c r="U23" s="532">
        <f>'4. OEB_Adjustment_Input_Sheet'!V48</f>
        <v>22.921228895739532</v>
      </c>
      <c r="V23" s="471">
        <f>W23-U23</f>
        <v>0</v>
      </c>
      <c r="W23" s="472">
        <f>'4. OEB_Adjustment_Input_Sheet'!X48</f>
        <v>22.921228895739532</v>
      </c>
      <c r="X23" s="23"/>
    </row>
    <row r="24" spans="2:24" ht="16.5" thickBot="1">
      <c r="B24" s="42">
        <f>MAX(B2:B23)+1</f>
        <v>13</v>
      </c>
      <c r="C24" s="41" t="s">
        <v>0</v>
      </c>
      <c r="D24" s="231">
        <f t="shared" ref="D24" si="0">SUM(D22:D23)</f>
        <v>-34.450741861105655</v>
      </c>
      <c r="E24" s="525">
        <f t="shared" ref="E24" si="1">SUM(E22:E23)</f>
        <v>14.820256676099913</v>
      </c>
      <c r="F24" s="284">
        <f>G24-E24</f>
        <v>0</v>
      </c>
      <c r="G24" s="327">
        <f t="shared" ref="G24:H24" si="2">SUM(G22:G23)</f>
        <v>14.820256676099913</v>
      </c>
      <c r="H24" s="231">
        <f t="shared" si="2"/>
        <v>-52.358128366084728</v>
      </c>
      <c r="I24" s="525">
        <f>SUM(I22:I23)</f>
        <v>4.8525579453746985</v>
      </c>
      <c r="J24" s="284">
        <f>K24-I24</f>
        <v>0</v>
      </c>
      <c r="K24" s="327">
        <f t="shared" ref="K24:L24" si="3">SUM(K22:K23)</f>
        <v>4.8525579453746985</v>
      </c>
      <c r="L24" s="231">
        <f t="shared" si="3"/>
        <v>-63.160805722692118</v>
      </c>
      <c r="M24" s="525">
        <f>SUM(M22:M23)</f>
        <v>-4.7275093077647092</v>
      </c>
      <c r="N24" s="284">
        <f>O24-M24</f>
        <v>0</v>
      </c>
      <c r="O24" s="327">
        <f t="shared" ref="O24:P24" si="4">SUM(O22:O23)</f>
        <v>-4.7275093077647092</v>
      </c>
      <c r="P24" s="231">
        <f t="shared" si="4"/>
        <v>-59.928760882392602</v>
      </c>
      <c r="Q24" s="525">
        <f>SUM(Q22:Q23)</f>
        <v>-1.6291537532626492</v>
      </c>
      <c r="R24" s="284">
        <f>S24-Q24</f>
        <v>0</v>
      </c>
      <c r="S24" s="327">
        <f t="shared" ref="S24:T24" si="5">SUM(S22:S23)</f>
        <v>-1.6291537532626492</v>
      </c>
      <c r="T24" s="231">
        <f t="shared" si="5"/>
        <v>-70.181847114664137</v>
      </c>
      <c r="U24" s="525">
        <f>SUM(U22:U23)</f>
        <v>-15.144350135206892</v>
      </c>
      <c r="V24" s="284">
        <f>W24-U24</f>
        <v>0</v>
      </c>
      <c r="W24" s="327">
        <f t="shared" ref="W24" si="6">SUM(W22:W23)</f>
        <v>-15.144350135206892</v>
      </c>
      <c r="X24" s="23"/>
    </row>
    <row r="25" spans="2:24" ht="16.5" thickBot="1">
      <c r="B25" s="42"/>
      <c r="C25" s="41"/>
      <c r="D25" s="236"/>
      <c r="E25" s="234"/>
      <c r="F25" s="34"/>
      <c r="G25" s="35"/>
      <c r="H25" s="236"/>
      <c r="I25" s="234"/>
      <c r="J25" s="34"/>
      <c r="K25" s="35"/>
      <c r="L25" s="236"/>
      <c r="M25" s="234"/>
      <c r="N25" s="34"/>
      <c r="O25" s="35"/>
      <c r="P25" s="236"/>
      <c r="Q25" s="234"/>
      <c r="R25" s="34"/>
      <c r="S25" s="35"/>
      <c r="T25" s="236"/>
      <c r="U25" s="234"/>
      <c r="V25" s="34"/>
      <c r="W25" s="35"/>
      <c r="X25" s="23"/>
    </row>
    <row r="26" spans="2:24" ht="16.5" thickBot="1">
      <c r="B26" s="42">
        <f>MAX(B2:B25)+1</f>
        <v>14</v>
      </c>
      <c r="C26" s="119" t="s">
        <v>95</v>
      </c>
      <c r="D26" s="228">
        <v>-18.390049282853486</v>
      </c>
      <c r="E26" s="533">
        <v>10.476680266909376</v>
      </c>
      <c r="F26" s="229">
        <f>G26-E26</f>
        <v>0</v>
      </c>
      <c r="G26" s="328">
        <v>10.476680266909376</v>
      </c>
      <c r="H26" s="228">
        <v>-18.394146738851951</v>
      </c>
      <c r="I26" s="533">
        <v>-15.760905882447013</v>
      </c>
      <c r="J26" s="229">
        <f>K26-I26</f>
        <v>26.237586149356389</v>
      </c>
      <c r="K26" s="328">
        <v>10.476680266909376</v>
      </c>
      <c r="L26" s="228">
        <v>-18.399048069436496</v>
      </c>
      <c r="M26" s="533">
        <v>-15.3945096790276</v>
      </c>
      <c r="N26" s="229">
        <f>O26-M26</f>
        <v>25.871189945936976</v>
      </c>
      <c r="O26" s="328">
        <v>10.476680266909376</v>
      </c>
      <c r="P26" s="228">
        <v>51.208430975838063</v>
      </c>
      <c r="Q26" s="533">
        <v>67.531535073003994</v>
      </c>
      <c r="R26" s="229">
        <f>S26-Q26</f>
        <v>0</v>
      </c>
      <c r="S26" s="328">
        <v>67.531535073003994</v>
      </c>
      <c r="T26" s="228">
        <v>51.658819662803047</v>
      </c>
      <c r="U26" s="533">
        <v>3.1527189838777545</v>
      </c>
      <c r="V26" s="229">
        <f>W26-U26</f>
        <v>0</v>
      </c>
      <c r="W26" s="328">
        <v>3.1527189838777545</v>
      </c>
      <c r="X26" s="285"/>
    </row>
    <row r="27" spans="2:24" ht="16.5" thickBot="1">
      <c r="B27" s="42"/>
      <c r="C27" s="41"/>
      <c r="D27" s="236"/>
      <c r="E27" s="234"/>
      <c r="F27" s="34"/>
      <c r="G27" s="35"/>
      <c r="H27" s="236"/>
      <c r="I27" s="234"/>
      <c r="J27" s="34"/>
      <c r="K27" s="35"/>
      <c r="L27" s="236"/>
      <c r="M27" s="234"/>
      <c r="N27" s="34"/>
      <c r="O27" s="35"/>
      <c r="P27" s="236"/>
      <c r="Q27" s="234"/>
      <c r="R27" s="34"/>
      <c r="S27" s="35"/>
      <c r="T27" s="236"/>
      <c r="U27" s="234"/>
      <c r="V27" s="34"/>
      <c r="W27" s="35"/>
      <c r="X27" s="23"/>
    </row>
    <row r="28" spans="2:24" ht="16.5" customHeight="1" thickBot="1">
      <c r="B28" s="107">
        <f>MAX(B2:B27)+1</f>
        <v>15</v>
      </c>
      <c r="C28" s="108" t="s">
        <v>51</v>
      </c>
      <c r="D28" s="228">
        <f>D12+D19-D24+D26</f>
        <v>3189.9242172824029</v>
      </c>
      <c r="E28" s="533">
        <f>E12+E19-E24+E26</f>
        <v>3201.8030116418663</v>
      </c>
      <c r="F28" s="229">
        <f>G28-E28</f>
        <v>0</v>
      </c>
      <c r="G28" s="328">
        <f>G12+G19-G24+G26</f>
        <v>3201.8030116418663</v>
      </c>
      <c r="H28" s="228">
        <f>H12+H19-H24+H26</f>
        <v>3254.9674646998951</v>
      </c>
      <c r="I28" s="533">
        <f>I12+I19-I24+I26</f>
        <v>3227.5381017704863</v>
      </c>
      <c r="J28" s="229">
        <f>K28-I28</f>
        <v>26.237586149356048</v>
      </c>
      <c r="K28" s="328">
        <f>K12+K19-K24+K26</f>
        <v>3253.7756879198423</v>
      </c>
      <c r="L28" s="228">
        <f>L12+L19-L24+L26</f>
        <v>3295.076793995042</v>
      </c>
      <c r="M28" s="533">
        <f>M12+M19-M24+M26</f>
        <v>3319.7803812735629</v>
      </c>
      <c r="N28" s="229">
        <f>O28-M28</f>
        <v>25.871189945936749</v>
      </c>
      <c r="O28" s="328">
        <f>O12+O19-O24+O26</f>
        <v>3345.6515712194996</v>
      </c>
      <c r="P28" s="228">
        <f>P12+P19-P24+P26</f>
        <v>3789.9911129400111</v>
      </c>
      <c r="Q28" s="533">
        <f>Q12+Q19-Q24+Q26</f>
        <v>3839.7768195948252</v>
      </c>
      <c r="R28" s="229">
        <f>S28-Q28</f>
        <v>0</v>
      </c>
      <c r="S28" s="328">
        <f>S12+S19-S24+S26</f>
        <v>3839.7768195948252</v>
      </c>
      <c r="T28" s="228">
        <f>T12+T19-T24+T26</f>
        <v>3509.8032350502181</v>
      </c>
      <c r="U28" s="533">
        <f>U12+U19-U24+U26</f>
        <v>3458.4442051660835</v>
      </c>
      <c r="V28" s="229">
        <f>W28-U28</f>
        <v>0</v>
      </c>
      <c r="W28" s="328">
        <f>W12+W19-W24+W26</f>
        <v>3458.4442051660835</v>
      </c>
      <c r="X28" s="23"/>
    </row>
    <row r="29" spans="2:24" ht="15.75">
      <c r="B29" s="40"/>
      <c r="C29" s="41"/>
      <c r="D29" s="41"/>
      <c r="E29" s="41"/>
      <c r="F29" s="41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4"/>
    </row>
    <row r="30" spans="2:24">
      <c r="B30" s="475" t="s">
        <v>231</v>
      </c>
      <c r="D30" s="395"/>
      <c r="E30" s="395"/>
    </row>
    <row r="31" spans="2:24">
      <c r="D31" s="395"/>
      <c r="E31" s="395"/>
      <c r="F31" s="395"/>
      <c r="G31" s="395"/>
      <c r="H31" s="395"/>
      <c r="I31" s="395"/>
      <c r="J31" s="395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</row>
    <row r="32" spans="2:24"/>
    <row r="33" spans="8:9"/>
    <row r="34" spans="8:9">
      <c r="H34" s="395"/>
      <c r="I34" s="395"/>
    </row>
    <row r="35" spans="8:9">
      <c r="H35" s="395"/>
      <c r="I35" s="395"/>
    </row>
    <row r="36" spans="8:9">
      <c r="H36" s="395"/>
      <c r="I36" s="395"/>
    </row>
    <row r="37" spans="8:9">
      <c r="H37" s="395"/>
      <c r="I37" s="395"/>
    </row>
    <row r="38" spans="8:9">
      <c r="H38" s="395"/>
      <c r="I38" s="395"/>
    </row>
    <row r="39" spans="8:9">
      <c r="H39" s="395"/>
      <c r="I39" s="395"/>
    </row>
    <row r="40" spans="8:9">
      <c r="H40" s="395"/>
      <c r="I40" s="395"/>
    </row>
    <row r="41" spans="8:9">
      <c r="H41" s="395"/>
      <c r="I41" s="395"/>
    </row>
    <row r="42" spans="8:9"/>
    <row r="43" spans="8:9"/>
    <row r="44" spans="8:9"/>
    <row r="45" spans="8:9"/>
    <row r="46" spans="8:9"/>
    <row r="47" spans="8:9"/>
    <row r="48" spans="8: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2:W2"/>
    <mergeCell ref="D3:G3"/>
    <mergeCell ref="H3:K3"/>
    <mergeCell ref="L3:O3"/>
    <mergeCell ref="P3:S3"/>
    <mergeCell ref="T3:W3"/>
  </mergeCells>
  <pageMargins left="1" right="1" top="1" bottom="1" header="0.5" footer="0.5"/>
  <pageSetup paperSize="17" scale="50" fitToHeight="2" orientation="landscape" r:id="rId1"/>
  <headerFooter>
    <oddHeader>&amp;COPG Revenue Requirement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P80"/>
  <sheetViews>
    <sheetView showGridLines="0" zoomScaleNormal="100" workbookViewId="0">
      <selection activeCell="A15" sqref="A15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7" width="18.5703125" style="2" customWidth="1"/>
    <col min="8" max="23" width="16.7109375" style="2" customWidth="1"/>
    <col min="24" max="24" width="8.7109375" style="2" customWidth="1"/>
    <col min="25" max="25" width="9.140625" style="2" hidden="1" customWidth="1"/>
    <col min="26" max="28" width="0" style="2" hidden="1" customWidth="1"/>
    <col min="29" max="29" width="9.140625" style="2" hidden="1" customWidth="1"/>
    <col min="30" max="30" width="0" style="2" hidden="1" customWidth="1"/>
    <col min="31" max="31" width="9.140625" style="2" hidden="1" customWidth="1"/>
    <col min="32" max="32" width="0" style="2" hidden="1" customWidth="1"/>
    <col min="33" max="33" width="9.140625" style="2" hidden="1" customWidth="1"/>
    <col min="34" max="34" width="0" style="2" hidden="1" customWidth="1"/>
    <col min="35" max="35" width="9.140625" style="2" hidden="1" customWidth="1"/>
    <col min="36" max="36" width="0" style="2" hidden="1" customWidth="1"/>
    <col min="37" max="42" width="9.140625" style="2" hidden="1" customWidth="1"/>
    <col min="43" max="16384" width="0" style="2" hidden="1"/>
  </cols>
  <sheetData>
    <row r="1" spans="1:24" ht="15.75" customHeight="1">
      <c r="A1" s="61"/>
      <c r="B1" s="598" t="s">
        <v>56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</row>
    <row r="2" spans="1:24" ht="17.25" customHeight="1" thickBot="1">
      <c r="A2" s="61"/>
      <c r="B2" s="81"/>
      <c r="C2" s="41"/>
      <c r="D2" s="41"/>
      <c r="E2" s="41"/>
      <c r="F2" s="57"/>
      <c r="G2" s="57"/>
      <c r="H2" s="41"/>
      <c r="I2" s="41"/>
      <c r="J2" s="57"/>
      <c r="K2" s="57"/>
      <c r="L2" s="41"/>
      <c r="M2" s="41"/>
      <c r="N2" s="57"/>
      <c r="O2" s="57"/>
      <c r="P2" s="41"/>
      <c r="Q2" s="41"/>
      <c r="R2" s="57"/>
      <c r="S2" s="57"/>
      <c r="T2" s="41"/>
      <c r="U2" s="41"/>
      <c r="V2" s="57"/>
      <c r="W2" s="57"/>
      <c r="X2" s="63"/>
    </row>
    <row r="3" spans="1:24" ht="16.5" thickBot="1">
      <c r="A3" s="61"/>
      <c r="B3" s="36"/>
      <c r="C3" s="36"/>
      <c r="D3" s="589" t="s">
        <v>23</v>
      </c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1"/>
      <c r="X3" s="63"/>
    </row>
    <row r="4" spans="1:24" ht="15.75">
      <c r="A4" s="61"/>
      <c r="B4" s="8"/>
      <c r="C4" s="67"/>
      <c r="D4" s="603">
        <v>2017</v>
      </c>
      <c r="E4" s="592"/>
      <c r="F4" s="592"/>
      <c r="G4" s="593"/>
      <c r="H4" s="603">
        <v>2018</v>
      </c>
      <c r="I4" s="592"/>
      <c r="J4" s="592"/>
      <c r="K4" s="593"/>
      <c r="L4" s="603">
        <v>2019</v>
      </c>
      <c r="M4" s="592"/>
      <c r="N4" s="592"/>
      <c r="O4" s="593"/>
      <c r="P4" s="603">
        <v>2020</v>
      </c>
      <c r="Q4" s="592"/>
      <c r="R4" s="592"/>
      <c r="S4" s="593"/>
      <c r="T4" s="603">
        <v>2021</v>
      </c>
      <c r="U4" s="592"/>
      <c r="V4" s="592"/>
      <c r="W4" s="593"/>
      <c r="X4" s="63"/>
    </row>
    <row r="5" spans="1:24" ht="15.75">
      <c r="B5" s="9" t="s">
        <v>2</v>
      </c>
      <c r="C5" s="68"/>
      <c r="D5" s="535" t="s">
        <v>135</v>
      </c>
      <c r="E5" s="265" t="s">
        <v>240</v>
      </c>
      <c r="F5" s="265" t="s">
        <v>21</v>
      </c>
      <c r="G5" s="10" t="s">
        <v>21</v>
      </c>
      <c r="H5" s="314" t="s">
        <v>135</v>
      </c>
      <c r="I5" s="265" t="s">
        <v>240</v>
      </c>
      <c r="J5" s="265" t="s">
        <v>21</v>
      </c>
      <c r="K5" s="10" t="s">
        <v>21</v>
      </c>
      <c r="L5" s="314" t="s">
        <v>135</v>
      </c>
      <c r="M5" s="265" t="s">
        <v>240</v>
      </c>
      <c r="N5" s="265" t="s">
        <v>21</v>
      </c>
      <c r="O5" s="10" t="s">
        <v>21</v>
      </c>
      <c r="P5" s="314" t="s">
        <v>135</v>
      </c>
      <c r="Q5" s="265" t="s">
        <v>240</v>
      </c>
      <c r="R5" s="265" t="s">
        <v>21</v>
      </c>
      <c r="S5" s="10" t="s">
        <v>21</v>
      </c>
      <c r="T5" s="314" t="s">
        <v>135</v>
      </c>
      <c r="U5" s="265" t="s">
        <v>240</v>
      </c>
      <c r="V5" s="265" t="s">
        <v>21</v>
      </c>
      <c r="W5" s="10" t="s">
        <v>21</v>
      </c>
      <c r="X5" s="63"/>
    </row>
    <row r="6" spans="1:24" ht="16.5" thickBot="1">
      <c r="B6" s="11" t="s">
        <v>3</v>
      </c>
      <c r="C6" s="11" t="s">
        <v>1</v>
      </c>
      <c r="D6" s="397">
        <v>42517</v>
      </c>
      <c r="E6" s="396">
        <v>42723</v>
      </c>
      <c r="F6" s="266" t="s">
        <v>15</v>
      </c>
      <c r="G6" s="12" t="s">
        <v>12</v>
      </c>
      <c r="H6" s="397">
        <v>42517</v>
      </c>
      <c r="I6" s="396">
        <v>42723</v>
      </c>
      <c r="J6" s="266" t="s">
        <v>15</v>
      </c>
      <c r="K6" s="12" t="s">
        <v>12</v>
      </c>
      <c r="L6" s="397">
        <v>42517</v>
      </c>
      <c r="M6" s="396">
        <v>42723</v>
      </c>
      <c r="N6" s="266" t="s">
        <v>15</v>
      </c>
      <c r="O6" s="12" t="s">
        <v>12</v>
      </c>
      <c r="P6" s="397">
        <v>42517</v>
      </c>
      <c r="Q6" s="396">
        <v>42723</v>
      </c>
      <c r="R6" s="266" t="s">
        <v>15</v>
      </c>
      <c r="S6" s="12" t="s">
        <v>12</v>
      </c>
      <c r="T6" s="397">
        <v>42517</v>
      </c>
      <c r="U6" s="396">
        <v>42723</v>
      </c>
      <c r="V6" s="266" t="s">
        <v>15</v>
      </c>
      <c r="W6" s="12" t="s">
        <v>12</v>
      </c>
      <c r="X6" s="63"/>
    </row>
    <row r="7" spans="1:24">
      <c r="B7" s="32"/>
      <c r="C7" s="85"/>
      <c r="D7" s="512" t="s">
        <v>4</v>
      </c>
      <c r="E7" s="484" t="s">
        <v>5</v>
      </c>
      <c r="F7" s="513" t="s">
        <v>6</v>
      </c>
      <c r="G7" s="514" t="s">
        <v>7</v>
      </c>
      <c r="H7" s="260" t="s">
        <v>8</v>
      </c>
      <c r="I7" s="260" t="s">
        <v>9</v>
      </c>
      <c r="J7" s="261" t="s">
        <v>11</v>
      </c>
      <c r="K7" s="262" t="s">
        <v>13</v>
      </c>
      <c r="L7" s="260" t="s">
        <v>14</v>
      </c>
      <c r="M7" s="260" t="s">
        <v>136</v>
      </c>
      <c r="N7" s="261" t="s">
        <v>137</v>
      </c>
      <c r="O7" s="262" t="s">
        <v>138</v>
      </c>
      <c r="P7" s="260" t="s">
        <v>140</v>
      </c>
      <c r="Q7" s="260" t="s">
        <v>141</v>
      </c>
      <c r="R7" s="261" t="s">
        <v>142</v>
      </c>
      <c r="S7" s="262" t="s">
        <v>234</v>
      </c>
      <c r="T7" s="260" t="s">
        <v>235</v>
      </c>
      <c r="U7" s="260" t="s">
        <v>236</v>
      </c>
      <c r="V7" s="261" t="s">
        <v>237</v>
      </c>
      <c r="W7" s="262" t="s">
        <v>238</v>
      </c>
      <c r="X7" s="63"/>
    </row>
    <row r="8" spans="1:24" ht="16.5" thickBot="1">
      <c r="B8" s="13" t="s">
        <v>101</v>
      </c>
      <c r="C8" s="85"/>
      <c r="D8" s="570"/>
      <c r="E8" s="571"/>
      <c r="F8" s="572"/>
      <c r="G8" s="573"/>
      <c r="H8" s="286"/>
      <c r="I8" s="537"/>
      <c r="J8" s="85"/>
      <c r="K8" s="33"/>
      <c r="L8" s="286"/>
      <c r="M8" s="537"/>
      <c r="N8" s="85"/>
      <c r="O8" s="33"/>
      <c r="P8" s="286"/>
      <c r="Q8" s="537"/>
      <c r="R8" s="85"/>
      <c r="S8" s="33"/>
      <c r="T8" s="286"/>
      <c r="U8" s="537"/>
      <c r="V8" s="85"/>
      <c r="W8" s="33"/>
      <c r="X8" s="63"/>
    </row>
    <row r="9" spans="1:24">
      <c r="B9" s="72">
        <v>1</v>
      </c>
      <c r="C9" s="62" t="s">
        <v>16</v>
      </c>
      <c r="D9" s="215">
        <f>'4. OEB_Adjustment_Input_Sheet'!E51</f>
        <v>38.09834</v>
      </c>
      <c r="E9" s="523">
        <f>'4. OEB_Adjustment_Input_Sheet'!F51</f>
        <v>38.09834</v>
      </c>
      <c r="F9" s="384">
        <f>G9-E9</f>
        <v>0</v>
      </c>
      <c r="G9" s="217">
        <f>'4. OEB_Adjustment_Input_Sheet'!H51</f>
        <v>38.09834</v>
      </c>
      <c r="H9" s="215">
        <f>'4. OEB_Adjustment_Input_Sheet'!I51</f>
        <v>38.470700000000008</v>
      </c>
      <c r="I9" s="523">
        <f>'4. OEB_Adjustment_Input_Sheet'!J51</f>
        <v>38.470700000000008</v>
      </c>
      <c r="J9" s="384">
        <f>K9-I9</f>
        <v>0</v>
      </c>
      <c r="K9" s="217">
        <f>'4. OEB_Adjustment_Input_Sheet'!L51</f>
        <v>38.470700000000008</v>
      </c>
      <c r="L9" s="215">
        <f>'4. OEB_Adjustment_Input_Sheet'!M51</f>
        <v>39.026139999999998</v>
      </c>
      <c r="M9" s="523">
        <f>'4. OEB_Adjustment_Input_Sheet'!N51</f>
        <v>39.026139999999998</v>
      </c>
      <c r="N9" s="384">
        <f>O9-M9</f>
        <v>0</v>
      </c>
      <c r="O9" s="217">
        <f>'4. OEB_Adjustment_Input_Sheet'!P51</f>
        <v>39.026139999999998</v>
      </c>
      <c r="P9" s="215">
        <f>'4. OEB_Adjustment_Input_Sheet'!Q51</f>
        <v>37.355330000000002</v>
      </c>
      <c r="Q9" s="523">
        <f>'4. OEB_Adjustment_Input_Sheet'!R51</f>
        <v>37.355330000000002</v>
      </c>
      <c r="R9" s="384">
        <f>S9-Q9</f>
        <v>0</v>
      </c>
      <c r="S9" s="217">
        <f>'4. OEB_Adjustment_Input_Sheet'!T51</f>
        <v>37.355330000000002</v>
      </c>
      <c r="T9" s="215">
        <f>'4. OEB_Adjustment_Input_Sheet'!U51</f>
        <v>35.383559999999996</v>
      </c>
      <c r="U9" s="523">
        <f>'4. OEB_Adjustment_Input_Sheet'!V51</f>
        <v>35.383559999999996</v>
      </c>
      <c r="V9" s="384">
        <f>W9-U9</f>
        <v>0</v>
      </c>
      <c r="W9" s="217">
        <f>'4. OEB_Adjustment_Input_Sheet'!X51</f>
        <v>35.383559999999996</v>
      </c>
      <c r="X9" s="63"/>
    </row>
    <row r="10" spans="1:24">
      <c r="B10" s="72">
        <v>2</v>
      </c>
      <c r="C10" s="62" t="s">
        <v>64</v>
      </c>
      <c r="D10" s="288">
        <v>59.29</v>
      </c>
      <c r="E10" s="538">
        <v>59.29</v>
      </c>
      <c r="F10" s="383">
        <f>G10-E10</f>
        <v>0</v>
      </c>
      <c r="G10" s="289">
        <v>59.29</v>
      </c>
      <c r="H10" s="288">
        <v>59.29</v>
      </c>
      <c r="I10" s="538">
        <v>59.29</v>
      </c>
      <c r="J10" s="383">
        <f>K10-I10</f>
        <v>0</v>
      </c>
      <c r="K10" s="289">
        <v>59.29</v>
      </c>
      <c r="L10" s="288">
        <v>59.29</v>
      </c>
      <c r="M10" s="538">
        <v>59.29</v>
      </c>
      <c r="N10" s="383">
        <f>O10-M10</f>
        <v>0</v>
      </c>
      <c r="O10" s="289">
        <v>59.29</v>
      </c>
      <c r="P10" s="288">
        <v>59.29</v>
      </c>
      <c r="Q10" s="538">
        <v>59.29</v>
      </c>
      <c r="R10" s="383">
        <f>S10-Q10</f>
        <v>0</v>
      </c>
      <c r="S10" s="289">
        <v>59.29</v>
      </c>
      <c r="T10" s="288">
        <v>59.29</v>
      </c>
      <c r="U10" s="538">
        <v>59.29</v>
      </c>
      <c r="V10" s="383">
        <f>W10-U10</f>
        <v>0</v>
      </c>
      <c r="W10" s="289">
        <v>59.29</v>
      </c>
      <c r="X10" s="105"/>
    </row>
    <row r="11" spans="1:24" ht="16.5" thickBot="1">
      <c r="B11" s="72">
        <v>3</v>
      </c>
      <c r="C11" s="41" t="s">
        <v>65</v>
      </c>
      <c r="D11" s="231">
        <f t="shared" ref="D11" si="0">D9*D10</f>
        <v>2258.8505786000001</v>
      </c>
      <c r="E11" s="525">
        <f>E9*E10</f>
        <v>2258.8505786000001</v>
      </c>
      <c r="F11" s="385">
        <f>G11-E11</f>
        <v>0</v>
      </c>
      <c r="G11" s="232">
        <f>G9*G10</f>
        <v>2258.8505786000001</v>
      </c>
      <c r="H11" s="231">
        <f t="shared" ref="H11" si="1">H9*H10</f>
        <v>2280.9278030000005</v>
      </c>
      <c r="I11" s="525">
        <f>I9*I10</f>
        <v>2280.9278030000005</v>
      </c>
      <c r="J11" s="385">
        <f>K11-I11</f>
        <v>0</v>
      </c>
      <c r="K11" s="232">
        <f>K9*K10</f>
        <v>2280.9278030000005</v>
      </c>
      <c r="L11" s="231">
        <f t="shared" ref="L11" si="2">L9*L10</f>
        <v>2313.8598405999996</v>
      </c>
      <c r="M11" s="525">
        <f>M9*M10</f>
        <v>2313.8598405999996</v>
      </c>
      <c r="N11" s="385">
        <f>O11-M11</f>
        <v>0</v>
      </c>
      <c r="O11" s="232">
        <f>O9*O10</f>
        <v>2313.8598405999996</v>
      </c>
      <c r="P11" s="231">
        <f t="shared" ref="P11" si="3">P9*P10</f>
        <v>2214.7975157000001</v>
      </c>
      <c r="Q11" s="525">
        <f>Q9*Q10</f>
        <v>2214.7975157000001</v>
      </c>
      <c r="R11" s="385">
        <f>S11-Q11</f>
        <v>0</v>
      </c>
      <c r="S11" s="232">
        <f>S9*S10</f>
        <v>2214.7975157000001</v>
      </c>
      <c r="T11" s="231">
        <f t="shared" ref="T11" si="4">T9*T10</f>
        <v>2097.8912723999997</v>
      </c>
      <c r="U11" s="525">
        <f>U9*U10</f>
        <v>2097.8912723999997</v>
      </c>
      <c r="V11" s="385">
        <f>W11-U11</f>
        <v>0</v>
      </c>
      <c r="W11" s="232">
        <f>W9*W10</f>
        <v>2097.8912723999997</v>
      </c>
      <c r="X11" s="63"/>
    </row>
    <row r="12" spans="1:24">
      <c r="B12" s="72"/>
      <c r="C12" s="62"/>
      <c r="D12" s="233"/>
      <c r="E12" s="539"/>
      <c r="F12" s="234"/>
      <c r="G12" s="235"/>
      <c r="H12" s="233"/>
      <c r="I12" s="539"/>
      <c r="J12" s="234"/>
      <c r="K12" s="235"/>
      <c r="L12" s="233"/>
      <c r="M12" s="539"/>
      <c r="N12" s="234"/>
      <c r="O12" s="235"/>
      <c r="P12" s="233"/>
      <c r="Q12" s="539"/>
      <c r="R12" s="234"/>
      <c r="S12" s="235"/>
      <c r="T12" s="233"/>
      <c r="U12" s="539"/>
      <c r="V12" s="234"/>
      <c r="W12" s="235"/>
      <c r="X12" s="63"/>
    </row>
    <row r="13" spans="1:24" ht="16.5" thickBot="1">
      <c r="B13" s="13" t="s">
        <v>20</v>
      </c>
      <c r="C13" s="62"/>
      <c r="D13" s="236"/>
      <c r="E13" s="234"/>
      <c r="F13" s="234"/>
      <c r="G13" s="235"/>
      <c r="H13" s="236"/>
      <c r="I13" s="234"/>
      <c r="J13" s="234"/>
      <c r="K13" s="235"/>
      <c r="L13" s="236"/>
      <c r="M13" s="234"/>
      <c r="N13" s="234"/>
      <c r="O13" s="235"/>
      <c r="P13" s="236"/>
      <c r="Q13" s="234"/>
      <c r="R13" s="234"/>
      <c r="S13" s="235"/>
      <c r="T13" s="236"/>
      <c r="U13" s="234"/>
      <c r="V13" s="234"/>
      <c r="W13" s="235"/>
      <c r="X13" s="63"/>
    </row>
    <row r="14" spans="1:24">
      <c r="B14" s="72">
        <v>4</v>
      </c>
      <c r="C14" s="62" t="s">
        <v>19</v>
      </c>
      <c r="D14" s="215">
        <f>'7. Rev_Req'!D28</f>
        <v>3189.9242172824029</v>
      </c>
      <c r="E14" s="523">
        <f>'7. Rev_Req'!E28</f>
        <v>3201.8030116418663</v>
      </c>
      <c r="F14" s="287">
        <f>G14-E14</f>
        <v>0</v>
      </c>
      <c r="G14" s="217">
        <f>'7. Rev_Req'!G28</f>
        <v>3201.8030116418663</v>
      </c>
      <c r="H14" s="215">
        <f>'7. Rev_Req'!H28</f>
        <v>3254.9674646998951</v>
      </c>
      <c r="I14" s="523">
        <f>'7. Rev_Req'!I28</f>
        <v>3227.5381017704863</v>
      </c>
      <c r="J14" s="287">
        <f>K14-I14</f>
        <v>26.237586149356048</v>
      </c>
      <c r="K14" s="217">
        <f>'7. Rev_Req'!K28</f>
        <v>3253.7756879198423</v>
      </c>
      <c r="L14" s="215">
        <f>'7. Rev_Req'!L28</f>
        <v>3295.076793995042</v>
      </c>
      <c r="M14" s="523">
        <f>'7. Rev_Req'!M28</f>
        <v>3319.7803812735629</v>
      </c>
      <c r="N14" s="287">
        <f>O14-M14</f>
        <v>25.871189945936749</v>
      </c>
      <c r="O14" s="217">
        <f>'7. Rev_Req'!O28</f>
        <v>3345.6515712194996</v>
      </c>
      <c r="P14" s="215">
        <f>'7. Rev_Req'!P28</f>
        <v>3789.9911129400111</v>
      </c>
      <c r="Q14" s="523">
        <f>'7. Rev_Req'!Q28</f>
        <v>3839.7768195948252</v>
      </c>
      <c r="R14" s="287">
        <f>S14-Q14</f>
        <v>0</v>
      </c>
      <c r="S14" s="217">
        <f>'7. Rev_Req'!S28</f>
        <v>3839.7768195948252</v>
      </c>
      <c r="T14" s="215">
        <f>'7. Rev_Req'!T28</f>
        <v>3509.8032350502181</v>
      </c>
      <c r="U14" s="523">
        <f>'7. Rev_Req'!U28</f>
        <v>3458.4442051660835</v>
      </c>
      <c r="V14" s="287">
        <f>W14-U14</f>
        <v>0</v>
      </c>
      <c r="W14" s="217">
        <f>'7. Rev_Req'!W28</f>
        <v>3458.4442051660835</v>
      </c>
      <c r="X14" s="63"/>
    </row>
    <row r="15" spans="1:24" ht="16.5" thickBot="1">
      <c r="B15" s="73">
        <v>5</v>
      </c>
      <c r="C15" s="74" t="s">
        <v>125</v>
      </c>
      <c r="D15" s="231">
        <f t="shared" ref="D15" si="5">+D14-D11</f>
        <v>931.07363868240282</v>
      </c>
      <c r="E15" s="525">
        <f>+E14-E11</f>
        <v>942.95243304186624</v>
      </c>
      <c r="F15" s="284">
        <f>G15-E15</f>
        <v>0</v>
      </c>
      <c r="G15" s="232">
        <f>+G14-G11</f>
        <v>942.95243304186624</v>
      </c>
      <c r="H15" s="231">
        <f t="shared" ref="H15" si="6">+H14-H11</f>
        <v>974.03966169989462</v>
      </c>
      <c r="I15" s="525">
        <f>+I14-I11</f>
        <v>946.61029877048577</v>
      </c>
      <c r="J15" s="284">
        <f>K15-I15</f>
        <v>26.237586149356048</v>
      </c>
      <c r="K15" s="232">
        <f>+K14-K11</f>
        <v>972.84788491984182</v>
      </c>
      <c r="L15" s="231">
        <f t="shared" ref="L15" si="7">+L14-L11</f>
        <v>981.21695339504231</v>
      </c>
      <c r="M15" s="525">
        <f>+M14-M11</f>
        <v>1005.9205406735632</v>
      </c>
      <c r="N15" s="284">
        <f>O15-M15</f>
        <v>25.871189945936749</v>
      </c>
      <c r="O15" s="232">
        <f>+O14-O11</f>
        <v>1031.7917306195</v>
      </c>
      <c r="P15" s="231">
        <f t="shared" ref="P15" si="8">+P14-P11</f>
        <v>1575.1935972400111</v>
      </c>
      <c r="Q15" s="525">
        <f>+Q14-Q11</f>
        <v>1624.9793038948251</v>
      </c>
      <c r="R15" s="284">
        <f>S15-Q15</f>
        <v>0</v>
      </c>
      <c r="S15" s="232">
        <f>+S14-S11</f>
        <v>1624.9793038948251</v>
      </c>
      <c r="T15" s="231">
        <f t="shared" ref="T15" si="9">+T14-T11</f>
        <v>1411.9119626502184</v>
      </c>
      <c r="U15" s="525">
        <f>+U14-U11</f>
        <v>1360.5529327660838</v>
      </c>
      <c r="V15" s="284">
        <f>W15-U15</f>
        <v>0</v>
      </c>
      <c r="W15" s="232">
        <f>+W14-W11</f>
        <v>1360.5529327660838</v>
      </c>
      <c r="X15" s="63"/>
    </row>
    <row r="16" spans="1:24">
      <c r="F16" s="96"/>
      <c r="G16" s="96"/>
      <c r="J16" s="96"/>
      <c r="K16" s="96"/>
      <c r="N16" s="96"/>
      <c r="O16" s="96"/>
      <c r="R16" s="96"/>
      <c r="S16" s="96"/>
      <c r="V16" s="96"/>
      <c r="W16" s="96"/>
      <c r="X16" s="63"/>
    </row>
    <row r="17" spans="2:21">
      <c r="B17" s="475" t="s">
        <v>231</v>
      </c>
      <c r="D17" s="464"/>
      <c r="E17" s="464"/>
      <c r="H17" s="464"/>
      <c r="I17" s="464"/>
      <c r="L17" s="464"/>
      <c r="M17" s="464"/>
      <c r="P17" s="464"/>
      <c r="Q17" s="464"/>
      <c r="T17" s="464"/>
      <c r="U17" s="464"/>
    </row>
    <row r="18" spans="2:21"/>
    <row r="19" spans="2:21"/>
    <row r="20" spans="2:21"/>
    <row r="21" spans="2:21"/>
    <row r="22" spans="2:21"/>
    <row r="23" spans="2:21"/>
    <row r="24" spans="2:21"/>
    <row r="25" spans="2:21"/>
    <row r="26" spans="2:21"/>
    <row r="27" spans="2:21"/>
    <row r="28" spans="2:21"/>
    <row r="29" spans="2:21"/>
    <row r="30" spans="2:21"/>
    <row r="31" spans="2:21"/>
    <row r="32" spans="2:21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</sheetData>
  <mergeCells count="7">
    <mergeCell ref="B1:W1"/>
    <mergeCell ref="L4:O4"/>
    <mergeCell ref="P4:S4"/>
    <mergeCell ref="D3:W3"/>
    <mergeCell ref="D4:G4"/>
    <mergeCell ref="H4:K4"/>
    <mergeCell ref="T4:W4"/>
  </mergeCells>
  <pageMargins left="1" right="1" top="1" bottom="1" header="0.5" footer="0.5"/>
  <pageSetup paperSize="17" scale="46" orientation="landscape" r:id="rId1"/>
  <headerFooter>
    <oddHeader>&amp;COPG Revenue Requirement Deficiency / (Sufficiency)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AI64"/>
  <sheetViews>
    <sheetView showGridLines="0" zoomScaleNormal="100" workbookViewId="0">
      <selection activeCell="C26" sqref="C26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28515625" bestFit="1" customWidth="1"/>
    <col min="4" max="23" width="16.7109375" customWidth="1"/>
    <col min="24" max="24" width="8.7109375" customWidth="1"/>
    <col min="25" max="35" width="0" hidden="1" customWidth="1"/>
    <col min="36" max="16384" width="9.140625" hidden="1"/>
  </cols>
  <sheetData>
    <row r="1" spans="2:23" ht="18.75" thickBot="1">
      <c r="B1" s="598" t="s">
        <v>114</v>
      </c>
      <c r="C1" s="598"/>
      <c r="D1" s="598"/>
      <c r="E1" s="598"/>
      <c r="F1" s="598"/>
      <c r="G1" s="598"/>
      <c r="H1" s="339"/>
      <c r="I1" s="482"/>
      <c r="J1" s="339"/>
      <c r="K1" s="339"/>
      <c r="L1" s="339"/>
      <c r="M1" s="482"/>
      <c r="N1" s="339"/>
      <c r="O1" s="339"/>
      <c r="P1" s="252"/>
      <c r="Q1" s="482"/>
      <c r="R1" s="75"/>
      <c r="S1" s="75"/>
      <c r="T1" s="75"/>
      <c r="U1" s="75"/>
      <c r="V1" s="75"/>
      <c r="W1" s="75"/>
    </row>
    <row r="2" spans="2:23" ht="16.5" customHeight="1" thickBot="1">
      <c r="B2" s="2"/>
      <c r="C2" s="2"/>
      <c r="D2" s="594" t="s">
        <v>139</v>
      </c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6"/>
    </row>
    <row r="3" spans="2:23" ht="15.75">
      <c r="B3" s="141"/>
      <c r="C3" s="140"/>
      <c r="D3" s="603">
        <v>2017</v>
      </c>
      <c r="E3" s="592"/>
      <c r="F3" s="592"/>
      <c r="G3" s="593"/>
      <c r="H3" s="603">
        <v>2018</v>
      </c>
      <c r="I3" s="592"/>
      <c r="J3" s="592"/>
      <c r="K3" s="593"/>
      <c r="L3" s="603">
        <v>2019</v>
      </c>
      <c r="M3" s="592"/>
      <c r="N3" s="592"/>
      <c r="O3" s="593"/>
      <c r="P3" s="603">
        <v>2020</v>
      </c>
      <c r="Q3" s="592"/>
      <c r="R3" s="592"/>
      <c r="S3" s="593"/>
      <c r="T3" s="603">
        <v>2021</v>
      </c>
      <c r="U3" s="592"/>
      <c r="V3" s="592"/>
      <c r="W3" s="593"/>
    </row>
    <row r="4" spans="2:23" ht="15.75">
      <c r="B4" s="77" t="s">
        <v>2</v>
      </c>
      <c r="C4" s="249"/>
      <c r="D4" s="535" t="s">
        <v>135</v>
      </c>
      <c r="E4" s="265" t="s">
        <v>240</v>
      </c>
      <c r="F4" s="265" t="s">
        <v>21</v>
      </c>
      <c r="G4" s="10" t="s">
        <v>21</v>
      </c>
      <c r="H4" s="314" t="s">
        <v>135</v>
      </c>
      <c r="I4" s="265" t="s">
        <v>240</v>
      </c>
      <c r="J4" s="265" t="s">
        <v>21</v>
      </c>
      <c r="K4" s="10" t="s">
        <v>21</v>
      </c>
      <c r="L4" s="314" t="s">
        <v>135</v>
      </c>
      <c r="M4" s="265" t="s">
        <v>240</v>
      </c>
      <c r="N4" s="265" t="s">
        <v>21</v>
      </c>
      <c r="O4" s="10" t="s">
        <v>21</v>
      </c>
      <c r="P4" s="314" t="s">
        <v>135</v>
      </c>
      <c r="Q4" s="265" t="s">
        <v>240</v>
      </c>
      <c r="R4" s="265" t="s">
        <v>21</v>
      </c>
      <c r="S4" s="10" t="s">
        <v>21</v>
      </c>
      <c r="T4" s="314" t="s">
        <v>135</v>
      </c>
      <c r="U4" s="265" t="s">
        <v>240</v>
      </c>
      <c r="V4" s="265" t="s">
        <v>21</v>
      </c>
      <c r="W4" s="10" t="s">
        <v>21</v>
      </c>
    </row>
    <row r="5" spans="2:23" ht="16.5" thickBot="1">
      <c r="B5" s="78" t="s">
        <v>3</v>
      </c>
      <c r="C5" s="250" t="s">
        <v>1</v>
      </c>
      <c r="D5" s="397">
        <v>42517</v>
      </c>
      <c r="E5" s="396">
        <v>42723</v>
      </c>
      <c r="F5" s="266" t="s">
        <v>15</v>
      </c>
      <c r="G5" s="12" t="s">
        <v>12</v>
      </c>
      <c r="H5" s="397">
        <v>42517</v>
      </c>
      <c r="I5" s="396">
        <v>42723</v>
      </c>
      <c r="J5" s="266" t="s">
        <v>15</v>
      </c>
      <c r="K5" s="12" t="s">
        <v>12</v>
      </c>
      <c r="L5" s="397">
        <v>42517</v>
      </c>
      <c r="M5" s="396">
        <v>42723</v>
      </c>
      <c r="N5" s="266" t="s">
        <v>15</v>
      </c>
      <c r="O5" s="12" t="s">
        <v>12</v>
      </c>
      <c r="P5" s="397">
        <v>42517</v>
      </c>
      <c r="Q5" s="396">
        <v>42723</v>
      </c>
      <c r="R5" s="266" t="s">
        <v>15</v>
      </c>
      <c r="S5" s="12" t="s">
        <v>12</v>
      </c>
      <c r="T5" s="397">
        <v>42517</v>
      </c>
      <c r="U5" s="396">
        <v>42723</v>
      </c>
      <c r="V5" s="266" t="s">
        <v>15</v>
      </c>
      <c r="W5" s="12" t="s">
        <v>12</v>
      </c>
    </row>
    <row r="6" spans="2:23" ht="15" customHeight="1">
      <c r="B6" s="76"/>
      <c r="C6" s="124"/>
      <c r="D6" s="512" t="s">
        <v>4</v>
      </c>
      <c r="E6" s="484" t="s">
        <v>5</v>
      </c>
      <c r="F6" s="513" t="s">
        <v>6</v>
      </c>
      <c r="G6" s="514" t="s">
        <v>7</v>
      </c>
      <c r="H6" s="260" t="s">
        <v>8</v>
      </c>
      <c r="I6" s="260" t="s">
        <v>9</v>
      </c>
      <c r="J6" s="261" t="s">
        <v>11</v>
      </c>
      <c r="K6" s="262" t="s">
        <v>13</v>
      </c>
      <c r="L6" s="260" t="s">
        <v>14</v>
      </c>
      <c r="M6" s="260" t="s">
        <v>136</v>
      </c>
      <c r="N6" s="261" t="s">
        <v>137</v>
      </c>
      <c r="O6" s="262" t="s">
        <v>138</v>
      </c>
      <c r="P6" s="260" t="s">
        <v>140</v>
      </c>
      <c r="Q6" s="260" t="s">
        <v>141</v>
      </c>
      <c r="R6" s="261" t="s">
        <v>142</v>
      </c>
      <c r="S6" s="262" t="s">
        <v>234</v>
      </c>
      <c r="T6" s="260" t="s">
        <v>235</v>
      </c>
      <c r="U6" s="260" t="s">
        <v>236</v>
      </c>
      <c r="V6" s="261" t="s">
        <v>237</v>
      </c>
      <c r="W6" s="262" t="s">
        <v>238</v>
      </c>
    </row>
    <row r="7" spans="2:23" ht="15.75" customHeight="1" thickBot="1">
      <c r="B7" s="76"/>
      <c r="C7" s="124"/>
      <c r="D7" s="313"/>
      <c r="E7" s="260"/>
      <c r="F7" s="261"/>
      <c r="G7" s="262"/>
      <c r="H7" s="457"/>
      <c r="I7" s="542"/>
      <c r="J7" s="458"/>
      <c r="K7" s="459"/>
      <c r="L7" s="457"/>
      <c r="M7" s="542"/>
      <c r="N7" s="458"/>
      <c r="O7" s="459"/>
      <c r="P7" s="457"/>
      <c r="Q7" s="542"/>
      <c r="R7" s="458"/>
      <c r="S7" s="459"/>
      <c r="T7" s="457"/>
      <c r="U7" s="542"/>
      <c r="V7" s="458"/>
      <c r="W7" s="459"/>
    </row>
    <row r="8" spans="2:23" ht="16.5" customHeight="1" thickBot="1">
      <c r="B8" s="73">
        <v>1</v>
      </c>
      <c r="C8" s="123" t="s">
        <v>212</v>
      </c>
      <c r="D8" s="130">
        <v>41.70635</v>
      </c>
      <c r="E8" s="540">
        <v>41.70635</v>
      </c>
      <c r="F8" s="131"/>
      <c r="G8" s="132">
        <v>41.70635</v>
      </c>
      <c r="H8" s="460">
        <v>42.331945249999997</v>
      </c>
      <c r="I8" s="543">
        <v>42.331945249999997</v>
      </c>
      <c r="J8" s="461"/>
      <c r="K8" s="462">
        <v>42.331945249999997</v>
      </c>
      <c r="L8" s="460">
        <v>42.966924428749991</v>
      </c>
      <c r="M8" s="543">
        <v>42.966924428749991</v>
      </c>
      <c r="N8" s="461"/>
      <c r="O8" s="462">
        <v>42.966924428749991</v>
      </c>
      <c r="P8" s="460">
        <v>43.611428295181234</v>
      </c>
      <c r="Q8" s="543">
        <v>43.611428295181234</v>
      </c>
      <c r="R8" s="461"/>
      <c r="S8" s="462">
        <v>43.611428295181234</v>
      </c>
      <c r="T8" s="460">
        <v>44.26559971960895</v>
      </c>
      <c r="U8" s="543">
        <v>44.26559971960895</v>
      </c>
      <c r="V8" s="461"/>
      <c r="W8" s="462">
        <v>44.26559971960895</v>
      </c>
    </row>
    <row r="9" spans="2:23" ht="13.5" thickBot="1"/>
    <row r="10" spans="2:23" ht="16.5" customHeight="1" thickBot="1">
      <c r="B10" s="2"/>
      <c r="C10" s="2"/>
      <c r="D10" s="589" t="s">
        <v>23</v>
      </c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1"/>
    </row>
    <row r="11" spans="2:23" ht="15.75">
      <c r="B11" s="141"/>
      <c r="C11" s="140"/>
      <c r="D11" s="603">
        <v>2017</v>
      </c>
      <c r="E11" s="592"/>
      <c r="F11" s="592"/>
      <c r="G11" s="593"/>
      <c r="H11" s="603">
        <v>2018</v>
      </c>
      <c r="I11" s="592"/>
      <c r="J11" s="592"/>
      <c r="K11" s="593"/>
      <c r="L11" s="603">
        <v>2019</v>
      </c>
      <c r="M11" s="592"/>
      <c r="N11" s="592"/>
      <c r="O11" s="593"/>
      <c r="P11" s="603">
        <v>2020</v>
      </c>
      <c r="Q11" s="592"/>
      <c r="R11" s="592"/>
      <c r="S11" s="593"/>
      <c r="T11" s="603">
        <v>2021</v>
      </c>
      <c r="U11" s="592"/>
      <c r="V11" s="592"/>
      <c r="W11" s="593"/>
    </row>
    <row r="12" spans="2:23" ht="15.75">
      <c r="B12" s="77" t="s">
        <v>2</v>
      </c>
      <c r="C12" s="249"/>
      <c r="D12" s="535" t="s">
        <v>135</v>
      </c>
      <c r="E12" s="265" t="s">
        <v>240</v>
      </c>
      <c r="F12" s="265" t="s">
        <v>21</v>
      </c>
      <c r="G12" s="10" t="s">
        <v>21</v>
      </c>
      <c r="H12" s="314" t="s">
        <v>135</v>
      </c>
      <c r="I12" s="265" t="s">
        <v>240</v>
      </c>
      <c r="J12" s="265" t="s">
        <v>21</v>
      </c>
      <c r="K12" s="10" t="s">
        <v>21</v>
      </c>
      <c r="L12" s="314" t="s">
        <v>135</v>
      </c>
      <c r="M12" s="265" t="s">
        <v>240</v>
      </c>
      <c r="N12" s="265" t="s">
        <v>21</v>
      </c>
      <c r="O12" s="10" t="s">
        <v>21</v>
      </c>
      <c r="P12" s="314" t="s">
        <v>135</v>
      </c>
      <c r="Q12" s="265" t="s">
        <v>240</v>
      </c>
      <c r="R12" s="265" t="s">
        <v>21</v>
      </c>
      <c r="S12" s="10" t="s">
        <v>21</v>
      </c>
      <c r="T12" s="314" t="s">
        <v>135</v>
      </c>
      <c r="U12" s="265" t="s">
        <v>240</v>
      </c>
      <c r="V12" s="265" t="s">
        <v>21</v>
      </c>
      <c r="W12" s="10" t="s">
        <v>21</v>
      </c>
    </row>
    <row r="13" spans="2:23" ht="16.5" thickBot="1">
      <c r="B13" s="78" t="s">
        <v>3</v>
      </c>
      <c r="C13" s="250" t="s">
        <v>1</v>
      </c>
      <c r="D13" s="397">
        <v>42517</v>
      </c>
      <c r="E13" s="396">
        <v>42723</v>
      </c>
      <c r="F13" s="266" t="s">
        <v>15</v>
      </c>
      <c r="G13" s="12" t="s">
        <v>12</v>
      </c>
      <c r="H13" s="397">
        <v>42517</v>
      </c>
      <c r="I13" s="396">
        <v>42723</v>
      </c>
      <c r="J13" s="266" t="s">
        <v>15</v>
      </c>
      <c r="K13" s="12" t="s">
        <v>12</v>
      </c>
      <c r="L13" s="397">
        <v>42517</v>
      </c>
      <c r="M13" s="396">
        <v>42723</v>
      </c>
      <c r="N13" s="266" t="s">
        <v>15</v>
      </c>
      <c r="O13" s="12" t="s">
        <v>12</v>
      </c>
      <c r="P13" s="397">
        <v>42517</v>
      </c>
      <c r="Q13" s="396">
        <v>42723</v>
      </c>
      <c r="R13" s="266" t="s">
        <v>15</v>
      </c>
      <c r="S13" s="12" t="s">
        <v>12</v>
      </c>
      <c r="T13" s="397">
        <v>42517</v>
      </c>
      <c r="U13" s="396">
        <v>42723</v>
      </c>
      <c r="V13" s="266" t="s">
        <v>15</v>
      </c>
      <c r="W13" s="12" t="s">
        <v>12</v>
      </c>
    </row>
    <row r="14" spans="2:23" ht="15">
      <c r="B14" s="76"/>
      <c r="C14" s="124"/>
      <c r="D14" s="512" t="s">
        <v>4</v>
      </c>
      <c r="E14" s="484" t="s">
        <v>5</v>
      </c>
      <c r="F14" s="513" t="s">
        <v>6</v>
      </c>
      <c r="G14" s="514" t="s">
        <v>7</v>
      </c>
      <c r="H14" s="260" t="s">
        <v>8</v>
      </c>
      <c r="I14" s="260" t="s">
        <v>9</v>
      </c>
      <c r="J14" s="261" t="s">
        <v>11</v>
      </c>
      <c r="K14" s="262" t="s">
        <v>13</v>
      </c>
      <c r="L14" s="260" t="s">
        <v>14</v>
      </c>
      <c r="M14" s="260" t="s">
        <v>136</v>
      </c>
      <c r="N14" s="261" t="s">
        <v>137</v>
      </c>
      <c r="O14" s="262" t="s">
        <v>138</v>
      </c>
      <c r="P14" s="260" t="s">
        <v>140</v>
      </c>
      <c r="Q14" s="260" t="s">
        <v>141</v>
      </c>
      <c r="R14" s="261" t="s">
        <v>142</v>
      </c>
      <c r="S14" s="262" t="s">
        <v>234</v>
      </c>
      <c r="T14" s="260" t="s">
        <v>235</v>
      </c>
      <c r="U14" s="260" t="s">
        <v>236</v>
      </c>
      <c r="V14" s="261" t="s">
        <v>237</v>
      </c>
      <c r="W14" s="262" t="s">
        <v>238</v>
      </c>
    </row>
    <row r="15" spans="2:23" ht="13.5" thickBot="1">
      <c r="B15" s="82"/>
      <c r="C15" s="50"/>
      <c r="D15" s="567"/>
      <c r="E15" s="568"/>
      <c r="F15" s="568"/>
      <c r="G15" s="569"/>
      <c r="H15" s="82"/>
      <c r="I15" s="50"/>
      <c r="J15" s="50"/>
      <c r="K15" s="83"/>
      <c r="L15" s="82"/>
      <c r="M15" s="50"/>
      <c r="N15" s="50"/>
      <c r="O15" s="83"/>
      <c r="P15" s="82"/>
      <c r="Q15" s="50"/>
      <c r="R15" s="50"/>
      <c r="S15" s="83"/>
      <c r="T15" s="82"/>
      <c r="U15" s="50"/>
      <c r="V15" s="50"/>
      <c r="W15" s="83"/>
    </row>
    <row r="16" spans="2:23" ht="15.75" thickBot="1">
      <c r="B16" s="72">
        <v>2</v>
      </c>
      <c r="C16" s="64" t="s">
        <v>19</v>
      </c>
      <c r="D16" s="237">
        <f>'7. Rev_Req'!D28</f>
        <v>3189.9242172824029</v>
      </c>
      <c r="E16" s="541">
        <f>'7. Rev_Req'!E28</f>
        <v>3201.8030116418663</v>
      </c>
      <c r="F16" s="238">
        <f>G16-E16</f>
        <v>0</v>
      </c>
      <c r="G16" s="239">
        <f>'7. Rev_Req'!G28</f>
        <v>3201.8030116418663</v>
      </c>
      <c r="H16" s="237">
        <f>'7. Rev_Req'!H28</f>
        <v>3254.9674646998951</v>
      </c>
      <c r="I16" s="541">
        <f>'7. Rev_Req'!I28</f>
        <v>3227.5381017704863</v>
      </c>
      <c r="J16" s="238">
        <f>K16-I16</f>
        <v>26.237586149356048</v>
      </c>
      <c r="K16" s="239">
        <f>'7. Rev_Req'!K28</f>
        <v>3253.7756879198423</v>
      </c>
      <c r="L16" s="237">
        <f>'7. Rev_Req'!L28</f>
        <v>3295.076793995042</v>
      </c>
      <c r="M16" s="541">
        <f>'7. Rev_Req'!M28</f>
        <v>3319.7803812735629</v>
      </c>
      <c r="N16" s="238">
        <f>O16-M16</f>
        <v>25.871189945936749</v>
      </c>
      <c r="O16" s="239">
        <f>'7. Rev_Req'!O28</f>
        <v>3345.6515712194996</v>
      </c>
      <c r="P16" s="237">
        <f>'7. Rev_Req'!P28</f>
        <v>3789.9911129400111</v>
      </c>
      <c r="Q16" s="541">
        <f>'7. Rev_Req'!Q28</f>
        <v>3839.7768195948252</v>
      </c>
      <c r="R16" s="238">
        <f>S16-Q16</f>
        <v>0</v>
      </c>
      <c r="S16" s="239">
        <f>'7. Rev_Req'!S28</f>
        <v>3839.7768195948252</v>
      </c>
      <c r="T16" s="237">
        <f>'7. Rev_Req'!T28</f>
        <v>3509.8032350502181</v>
      </c>
      <c r="U16" s="541">
        <f>'7. Rev_Req'!U28</f>
        <v>3458.4442051660835</v>
      </c>
      <c r="V16" s="238">
        <f>W16-U16</f>
        <v>0</v>
      </c>
      <c r="W16" s="239">
        <f>'7. Rev_Req'!W28</f>
        <v>3458.4442051660835</v>
      </c>
    </row>
    <row r="17" spans="2:23" ht="15.75" thickBot="1">
      <c r="B17" s="82"/>
      <c r="C17" s="50"/>
      <c r="D17" s="117"/>
      <c r="E17" s="96"/>
      <c r="F17" s="96"/>
      <c r="G17" s="115"/>
      <c r="H17" s="117"/>
      <c r="I17" s="96"/>
      <c r="J17" s="96"/>
      <c r="K17" s="115"/>
      <c r="L17" s="117"/>
      <c r="M17" s="96"/>
      <c r="N17" s="96"/>
      <c r="O17" s="115"/>
      <c r="P17" s="117"/>
      <c r="Q17" s="96"/>
      <c r="R17" s="96"/>
      <c r="S17" s="115"/>
      <c r="T17" s="117"/>
      <c r="U17" s="96"/>
      <c r="V17" s="96"/>
      <c r="W17" s="115"/>
    </row>
    <row r="18" spans="2:23" ht="15.75" thickBot="1">
      <c r="B18" s="72">
        <v>3</v>
      </c>
      <c r="C18" s="64" t="s">
        <v>162</v>
      </c>
      <c r="D18" s="237" t="s">
        <v>213</v>
      </c>
      <c r="E18" s="541" t="s">
        <v>213</v>
      </c>
      <c r="F18" s="463" t="s">
        <v>213</v>
      </c>
      <c r="G18" s="239" t="str">
        <f>E18</f>
        <v>N/A</v>
      </c>
      <c r="H18" s="237">
        <v>5.0074650675453389</v>
      </c>
      <c r="I18" s="541">
        <v>5.0074650675453389</v>
      </c>
      <c r="J18" s="238">
        <f>K18-I18</f>
        <v>0</v>
      </c>
      <c r="K18" s="239">
        <f>I18</f>
        <v>5.0074650675453389</v>
      </c>
      <c r="L18" s="237">
        <v>10.151131282024394</v>
      </c>
      <c r="M18" s="541">
        <v>10.151131282024394</v>
      </c>
      <c r="N18" s="238">
        <f>O18-M18</f>
        <v>0</v>
      </c>
      <c r="O18" s="239">
        <f>M18</f>
        <v>10.151131282024394</v>
      </c>
      <c r="P18" s="237">
        <v>15.34063133795842</v>
      </c>
      <c r="Q18" s="541">
        <v>15.34063133795842</v>
      </c>
      <c r="R18" s="238">
        <f>S18-Q18</f>
        <v>0</v>
      </c>
      <c r="S18" s="239">
        <f>Q18</f>
        <v>15.34063133795842</v>
      </c>
      <c r="T18" s="237">
        <v>20.595121932329494</v>
      </c>
      <c r="U18" s="541">
        <v>20.595121932329494</v>
      </c>
      <c r="V18" s="238">
        <f>W18-U18</f>
        <v>0</v>
      </c>
      <c r="W18" s="239">
        <f>U18</f>
        <v>20.595121932329494</v>
      </c>
    </row>
    <row r="19" spans="2:23" ht="15.75" thickBot="1">
      <c r="B19" s="72"/>
      <c r="C19" s="64"/>
      <c r="D19" s="236"/>
      <c r="E19" s="234"/>
      <c r="F19" s="234"/>
      <c r="G19" s="235"/>
      <c r="H19" s="236"/>
      <c r="I19" s="234"/>
      <c r="J19" s="234"/>
      <c r="K19" s="235"/>
      <c r="L19" s="236"/>
      <c r="M19" s="234"/>
      <c r="N19" s="234"/>
      <c r="O19" s="235"/>
      <c r="P19" s="236"/>
      <c r="Q19" s="234"/>
      <c r="R19" s="234"/>
      <c r="S19" s="235"/>
      <c r="T19" s="236"/>
      <c r="U19" s="234"/>
      <c r="V19" s="234"/>
      <c r="W19" s="235"/>
    </row>
    <row r="20" spans="2:23" ht="15.75" thickBot="1">
      <c r="B20" s="72">
        <v>4</v>
      </c>
      <c r="C20" s="64" t="s">
        <v>16</v>
      </c>
      <c r="D20" s="237">
        <f>'4. OEB_Adjustment_Input_Sheet'!E51</f>
        <v>38.09834</v>
      </c>
      <c r="E20" s="541">
        <f>'4. OEB_Adjustment_Input_Sheet'!F51</f>
        <v>38.09834</v>
      </c>
      <c r="F20" s="238">
        <f>G20-E20</f>
        <v>0</v>
      </c>
      <c r="G20" s="239">
        <f>'4. OEB_Adjustment_Input_Sheet'!H51</f>
        <v>38.09834</v>
      </c>
      <c r="H20" s="237">
        <f>'4. OEB_Adjustment_Input_Sheet'!I51</f>
        <v>38.470700000000008</v>
      </c>
      <c r="I20" s="541">
        <f>'4. OEB_Adjustment_Input_Sheet'!J51</f>
        <v>38.470700000000008</v>
      </c>
      <c r="J20" s="238">
        <f>K20-I20</f>
        <v>0</v>
      </c>
      <c r="K20" s="239">
        <f>'4. OEB_Adjustment_Input_Sheet'!L51</f>
        <v>38.470700000000008</v>
      </c>
      <c r="L20" s="237">
        <f>'4. OEB_Adjustment_Input_Sheet'!M51</f>
        <v>39.026139999999998</v>
      </c>
      <c r="M20" s="541">
        <f>'4. OEB_Adjustment_Input_Sheet'!N51</f>
        <v>39.026139999999998</v>
      </c>
      <c r="N20" s="238">
        <f>O20-M20</f>
        <v>0</v>
      </c>
      <c r="O20" s="239">
        <f>'4. OEB_Adjustment_Input_Sheet'!P51</f>
        <v>39.026139999999998</v>
      </c>
      <c r="P20" s="237">
        <f>'4. OEB_Adjustment_Input_Sheet'!Q51</f>
        <v>37.355330000000002</v>
      </c>
      <c r="Q20" s="541">
        <f>'4. OEB_Adjustment_Input_Sheet'!R51</f>
        <v>37.355330000000002</v>
      </c>
      <c r="R20" s="238">
        <f>S20-Q20</f>
        <v>0</v>
      </c>
      <c r="S20" s="239">
        <f>'4. OEB_Adjustment_Input_Sheet'!T51</f>
        <v>37.355330000000002</v>
      </c>
      <c r="T20" s="237">
        <f>'4. OEB_Adjustment_Input_Sheet'!U51</f>
        <v>35.383559999999996</v>
      </c>
      <c r="U20" s="541">
        <f>'4. OEB_Adjustment_Input_Sheet'!V51</f>
        <v>35.383559999999996</v>
      </c>
      <c r="V20" s="238">
        <f>W20-U20</f>
        <v>0</v>
      </c>
      <c r="W20" s="239">
        <f>'4. OEB_Adjustment_Input_Sheet'!X51</f>
        <v>35.383559999999996</v>
      </c>
    </row>
    <row r="21" spans="2:23" ht="15.75" thickBot="1">
      <c r="B21" s="72"/>
      <c r="C21" s="64"/>
      <c r="D21" s="218"/>
      <c r="E21" s="524"/>
      <c r="F21" s="465"/>
      <c r="G21" s="220"/>
      <c r="H21" s="218"/>
      <c r="I21" s="524"/>
      <c r="J21" s="465"/>
      <c r="K21" s="220"/>
      <c r="L21" s="218"/>
      <c r="M21" s="524"/>
      <c r="N21" s="465"/>
      <c r="O21" s="220"/>
      <c r="P21" s="218"/>
      <c r="Q21" s="524"/>
      <c r="R21" s="465"/>
      <c r="S21" s="220"/>
      <c r="T21" s="218"/>
      <c r="U21" s="524"/>
      <c r="V21" s="465"/>
      <c r="W21" s="220"/>
    </row>
    <row r="22" spans="2:23" ht="16.5" thickBot="1">
      <c r="B22" s="73">
        <v>5</v>
      </c>
      <c r="C22" s="123" t="s">
        <v>241</v>
      </c>
      <c r="D22" s="130">
        <f t="shared" ref="D22" si="0">(D16)/D20</f>
        <v>83.728693094827833</v>
      </c>
      <c r="E22" s="540">
        <f>(E16)/E20</f>
        <v>84.040486059021632</v>
      </c>
      <c r="F22" s="131">
        <f>IFERROR(F13/F17,0)</f>
        <v>0</v>
      </c>
      <c r="G22" s="132">
        <f>G16/G20</f>
        <v>84.040486059021632</v>
      </c>
      <c r="H22" s="130">
        <f t="shared" ref="H22" si="1">(H16-H18)/H20</f>
        <v>84.478837131436379</v>
      </c>
      <c r="I22" s="540">
        <f>(I16-I18)/I20</f>
        <v>83.765843530347524</v>
      </c>
      <c r="J22" s="131">
        <f>IFERROR(J13/J17,0)</f>
        <v>0</v>
      </c>
      <c r="K22" s="132">
        <f>(K16-K18)/K20</f>
        <v>84.447858314309244</v>
      </c>
      <c r="L22" s="130">
        <f t="shared" ref="L22" si="2">(L16-L18)/L20</f>
        <v>84.17244602497243</v>
      </c>
      <c r="M22" s="540">
        <f>(M16-M18)/M20</f>
        <v>84.805447066800326</v>
      </c>
      <c r="N22" s="131">
        <f>IFERROR(N13/N17,0)</f>
        <v>0</v>
      </c>
      <c r="O22" s="132">
        <f>(O16-O18)/O20</f>
        <v>85.468366585511035</v>
      </c>
      <c r="P22" s="130">
        <f t="shared" ref="P22" si="3">(P16-P18)/P20</f>
        <v>101.04717269535706</v>
      </c>
      <c r="Q22" s="540">
        <f>(Q16-Q18)/Q20</f>
        <v>102.37993315162433</v>
      </c>
      <c r="R22" s="131">
        <f>IFERROR(R13/R17,0)</f>
        <v>0</v>
      </c>
      <c r="S22" s="132">
        <f>(S16-S18)/S20</f>
        <v>102.37993315162433</v>
      </c>
      <c r="T22" s="130">
        <f t="shared" ref="T22" si="4">(T16-T18)/T20</f>
        <v>98.610996550880941</v>
      </c>
      <c r="U22" s="540">
        <f>(U16-U18)/U20</f>
        <v>97.159502413938966</v>
      </c>
      <c r="V22" s="131">
        <f>IFERROR(V13/V17,0)</f>
        <v>0</v>
      </c>
      <c r="W22" s="132">
        <f>(W16-W18)/W20</f>
        <v>97.159502413938966</v>
      </c>
    </row>
    <row r="23" spans="2:23" s="466" customFormat="1" ht="15.75" thickBot="1">
      <c r="B23" s="113"/>
      <c r="C23" s="65"/>
      <c r="D23" s="236"/>
      <c r="E23" s="234"/>
      <c r="F23" s="467"/>
      <c r="G23" s="235"/>
      <c r="H23" s="236"/>
      <c r="I23" s="234"/>
      <c r="J23" s="467"/>
      <c r="K23" s="235"/>
      <c r="L23" s="236"/>
      <c r="M23" s="234"/>
      <c r="N23" s="467"/>
      <c r="O23" s="235"/>
      <c r="P23" s="236"/>
      <c r="Q23" s="234"/>
      <c r="R23" s="467"/>
      <c r="S23" s="235"/>
      <c r="T23" s="236"/>
      <c r="U23" s="234"/>
      <c r="V23" s="467"/>
      <c r="W23" s="235"/>
    </row>
    <row r="24" spans="2:23" ht="16.5" thickBot="1">
      <c r="B24" s="73">
        <v>6</v>
      </c>
      <c r="C24" s="123" t="s">
        <v>214</v>
      </c>
      <c r="D24" s="130">
        <v>65.81</v>
      </c>
      <c r="E24" s="540">
        <v>65.81</v>
      </c>
      <c r="F24" s="131">
        <f>IFERROR(F16/F20,0)</f>
        <v>0</v>
      </c>
      <c r="G24" s="132">
        <v>65.81</v>
      </c>
      <c r="H24" s="130">
        <v>73.05</v>
      </c>
      <c r="I24" s="540">
        <v>73.05</v>
      </c>
      <c r="J24" s="131">
        <f>IFERROR(J16/J20,0)</f>
        <v>0</v>
      </c>
      <c r="K24" s="132">
        <v>73.05</v>
      </c>
      <c r="L24" s="130">
        <v>81.09</v>
      </c>
      <c r="M24" s="540">
        <v>81.09</v>
      </c>
      <c r="N24" s="131">
        <f>IFERROR(N16/N20,0)</f>
        <v>0</v>
      </c>
      <c r="O24" s="132">
        <v>81.09</v>
      </c>
      <c r="P24" s="130">
        <v>90.01</v>
      </c>
      <c r="Q24" s="540">
        <v>90.01</v>
      </c>
      <c r="R24" s="131">
        <f>IFERROR(R16/R20,0)</f>
        <v>0</v>
      </c>
      <c r="S24" s="132">
        <v>90.01</v>
      </c>
      <c r="T24" s="130">
        <v>99.91</v>
      </c>
      <c r="U24" s="540">
        <v>99.91</v>
      </c>
      <c r="V24" s="131">
        <f>IFERROR(V16/V20,0)</f>
        <v>0</v>
      </c>
      <c r="W24" s="132">
        <v>99.91</v>
      </c>
    </row>
    <row r="25" spans="2:23" ht="15.75">
      <c r="B25" s="81"/>
      <c r="C25" s="14"/>
      <c r="D25" s="112"/>
      <c r="E25" s="112"/>
      <c r="F25" s="111"/>
      <c r="G25" s="112"/>
      <c r="H25" s="112"/>
      <c r="I25" s="112"/>
      <c r="J25" s="111"/>
      <c r="K25" s="112"/>
      <c r="L25" s="112"/>
      <c r="M25" s="112"/>
      <c r="N25" s="111"/>
      <c r="O25" s="112"/>
      <c r="P25" s="112"/>
      <c r="Q25" s="112"/>
      <c r="R25" s="111"/>
      <c r="S25" s="112"/>
      <c r="T25" s="112"/>
      <c r="U25" s="112"/>
      <c r="V25" s="111"/>
      <c r="W25" s="112"/>
    </row>
    <row r="26" spans="2:23" ht="15.75">
      <c r="B26" s="475" t="s">
        <v>231</v>
      </c>
      <c r="C26" s="14"/>
      <c r="D26" s="14"/>
      <c r="E26" s="14"/>
      <c r="F26" s="111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1"/>
      <c r="S26" s="112"/>
      <c r="T26" s="112"/>
      <c r="U26" s="112"/>
      <c r="V26" s="139"/>
      <c r="W26" s="129"/>
    </row>
    <row r="27" spans="2:23"/>
    <row r="28" spans="2:23"/>
    <row r="29" spans="2:23"/>
    <row r="30" spans="2:23"/>
    <row r="31" spans="2:23"/>
    <row r="32" spans="2:2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</sheetData>
  <mergeCells count="13">
    <mergeCell ref="B1:G1"/>
    <mergeCell ref="P11:S11"/>
    <mergeCell ref="T11:W11"/>
    <mergeCell ref="H11:K11"/>
    <mergeCell ref="L11:O11"/>
    <mergeCell ref="H3:K3"/>
    <mergeCell ref="L3:O3"/>
    <mergeCell ref="D3:G3"/>
    <mergeCell ref="P3:S3"/>
    <mergeCell ref="T3:W3"/>
    <mergeCell ref="D10:W10"/>
    <mergeCell ref="D11:G11"/>
    <mergeCell ref="D2:W2"/>
  </mergeCells>
  <pageMargins left="1" right="1" top="1" bottom="1" header="0.5" footer="0.5"/>
  <pageSetup paperSize="17" scale="46" orientation="landscape" r:id="rId1"/>
  <headerFooter>
    <oddHeader>&amp;COPG Requested Payment Amounts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1. Cover</vt:lpstr>
      <vt:lpstr>2. TOC</vt:lpstr>
      <vt:lpstr>3. Legend</vt:lpstr>
      <vt:lpstr>4.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'4.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dialin</dc:creator>
  <cp:lastModifiedBy>Lindsey Arseneau</cp:lastModifiedBy>
  <cp:lastPrinted>2016-12-20T15:35:20Z</cp:lastPrinted>
  <dcterms:created xsi:type="dcterms:W3CDTF">2007-07-01T14:51:25Z</dcterms:created>
  <dcterms:modified xsi:type="dcterms:W3CDTF">2016-12-20T15:48:25Z</dcterms:modified>
</cp:coreProperties>
</file>