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2" windowWidth="20376" windowHeight="9348"/>
  </bookViews>
  <sheets>
    <sheet name="2016 Comparisons" sheetId="4" r:id="rId1"/>
    <sheet name="Sorted List" sheetId="5" r:id="rId2"/>
    <sheet name="Rate and Bill Data" sheetId="1" r:id="rId3"/>
  </sheets>
  <calcPr calcId="145621"/>
</workbook>
</file>

<file path=xl/calcChain.xml><?xml version="1.0" encoding="utf-8"?>
<calcChain xmlns="http://schemas.openxmlformats.org/spreadsheetml/2006/main">
  <c r="L69" i="1" l="1"/>
  <c r="I69" i="1"/>
  <c r="F69" i="1"/>
  <c r="C69" i="1"/>
  <c r="E59" i="1"/>
  <c r="H59" i="1"/>
  <c r="K59" i="1"/>
  <c r="E46" i="1"/>
  <c r="E32" i="1"/>
  <c r="E14" i="1" l="1"/>
  <c r="P80" i="1"/>
  <c r="K74" i="4" l="1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3" i="4"/>
  <c r="K12" i="4"/>
  <c r="K11" i="4"/>
  <c r="K10" i="4"/>
  <c r="K9" i="4"/>
  <c r="K8" i="4"/>
  <c r="K14" i="4"/>
  <c r="A15" i="5" l="1"/>
  <c r="A9" i="5"/>
  <c r="A13" i="5"/>
  <c r="A19" i="5"/>
  <c r="A8" i="5"/>
  <c r="A12" i="5"/>
  <c r="A10" i="5"/>
  <c r="A14" i="5"/>
  <c r="A16" i="5"/>
  <c r="A17" i="5"/>
  <c r="A18" i="5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C80" i="1"/>
  <c r="M80" i="1" l="1"/>
  <c r="J80" i="1"/>
  <c r="G80" i="1"/>
  <c r="D80" i="1"/>
  <c r="L80" i="1"/>
  <c r="I80" i="1"/>
  <c r="F80" i="1"/>
  <c r="K78" i="1" l="1"/>
  <c r="F74" i="4" s="1"/>
  <c r="H78" i="1"/>
  <c r="D74" i="4" s="1"/>
  <c r="E78" i="1"/>
  <c r="B74" i="4" s="1"/>
  <c r="K77" i="1"/>
  <c r="F73" i="4" s="1"/>
  <c r="H77" i="1"/>
  <c r="D73" i="4" s="1"/>
  <c r="E77" i="1"/>
  <c r="B73" i="4" s="1"/>
  <c r="K76" i="1"/>
  <c r="F72" i="4" s="1"/>
  <c r="H76" i="1"/>
  <c r="D72" i="4" s="1"/>
  <c r="E76" i="1"/>
  <c r="B72" i="4" s="1"/>
  <c r="N75" i="1"/>
  <c r="H71" i="4" s="1"/>
  <c r="K75" i="1"/>
  <c r="F71" i="4" s="1"/>
  <c r="H75" i="1"/>
  <c r="D71" i="4" s="1"/>
  <c r="E75" i="1"/>
  <c r="B71" i="4" s="1"/>
  <c r="K74" i="1"/>
  <c r="F70" i="4" s="1"/>
  <c r="H74" i="1"/>
  <c r="D70" i="4" s="1"/>
  <c r="E74" i="1"/>
  <c r="B70" i="4" s="1"/>
  <c r="N73" i="1"/>
  <c r="H69" i="4" s="1"/>
  <c r="K73" i="1"/>
  <c r="F69" i="4" s="1"/>
  <c r="H73" i="1"/>
  <c r="D69" i="4" s="1"/>
  <c r="E73" i="1"/>
  <c r="B69" i="4" s="1"/>
  <c r="N72" i="1"/>
  <c r="H68" i="4" s="1"/>
  <c r="K72" i="1"/>
  <c r="F68" i="4" s="1"/>
  <c r="H72" i="1"/>
  <c r="D68" i="4" s="1"/>
  <c r="E72" i="1"/>
  <c r="B68" i="4" s="1"/>
  <c r="K71" i="1"/>
  <c r="F67" i="4" s="1"/>
  <c r="H71" i="1"/>
  <c r="D67" i="4" s="1"/>
  <c r="E71" i="1"/>
  <c r="B67" i="4" s="1"/>
  <c r="N70" i="1"/>
  <c r="H66" i="4" s="1"/>
  <c r="K70" i="1"/>
  <c r="F66" i="4" s="1"/>
  <c r="H70" i="1"/>
  <c r="D66" i="4" s="1"/>
  <c r="E70" i="1"/>
  <c r="B66" i="4" s="1"/>
  <c r="K68" i="1"/>
  <c r="F64" i="4" s="1"/>
  <c r="H68" i="1"/>
  <c r="D64" i="4" s="1"/>
  <c r="E68" i="1"/>
  <c r="B64" i="4" s="1"/>
  <c r="K67" i="1"/>
  <c r="F63" i="4" s="1"/>
  <c r="H67" i="1"/>
  <c r="D63" i="4" s="1"/>
  <c r="E67" i="1"/>
  <c r="B63" i="4" s="1"/>
  <c r="K66" i="1"/>
  <c r="F62" i="4" s="1"/>
  <c r="H66" i="1"/>
  <c r="D62" i="4" s="1"/>
  <c r="E66" i="1"/>
  <c r="B62" i="4" s="1"/>
  <c r="K65" i="1"/>
  <c r="F61" i="4" s="1"/>
  <c r="H65" i="1"/>
  <c r="D61" i="4" s="1"/>
  <c r="E65" i="1"/>
  <c r="B61" i="4" s="1"/>
  <c r="K64" i="1"/>
  <c r="F60" i="4" s="1"/>
  <c r="H64" i="1"/>
  <c r="D60" i="4" s="1"/>
  <c r="E64" i="1"/>
  <c r="B60" i="4" s="1"/>
  <c r="K63" i="1"/>
  <c r="F59" i="4" s="1"/>
  <c r="H63" i="1"/>
  <c r="D59" i="4" s="1"/>
  <c r="E63" i="1"/>
  <c r="B59" i="4" s="1"/>
  <c r="K62" i="1"/>
  <c r="F58" i="4" s="1"/>
  <c r="H62" i="1"/>
  <c r="D58" i="4" s="1"/>
  <c r="E62" i="1"/>
  <c r="B58" i="4" s="1"/>
  <c r="H27" i="1"/>
  <c r="D23" i="4" s="1"/>
  <c r="K21" i="1"/>
  <c r="F17" i="4" s="1"/>
  <c r="H21" i="1"/>
  <c r="D17" i="4" s="1"/>
  <c r="E21" i="1"/>
  <c r="B17" i="4" s="1"/>
  <c r="N61" i="1"/>
  <c r="H57" i="4" s="1"/>
  <c r="K61" i="1"/>
  <c r="F57" i="4" s="1"/>
  <c r="H61" i="1"/>
  <c r="D57" i="4" s="1"/>
  <c r="E61" i="1"/>
  <c r="B57" i="4" s="1"/>
  <c r="N60" i="1"/>
  <c r="H56" i="4" s="1"/>
  <c r="K60" i="1"/>
  <c r="F56" i="4" s="1"/>
  <c r="H60" i="1"/>
  <c r="D56" i="4" s="1"/>
  <c r="E60" i="1"/>
  <c r="B56" i="4" s="1"/>
  <c r="F55" i="4"/>
  <c r="D55" i="4"/>
  <c r="B55" i="4"/>
  <c r="N58" i="1"/>
  <c r="H54" i="4" s="1"/>
  <c r="K58" i="1"/>
  <c r="F54" i="4" s="1"/>
  <c r="H58" i="1"/>
  <c r="D54" i="4" s="1"/>
  <c r="E58" i="1"/>
  <c r="B54" i="4" s="1"/>
  <c r="K57" i="1"/>
  <c r="F53" i="4" s="1"/>
  <c r="H57" i="1"/>
  <c r="D53" i="4" s="1"/>
  <c r="E57" i="1"/>
  <c r="B53" i="4" s="1"/>
  <c r="K56" i="1"/>
  <c r="F52" i="4" s="1"/>
  <c r="H56" i="1"/>
  <c r="D52" i="4" s="1"/>
  <c r="E56" i="1"/>
  <c r="B52" i="4" s="1"/>
  <c r="K55" i="1"/>
  <c r="F51" i="4" s="1"/>
  <c r="H55" i="1"/>
  <c r="D51" i="4" s="1"/>
  <c r="E55" i="1"/>
  <c r="B51" i="4" s="1"/>
  <c r="K54" i="1"/>
  <c r="F50" i="4" s="1"/>
  <c r="H54" i="1"/>
  <c r="D50" i="4" s="1"/>
  <c r="E54" i="1"/>
  <c r="B50" i="4" s="1"/>
  <c r="K53" i="1"/>
  <c r="F49" i="4" s="1"/>
  <c r="H53" i="1"/>
  <c r="D49" i="4" s="1"/>
  <c r="E53" i="1"/>
  <c r="B49" i="4" s="1"/>
  <c r="K52" i="1"/>
  <c r="F48" i="4" s="1"/>
  <c r="H52" i="1"/>
  <c r="D48" i="4" s="1"/>
  <c r="E52" i="1"/>
  <c r="B48" i="4" s="1"/>
  <c r="K51" i="1"/>
  <c r="F47" i="4" s="1"/>
  <c r="H51" i="1"/>
  <c r="D47" i="4" s="1"/>
  <c r="E51" i="1"/>
  <c r="B47" i="4" s="1"/>
  <c r="K50" i="1"/>
  <c r="F46" i="4" s="1"/>
  <c r="H50" i="1"/>
  <c r="D46" i="4" s="1"/>
  <c r="E50" i="1"/>
  <c r="B46" i="4" s="1"/>
  <c r="K49" i="1"/>
  <c r="F45" i="4" s="1"/>
  <c r="H49" i="1"/>
  <c r="D45" i="4" s="1"/>
  <c r="E49" i="1"/>
  <c r="B45" i="4" s="1"/>
  <c r="N48" i="1"/>
  <c r="H44" i="4" s="1"/>
  <c r="K48" i="1"/>
  <c r="F44" i="4" s="1"/>
  <c r="H48" i="1"/>
  <c r="D44" i="4" s="1"/>
  <c r="E48" i="1"/>
  <c r="B44" i="4" s="1"/>
  <c r="K47" i="1"/>
  <c r="F43" i="4" s="1"/>
  <c r="H47" i="1"/>
  <c r="D43" i="4" s="1"/>
  <c r="E47" i="1"/>
  <c r="B43" i="4" s="1"/>
  <c r="N46" i="1"/>
  <c r="H42" i="4" s="1"/>
  <c r="K46" i="1"/>
  <c r="F42" i="4" s="1"/>
  <c r="H46" i="1"/>
  <c r="D42" i="4" s="1"/>
  <c r="B42" i="4"/>
  <c r="K45" i="1"/>
  <c r="F41" i="4" s="1"/>
  <c r="H45" i="1"/>
  <c r="D41" i="4" s="1"/>
  <c r="E45" i="1"/>
  <c r="B41" i="4" s="1"/>
  <c r="K44" i="1"/>
  <c r="F40" i="4" s="1"/>
  <c r="H44" i="1"/>
  <c r="D40" i="4" s="1"/>
  <c r="E44" i="1"/>
  <c r="B40" i="4" s="1"/>
  <c r="N43" i="1"/>
  <c r="H39" i="4" s="1"/>
  <c r="K43" i="1"/>
  <c r="F39" i="4" s="1"/>
  <c r="H43" i="1"/>
  <c r="D39" i="4" s="1"/>
  <c r="E43" i="1"/>
  <c r="B39" i="4" s="1"/>
  <c r="N42" i="1"/>
  <c r="H38" i="4" s="1"/>
  <c r="K42" i="1"/>
  <c r="F38" i="4" s="1"/>
  <c r="H42" i="1"/>
  <c r="D38" i="4" s="1"/>
  <c r="E42" i="1"/>
  <c r="B38" i="4" s="1"/>
  <c r="K41" i="1"/>
  <c r="F37" i="4" s="1"/>
  <c r="H41" i="1"/>
  <c r="D37" i="4" s="1"/>
  <c r="E41" i="1"/>
  <c r="B37" i="4" s="1"/>
  <c r="K40" i="1"/>
  <c r="F36" i="4" s="1"/>
  <c r="H40" i="1"/>
  <c r="D36" i="4" s="1"/>
  <c r="E40" i="1"/>
  <c r="B36" i="4" s="1"/>
  <c r="N39" i="1"/>
  <c r="H35" i="4" s="1"/>
  <c r="K39" i="1"/>
  <c r="F35" i="4" s="1"/>
  <c r="H39" i="1"/>
  <c r="D35" i="4" s="1"/>
  <c r="E39" i="1"/>
  <c r="B35" i="4" s="1"/>
  <c r="N38" i="1"/>
  <c r="H34" i="4" s="1"/>
  <c r="K38" i="1"/>
  <c r="F34" i="4" s="1"/>
  <c r="H38" i="1"/>
  <c r="D34" i="4" s="1"/>
  <c r="E38" i="1"/>
  <c r="B34" i="4" s="1"/>
  <c r="K37" i="1"/>
  <c r="F33" i="4" s="1"/>
  <c r="H37" i="1"/>
  <c r="D33" i="4" s="1"/>
  <c r="E37" i="1"/>
  <c r="B33" i="4" s="1"/>
  <c r="K36" i="1"/>
  <c r="F32" i="4" s="1"/>
  <c r="H36" i="1"/>
  <c r="D32" i="4" s="1"/>
  <c r="E36" i="1"/>
  <c r="B32" i="4" s="1"/>
  <c r="N35" i="1"/>
  <c r="H31" i="4" s="1"/>
  <c r="K35" i="1"/>
  <c r="F31" i="4" s="1"/>
  <c r="H35" i="1"/>
  <c r="D31" i="4" s="1"/>
  <c r="E35" i="1"/>
  <c r="B31" i="4" s="1"/>
  <c r="K34" i="1"/>
  <c r="F30" i="4" s="1"/>
  <c r="H34" i="1"/>
  <c r="D30" i="4" s="1"/>
  <c r="E34" i="1"/>
  <c r="B30" i="4" s="1"/>
  <c r="K33" i="1"/>
  <c r="F29" i="4" s="1"/>
  <c r="H33" i="1"/>
  <c r="D29" i="4" s="1"/>
  <c r="E33" i="1"/>
  <c r="B29" i="4" s="1"/>
  <c r="K32" i="1"/>
  <c r="F28" i="4" s="1"/>
  <c r="H32" i="1"/>
  <c r="D28" i="4" s="1"/>
  <c r="B28" i="4"/>
  <c r="N31" i="1"/>
  <c r="H27" i="4" s="1"/>
  <c r="K31" i="1"/>
  <c r="F27" i="4" s="1"/>
  <c r="H31" i="1"/>
  <c r="D27" i="4" s="1"/>
  <c r="E31" i="1"/>
  <c r="B27" i="4" s="1"/>
  <c r="K30" i="1"/>
  <c r="F26" i="4" s="1"/>
  <c r="H30" i="1"/>
  <c r="D26" i="4" s="1"/>
  <c r="E30" i="1"/>
  <c r="B26" i="4" s="1"/>
  <c r="K29" i="1"/>
  <c r="F25" i="4" s="1"/>
  <c r="H29" i="1"/>
  <c r="D25" i="4" s="1"/>
  <c r="E29" i="1"/>
  <c r="B25" i="4" s="1"/>
  <c r="N28" i="1"/>
  <c r="H24" i="4" s="1"/>
  <c r="K28" i="1"/>
  <c r="F24" i="4" s="1"/>
  <c r="H28" i="1"/>
  <c r="D24" i="4" s="1"/>
  <c r="E28" i="1"/>
  <c r="B24" i="4" s="1"/>
  <c r="K27" i="1"/>
  <c r="F23" i="4" s="1"/>
  <c r="E27" i="1"/>
  <c r="B23" i="4" s="1"/>
  <c r="N26" i="1"/>
  <c r="H22" i="4" s="1"/>
  <c r="K26" i="1"/>
  <c r="F22" i="4" s="1"/>
  <c r="H26" i="1"/>
  <c r="D22" i="4" s="1"/>
  <c r="E26" i="1"/>
  <c r="B22" i="4" s="1"/>
  <c r="N25" i="1"/>
  <c r="H21" i="4" s="1"/>
  <c r="K25" i="1"/>
  <c r="F21" i="4" s="1"/>
  <c r="H25" i="1"/>
  <c r="D21" i="4" s="1"/>
  <c r="E25" i="1"/>
  <c r="B21" i="4" s="1"/>
  <c r="N23" i="1"/>
  <c r="H19" i="4" s="1"/>
  <c r="K23" i="1"/>
  <c r="F19" i="4" s="1"/>
  <c r="H23" i="1"/>
  <c r="D19" i="4" s="1"/>
  <c r="E23" i="1"/>
  <c r="B19" i="4" s="1"/>
  <c r="K22" i="1"/>
  <c r="F18" i="4" s="1"/>
  <c r="H22" i="1"/>
  <c r="D18" i="4" s="1"/>
  <c r="E22" i="1"/>
  <c r="B18" i="4" s="1"/>
  <c r="K20" i="1"/>
  <c r="F16" i="4" s="1"/>
  <c r="H20" i="1"/>
  <c r="D16" i="4" s="1"/>
  <c r="E20" i="1"/>
  <c r="B16" i="4" s="1"/>
  <c r="K24" i="1"/>
  <c r="F20" i="4" s="1"/>
  <c r="H24" i="1"/>
  <c r="D20" i="4" s="1"/>
  <c r="E24" i="1"/>
  <c r="B20" i="4" s="1"/>
  <c r="K19" i="1"/>
  <c r="F15" i="4" s="1"/>
  <c r="H19" i="1"/>
  <c r="D15" i="4" s="1"/>
  <c r="E19" i="1"/>
  <c r="B15" i="4" s="1"/>
  <c r="K18" i="1"/>
  <c r="F14" i="4" s="1"/>
  <c r="H18" i="1"/>
  <c r="D14" i="4" s="1"/>
  <c r="E18" i="1"/>
  <c r="B14" i="4" s="1"/>
  <c r="N17" i="1"/>
  <c r="H13" i="4" s="1"/>
  <c r="K17" i="1"/>
  <c r="F13" i="4" s="1"/>
  <c r="H17" i="1"/>
  <c r="D13" i="4" s="1"/>
  <c r="E17" i="1"/>
  <c r="B13" i="4" s="1"/>
  <c r="K16" i="1"/>
  <c r="F12" i="4" s="1"/>
  <c r="H16" i="1"/>
  <c r="D12" i="4" s="1"/>
  <c r="E16" i="1"/>
  <c r="B12" i="4" s="1"/>
  <c r="B10" i="1" l="1"/>
  <c r="N69" i="1" l="1"/>
  <c r="H65" i="4" s="1"/>
  <c r="K69" i="1"/>
  <c r="F65" i="4" l="1"/>
  <c r="K13" i="1"/>
  <c r="F9" i="4" s="1"/>
  <c r="N13" i="1"/>
  <c r="K15" i="1"/>
  <c r="F11" i="4" s="1"/>
  <c r="K14" i="1"/>
  <c r="F10" i="4" s="1"/>
  <c r="K12" i="1"/>
  <c r="F8" i="4" s="1"/>
  <c r="H15" i="1"/>
  <c r="D11" i="4" s="1"/>
  <c r="H14" i="1"/>
  <c r="D10" i="4" s="1"/>
  <c r="H13" i="1"/>
  <c r="D9" i="4" s="1"/>
  <c r="E12" i="1"/>
  <c r="B8" i="4" s="1"/>
  <c r="H69" i="1"/>
  <c r="D65" i="4" s="1"/>
  <c r="E15" i="1"/>
  <c r="B11" i="4" s="1"/>
  <c r="B10" i="4"/>
  <c r="E13" i="1"/>
  <c r="B9" i="4" s="1"/>
  <c r="E69" i="1"/>
  <c r="B65" i="4" s="1"/>
  <c r="K80" i="1" l="1"/>
  <c r="B76" i="4"/>
  <c r="C10" i="4" s="1"/>
  <c r="D76" i="4"/>
  <c r="E10" i="4" s="1"/>
  <c r="H9" i="4"/>
  <c r="N80" i="1"/>
  <c r="F76" i="4"/>
  <c r="G65" i="4" s="1"/>
  <c r="H80" i="1"/>
  <c r="E80" i="1"/>
  <c r="B21" i="5" l="1"/>
  <c r="C8" i="4"/>
  <c r="C65" i="4"/>
  <c r="E9" i="4"/>
  <c r="E65" i="4"/>
  <c r="E11" i="4"/>
  <c r="C11" i="4"/>
  <c r="G8" i="4"/>
  <c r="G9" i="4"/>
  <c r="C9" i="4"/>
  <c r="C19" i="4"/>
  <c r="C47" i="4"/>
  <c r="C27" i="4"/>
  <c r="C18" i="4"/>
  <c r="C71" i="4"/>
  <c r="C69" i="4"/>
  <c r="C14" i="4"/>
  <c r="C35" i="4"/>
  <c r="C74" i="4"/>
  <c r="C67" i="4"/>
  <c r="C40" i="4"/>
  <c r="C73" i="4"/>
  <c r="C34" i="4"/>
  <c r="C20" i="4"/>
  <c r="C12" i="4"/>
  <c r="C55" i="4"/>
  <c r="C56" i="4"/>
  <c r="C68" i="4"/>
  <c r="C63" i="4"/>
  <c r="C42" i="4"/>
  <c r="C21" i="4"/>
  <c r="C23" i="4"/>
  <c r="C33" i="4"/>
  <c r="C51" i="4"/>
  <c r="C22" i="4"/>
  <c r="C41" i="4"/>
  <c r="C50" i="4"/>
  <c r="C72" i="4"/>
  <c r="C43" i="4"/>
  <c r="C59" i="4"/>
  <c r="C17" i="4"/>
  <c r="C13" i="4"/>
  <c r="C26" i="4"/>
  <c r="C38" i="4"/>
  <c r="C30" i="4"/>
  <c r="C15" i="4"/>
  <c r="C60" i="4"/>
  <c r="C45" i="4"/>
  <c r="C66" i="4"/>
  <c r="C49" i="4"/>
  <c r="C36" i="4"/>
  <c r="C64" i="4"/>
  <c r="C70" i="4"/>
  <c r="C48" i="4"/>
  <c r="C37" i="4"/>
  <c r="C53" i="4"/>
  <c r="C16" i="4"/>
  <c r="C44" i="4"/>
  <c r="C24" i="4"/>
  <c r="C28" i="4"/>
  <c r="C31" i="4"/>
  <c r="C32" i="4"/>
  <c r="C25" i="4"/>
  <c r="C61" i="4"/>
  <c r="C57" i="4"/>
  <c r="C46" i="4"/>
  <c r="C52" i="4"/>
  <c r="C58" i="4"/>
  <c r="C62" i="4"/>
  <c r="C54" i="4"/>
  <c r="C39" i="4"/>
  <c r="C29" i="4"/>
  <c r="H76" i="4"/>
  <c r="G11" i="4"/>
  <c r="D21" i="5"/>
  <c r="E18" i="5" s="1"/>
  <c r="G25" i="4"/>
  <c r="G47" i="4"/>
  <c r="G49" i="4"/>
  <c r="G68" i="4"/>
  <c r="G17" i="4"/>
  <c r="G55" i="4"/>
  <c r="G59" i="4"/>
  <c r="G48" i="4"/>
  <c r="G34" i="4"/>
  <c r="G14" i="4"/>
  <c r="G71" i="4"/>
  <c r="G36" i="4"/>
  <c r="G22" i="4"/>
  <c r="G50" i="4"/>
  <c r="G66" i="4"/>
  <c r="G37" i="4"/>
  <c r="G70" i="4"/>
  <c r="G26" i="4"/>
  <c r="G54" i="4"/>
  <c r="G21" i="4"/>
  <c r="G20" i="4"/>
  <c r="G44" i="4"/>
  <c r="G24" i="4"/>
  <c r="G18" i="4"/>
  <c r="G12" i="4"/>
  <c r="G52" i="4"/>
  <c r="G19" i="4"/>
  <c r="G16" i="4"/>
  <c r="G30" i="4"/>
  <c r="G28" i="4"/>
  <c r="G58" i="4"/>
  <c r="G72" i="4"/>
  <c r="G39" i="4"/>
  <c r="G46" i="4"/>
  <c r="G67" i="4"/>
  <c r="G45" i="4"/>
  <c r="G53" i="4"/>
  <c r="G33" i="4"/>
  <c r="G23" i="4"/>
  <c r="G15" i="4"/>
  <c r="G51" i="4"/>
  <c r="G41" i="4"/>
  <c r="G38" i="4"/>
  <c r="G64" i="4"/>
  <c r="G43" i="4"/>
  <c r="G13" i="4"/>
  <c r="G42" i="4"/>
  <c r="G31" i="4"/>
  <c r="G29" i="4"/>
  <c r="G27" i="4"/>
  <c r="G32" i="4"/>
  <c r="G73" i="4"/>
  <c r="G69" i="4"/>
  <c r="G62" i="4"/>
  <c r="G40" i="4"/>
  <c r="G74" i="4"/>
  <c r="G60" i="4"/>
  <c r="G57" i="4"/>
  <c r="G61" i="4"/>
  <c r="G63" i="4"/>
  <c r="G35" i="4"/>
  <c r="G56" i="4"/>
  <c r="F21" i="5"/>
  <c r="E22" i="4"/>
  <c r="E29" i="4"/>
  <c r="E48" i="4"/>
  <c r="E32" i="4"/>
  <c r="E73" i="4"/>
  <c r="E12" i="4"/>
  <c r="E74" i="4"/>
  <c r="E20" i="4"/>
  <c r="E35" i="4"/>
  <c r="E57" i="4"/>
  <c r="E36" i="4"/>
  <c r="E63" i="4"/>
  <c r="E68" i="4"/>
  <c r="E55" i="4"/>
  <c r="E19" i="4"/>
  <c r="E30" i="4"/>
  <c r="E39" i="4"/>
  <c r="E62" i="4"/>
  <c r="E66" i="4"/>
  <c r="E42" i="4"/>
  <c r="E58" i="4"/>
  <c r="E21" i="4"/>
  <c r="E61" i="4"/>
  <c r="E34" i="4"/>
  <c r="E72" i="4"/>
  <c r="E40" i="4"/>
  <c r="E52" i="4"/>
  <c r="E45" i="4"/>
  <c r="E47" i="4"/>
  <c r="E26" i="4"/>
  <c r="E16" i="4"/>
  <c r="E53" i="4"/>
  <c r="E31" i="4"/>
  <c r="E17" i="4"/>
  <c r="E44" i="4"/>
  <c r="E41" i="4"/>
  <c r="E33" i="4"/>
  <c r="E50" i="4"/>
  <c r="E60" i="4"/>
  <c r="E54" i="4"/>
  <c r="E67" i="4"/>
  <c r="E13" i="4"/>
  <c r="E49" i="4"/>
  <c r="E15" i="4"/>
  <c r="E51" i="4"/>
  <c r="E69" i="4"/>
  <c r="E56" i="4"/>
  <c r="E43" i="4"/>
  <c r="E64" i="4"/>
  <c r="E18" i="4"/>
  <c r="E14" i="4"/>
  <c r="E46" i="4"/>
  <c r="E25" i="4"/>
  <c r="E28" i="4"/>
  <c r="E38" i="4"/>
  <c r="E27" i="4"/>
  <c r="E23" i="4"/>
  <c r="E24" i="4"/>
  <c r="E59" i="4"/>
  <c r="E37" i="4"/>
  <c r="E70" i="4"/>
  <c r="E71" i="4"/>
  <c r="G10" i="4"/>
  <c r="G19" i="5" l="1"/>
  <c r="G15" i="5"/>
  <c r="G18" i="5"/>
  <c r="G14" i="5"/>
  <c r="G10" i="5"/>
  <c r="G12" i="5"/>
  <c r="G11" i="5"/>
  <c r="G17" i="5"/>
  <c r="G13" i="5"/>
  <c r="G9" i="5"/>
  <c r="G16" i="5"/>
  <c r="G8" i="5"/>
  <c r="C19" i="5"/>
  <c r="C15" i="5"/>
  <c r="C11" i="5"/>
  <c r="C18" i="5"/>
  <c r="H18" i="5" s="1"/>
  <c r="C14" i="5"/>
  <c r="C10" i="5"/>
  <c r="C17" i="5"/>
  <c r="C13" i="5"/>
  <c r="C9" i="5"/>
  <c r="C8" i="5"/>
  <c r="C16" i="5"/>
  <c r="C12" i="5"/>
  <c r="J25" i="4"/>
  <c r="J8" i="4"/>
  <c r="J11" i="4"/>
  <c r="E17" i="5"/>
  <c r="J41" i="4"/>
  <c r="J53" i="4"/>
  <c r="J37" i="4"/>
  <c r="J45" i="4"/>
  <c r="J33" i="4"/>
  <c r="J12" i="4"/>
  <c r="E16" i="5"/>
  <c r="E19" i="5"/>
  <c r="E10" i="5"/>
  <c r="E11" i="5"/>
  <c r="E12" i="5"/>
  <c r="E9" i="5"/>
  <c r="E15" i="5"/>
  <c r="E8" i="5"/>
  <c r="E13" i="5"/>
  <c r="E14" i="5"/>
  <c r="J32" i="4"/>
  <c r="J48" i="4"/>
  <c r="J60" i="4"/>
  <c r="J43" i="4"/>
  <c r="J23" i="4"/>
  <c r="J20" i="4"/>
  <c r="J29" i="4"/>
  <c r="J14" i="4"/>
  <c r="J58" i="4"/>
  <c r="I31" i="4"/>
  <c r="I44" i="4"/>
  <c r="J44" i="4" s="1"/>
  <c r="I38" i="4"/>
  <c r="J38" i="4" s="1"/>
  <c r="I54" i="4"/>
  <c r="I39" i="4"/>
  <c r="J39" i="4" s="1"/>
  <c r="I35" i="4"/>
  <c r="J35" i="4" s="1"/>
  <c r="I13" i="4"/>
  <c r="J13" i="4" s="1"/>
  <c r="I27" i="4"/>
  <c r="J27" i="4" s="1"/>
  <c r="I71" i="4"/>
  <c r="J71" i="4" s="1"/>
  <c r="I56" i="4"/>
  <c r="J56" i="4" s="1"/>
  <c r="I69" i="4"/>
  <c r="J69" i="4" s="1"/>
  <c r="I19" i="4"/>
  <c r="J19" i="4" s="1"/>
  <c r="I21" i="4"/>
  <c r="J21" i="4" s="1"/>
  <c r="I42" i="4"/>
  <c r="J42" i="4" s="1"/>
  <c r="I22" i="4"/>
  <c r="I57" i="4"/>
  <c r="J57" i="4" s="1"/>
  <c r="I24" i="4"/>
  <c r="I34" i="4"/>
  <c r="J34" i="4" s="1"/>
  <c r="I68" i="4"/>
  <c r="J68" i="4" s="1"/>
  <c r="I66" i="4"/>
  <c r="J66" i="4" s="1"/>
  <c r="I65" i="4"/>
  <c r="J62" i="4"/>
  <c r="J70" i="4"/>
  <c r="J15" i="4"/>
  <c r="J72" i="4"/>
  <c r="J74" i="4"/>
  <c r="J51" i="4"/>
  <c r="J28" i="4"/>
  <c r="J30" i="4"/>
  <c r="J50" i="4"/>
  <c r="J73" i="4"/>
  <c r="J18" i="4"/>
  <c r="J16" i="4"/>
  <c r="J61" i="4"/>
  <c r="J55" i="4"/>
  <c r="J59" i="4"/>
  <c r="I9" i="4"/>
  <c r="J52" i="4"/>
  <c r="J24" i="4"/>
  <c r="J64" i="4"/>
  <c r="J63" i="4"/>
  <c r="J40" i="4"/>
  <c r="J49" i="4"/>
  <c r="J17" i="4"/>
  <c r="J46" i="4"/>
  <c r="J36" i="4"/>
  <c r="J26" i="4"/>
  <c r="J67" i="4"/>
  <c r="J47" i="4"/>
  <c r="J10" i="4"/>
  <c r="H12" i="5" l="1"/>
  <c r="H13" i="5"/>
  <c r="H16" i="5"/>
  <c r="H17" i="5"/>
  <c r="H11" i="5"/>
  <c r="H8" i="5"/>
  <c r="H10" i="5"/>
  <c r="H15" i="5"/>
  <c r="H9" i="5"/>
  <c r="H14" i="5"/>
  <c r="H19" i="5"/>
  <c r="J65" i="4"/>
  <c r="J31" i="4"/>
  <c r="J54" i="4"/>
  <c r="J22" i="4"/>
  <c r="J9" i="4"/>
</calcChain>
</file>

<file path=xl/sharedStrings.xml><?xml version="1.0" encoding="utf-8"?>
<sst xmlns="http://schemas.openxmlformats.org/spreadsheetml/2006/main" count="133" uniqueCount="95">
  <si>
    <t>Residential</t>
  </si>
  <si>
    <t>Fixed</t>
  </si>
  <si>
    <t>kwh.</t>
  </si>
  <si>
    <t>GS&lt;50</t>
  </si>
  <si>
    <t>GS&gt;50</t>
  </si>
  <si>
    <t>kwh</t>
  </si>
  <si>
    <t>Large</t>
  </si>
  <si>
    <t>Typical</t>
  </si>
  <si>
    <t>KW</t>
  </si>
  <si>
    <t>Hydro Ottawa</t>
  </si>
  <si>
    <t>Enersource</t>
  </si>
  <si>
    <t>Horizon</t>
  </si>
  <si>
    <t>Hydro One Brampton</t>
  </si>
  <si>
    <t>EnWin</t>
  </si>
  <si>
    <t>Veridian</t>
  </si>
  <si>
    <t>Kitchener-Wilmot</t>
  </si>
  <si>
    <t xml:space="preserve">KW </t>
  </si>
  <si>
    <t>(monthly charge and volumetric rate)</t>
  </si>
  <si>
    <t>Utility</t>
  </si>
  <si>
    <t>800 kwh</t>
  </si>
  <si>
    <t>2000 kwh</t>
  </si>
  <si>
    <t>250 KW</t>
  </si>
  <si>
    <t>10 MW</t>
  </si>
  <si>
    <t>% of Avg</t>
  </si>
  <si>
    <t>AVERAGE</t>
  </si>
  <si>
    <t>Ranking</t>
  </si>
  <si>
    <t>Overall</t>
  </si>
  <si>
    <t>Bluewater</t>
  </si>
  <si>
    <t>Brant County</t>
  </si>
  <si>
    <t>Algoma</t>
  </si>
  <si>
    <t>Brantford</t>
  </si>
  <si>
    <t>Burlington</t>
  </si>
  <si>
    <t>Cambridge North Dumfries</t>
  </si>
  <si>
    <t>Centre Wellington</t>
  </si>
  <si>
    <t>COLLUS</t>
  </si>
  <si>
    <t>Embrun</t>
  </si>
  <si>
    <t>Essex</t>
  </si>
  <si>
    <t>Greater Sudbury</t>
  </si>
  <si>
    <t>Guelph</t>
  </si>
  <si>
    <t>Haldimand County</t>
  </si>
  <si>
    <t>Hydro Hawkesbury</t>
  </si>
  <si>
    <t>Kingston</t>
  </si>
  <si>
    <t>Lakefront</t>
  </si>
  <si>
    <t>Lakeland</t>
  </si>
  <si>
    <t>London</t>
  </si>
  <si>
    <t>Midland</t>
  </si>
  <si>
    <t>Niagara Peninsula</t>
  </si>
  <si>
    <t>Niagara-on-the-Lake</t>
  </si>
  <si>
    <t>Norfolk</t>
  </si>
  <si>
    <t>North Bay</t>
  </si>
  <si>
    <t>Northern Ontario Wires</t>
  </si>
  <si>
    <t>Orangeville</t>
  </si>
  <si>
    <t>Orillia</t>
  </si>
  <si>
    <t>Oshawa</t>
  </si>
  <si>
    <t>Ottawa River</t>
  </si>
  <si>
    <t>Peterborough</t>
  </si>
  <si>
    <t>PUC Distribution</t>
  </si>
  <si>
    <t>St.Thomas</t>
  </si>
  <si>
    <t>Sioux Lookout</t>
  </si>
  <si>
    <t>Thunder Bay</t>
  </si>
  <si>
    <t>Waterloo North</t>
  </si>
  <si>
    <t>Welland</t>
  </si>
  <si>
    <t>WestCoast Huron</t>
  </si>
  <si>
    <t>Westario</t>
  </si>
  <si>
    <t>Whitby</t>
  </si>
  <si>
    <t>Woodstock</t>
  </si>
  <si>
    <t>Averages</t>
  </si>
  <si>
    <t>30 Day Factor</t>
  </si>
  <si>
    <t>Tillsonburg</t>
  </si>
  <si>
    <t>Customers</t>
  </si>
  <si>
    <t>Number of</t>
  </si>
  <si>
    <t xml:space="preserve">Newmarket-Tay </t>
  </si>
  <si>
    <t>Halton Hills</t>
  </si>
  <si>
    <t xml:space="preserve">Wasaga </t>
  </si>
  <si>
    <t>Wellington North</t>
  </si>
  <si>
    <t xml:space="preserve">Hydro 2000 </t>
  </si>
  <si>
    <t>Rate and Distribution Cost Comparison - 2016</t>
  </si>
  <si>
    <t>Canadian Niagara</t>
  </si>
  <si>
    <t>E.L.K.</t>
  </si>
  <si>
    <t>Entegrus</t>
  </si>
  <si>
    <t xml:space="preserve">Erie Thames </t>
  </si>
  <si>
    <t>Innpower</t>
  </si>
  <si>
    <t>Kenora</t>
  </si>
  <si>
    <t xml:space="preserve">Toronto Hydro </t>
  </si>
  <si>
    <t>Annual Distribution Bill Comparison - All LDCs 2016 Rates</t>
  </si>
  <si>
    <t>Festival</t>
  </si>
  <si>
    <t>Grimsby (proposed)</t>
  </si>
  <si>
    <t>Hearst (2015)</t>
  </si>
  <si>
    <t>Oakville (interim)</t>
  </si>
  <si>
    <t>Milton (DRO)</t>
  </si>
  <si>
    <t>Powerstream (DRO)</t>
  </si>
  <si>
    <t>Renfrew (2015)</t>
  </si>
  <si>
    <t>Rideau St. Lawr. (2015)</t>
  </si>
  <si>
    <t>Annual Distribution Bill Comparison - Thunder Bay Comparators 2016 Rates</t>
  </si>
  <si>
    <t>Energy+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</si>
</sst>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&quot;$&quot;#,##0.0000"/>
    <numFmt numFmtId="166" formatCode="0.000000"/>
    <numFmt numFmtId="167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Continuous"/>
    </xf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164" fontId="0" fillId="0" borderId="0" xfId="0" applyNumberFormat="1"/>
    <xf numFmtId="165" fontId="0" fillId="0" borderId="0" xfId="0" applyNumberFormat="1"/>
    <xf numFmtId="165" fontId="0" fillId="0" borderId="1" xfId="0" applyNumberFormat="1" applyBorder="1" applyAlignment="1">
      <alignment horizontal="centerContinuous"/>
    </xf>
    <xf numFmtId="165" fontId="0" fillId="0" borderId="1" xfId="0" applyNumberFormat="1" applyBorder="1"/>
    <xf numFmtId="165" fontId="0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6" fillId="0" borderId="1" xfId="0" applyFont="1" applyBorder="1"/>
    <xf numFmtId="0" fontId="5" fillId="0" borderId="1" xfId="0" applyFont="1" applyBorder="1"/>
    <xf numFmtId="10" fontId="6" fillId="0" borderId="0" xfId="0" applyNumberFormat="1" applyFont="1"/>
    <xf numFmtId="166" fontId="0" fillId="0" borderId="0" xfId="0" applyNumberFormat="1"/>
    <xf numFmtId="0" fontId="1" fillId="0" borderId="0" xfId="0" applyFont="1" applyAlignment="1">
      <alignment horizontal="left"/>
    </xf>
    <xf numFmtId="164" fontId="1" fillId="0" borderId="0" xfId="0" applyNumberFormat="1" applyFont="1"/>
    <xf numFmtId="165" fontId="1" fillId="0" borderId="0" xfId="0" applyNumberFormat="1" applyFon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Continuous"/>
    </xf>
    <xf numFmtId="0" fontId="5" fillId="0" borderId="1" xfId="0" applyFont="1" applyFill="1" applyBorder="1" applyAlignment="1">
      <alignment horizontal="center"/>
    </xf>
    <xf numFmtId="3" fontId="6" fillId="0" borderId="1" xfId="0" applyNumberFormat="1" applyFont="1" applyBorder="1"/>
    <xf numFmtId="0" fontId="6" fillId="0" borderId="0" xfId="0" applyFont="1"/>
    <xf numFmtId="0" fontId="0" fillId="2" borderId="0" xfId="0" applyFill="1" applyBorder="1"/>
    <xf numFmtId="0" fontId="0" fillId="2" borderId="0" xfId="0" applyFont="1" applyFill="1" applyBorder="1"/>
    <xf numFmtId="3" fontId="0" fillId="2" borderId="0" xfId="0" applyNumberFormat="1" applyFill="1" applyBorder="1"/>
    <xf numFmtId="0" fontId="1" fillId="2" borderId="0" xfId="0" applyFont="1" applyFill="1" applyBorder="1"/>
    <xf numFmtId="3" fontId="1" fillId="2" borderId="0" xfId="0" applyNumberFormat="1" applyFont="1" applyFill="1" applyBorder="1"/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2"/>
  <sheetViews>
    <sheetView tabSelected="1" workbookViewId="0">
      <selection activeCell="M20" sqref="M20"/>
    </sheetView>
  </sheetViews>
  <sheetFormatPr defaultRowHeight="14.4" x14ac:dyDescent="0.3"/>
  <cols>
    <col min="1" max="1" width="23.88671875" customWidth="1"/>
    <col min="2" max="2" width="8.44140625" customWidth="1"/>
    <col min="3" max="3" width="6.6640625" customWidth="1"/>
    <col min="4" max="4" width="7.33203125" customWidth="1"/>
    <col min="5" max="5" width="6.6640625" customWidth="1"/>
    <col min="6" max="6" width="10.5546875" customWidth="1"/>
    <col min="7" max="7" width="6.33203125" customWidth="1"/>
    <col min="8" max="8" width="11.33203125" customWidth="1"/>
    <col min="9" max="9" width="6.33203125" customWidth="1"/>
    <col min="10" max="10" width="6.88671875" customWidth="1"/>
    <col min="11" max="11" width="8.88671875" style="34"/>
  </cols>
  <sheetData>
    <row r="2" spans="1:11" ht="18" x14ac:dyDescent="0.35">
      <c r="A2" s="5" t="s">
        <v>84</v>
      </c>
    </row>
    <row r="3" spans="1:11" x14ac:dyDescent="0.3">
      <c r="A3" s="4" t="s">
        <v>17</v>
      </c>
    </row>
    <row r="5" spans="1:11" x14ac:dyDescent="0.3">
      <c r="A5" s="14" t="s">
        <v>18</v>
      </c>
      <c r="B5" s="15" t="s">
        <v>0</v>
      </c>
      <c r="C5" s="15"/>
      <c r="D5" s="15" t="s">
        <v>3</v>
      </c>
      <c r="E5" s="15"/>
      <c r="F5" s="15" t="s">
        <v>4</v>
      </c>
      <c r="G5" s="15"/>
      <c r="H5" s="15" t="s">
        <v>6</v>
      </c>
      <c r="I5" s="16"/>
      <c r="J5" s="14" t="s">
        <v>26</v>
      </c>
      <c r="K5" s="18" t="s">
        <v>70</v>
      </c>
    </row>
    <row r="6" spans="1:11" x14ac:dyDescent="0.3">
      <c r="A6" s="17"/>
      <c r="B6" s="14" t="s">
        <v>19</v>
      </c>
      <c r="C6" s="14" t="s">
        <v>23</v>
      </c>
      <c r="D6" s="14" t="s">
        <v>20</v>
      </c>
      <c r="E6" s="14" t="s">
        <v>23</v>
      </c>
      <c r="F6" s="14" t="s">
        <v>21</v>
      </c>
      <c r="G6" s="14" t="s">
        <v>23</v>
      </c>
      <c r="H6" s="14" t="s">
        <v>22</v>
      </c>
      <c r="I6" s="14" t="s">
        <v>23</v>
      </c>
      <c r="J6" s="14" t="s">
        <v>25</v>
      </c>
      <c r="K6" s="18" t="s">
        <v>69</v>
      </c>
    </row>
    <row r="7" spans="1:11" x14ac:dyDescent="0.3">
      <c r="A7" s="17"/>
      <c r="B7" s="14"/>
      <c r="C7" s="14"/>
      <c r="D7" s="14"/>
      <c r="E7" s="14"/>
      <c r="F7" s="14"/>
      <c r="G7" s="14"/>
      <c r="H7" s="14"/>
      <c r="I7" s="14"/>
      <c r="J7" s="14"/>
      <c r="K7" s="17"/>
    </row>
    <row r="8" spans="1:11" x14ac:dyDescent="0.3">
      <c r="A8" s="17" t="str">
        <f>+'Rate and Bill Data'!A12</f>
        <v>Algoma</v>
      </c>
      <c r="B8" s="25">
        <f>+'Rate and Bill Data'!E12*12</f>
        <v>605.76</v>
      </c>
      <c r="C8" s="26">
        <f t="shared" ref="C8:C39" si="0">+B8/$B$76</f>
        <v>1.7807128383615294</v>
      </c>
      <c r="D8" s="25"/>
      <c r="E8" s="24"/>
      <c r="F8" s="25">
        <f>+'Rate and Bill Data'!K12*12</f>
        <v>16876.98</v>
      </c>
      <c r="G8" s="26">
        <f t="shared" ref="G8:G39" si="1">+F8/$F$76</f>
        <v>1.4198850956690217</v>
      </c>
      <c r="H8" s="25"/>
      <c r="I8" s="24"/>
      <c r="J8" s="27">
        <f>+(C8+G8)/2</f>
        <v>1.6002989670152754</v>
      </c>
      <c r="K8" s="33">
        <f>+'Rate and Bill Data'!P12</f>
        <v>11650</v>
      </c>
    </row>
    <row r="9" spans="1:11" x14ac:dyDescent="0.3">
      <c r="A9" s="17" t="str">
        <f>+'Rate and Bill Data'!A13</f>
        <v>Bluewater</v>
      </c>
      <c r="B9" s="25">
        <f>+'Rate and Bill Data'!E13*12</f>
        <v>397.79999999999995</v>
      </c>
      <c r="C9" s="26">
        <f t="shared" si="0"/>
        <v>1.1693865014200613</v>
      </c>
      <c r="D9" s="25">
        <f>+'Rate and Bill Data'!H13*12</f>
        <v>799.31999999999994</v>
      </c>
      <c r="E9" s="26">
        <f t="shared" ref="E9:E40" si="2">+D9/$D$76</f>
        <v>1.2041726590115307</v>
      </c>
      <c r="F9" s="25">
        <f>+'Rate and Bill Data'!K13*12</f>
        <v>14722.079999999998</v>
      </c>
      <c r="G9" s="26">
        <f t="shared" si="1"/>
        <v>1.2385901961871726</v>
      </c>
      <c r="H9" s="25">
        <f>+'Rate and Bill Data'!N13*12</f>
        <v>536714.88000000012</v>
      </c>
      <c r="I9" s="26">
        <f>+H9/$H$76</f>
        <v>1.4271854941695645</v>
      </c>
      <c r="J9" s="27">
        <f>+(C9+E9+G9+I9)/4</f>
        <v>1.2598337126970822</v>
      </c>
      <c r="K9" s="33">
        <f>+'Rate and Bill Data'!P13</f>
        <v>36115</v>
      </c>
    </row>
    <row r="10" spans="1:11" x14ac:dyDescent="0.3">
      <c r="A10" s="17" t="str">
        <f>+'Rate and Bill Data'!A14</f>
        <v>Brant County</v>
      </c>
      <c r="B10" s="25">
        <f>+'Rate and Bill Data'!E14*12</f>
        <v>338.76</v>
      </c>
      <c r="C10" s="26">
        <f t="shared" si="0"/>
        <v>0.99583049577943683</v>
      </c>
      <c r="D10" s="25">
        <f>+'Rate and Bill Data'!H14*12</f>
        <v>640.31999999999994</v>
      </c>
      <c r="E10" s="26">
        <f t="shared" si="2"/>
        <v>0.96463974005187325</v>
      </c>
      <c r="F10" s="25">
        <f>+'Rate and Bill Data'!K14*12</f>
        <v>12952.86</v>
      </c>
      <c r="G10" s="26">
        <f t="shared" si="1"/>
        <v>1.089743121120452</v>
      </c>
      <c r="H10" s="25"/>
      <c r="I10" s="24"/>
      <c r="J10" s="27">
        <f t="shared" ref="J10:J67" si="3">+(C10+E10+G10)/3</f>
        <v>1.0167377856505873</v>
      </c>
      <c r="K10" s="33">
        <f>+'Rate and Bill Data'!P14</f>
        <v>9971</v>
      </c>
    </row>
    <row r="11" spans="1:11" x14ac:dyDescent="0.3">
      <c r="A11" s="17" t="str">
        <f>+'Rate and Bill Data'!A15</f>
        <v>Brantford</v>
      </c>
      <c r="B11" s="25">
        <f>+'Rate and Bill Data'!E15*12</f>
        <v>281.27999999999997</v>
      </c>
      <c r="C11" s="26">
        <f t="shared" si="0"/>
        <v>0.82686031955614592</v>
      </c>
      <c r="D11" s="25">
        <f>+'Rate and Bill Data'!H15*12</f>
        <v>483.12</v>
      </c>
      <c r="E11" s="26">
        <f t="shared" si="2"/>
        <v>0.72781851451440072</v>
      </c>
      <c r="F11" s="25">
        <f>+'Rate and Bill Data'!K15*12</f>
        <v>11965.86</v>
      </c>
      <c r="G11" s="26">
        <f t="shared" si="1"/>
        <v>1.0067053626218743</v>
      </c>
      <c r="H11" s="25"/>
      <c r="I11" s="24"/>
      <c r="J11" s="27">
        <f t="shared" si="3"/>
        <v>0.85379473223080693</v>
      </c>
      <c r="K11" s="33">
        <f>+'Rate and Bill Data'!P15</f>
        <v>38789</v>
      </c>
    </row>
    <row r="12" spans="1:11" x14ac:dyDescent="0.3">
      <c r="A12" s="17" t="str">
        <f>+'Rate and Bill Data'!A16</f>
        <v>Burlington</v>
      </c>
      <c r="B12" s="25">
        <f>+'Rate and Bill Data'!E16*12</f>
        <v>305.52</v>
      </c>
      <c r="C12" s="26">
        <f t="shared" si="0"/>
        <v>0.89811705357932914</v>
      </c>
      <c r="D12" s="25">
        <f>+'Rate and Bill Data'!H16*12</f>
        <v>635.28</v>
      </c>
      <c r="E12" s="26">
        <f t="shared" si="2"/>
        <v>0.95704699846975583</v>
      </c>
      <c r="F12" s="25">
        <f>+'Rate and Bill Data'!K16*12</f>
        <v>9559.32</v>
      </c>
      <c r="G12" s="26">
        <f t="shared" si="1"/>
        <v>0.80423962063892895</v>
      </c>
      <c r="H12" s="25"/>
      <c r="I12" s="24"/>
      <c r="J12" s="27">
        <f t="shared" si="3"/>
        <v>0.88646789089600464</v>
      </c>
      <c r="K12" s="33">
        <f>+'Rate and Bill Data'!P16</f>
        <v>66366</v>
      </c>
    </row>
    <row r="13" spans="1:11" x14ac:dyDescent="0.3">
      <c r="A13" s="17" t="str">
        <f>+'Rate and Bill Data'!A17</f>
        <v>Cambridge North Dumfries</v>
      </c>
      <c r="B13" s="25">
        <f>+'Rate and Bill Data'!E17*12</f>
        <v>305.76</v>
      </c>
      <c r="C13" s="26">
        <f t="shared" si="0"/>
        <v>0.89882256579738051</v>
      </c>
      <c r="D13" s="25">
        <f>+'Rate and Bill Data'!H17*12</f>
        <v>506.52</v>
      </c>
      <c r="E13" s="26">
        <f t="shared" si="2"/>
        <v>0.76307052900280303</v>
      </c>
      <c r="F13" s="25">
        <f>+'Rate and Bill Data'!K17*12</f>
        <v>13666.32</v>
      </c>
      <c r="G13" s="26">
        <f t="shared" si="1"/>
        <v>1.1497675579779951</v>
      </c>
      <c r="H13" s="25">
        <f>+'Rate and Bill Data'!N17*12</f>
        <v>396850.92000000004</v>
      </c>
      <c r="I13" s="26">
        <f>+H13/$H$76</f>
        <v>1.0552714252525406</v>
      </c>
      <c r="J13" s="27">
        <f>+(C13+E13+G13+I13)/4</f>
        <v>0.96673301950767987</v>
      </c>
      <c r="K13" s="33">
        <f>+'Rate and Bill Data'!P17</f>
        <v>52684</v>
      </c>
    </row>
    <row r="14" spans="1:11" x14ac:dyDescent="0.3">
      <c r="A14" s="17" t="str">
        <f>+'Rate and Bill Data'!A18</f>
        <v>Canadian Niagara</v>
      </c>
      <c r="B14" s="25">
        <f>+'Rate and Bill Data'!E18*12</f>
        <v>427.20000000000005</v>
      </c>
      <c r="C14" s="26">
        <f t="shared" si="0"/>
        <v>1.2558117481313482</v>
      </c>
      <c r="D14" s="25">
        <f>+'Rate and Bill Data'!H18*12</f>
        <v>891.12000000000012</v>
      </c>
      <c r="E14" s="26">
        <f t="shared" si="2"/>
        <v>1.3424690235429557</v>
      </c>
      <c r="F14" s="25">
        <f>+'Rate and Bill Data'!K18*12</f>
        <v>21888.059999999998</v>
      </c>
      <c r="G14" s="26">
        <f t="shared" si="1"/>
        <v>1.8414746102151738</v>
      </c>
      <c r="H14" s="25"/>
      <c r="I14" s="26"/>
      <c r="J14" s="27">
        <f t="shared" si="3"/>
        <v>1.4799184606298261</v>
      </c>
      <c r="K14" s="33">
        <f>+'Rate and Bill Data'!P18</f>
        <v>28627</v>
      </c>
    </row>
    <row r="15" spans="1:11" x14ac:dyDescent="0.3">
      <c r="A15" s="17" t="str">
        <f>+'Rate and Bill Data'!A19</f>
        <v>Centre Wellington</v>
      </c>
      <c r="B15" s="25">
        <f>+'Rate and Bill Data'!E19*12</f>
        <v>325.20000000000005</v>
      </c>
      <c r="C15" s="26">
        <f t="shared" si="0"/>
        <v>0.95596905545953748</v>
      </c>
      <c r="D15" s="25">
        <f>+'Rate and Bill Data'!H19*12</f>
        <v>671.4</v>
      </c>
      <c r="E15" s="26">
        <f t="shared" si="2"/>
        <v>1.0114616464749309</v>
      </c>
      <c r="F15" s="25">
        <f>+'Rate and Bill Data'!K19*12</f>
        <v>12968.82</v>
      </c>
      <c r="G15" s="26">
        <f t="shared" si="1"/>
        <v>1.091085859342982</v>
      </c>
      <c r="H15" s="25"/>
      <c r="I15" s="26"/>
      <c r="J15" s="27">
        <f t="shared" si="3"/>
        <v>1.0195055204258168</v>
      </c>
      <c r="K15" s="33">
        <f>+'Rate and Bill Data'!P19</f>
        <v>6729</v>
      </c>
    </row>
    <row r="16" spans="1:11" x14ac:dyDescent="0.3">
      <c r="A16" s="17" t="str">
        <f>+'Rate and Bill Data'!A20</f>
        <v>COLLUS</v>
      </c>
      <c r="B16" s="25">
        <f>+'Rate and Bill Data'!E20*12</f>
        <v>311.88</v>
      </c>
      <c r="C16" s="26">
        <f t="shared" si="0"/>
        <v>0.91681312735768916</v>
      </c>
      <c r="D16" s="25">
        <f>+'Rate and Bill Data'!H20*12</f>
        <v>576.59999999999991</v>
      </c>
      <c r="E16" s="26">
        <f t="shared" si="2"/>
        <v>0.86864579290653121</v>
      </c>
      <c r="F16" s="25">
        <f>+'Rate and Bill Data'!K20*12</f>
        <v>10861.380000000001</v>
      </c>
      <c r="G16" s="26">
        <f t="shared" si="1"/>
        <v>0.91378383931234142</v>
      </c>
      <c r="H16" s="25"/>
      <c r="I16" s="26"/>
      <c r="J16" s="27">
        <f t="shared" si="3"/>
        <v>0.89974758652552056</v>
      </c>
      <c r="K16" s="33">
        <f>+'Rate and Bill Data'!P20</f>
        <v>16426</v>
      </c>
    </row>
    <row r="17" spans="1:11" x14ac:dyDescent="0.3">
      <c r="A17" s="17" t="str">
        <f>+'Rate and Bill Data'!A21</f>
        <v>E.L.K.</v>
      </c>
      <c r="B17" s="25">
        <f>+'Rate and Bill Data'!E21*12</f>
        <v>219.48</v>
      </c>
      <c r="C17" s="26">
        <f t="shared" si="0"/>
        <v>0.64519092340793127</v>
      </c>
      <c r="D17" s="25">
        <f>+'Rate and Bill Data'!H21*12</f>
        <v>309.24</v>
      </c>
      <c r="E17" s="26">
        <f t="shared" si="2"/>
        <v>0.46586892993134887</v>
      </c>
      <c r="F17" s="25">
        <f>+'Rate and Bill Data'!K21*12</f>
        <v>6994.14</v>
      </c>
      <c r="G17" s="26">
        <f t="shared" si="1"/>
        <v>0.58842726263955591</v>
      </c>
      <c r="H17" s="25"/>
      <c r="I17" s="26"/>
      <c r="J17" s="27">
        <f t="shared" si="3"/>
        <v>0.56649570532627869</v>
      </c>
      <c r="K17" s="33">
        <f>+'Rate and Bill Data'!P21</f>
        <v>12398</v>
      </c>
    </row>
    <row r="18" spans="1:11" x14ac:dyDescent="0.3">
      <c r="A18" s="17" t="str">
        <f>+'Rate and Bill Data'!A22</f>
        <v>Embrun</v>
      </c>
      <c r="B18" s="25">
        <f>+'Rate and Bill Data'!E22*12</f>
        <v>320.76</v>
      </c>
      <c r="C18" s="26">
        <f t="shared" si="0"/>
        <v>0.94291707942558789</v>
      </c>
      <c r="D18" s="25">
        <f>+'Rate and Bill Data'!H22*12</f>
        <v>558.84</v>
      </c>
      <c r="E18" s="26">
        <f t="shared" si="2"/>
        <v>0.8418904178076414</v>
      </c>
      <c r="F18" s="25">
        <f>+'Rate and Bill Data'!K22*12</f>
        <v>13229.159999999998</v>
      </c>
      <c r="G18" s="26">
        <f t="shared" si="1"/>
        <v>1.1129886456119988</v>
      </c>
      <c r="H18" s="25"/>
      <c r="I18" s="26"/>
      <c r="J18" s="27">
        <f t="shared" si="3"/>
        <v>0.96593204761507601</v>
      </c>
      <c r="K18" s="33">
        <f>+'Rate and Bill Data'!P22</f>
        <v>1985</v>
      </c>
    </row>
    <row r="19" spans="1:11" x14ac:dyDescent="0.3">
      <c r="A19" s="17" t="str">
        <f>+'Rate and Bill Data'!A23</f>
        <v>Enersource</v>
      </c>
      <c r="B19" s="25">
        <f>+'Rate and Bill Data'!E23*12</f>
        <v>286.92</v>
      </c>
      <c r="C19" s="26">
        <f t="shared" si="0"/>
        <v>0.84343985668035204</v>
      </c>
      <c r="D19" s="25">
        <f>+'Rate and Bill Data'!H23*12</f>
        <v>788.04</v>
      </c>
      <c r="E19" s="26">
        <f t="shared" si="2"/>
        <v>1.1871793802325059</v>
      </c>
      <c r="F19" s="25">
        <f>+'Rate and Bill Data'!K23*12</f>
        <v>14064.18</v>
      </c>
      <c r="G19" s="26">
        <f t="shared" si="1"/>
        <v>1.1832401036682121</v>
      </c>
      <c r="H19" s="25">
        <f>+'Rate and Bill Data'!N23*12</f>
        <v>494292.83999999997</v>
      </c>
      <c r="I19" s="26">
        <f>+H19/$H$76</f>
        <v>1.3143804977418874</v>
      </c>
      <c r="J19" s="27">
        <f>+(C19+E19+G19+I19)/4</f>
        <v>1.1320599595807395</v>
      </c>
      <c r="K19" s="33">
        <f>+'Rate and Bill Data'!P23</f>
        <v>201359</v>
      </c>
    </row>
    <row r="20" spans="1:11" x14ac:dyDescent="0.3">
      <c r="A20" s="17" t="str">
        <f>+'Rate and Bill Data'!A24</f>
        <v>Entegrus</v>
      </c>
      <c r="B20" s="25">
        <f>+'Rate and Bill Data'!E24*12</f>
        <v>301.68</v>
      </c>
      <c r="C20" s="26">
        <f t="shared" si="0"/>
        <v>0.88682885809050815</v>
      </c>
      <c r="D20" s="25">
        <f>+'Rate and Bill Data'!H24*12</f>
        <v>597.59999999999991</v>
      </c>
      <c r="E20" s="26">
        <f t="shared" si="2"/>
        <v>0.90028221616535387</v>
      </c>
      <c r="F20" s="25">
        <f>+'Rate and Bill Data'!K24*12</f>
        <v>10832.64</v>
      </c>
      <c r="G20" s="26">
        <f t="shared" si="1"/>
        <v>0.91136590093417602</v>
      </c>
      <c r="H20" s="25"/>
      <c r="I20" s="26"/>
      <c r="J20" s="27">
        <f t="shared" si="3"/>
        <v>0.89949232506334598</v>
      </c>
      <c r="K20" s="33">
        <f>+'Rate and Bill Data'!P24</f>
        <v>40503</v>
      </c>
    </row>
    <row r="21" spans="1:11" x14ac:dyDescent="0.3">
      <c r="A21" s="17" t="str">
        <f>+'Rate and Bill Data'!A25</f>
        <v>EnWin</v>
      </c>
      <c r="B21" s="25">
        <f>+'Rate and Bill Data'!E25*12</f>
        <v>329.28</v>
      </c>
      <c r="C21" s="26">
        <f t="shared" si="0"/>
        <v>0.96796276316640972</v>
      </c>
      <c r="D21" s="25">
        <f>+'Rate and Bill Data'!H25*12</f>
        <v>727.68000000000006</v>
      </c>
      <c r="E21" s="26">
        <f t="shared" si="2"/>
        <v>1.0962472608085758</v>
      </c>
      <c r="F21" s="25">
        <f>+'Rate and Bill Data'!K25*12</f>
        <v>15800.34</v>
      </c>
      <c r="G21" s="26">
        <f t="shared" si="1"/>
        <v>1.3293057924168346</v>
      </c>
      <c r="H21" s="25">
        <f>+'Rate and Bill Data'!N25*12</f>
        <v>370506.96</v>
      </c>
      <c r="I21" s="26">
        <f>+H21/$H$76</f>
        <v>0.98521985975284121</v>
      </c>
      <c r="J21" s="27">
        <f t="shared" ref="J21:J22" si="4">+(C21+E21+G21+I21)/4</f>
        <v>1.0946839190361652</v>
      </c>
      <c r="K21" s="33">
        <f>+'Rate and Bill Data'!P25</f>
        <v>86662</v>
      </c>
    </row>
    <row r="22" spans="1:11" x14ac:dyDescent="0.3">
      <c r="A22" s="17" t="str">
        <f>+'Rate and Bill Data'!A26</f>
        <v xml:space="preserve">Erie Thames </v>
      </c>
      <c r="B22" s="25">
        <f>+'Rate and Bill Data'!E26*12</f>
        <v>366</v>
      </c>
      <c r="C22" s="26">
        <f t="shared" si="0"/>
        <v>1.0759061325282615</v>
      </c>
      <c r="D22" s="25">
        <f>+'Rate and Bill Data'!H26*12</f>
        <v>606.48</v>
      </c>
      <c r="E22" s="26">
        <f t="shared" si="2"/>
        <v>0.9136599037147991</v>
      </c>
      <c r="F22" s="25">
        <f>+'Rate and Bill Data'!K26*12</f>
        <v>10671.3</v>
      </c>
      <c r="G22" s="26">
        <f t="shared" si="1"/>
        <v>0.89779212995529001</v>
      </c>
      <c r="H22" s="25">
        <f>+'Rate and Bill Data'!N26*12</f>
        <v>347225.64</v>
      </c>
      <c r="I22" s="26">
        <f>+H22/$H$76</f>
        <v>0.92331219997430158</v>
      </c>
      <c r="J22" s="27">
        <f t="shared" si="4"/>
        <v>0.95266759154316305</v>
      </c>
      <c r="K22" s="33">
        <f>+'Rate and Bill Data'!P26</f>
        <v>18265</v>
      </c>
    </row>
    <row r="23" spans="1:11" x14ac:dyDescent="0.3">
      <c r="A23" s="17" t="str">
        <f>+'Rate and Bill Data'!A27</f>
        <v>Essex</v>
      </c>
      <c r="B23" s="25">
        <f>+'Rate and Bill Data'!E27*12</f>
        <v>310.32</v>
      </c>
      <c r="C23" s="26">
        <f t="shared" si="0"/>
        <v>0.91222729794035562</v>
      </c>
      <c r="D23" s="25">
        <f>+'Rate and Bill Data'!H27*12</f>
        <v>697.56</v>
      </c>
      <c r="E23" s="26">
        <f t="shared" si="2"/>
        <v>1.0508715908773498</v>
      </c>
      <c r="F23" s="25">
        <f>+'Rate and Bill Data'!K27*12</f>
        <v>9260.5799999999981</v>
      </c>
      <c r="G23" s="26">
        <f t="shared" si="1"/>
        <v>0.77910618601495207</v>
      </c>
      <c r="H23" s="25"/>
      <c r="I23" s="26"/>
      <c r="J23" s="27">
        <f t="shared" si="3"/>
        <v>0.91406835827755251</v>
      </c>
      <c r="K23" s="33">
        <f>+'Rate and Bill Data'!P27</f>
        <v>28640</v>
      </c>
    </row>
    <row r="24" spans="1:11" x14ac:dyDescent="0.3">
      <c r="A24" s="17" t="str">
        <f>+'Rate and Bill Data'!A28</f>
        <v>Festival</v>
      </c>
      <c r="B24" s="25">
        <f>+'Rate and Bill Data'!E28*12</f>
        <v>350.52</v>
      </c>
      <c r="C24" s="26">
        <f t="shared" si="0"/>
        <v>1.0304005944639514</v>
      </c>
      <c r="D24" s="25">
        <f>+'Rate and Bill Data'!H28*12</f>
        <v>746.04</v>
      </c>
      <c r="E24" s="26">
        <f t="shared" si="2"/>
        <v>1.1239065337148606</v>
      </c>
      <c r="F24" s="25">
        <f>+'Rate and Bill Data'!K28*12</f>
        <v>10267.439999999999</v>
      </c>
      <c r="G24" s="26">
        <f t="shared" si="1"/>
        <v>0.86381479545961048</v>
      </c>
      <c r="H24" s="25">
        <f>+'Rate and Bill Data'!N28*12</f>
        <v>270881.64</v>
      </c>
      <c r="I24" s="26">
        <f>+H24/$H$76</f>
        <v>0.72030488002281967</v>
      </c>
      <c r="J24" s="27">
        <f t="shared" si="3"/>
        <v>1.0060406412128076</v>
      </c>
      <c r="K24" s="33">
        <f>+'Rate and Bill Data'!P28</f>
        <v>20362</v>
      </c>
    </row>
    <row r="25" spans="1:11" x14ac:dyDescent="0.3">
      <c r="A25" s="17" t="str">
        <f>+'Rate and Bill Data'!A29</f>
        <v>Greater Sudbury</v>
      </c>
      <c r="B25" s="25">
        <f>+'Rate and Bill Data'!E29*12</f>
        <v>312.84000000000003</v>
      </c>
      <c r="C25" s="26">
        <f t="shared" si="0"/>
        <v>0.91963517622989455</v>
      </c>
      <c r="D25" s="25">
        <f>+'Rate and Bill Data'!H29*12</f>
        <v>708.48</v>
      </c>
      <c r="E25" s="26">
        <f t="shared" si="2"/>
        <v>1.0673225309719379</v>
      </c>
      <c r="F25" s="25">
        <f>+'Rate and Bill Data'!K29*12</f>
        <v>14822.28</v>
      </c>
      <c r="G25" s="26">
        <f t="shared" si="1"/>
        <v>1.2470201692383962</v>
      </c>
      <c r="H25" s="25"/>
      <c r="I25" s="26"/>
      <c r="J25" s="27">
        <f t="shared" si="3"/>
        <v>1.0779926254800762</v>
      </c>
      <c r="K25" s="33">
        <f>+'Rate and Bill Data'!P29</f>
        <v>47187</v>
      </c>
    </row>
    <row r="26" spans="1:11" x14ac:dyDescent="0.3">
      <c r="A26" s="17" t="str">
        <f>+'Rate and Bill Data'!A30</f>
        <v>Grimsby (proposed)</v>
      </c>
      <c r="B26" s="25">
        <f>+'Rate and Bill Data'!E30*12</f>
        <v>387.48</v>
      </c>
      <c r="C26" s="26">
        <f t="shared" si="0"/>
        <v>1.1390494760438548</v>
      </c>
      <c r="D26" s="25">
        <f>+'Rate and Bill Data'!H30*12</f>
        <v>858.36</v>
      </c>
      <c r="E26" s="26">
        <f t="shared" si="2"/>
        <v>1.2931162032591923</v>
      </c>
      <c r="F26" s="25">
        <f>+'Rate and Bill Data'!K30*12</f>
        <v>12982.86</v>
      </c>
      <c r="G26" s="26">
        <f t="shared" si="1"/>
        <v>1.0922670651477644</v>
      </c>
      <c r="H26" s="25"/>
      <c r="I26" s="26"/>
      <c r="J26" s="27">
        <f t="shared" si="3"/>
        <v>1.174810914816937</v>
      </c>
      <c r="K26" s="33">
        <f>+'Rate and Bill Data'!P30</f>
        <v>11038</v>
      </c>
    </row>
    <row r="27" spans="1:11" x14ac:dyDescent="0.3">
      <c r="A27" s="17" t="str">
        <f>+'Rate and Bill Data'!A31</f>
        <v>Guelph</v>
      </c>
      <c r="B27" s="25">
        <f>+'Rate and Bill Data'!E31*12</f>
        <v>365.4</v>
      </c>
      <c r="C27" s="26">
        <f t="shared" si="0"/>
        <v>1.0741423519831332</v>
      </c>
      <c r="D27" s="25">
        <f>+'Rate and Bill Data'!H31*12</f>
        <v>524.76</v>
      </c>
      <c r="E27" s="26">
        <f t="shared" si="2"/>
        <v>0.79054902234760904</v>
      </c>
      <c r="F27" s="25">
        <f>+'Rate and Bill Data'!K31*12</f>
        <v>10215.66</v>
      </c>
      <c r="G27" s="26">
        <f t="shared" si="1"/>
        <v>0.85945846806846948</v>
      </c>
      <c r="H27" s="25">
        <f>+'Rate and Bill Data'!N31*12</f>
        <v>335730.36</v>
      </c>
      <c r="I27" s="26">
        <f>+H27/$H$76</f>
        <v>0.8927449519274101</v>
      </c>
      <c r="J27" s="27">
        <f>+(C27+E27+G27+I27)/4</f>
        <v>0.90422369858165552</v>
      </c>
      <c r="K27" s="33">
        <f>+'Rate and Bill Data'!P31</f>
        <v>52963</v>
      </c>
    </row>
    <row r="28" spans="1:11" ht="15" x14ac:dyDescent="0.25">
      <c r="A28" s="17" t="str">
        <f>+'Rate and Bill Data'!A32</f>
        <v>Haldimand County</v>
      </c>
      <c r="B28" s="25">
        <f>+'Rate and Bill Data'!E32*12</f>
        <v>438.96</v>
      </c>
      <c r="C28" s="26">
        <f t="shared" si="0"/>
        <v>1.2903818468158625</v>
      </c>
      <c r="D28" s="25">
        <f>+'Rate and Bill Data'!H32*12</f>
        <v>779.28</v>
      </c>
      <c r="E28" s="26">
        <f t="shared" si="2"/>
        <v>1.17398247224454</v>
      </c>
      <c r="F28" s="25">
        <f>+'Rate and Bill Data'!K32*12</f>
        <v>12805.02</v>
      </c>
      <c r="G28" s="26">
        <f t="shared" si="1"/>
        <v>1.0773051249538566</v>
      </c>
      <c r="H28" s="25"/>
      <c r="I28" s="26"/>
      <c r="J28" s="27">
        <f t="shared" si="3"/>
        <v>1.1805564813380864</v>
      </c>
      <c r="K28" s="33">
        <f>+'Rate and Bill Data'!P32</f>
        <v>21323</v>
      </c>
    </row>
    <row r="29" spans="1:11" ht="15" x14ac:dyDescent="0.25">
      <c r="A29" s="17" t="str">
        <f>+'Rate and Bill Data'!A33</f>
        <v>Halton Hills</v>
      </c>
      <c r="B29" s="25">
        <f>+'Rate and Bill Data'!E33*12</f>
        <v>300.48</v>
      </c>
      <c r="C29" s="26">
        <f t="shared" si="0"/>
        <v>0.88330129700025151</v>
      </c>
      <c r="D29" s="25">
        <f>+'Rate and Bill Data'!H33*12</f>
        <v>567.72</v>
      </c>
      <c r="E29" s="26">
        <f t="shared" si="2"/>
        <v>0.85526810535708642</v>
      </c>
      <c r="F29" s="25">
        <f>+'Rate and Bill Data'!K33*12</f>
        <v>12231.000000000002</v>
      </c>
      <c r="G29" s="26">
        <f t="shared" si="1"/>
        <v>1.0290119799352613</v>
      </c>
      <c r="H29" s="25"/>
      <c r="I29" s="26"/>
      <c r="J29" s="27">
        <f t="shared" si="3"/>
        <v>0.9225271274308664</v>
      </c>
      <c r="K29" s="33">
        <f>+'Rate and Bill Data'!P33</f>
        <v>21534</v>
      </c>
    </row>
    <row r="30" spans="1:11" ht="15" x14ac:dyDescent="0.25">
      <c r="A30" s="17" t="str">
        <f>+'Rate and Bill Data'!A34</f>
        <v>Hearst (2015)</v>
      </c>
      <c r="B30" s="25">
        <f>+'Rate and Bill Data'!E34*12</f>
        <v>264.12</v>
      </c>
      <c r="C30" s="26">
        <f t="shared" si="0"/>
        <v>0.77641619596547662</v>
      </c>
      <c r="D30" s="25">
        <f>+'Rate and Bill Data'!H34*12</f>
        <v>368.40000000000003</v>
      </c>
      <c r="E30" s="26">
        <f t="shared" si="2"/>
        <v>0.55499325374048936</v>
      </c>
      <c r="F30" s="25">
        <f>+'Rate and Bill Data'!K34*12</f>
        <v>5923.4400000000005</v>
      </c>
      <c r="G30" s="26">
        <f t="shared" si="1"/>
        <v>0.49834770030477671</v>
      </c>
      <c r="H30" s="25"/>
      <c r="I30" s="26"/>
      <c r="J30" s="27">
        <f t="shared" si="3"/>
        <v>0.60991905000358093</v>
      </c>
      <c r="K30" s="33">
        <f>+'Rate and Bill Data'!P34</f>
        <v>2718</v>
      </c>
    </row>
    <row r="31" spans="1:11" ht="15" x14ac:dyDescent="0.25">
      <c r="A31" s="17" t="str">
        <f>+'Rate and Bill Data'!A35</f>
        <v>Horizon</v>
      </c>
      <c r="B31" s="25">
        <f>+'Rate and Bill Data'!E35*12</f>
        <v>341.76</v>
      </c>
      <c r="C31" s="26">
        <f t="shared" si="0"/>
        <v>1.0046493985050784</v>
      </c>
      <c r="D31" s="25">
        <f>+'Rate and Bill Data'!H35*12</f>
        <v>748.92</v>
      </c>
      <c r="E31" s="26">
        <f t="shared" si="2"/>
        <v>1.1282452431903562</v>
      </c>
      <c r="F31" s="25">
        <f>+'Rate and Bill Data'!K35*12</f>
        <v>12147.66</v>
      </c>
      <c r="G31" s="26">
        <f t="shared" si="1"/>
        <v>1.0220004634273874</v>
      </c>
      <c r="H31" s="25">
        <f>+'Rate and Bill Data'!N35*12</f>
        <v>452270.39999999997</v>
      </c>
      <c r="I31" s="26">
        <f>+H31/$H$76</f>
        <v>1.202638082853724</v>
      </c>
      <c r="J31" s="27">
        <f>+(C31+E31+G31+I31)/4</f>
        <v>1.0893832969941366</v>
      </c>
      <c r="K31" s="33">
        <f>+'Rate and Bill Data'!P35</f>
        <v>240076</v>
      </c>
    </row>
    <row r="32" spans="1:11" ht="15" x14ac:dyDescent="0.25">
      <c r="A32" s="17" t="str">
        <f>+'Rate and Bill Data'!A36</f>
        <v xml:space="preserve">Hydro 2000 </v>
      </c>
      <c r="B32" s="25">
        <f>+'Rate and Bill Data'!E36*12</f>
        <v>334.91999999999996</v>
      </c>
      <c r="C32" s="26">
        <f t="shared" si="0"/>
        <v>0.98454230029061562</v>
      </c>
      <c r="D32" s="25">
        <f>+'Rate and Bill Data'!H36*12</f>
        <v>495.84000000000003</v>
      </c>
      <c r="E32" s="26">
        <f t="shared" si="2"/>
        <v>0.74698114803117333</v>
      </c>
      <c r="F32" s="25">
        <f>+'Rate and Bill Data'!K36*12</f>
        <v>5247.9000000000005</v>
      </c>
      <c r="G32" s="26">
        <f t="shared" si="1"/>
        <v>0.44151352869775634</v>
      </c>
      <c r="H32" s="25"/>
      <c r="I32" s="26"/>
      <c r="J32" s="27">
        <f t="shared" si="3"/>
        <v>0.72434565900651515</v>
      </c>
      <c r="K32" s="33">
        <f>+'Rate and Bill Data'!P36</f>
        <v>1221</v>
      </c>
    </row>
    <row r="33" spans="1:11" x14ac:dyDescent="0.3">
      <c r="A33" s="17" t="str">
        <f>+'Rate and Bill Data'!A37</f>
        <v>Hydro Hawkesbury</v>
      </c>
      <c r="B33" s="25">
        <f>+'Rate and Bill Data'!E37*12</f>
        <v>188.16</v>
      </c>
      <c r="C33" s="26">
        <f t="shared" si="0"/>
        <v>0.55312157895223413</v>
      </c>
      <c r="D33" s="25">
        <f>+'Rate and Bill Data'!H37*12</f>
        <v>332.04</v>
      </c>
      <c r="E33" s="26">
        <f t="shared" si="2"/>
        <v>0.50021704661235633</v>
      </c>
      <c r="F33" s="25">
        <f>+'Rate and Bill Data'!K37*12</f>
        <v>7352.88</v>
      </c>
      <c r="G33" s="26">
        <f t="shared" si="1"/>
        <v>0.61860858531815743</v>
      </c>
      <c r="H33" s="25"/>
      <c r="I33" s="26"/>
      <c r="J33" s="27">
        <f t="shared" si="3"/>
        <v>0.55731573696091596</v>
      </c>
      <c r="K33" s="33">
        <f>+'Rate and Bill Data'!P37</f>
        <v>5499</v>
      </c>
    </row>
    <row r="34" spans="1:11" x14ac:dyDescent="0.3">
      <c r="A34" s="17" t="str">
        <f>+'Rate and Bill Data'!A38</f>
        <v>Hydro One Brampton</v>
      </c>
      <c r="B34" s="25">
        <f>+'Rate and Bill Data'!E38*12</f>
        <v>285.12</v>
      </c>
      <c r="C34" s="26">
        <f t="shared" si="0"/>
        <v>0.83814851504496712</v>
      </c>
      <c r="D34" s="25">
        <f>+'Rate and Bill Data'!H38*12</f>
        <v>690.84000000000015</v>
      </c>
      <c r="E34" s="26">
        <f t="shared" si="2"/>
        <v>1.040747935434527</v>
      </c>
      <c r="F34" s="25">
        <f>+'Rate and Bill Data'!K38*12</f>
        <v>9862.32</v>
      </c>
      <c r="G34" s="26">
        <f t="shared" si="1"/>
        <v>0.82973145531478409</v>
      </c>
      <c r="H34" s="25">
        <f>+'Rate and Bill Data'!N38*12</f>
        <v>350250.72000000003</v>
      </c>
      <c r="I34" s="26">
        <f>+H34/$H$76</f>
        <v>0.93135622941261798</v>
      </c>
      <c r="J34" s="27">
        <f t="shared" ref="J34:J35" si="5">+(C34+E34+G34+I34)/4</f>
        <v>0.90999603380172411</v>
      </c>
      <c r="K34" s="33">
        <f>+'Rate and Bill Data'!P38</f>
        <v>149618</v>
      </c>
    </row>
    <row r="35" spans="1:11" x14ac:dyDescent="0.3">
      <c r="A35" s="17" t="str">
        <f>+'Rate and Bill Data'!A39</f>
        <v>Hydro Ottawa</v>
      </c>
      <c r="B35" s="25">
        <f>+'Rate and Bill Data'!E39*12</f>
        <v>340.8</v>
      </c>
      <c r="C35" s="26">
        <f t="shared" si="0"/>
        <v>1.0018273496328731</v>
      </c>
      <c r="D35" s="25">
        <f>+'Rate and Bill Data'!H39*12</f>
        <v>725.16000000000008</v>
      </c>
      <c r="E35" s="26">
        <f t="shared" si="2"/>
        <v>1.0924508900175172</v>
      </c>
      <c r="F35" s="25">
        <f>+'Rate and Bill Data'!K39*12</f>
        <v>14611.800000000001</v>
      </c>
      <c r="G35" s="26">
        <f t="shared" si="1"/>
        <v>1.2293121779427725</v>
      </c>
      <c r="H35" s="25">
        <f>+'Rate and Bill Data'!N39*12</f>
        <v>599679.84</v>
      </c>
      <c r="I35" s="26">
        <f>+H35/$H$76</f>
        <v>1.5946164354413375</v>
      </c>
      <c r="J35" s="27">
        <f t="shared" si="5"/>
        <v>1.2295517132586251</v>
      </c>
      <c r="K35" s="33">
        <f>+'Rate and Bill Data'!P39</f>
        <v>319536</v>
      </c>
    </row>
    <row r="36" spans="1:11" x14ac:dyDescent="0.3">
      <c r="A36" s="17" t="str">
        <f>+'Rate and Bill Data'!A40</f>
        <v>Innpower</v>
      </c>
      <c r="B36" s="25">
        <f>+'Rate and Bill Data'!E40*12</f>
        <v>431.64</v>
      </c>
      <c r="C36" s="26">
        <f t="shared" si="0"/>
        <v>1.2688637241652974</v>
      </c>
      <c r="D36" s="25">
        <f>+'Rate and Bill Data'!H40*12</f>
        <v>611.16</v>
      </c>
      <c r="E36" s="26">
        <f t="shared" si="2"/>
        <v>0.92071030661247943</v>
      </c>
      <c r="F36" s="25">
        <f>+'Rate and Bill Data'!K40*12</f>
        <v>11158.8</v>
      </c>
      <c r="G36" s="26">
        <f t="shared" si="1"/>
        <v>0.93880622039911632</v>
      </c>
      <c r="H36" s="25"/>
      <c r="I36" s="26"/>
      <c r="J36" s="27">
        <f t="shared" si="3"/>
        <v>1.0427934170589643</v>
      </c>
      <c r="K36" s="33">
        <f>+'Rate and Bill Data'!P40</f>
        <v>15790</v>
      </c>
    </row>
    <row r="37" spans="1:11" x14ac:dyDescent="0.3">
      <c r="A37" s="17" t="str">
        <f>+'Rate and Bill Data'!A41</f>
        <v>Kenora</v>
      </c>
      <c r="B37" s="25">
        <f>+'Rate and Bill Data'!E41*12</f>
        <v>371.52</v>
      </c>
      <c r="C37" s="26">
        <f t="shared" si="0"/>
        <v>1.0921329135434419</v>
      </c>
      <c r="D37" s="25">
        <f>+'Rate and Bill Data'!H41*12</f>
        <v>611.04</v>
      </c>
      <c r="E37" s="26">
        <f t="shared" si="2"/>
        <v>0.92052952705100044</v>
      </c>
      <c r="F37" s="25">
        <f>+'Rate and Bill Data'!K41*12</f>
        <v>11550</v>
      </c>
      <c r="G37" s="26">
        <f t="shared" si="1"/>
        <v>0.97171845051526995</v>
      </c>
      <c r="H37" s="25"/>
      <c r="I37" s="26"/>
      <c r="J37" s="27">
        <f t="shared" si="3"/>
        <v>0.9947936303699042</v>
      </c>
      <c r="K37" s="33">
        <f>+'Rate and Bill Data'!P41</f>
        <v>5558</v>
      </c>
    </row>
    <row r="38" spans="1:11" x14ac:dyDescent="0.3">
      <c r="A38" s="17" t="str">
        <f>+'Rate and Bill Data'!A42</f>
        <v>Kingston</v>
      </c>
      <c r="B38" s="25">
        <f>+'Rate and Bill Data'!E42*12</f>
        <v>301.20000000000005</v>
      </c>
      <c r="C38" s="26">
        <f t="shared" si="0"/>
        <v>0.88541783365440563</v>
      </c>
      <c r="D38" s="25">
        <f>+'Rate and Bill Data'!H42*12</f>
        <v>521.64</v>
      </c>
      <c r="E38" s="26">
        <f t="shared" si="2"/>
        <v>0.78584875374915542</v>
      </c>
      <c r="F38" s="25">
        <f>+'Rate and Bill Data'!K42*12</f>
        <v>10222.14</v>
      </c>
      <c r="G38" s="26">
        <f t="shared" si="1"/>
        <v>0.86000363997836893</v>
      </c>
      <c r="H38" s="25">
        <f>+'Rate and Bill Data'!N42*12</f>
        <v>200544</v>
      </c>
      <c r="I38" s="26">
        <f>+H38/$H$76</f>
        <v>0.53326914980024609</v>
      </c>
      <c r="J38" s="27">
        <f t="shared" ref="J38:J39" si="6">+(C38+E38+G38+I38)/4</f>
        <v>0.76613484429554402</v>
      </c>
      <c r="K38" s="33">
        <f>+'Rate and Bill Data'!P42</f>
        <v>27356</v>
      </c>
    </row>
    <row r="39" spans="1:11" x14ac:dyDescent="0.3">
      <c r="A39" s="17" t="str">
        <f>+'Rate and Bill Data'!A43</f>
        <v>Kitchener-Wilmot</v>
      </c>
      <c r="B39" s="25">
        <f>+'Rate and Bill Data'!E43*12</f>
        <v>283.32</v>
      </c>
      <c r="C39" s="26">
        <f t="shared" si="0"/>
        <v>0.83285717340958221</v>
      </c>
      <c r="D39" s="25">
        <f>+'Rate and Bill Data'!H43*12</f>
        <v>626.88</v>
      </c>
      <c r="E39" s="26">
        <f t="shared" si="2"/>
        <v>0.94439242916622679</v>
      </c>
      <c r="F39" s="25">
        <f>+'Rate and Bill Data'!K43*12</f>
        <v>15819.060000000001</v>
      </c>
      <c r="G39" s="26">
        <f t="shared" si="1"/>
        <v>1.3308807334898776</v>
      </c>
      <c r="H39" s="25">
        <f>+'Rate and Bill Data'!N43*12</f>
        <v>379151.52</v>
      </c>
      <c r="I39" s="26">
        <f>+H39/$H$76</f>
        <v>1.0082067212974262</v>
      </c>
      <c r="J39" s="27">
        <f t="shared" si="6"/>
        <v>1.0290842643407783</v>
      </c>
      <c r="K39" s="33">
        <f>+'Rate and Bill Data'!P43</f>
        <v>91143</v>
      </c>
    </row>
    <row r="40" spans="1:11" x14ac:dyDescent="0.3">
      <c r="A40" s="17" t="str">
        <f>+'Rate and Bill Data'!A44</f>
        <v>Lakefront</v>
      </c>
      <c r="B40" s="25">
        <f>+'Rate and Bill Data'!E44*12</f>
        <v>266.15999999999997</v>
      </c>
      <c r="C40" s="26">
        <f t="shared" ref="C40:C69" si="7">+B40/$B$76</f>
        <v>0.7824130498189128</v>
      </c>
      <c r="D40" s="25">
        <f>+'Rate and Bill Data'!H44*12</f>
        <v>493.91999999999996</v>
      </c>
      <c r="E40" s="26">
        <f t="shared" si="2"/>
        <v>0.74408867504750942</v>
      </c>
      <c r="F40" s="25">
        <f>+'Rate and Bill Data'!K44*12</f>
        <v>11315.460000000001</v>
      </c>
      <c r="G40" s="26">
        <f t="shared" ref="G40:G69" si="8">+F40/$F$76</f>
        <v>0.95198625610974175</v>
      </c>
      <c r="H40" s="25"/>
      <c r="I40" s="26"/>
      <c r="J40" s="27">
        <f t="shared" si="3"/>
        <v>0.82616266032538788</v>
      </c>
      <c r="K40" s="33">
        <f>+'Rate and Bill Data'!P44</f>
        <v>9996</v>
      </c>
    </row>
    <row r="41" spans="1:11" x14ac:dyDescent="0.3">
      <c r="A41" s="17" t="str">
        <f>+'Rate and Bill Data'!A45</f>
        <v>Lakeland</v>
      </c>
      <c r="B41" s="25">
        <f>+'Rate and Bill Data'!E45*12</f>
        <v>392.40000000000003</v>
      </c>
      <c r="C41" s="26">
        <f t="shared" si="7"/>
        <v>1.1535124765139069</v>
      </c>
      <c r="D41" s="25">
        <f>+'Rate and Bill Data'!H45*12</f>
        <v>753.72</v>
      </c>
      <c r="E41" s="26">
        <f t="shared" ref="E41:E70" si="9">+D41/$D$76</f>
        <v>1.1354764256495158</v>
      </c>
      <c r="F41" s="25">
        <f>+'Rate and Bill Data'!K45*12</f>
        <v>12245.22</v>
      </c>
      <c r="G41" s="26">
        <f t="shared" si="8"/>
        <v>1.0302083294042073</v>
      </c>
      <c r="H41" s="25"/>
      <c r="I41" s="26"/>
      <c r="J41" s="27">
        <f t="shared" si="3"/>
        <v>1.10639907718921</v>
      </c>
      <c r="K41" s="33">
        <f>+'Rate and Bill Data'!P45</f>
        <v>13264</v>
      </c>
    </row>
    <row r="42" spans="1:11" x14ac:dyDescent="0.3">
      <c r="A42" s="17" t="str">
        <f>+'Rate and Bill Data'!A46</f>
        <v>London</v>
      </c>
      <c r="B42" s="25">
        <f>+'Rate and Bill Data'!E46*12</f>
        <v>313.20000000000005</v>
      </c>
      <c r="C42" s="26">
        <f t="shared" si="7"/>
        <v>0.92069344455697155</v>
      </c>
      <c r="D42" s="25">
        <f>+'Rate and Bill Data'!H46*12</f>
        <v>636.59999999999991</v>
      </c>
      <c r="E42" s="26">
        <f t="shared" si="9"/>
        <v>0.95903557364602454</v>
      </c>
      <c r="F42" s="25">
        <f>+'Rate and Bill Data'!K46*12</f>
        <v>9780</v>
      </c>
      <c r="G42" s="26">
        <f t="shared" si="8"/>
        <v>0.82280575290383895</v>
      </c>
      <c r="H42" s="25">
        <f>+'Rate and Bill Data'!N46*12</f>
        <v>507475.68</v>
      </c>
      <c r="I42" s="26">
        <f>+H42/$H$76</f>
        <v>1.3494351584585016</v>
      </c>
      <c r="J42" s="27">
        <f>+(C42+E42+G42+I42)/4</f>
        <v>1.0129924823913341</v>
      </c>
      <c r="K42" s="33">
        <f>+'Rate and Bill Data'!P46</f>
        <v>152544</v>
      </c>
    </row>
    <row r="43" spans="1:11" x14ac:dyDescent="0.3">
      <c r="A43" s="17" t="str">
        <f>+'Rate and Bill Data'!A47</f>
        <v>Midland</v>
      </c>
      <c r="B43" s="25">
        <f>+'Rate and Bill Data'!E47*12</f>
        <v>382.92</v>
      </c>
      <c r="C43" s="26">
        <f t="shared" si="7"/>
        <v>1.1256447439008797</v>
      </c>
      <c r="D43" s="25">
        <f>+'Rate and Bill Data'!H47*12</f>
        <v>663.59999999999991</v>
      </c>
      <c r="E43" s="26">
        <f t="shared" si="9"/>
        <v>0.99971097497879657</v>
      </c>
      <c r="F43" s="25">
        <f>+'Rate and Bill Data'!K47*12</f>
        <v>10390.74</v>
      </c>
      <c r="G43" s="26">
        <f t="shared" si="8"/>
        <v>0.87418820541186459</v>
      </c>
      <c r="H43" s="25"/>
      <c r="I43" s="26"/>
      <c r="J43" s="27">
        <f t="shared" si="3"/>
        <v>0.9998479747638469</v>
      </c>
      <c r="K43" s="33">
        <f>+'Rate and Bill Data'!P47</f>
        <v>7035</v>
      </c>
    </row>
    <row r="44" spans="1:11" x14ac:dyDescent="0.3">
      <c r="A44" s="17" t="str">
        <f>+'Rate and Bill Data'!A48</f>
        <v>Milton (DRO)</v>
      </c>
      <c r="B44" s="25">
        <f>+'Rate and Bill Data'!E48*12</f>
        <v>329.76</v>
      </c>
      <c r="C44" s="26">
        <f t="shared" si="7"/>
        <v>0.96937378760251236</v>
      </c>
      <c r="D44" s="25">
        <f>+'Rate and Bill Data'!H48*12</f>
        <v>616.19999999999993</v>
      </c>
      <c r="E44" s="26">
        <f t="shared" si="9"/>
        <v>0.92830304819459686</v>
      </c>
      <c r="F44" s="25">
        <f>+'Rate and Bill Data'!K48*12</f>
        <v>10612.26</v>
      </c>
      <c r="G44" s="26">
        <f t="shared" si="8"/>
        <v>0.89282500810953924</v>
      </c>
      <c r="H44" s="25">
        <f>+'Rate and Bill Data'!N48*12</f>
        <v>150130.91999999998</v>
      </c>
      <c r="I44" s="26">
        <f>+H44/$H$76</f>
        <v>0.39921507533074413</v>
      </c>
      <c r="J44" s="27">
        <f>+(C44+E44+G44+I44)/4</f>
        <v>0.79742922980934816</v>
      </c>
      <c r="K44" s="33">
        <f>+'Rate and Bill Data'!P48</f>
        <v>35111</v>
      </c>
    </row>
    <row r="45" spans="1:11" x14ac:dyDescent="0.3">
      <c r="A45" s="17" t="str">
        <f>+'Rate and Bill Data'!A49</f>
        <v xml:space="preserve">Newmarket-Tay </v>
      </c>
      <c r="B45" s="25">
        <f>+'Rate and Bill Data'!E49*12</f>
        <v>323.27999999999997</v>
      </c>
      <c r="C45" s="26">
        <f t="shared" si="7"/>
        <v>0.95032495771512671</v>
      </c>
      <c r="D45" s="25">
        <f>+'Rate and Bill Data'!H49*12</f>
        <v>834.72</v>
      </c>
      <c r="E45" s="26">
        <f t="shared" si="9"/>
        <v>1.257502629647832</v>
      </c>
      <c r="F45" s="25">
        <f>+'Rate and Bill Data'!K49*12</f>
        <v>15794.52</v>
      </c>
      <c r="G45" s="26">
        <f t="shared" si="8"/>
        <v>1.328816147275536</v>
      </c>
      <c r="H45" s="25"/>
      <c r="I45" s="26"/>
      <c r="J45" s="27">
        <f t="shared" si="3"/>
        <v>1.1788812448794983</v>
      </c>
      <c r="K45" s="33">
        <f>+'Rate and Bill Data'!P49</f>
        <v>34871</v>
      </c>
    </row>
    <row r="46" spans="1:11" x14ac:dyDescent="0.3">
      <c r="A46" s="17" t="str">
        <f>+'Rate and Bill Data'!A50</f>
        <v>Niagara Peninsula</v>
      </c>
      <c r="B46" s="25">
        <f>+'Rate and Bill Data'!E50*12</f>
        <v>396.72</v>
      </c>
      <c r="C46" s="26">
        <f t="shared" si="7"/>
        <v>1.1662116964388305</v>
      </c>
      <c r="D46" s="25">
        <f>+'Rate and Bill Data'!H50*12</f>
        <v>790.19999999999993</v>
      </c>
      <c r="E46" s="26">
        <f t="shared" si="9"/>
        <v>1.1904334123391276</v>
      </c>
      <c r="F46" s="25">
        <f>+'Rate and Bill Data'!K50*12</f>
        <v>11383.86</v>
      </c>
      <c r="G46" s="26">
        <f t="shared" si="8"/>
        <v>0.95774084849201391</v>
      </c>
      <c r="H46" s="25"/>
      <c r="I46" s="26"/>
      <c r="J46" s="27">
        <f t="shared" si="3"/>
        <v>1.1047953190899906</v>
      </c>
      <c r="K46" s="33">
        <f>+'Rate and Bill Data'!P50</f>
        <v>51824</v>
      </c>
    </row>
    <row r="47" spans="1:11" x14ac:dyDescent="0.3">
      <c r="A47" s="17" t="str">
        <f>+'Rate and Bill Data'!A51</f>
        <v>Niagara-on-the-Lake</v>
      </c>
      <c r="B47" s="25">
        <f>+'Rate and Bill Data'!E51*12</f>
        <v>346.79999999999995</v>
      </c>
      <c r="C47" s="26">
        <f t="shared" si="7"/>
        <v>1.019465155084156</v>
      </c>
      <c r="D47" s="25">
        <f>+'Rate and Bill Data'!H51*12</f>
        <v>737.28</v>
      </c>
      <c r="E47" s="26">
        <f t="shared" si="9"/>
        <v>1.1107096257268945</v>
      </c>
      <c r="F47" s="25">
        <f>+'Rate and Bill Data'!K51*12</f>
        <v>9801.18</v>
      </c>
      <c r="G47" s="26">
        <f t="shared" si="8"/>
        <v>0.82458765738712148</v>
      </c>
      <c r="H47" s="25"/>
      <c r="I47" s="26"/>
      <c r="J47" s="27">
        <f t="shared" si="3"/>
        <v>0.98492081273272403</v>
      </c>
      <c r="K47" s="33">
        <f>+'Rate and Bill Data'!P51</f>
        <v>8672</v>
      </c>
    </row>
    <row r="48" spans="1:11" x14ac:dyDescent="0.3">
      <c r="A48" s="17" t="str">
        <f>+'Rate and Bill Data'!A52</f>
        <v>Norfolk</v>
      </c>
      <c r="B48" s="25">
        <f>+'Rate and Bill Data'!E52*12</f>
        <v>455.64</v>
      </c>
      <c r="C48" s="26">
        <f t="shared" si="7"/>
        <v>1.3394149459704292</v>
      </c>
      <c r="D48" s="25">
        <f>+'Rate and Bill Data'!H52*12</f>
        <v>974.15999999999985</v>
      </c>
      <c r="E48" s="26">
        <f t="shared" si="9"/>
        <v>1.4675684800864142</v>
      </c>
      <c r="F48" s="25">
        <f>+'Rate and Bill Data'!K52*12</f>
        <v>14827.199999999999</v>
      </c>
      <c r="G48" s="26">
        <f t="shared" si="8"/>
        <v>1.2474340960588752</v>
      </c>
      <c r="H48" s="25"/>
      <c r="I48" s="26"/>
      <c r="J48" s="27">
        <f t="shared" si="3"/>
        <v>1.3514725073719063</v>
      </c>
      <c r="K48" s="33">
        <f>+'Rate and Bill Data'!P52</f>
        <v>19559</v>
      </c>
    </row>
    <row r="49" spans="1:11" x14ac:dyDescent="0.3">
      <c r="A49" s="17" t="str">
        <f>+'Rate and Bill Data'!A53</f>
        <v>North Bay</v>
      </c>
      <c r="B49" s="25">
        <f>+'Rate and Bill Data'!E53*12</f>
        <v>330.48</v>
      </c>
      <c r="C49" s="26">
        <f t="shared" si="7"/>
        <v>0.97149032425666648</v>
      </c>
      <c r="D49" s="25">
        <f>+'Rate and Bill Data'!H53*12</f>
        <v>721.08</v>
      </c>
      <c r="E49" s="26">
        <f t="shared" si="9"/>
        <v>1.0863043849272314</v>
      </c>
      <c r="F49" s="25">
        <f>+'Rate and Bill Data'!K53*12</f>
        <v>11086.02</v>
      </c>
      <c r="G49" s="26">
        <f t="shared" si="8"/>
        <v>0.93268313218885657</v>
      </c>
      <c r="H49" s="25"/>
      <c r="I49" s="26"/>
      <c r="J49" s="27">
        <f t="shared" si="3"/>
        <v>0.99682594712425143</v>
      </c>
      <c r="K49" s="33">
        <f>+'Rate and Bill Data'!P53</f>
        <v>23975</v>
      </c>
    </row>
    <row r="50" spans="1:11" x14ac:dyDescent="0.3">
      <c r="A50" s="17" t="str">
        <f>+'Rate and Bill Data'!A54</f>
        <v>Northern Ontario Wires</v>
      </c>
      <c r="B50" s="25">
        <f>+'Rate and Bill Data'!E54*12</f>
        <v>409.08000000000004</v>
      </c>
      <c r="C50" s="26">
        <f t="shared" si="7"/>
        <v>1.2025455756684735</v>
      </c>
      <c r="D50" s="25">
        <f>+'Rate and Bill Data'!H54*12</f>
        <v>718.44</v>
      </c>
      <c r="E50" s="26">
        <f t="shared" si="9"/>
        <v>1.0823272345746937</v>
      </c>
      <c r="F50" s="25">
        <f>+'Rate and Bill Data'!K54*12</f>
        <v>5052.2999999999993</v>
      </c>
      <c r="G50" s="26">
        <f t="shared" si="8"/>
        <v>0.42505741363967942</v>
      </c>
      <c r="H50" s="25"/>
      <c r="I50" s="26"/>
      <c r="J50" s="27">
        <f t="shared" si="3"/>
        <v>0.90331007462761548</v>
      </c>
      <c r="K50" s="33">
        <f>+'Rate and Bill Data'!P54</f>
        <v>6062</v>
      </c>
    </row>
    <row r="51" spans="1:11" x14ac:dyDescent="0.3">
      <c r="A51" s="17" t="str">
        <f>+'Rate and Bill Data'!A55</f>
        <v>Oakville (interim)</v>
      </c>
      <c r="B51" s="25">
        <f>+'Rate and Bill Data'!E55*12</f>
        <v>334.79999999999995</v>
      </c>
      <c r="C51" s="26">
        <f t="shared" si="7"/>
        <v>0.98418954418158999</v>
      </c>
      <c r="D51" s="25">
        <f>+'Rate and Bill Data'!H55*12</f>
        <v>807.4799999999999</v>
      </c>
      <c r="E51" s="26">
        <f t="shared" si="9"/>
        <v>1.2164656691921016</v>
      </c>
      <c r="F51" s="25">
        <f>+'Rate and Bill Data'!K55*12</f>
        <v>15749.28</v>
      </c>
      <c r="G51" s="26">
        <f t="shared" si="8"/>
        <v>1.325010039682349</v>
      </c>
      <c r="H51" s="25"/>
      <c r="I51" s="26"/>
      <c r="J51" s="27">
        <f t="shared" si="3"/>
        <v>1.17522175101868</v>
      </c>
      <c r="K51" s="33">
        <f>+'Rate and Bill Data'!P55</f>
        <v>66530</v>
      </c>
    </row>
    <row r="52" spans="1:11" x14ac:dyDescent="0.3">
      <c r="A52" s="17" t="str">
        <f>+'Rate and Bill Data'!A56</f>
        <v>Orangeville</v>
      </c>
      <c r="B52" s="25">
        <f>+'Rate and Bill Data'!E56*12</f>
        <v>316.20000000000005</v>
      </c>
      <c r="C52" s="26">
        <f t="shared" si="7"/>
        <v>0.92951234728261301</v>
      </c>
      <c r="D52" s="25">
        <f>+'Rate and Bill Data'!H56*12</f>
        <v>621.4799999999999</v>
      </c>
      <c r="E52" s="26">
        <f t="shared" si="9"/>
        <v>0.93625734889967227</v>
      </c>
      <c r="F52" s="25">
        <f>+'Rate and Bill Data'!K56*12</f>
        <v>8625.9000000000015</v>
      </c>
      <c r="G52" s="26">
        <f t="shared" si="8"/>
        <v>0.72570962617313139</v>
      </c>
      <c r="H52" s="25"/>
      <c r="I52" s="26"/>
      <c r="J52" s="27">
        <f t="shared" si="3"/>
        <v>0.86382644078513893</v>
      </c>
      <c r="K52" s="33">
        <f>+'Rate and Bill Data'!P56</f>
        <v>11685</v>
      </c>
    </row>
    <row r="53" spans="1:11" x14ac:dyDescent="0.3">
      <c r="A53" s="17" t="str">
        <f>+'Rate and Bill Data'!A57</f>
        <v>Orillia</v>
      </c>
      <c r="B53" s="25">
        <f>+'Rate and Bill Data'!E57*12</f>
        <v>334.08</v>
      </c>
      <c r="C53" s="26">
        <f t="shared" si="7"/>
        <v>0.98207300752743609</v>
      </c>
      <c r="D53" s="25">
        <f>+'Rate and Bill Data'!H57*12</f>
        <v>845.04</v>
      </c>
      <c r="E53" s="26">
        <f t="shared" si="9"/>
        <v>1.2730496719350246</v>
      </c>
      <c r="F53" s="25">
        <f>+'Rate and Bill Data'!K57*12</f>
        <v>14834.699999999999</v>
      </c>
      <c r="G53" s="26">
        <f t="shared" si="8"/>
        <v>1.2480650820657033</v>
      </c>
      <c r="H53" s="25"/>
      <c r="I53" s="26"/>
      <c r="J53" s="27">
        <f t="shared" si="3"/>
        <v>1.1677292538427213</v>
      </c>
      <c r="K53" s="33">
        <f>+'Rate and Bill Data'!P57</f>
        <v>13340</v>
      </c>
    </row>
    <row r="54" spans="1:11" x14ac:dyDescent="0.3">
      <c r="A54" s="17" t="str">
        <f>+'Rate and Bill Data'!A58</f>
        <v>Oshawa</v>
      </c>
      <c r="B54" s="25">
        <f>+'Rate and Bill Data'!E58*12</f>
        <v>270.84000000000003</v>
      </c>
      <c r="C54" s="26">
        <f t="shared" si="7"/>
        <v>0.79617053807091365</v>
      </c>
      <c r="D54" s="25">
        <f>+'Rate and Bill Data'!H58*12</f>
        <v>569.04</v>
      </c>
      <c r="E54" s="26">
        <f t="shared" si="9"/>
        <v>0.85725668053335513</v>
      </c>
      <c r="F54" s="25">
        <f>+'Rate and Bill Data'!K58*12</f>
        <v>14048.400000000001</v>
      </c>
      <c r="G54" s="26">
        <f t="shared" si="8"/>
        <v>1.1819125091098459</v>
      </c>
      <c r="H54" s="25">
        <f>+'Rate and Bill Data'!N58*12</f>
        <v>348161.04000000004</v>
      </c>
      <c r="I54" s="26">
        <f>+H54/$H$76</f>
        <v>0.92579953423871819</v>
      </c>
      <c r="J54" s="27">
        <f>+(C54+E54+G54+I54)/4</f>
        <v>0.94028481548820819</v>
      </c>
      <c r="K54" s="33">
        <f>+'Rate and Bill Data'!P58</f>
        <v>54731</v>
      </c>
    </row>
    <row r="55" spans="1:11" x14ac:dyDescent="0.3">
      <c r="A55" s="17" t="str">
        <f>+'Rate and Bill Data'!A59</f>
        <v>Ottawa River</v>
      </c>
      <c r="B55" s="25">
        <f>+'Rate and Bill Data'!E59*12</f>
        <v>292.08</v>
      </c>
      <c r="C55" s="26">
        <f t="shared" si="7"/>
        <v>0.8586083693684553</v>
      </c>
      <c r="D55" s="25">
        <f>+'Rate and Bill Data'!H59*12</f>
        <v>564.24</v>
      </c>
      <c r="E55" s="26">
        <f t="shared" si="9"/>
        <v>0.8500254980741957</v>
      </c>
      <c r="F55" s="25">
        <f>+'Rate and Bill Data'!K59*12</f>
        <v>11289</v>
      </c>
      <c r="G55" s="26">
        <f t="shared" si="8"/>
        <v>0.94976013747765209</v>
      </c>
      <c r="H55" s="25"/>
      <c r="I55" s="26"/>
      <c r="J55" s="27">
        <f t="shared" si="3"/>
        <v>0.88613133497343421</v>
      </c>
      <c r="K55" s="33">
        <f>+'Rate and Bill Data'!P59</f>
        <v>10820</v>
      </c>
    </row>
    <row r="56" spans="1:11" x14ac:dyDescent="0.3">
      <c r="A56" s="17" t="str">
        <f>+'Rate and Bill Data'!A60</f>
        <v>Peterborough</v>
      </c>
      <c r="B56" s="25">
        <f>+'Rate and Bill Data'!E60*12</f>
        <v>272.64</v>
      </c>
      <c r="C56" s="26">
        <f t="shared" si="7"/>
        <v>0.80146187970629845</v>
      </c>
      <c r="D56" s="25">
        <f>+'Rate and Bill Data'!H60*12</f>
        <v>584.76</v>
      </c>
      <c r="E56" s="26">
        <f t="shared" si="9"/>
        <v>0.88093880308710237</v>
      </c>
      <c r="F56" s="25">
        <f>+'Rate and Bill Data'!K60*12</f>
        <v>10045.44</v>
      </c>
      <c r="G56" s="26">
        <f t="shared" si="8"/>
        <v>0.84513760965749896</v>
      </c>
      <c r="H56" s="25">
        <f>+'Rate and Bill Data'!N60*12</f>
        <v>166332.24</v>
      </c>
      <c r="I56" s="26">
        <f>+H56/$H$76</f>
        <v>0.44229621534012725</v>
      </c>
      <c r="J56" s="27">
        <f t="shared" ref="J56:J57" si="10">+(C56+E56+G56+I56)/4</f>
        <v>0.74245862694775677</v>
      </c>
      <c r="K56" s="33">
        <f>+'Rate and Bill Data'!P60</f>
        <v>36058</v>
      </c>
    </row>
    <row r="57" spans="1:11" x14ac:dyDescent="0.3">
      <c r="A57" s="17" t="str">
        <f>+'Rate and Bill Data'!A61</f>
        <v>Powerstream (DRO)</v>
      </c>
      <c r="B57" s="25">
        <f>+'Rate and Bill Data'!E61*12</f>
        <v>292.08</v>
      </c>
      <c r="C57" s="26">
        <f t="shared" si="7"/>
        <v>0.8586083693684553</v>
      </c>
      <c r="D57" s="25">
        <f>+'Rate and Bill Data'!H61*12</f>
        <v>659.40000000000009</v>
      </c>
      <c r="E57" s="26">
        <f t="shared" si="9"/>
        <v>0.99338369032703233</v>
      </c>
      <c r="F57" s="25">
        <f>+'Rate and Bill Data'!K61*12</f>
        <v>11854.740000000002</v>
      </c>
      <c r="G57" s="26">
        <f t="shared" si="8"/>
        <v>0.99735667394470928</v>
      </c>
      <c r="H57" s="25">
        <f>+'Rate and Bill Data'!N61*12</f>
        <v>245852.16</v>
      </c>
      <c r="I57" s="26">
        <f>+H57/$H$76</f>
        <v>0.65374866532907527</v>
      </c>
      <c r="J57" s="27">
        <f t="shared" si="10"/>
        <v>0.87577434974231805</v>
      </c>
      <c r="K57" s="33">
        <f>+'Rate and Bill Data'!P61</f>
        <v>353284</v>
      </c>
    </row>
    <row r="58" spans="1:11" x14ac:dyDescent="0.3">
      <c r="A58" s="17" t="str">
        <f>+'Rate and Bill Data'!A62</f>
        <v>PUC Distribution</v>
      </c>
      <c r="B58" s="25">
        <f>+'Rate and Bill Data'!E62*12</f>
        <v>290.28000000000003</v>
      </c>
      <c r="C58" s="26">
        <f t="shared" si="7"/>
        <v>0.8533170277330705</v>
      </c>
      <c r="D58" s="25">
        <f>+'Rate and Bill Data'!H62*12</f>
        <v>687.24</v>
      </c>
      <c r="E58" s="26">
        <f t="shared" si="9"/>
        <v>1.0353245485901572</v>
      </c>
      <c r="F58" s="25">
        <f>+'Rate and Bill Data'!K62*12</f>
        <v>17432.34</v>
      </c>
      <c r="G58" s="26">
        <f t="shared" si="8"/>
        <v>1.4666083475026286</v>
      </c>
      <c r="H58" s="25"/>
      <c r="I58" s="26"/>
      <c r="J58" s="27">
        <f t="shared" si="3"/>
        <v>1.1184166412752854</v>
      </c>
      <c r="K58" s="33">
        <f>+'Rate and Bill Data'!P62</f>
        <v>33487</v>
      </c>
    </row>
    <row r="59" spans="1:11" x14ac:dyDescent="0.3">
      <c r="A59" s="17" t="str">
        <f>+'Rate and Bill Data'!A63</f>
        <v>Renfrew (2015)</v>
      </c>
      <c r="B59" s="25">
        <f>+'Rate and Bill Data'!E63*12</f>
        <v>306.84000000000003</v>
      </c>
      <c r="C59" s="26">
        <f t="shared" si="7"/>
        <v>0.90199737077861153</v>
      </c>
      <c r="D59" s="25">
        <f>+'Rate and Bill Data'!H63*12</f>
        <v>703.80000000000007</v>
      </c>
      <c r="E59" s="26">
        <f t="shared" si="9"/>
        <v>1.0602721280742573</v>
      </c>
      <c r="F59" s="25">
        <f>+'Rate and Bill Data'!K63*12</f>
        <v>9870.5399999999991</v>
      </c>
      <c r="G59" s="26">
        <f t="shared" si="8"/>
        <v>0.83042301597826762</v>
      </c>
      <c r="H59" s="25"/>
      <c r="I59" s="26"/>
      <c r="J59" s="27">
        <f t="shared" si="3"/>
        <v>0.93089750494371215</v>
      </c>
      <c r="K59" s="33">
        <f>+'Rate and Bill Data'!P63</f>
        <v>4246</v>
      </c>
    </row>
    <row r="60" spans="1:11" x14ac:dyDescent="0.3">
      <c r="A60" s="17" t="str">
        <f>+'Rate and Bill Data'!A64</f>
        <v>Rideau St. Lawr. (2015)</v>
      </c>
      <c r="B60" s="25">
        <f>+'Rate and Bill Data'!E64*12</f>
        <v>302.27999999999997</v>
      </c>
      <c r="C60" s="26">
        <f t="shared" si="7"/>
        <v>0.88859263863563631</v>
      </c>
      <c r="D60" s="25">
        <f>+'Rate and Bill Data'!H64*12</f>
        <v>587.04</v>
      </c>
      <c r="E60" s="26">
        <f t="shared" si="9"/>
        <v>0.88437361475520315</v>
      </c>
      <c r="F60" s="25">
        <f>+'Rate and Bill Data'!K64*12</f>
        <v>9351.5999999999985</v>
      </c>
      <c r="G60" s="26">
        <f t="shared" si="8"/>
        <v>0.78676383219381785</v>
      </c>
      <c r="H60" s="25"/>
      <c r="I60" s="26"/>
      <c r="J60" s="27">
        <f t="shared" si="3"/>
        <v>0.85324336186155236</v>
      </c>
      <c r="K60" s="33">
        <f>+'Rate and Bill Data'!P64</f>
        <v>5858</v>
      </c>
    </row>
    <row r="61" spans="1:11" x14ac:dyDescent="0.3">
      <c r="A61" s="17" t="str">
        <f>+'Rate and Bill Data'!A65</f>
        <v>St.Thomas</v>
      </c>
      <c r="B61" s="25">
        <f>+'Rate and Bill Data'!E65*12</f>
        <v>330.59999999999997</v>
      </c>
      <c r="C61" s="26">
        <f t="shared" si="7"/>
        <v>0.971843080365692</v>
      </c>
      <c r="D61" s="25">
        <f>+'Rate and Bill Data'!H65*12</f>
        <v>669.84000000000015</v>
      </c>
      <c r="E61" s="26">
        <f t="shared" si="9"/>
        <v>1.0091115121757042</v>
      </c>
      <c r="F61" s="25">
        <f>+'Rate and Bill Data'!K65*12</f>
        <v>11455.019999999999</v>
      </c>
      <c r="G61" s="26">
        <f t="shared" si="8"/>
        <v>0.9637276437247988</v>
      </c>
      <c r="H61" s="25"/>
      <c r="I61" s="26"/>
      <c r="J61" s="27">
        <f t="shared" si="3"/>
        <v>0.98156074542206495</v>
      </c>
      <c r="K61" s="33">
        <f>+'Rate and Bill Data'!P65</f>
        <v>16918</v>
      </c>
    </row>
    <row r="62" spans="1:11" x14ac:dyDescent="0.3">
      <c r="A62" s="17" t="str">
        <f>+'Rate and Bill Data'!A66</f>
        <v>Sioux Lookout</v>
      </c>
      <c r="B62" s="25">
        <f>+'Rate and Bill Data'!E66*12</f>
        <v>460.20000000000005</v>
      </c>
      <c r="C62" s="26">
        <f t="shared" si="7"/>
        <v>1.3528196781134045</v>
      </c>
      <c r="D62" s="25">
        <f>+'Rate and Bill Data'!H66*12</f>
        <v>708.72</v>
      </c>
      <c r="E62" s="26">
        <f t="shared" si="9"/>
        <v>1.0676840900948958</v>
      </c>
      <c r="F62" s="25">
        <f>+'Rate and Bill Data'!K66*12</f>
        <v>8557.26</v>
      </c>
      <c r="G62" s="26">
        <f t="shared" si="8"/>
        <v>0.71993484223864057</v>
      </c>
      <c r="H62" s="25"/>
      <c r="I62" s="26"/>
      <c r="J62" s="27">
        <f t="shared" si="3"/>
        <v>1.0468128701489803</v>
      </c>
      <c r="K62" s="33">
        <f>+'Rate and Bill Data'!P66</f>
        <v>2779</v>
      </c>
    </row>
    <row r="63" spans="1:11" x14ac:dyDescent="0.3">
      <c r="A63" s="17" t="str">
        <f>+'Rate and Bill Data'!A67</f>
        <v>Thunder Bay</v>
      </c>
      <c r="B63" s="25">
        <f>+'Rate and Bill Data'!E67*12</f>
        <v>276</v>
      </c>
      <c r="C63" s="26">
        <f t="shared" si="7"/>
        <v>0.81133905075901691</v>
      </c>
      <c r="D63" s="25">
        <f>+'Rate and Bill Data'!H67*12</f>
        <v>661.68000000000006</v>
      </c>
      <c r="E63" s="26">
        <f t="shared" si="9"/>
        <v>0.996818501995133</v>
      </c>
      <c r="F63" s="25">
        <f>+'Rate and Bill Data'!K67*12</f>
        <v>10248.779999999999</v>
      </c>
      <c r="G63" s="26">
        <f t="shared" si="8"/>
        <v>0.86224490227462225</v>
      </c>
      <c r="H63" s="25"/>
      <c r="I63" s="26"/>
      <c r="J63" s="27">
        <f t="shared" si="3"/>
        <v>0.89013415167625742</v>
      </c>
      <c r="K63" s="33">
        <f>+'Rate and Bill Data'!P67</f>
        <v>50482</v>
      </c>
    </row>
    <row r="64" spans="1:11" x14ac:dyDescent="0.3">
      <c r="A64" s="17" t="str">
        <f>+'Rate and Bill Data'!A68</f>
        <v>Tillsonburg</v>
      </c>
      <c r="B64" s="25">
        <f>+'Rate and Bill Data'!E68*12</f>
        <v>354.72</v>
      </c>
      <c r="C64" s="26">
        <f t="shared" si="7"/>
        <v>1.0427470582798497</v>
      </c>
      <c r="D64" s="25">
        <f>+'Rate and Bill Data'!H68*12</f>
        <v>749.04</v>
      </c>
      <c r="E64" s="26">
        <f t="shared" si="9"/>
        <v>1.1284260227518352</v>
      </c>
      <c r="F64" s="25">
        <f>+'Rate and Bill Data'!K68*12</f>
        <v>7764.18</v>
      </c>
      <c r="G64" s="26">
        <f t="shared" si="8"/>
        <v>0.65321185793261027</v>
      </c>
      <c r="H64" s="25"/>
      <c r="I64" s="26"/>
      <c r="J64" s="27">
        <f t="shared" si="3"/>
        <v>0.9414616463214317</v>
      </c>
      <c r="K64" s="33">
        <f>+'Rate and Bill Data'!P68</f>
        <v>6935</v>
      </c>
    </row>
    <row r="65" spans="1:11" x14ac:dyDescent="0.3">
      <c r="A65" s="17" t="str">
        <f>+'Rate and Bill Data'!A69</f>
        <v xml:space="preserve">Toronto Hydro </v>
      </c>
      <c r="B65" s="25">
        <f>+'Rate and Bill Data'!E69*12</f>
        <v>461.87113645833335</v>
      </c>
      <c r="C65" s="26">
        <f t="shared" si="7"/>
        <v>1.357732208069176</v>
      </c>
      <c r="D65" s="25">
        <f>+'Rate and Bill Data'!H69*12</f>
        <v>1052.7022619791667</v>
      </c>
      <c r="E65" s="26">
        <f t="shared" si="9"/>
        <v>1.5858921107377599</v>
      </c>
      <c r="F65" s="25">
        <f>+'Rate and Bill Data'!K69*12</f>
        <v>21534.032582291667</v>
      </c>
      <c r="G65" s="26">
        <f t="shared" si="8"/>
        <v>1.811689764000848</v>
      </c>
      <c r="H65" s="25">
        <f>+'Rate and Bill Data'!N69*12</f>
        <v>754349.05937135429</v>
      </c>
      <c r="I65" s="26">
        <f>+H65/$H$76</f>
        <v>2.0058993614547305</v>
      </c>
      <c r="J65" s="27">
        <f t="shared" ref="J65:J66" si="11">+(C65+E65+G65+I65)/4</f>
        <v>1.6903033610656286</v>
      </c>
      <c r="K65" s="33">
        <f>+'Rate and Bill Data'!P69</f>
        <v>744252</v>
      </c>
    </row>
    <row r="66" spans="1:11" x14ac:dyDescent="0.3">
      <c r="A66" s="17" t="str">
        <f>+'Rate and Bill Data'!A70</f>
        <v>Veridian</v>
      </c>
      <c r="B66" s="25">
        <f>+'Rate and Bill Data'!E70*12</f>
        <v>313.68</v>
      </c>
      <c r="C66" s="26">
        <f t="shared" si="7"/>
        <v>0.92210446899307408</v>
      </c>
      <c r="D66" s="25">
        <f>+'Rate and Bill Data'!H70*12</f>
        <v>600.36</v>
      </c>
      <c r="E66" s="26">
        <f t="shared" si="9"/>
        <v>0.90444014607937073</v>
      </c>
      <c r="F66" s="25">
        <f>+'Rate and Bill Data'!K70*12</f>
        <v>11112.06</v>
      </c>
      <c r="G66" s="26">
        <f t="shared" si="8"/>
        <v>0.93487391560456357</v>
      </c>
      <c r="H66" s="25">
        <f>+'Rate and Bill Data'!N70*12</f>
        <v>451744.56000000006</v>
      </c>
      <c r="I66" s="26">
        <f>+H66/$H$76</f>
        <v>1.2012398148939201</v>
      </c>
      <c r="J66" s="27">
        <f t="shared" si="11"/>
        <v>0.99066458639273203</v>
      </c>
      <c r="K66" s="33">
        <f>+'Rate and Bill Data'!P70</f>
        <v>117494</v>
      </c>
    </row>
    <row r="67" spans="1:11" x14ac:dyDescent="0.3">
      <c r="A67" s="17" t="str">
        <f>+'Rate and Bill Data'!A71</f>
        <v xml:space="preserve">Wasaga </v>
      </c>
      <c r="B67" s="25">
        <f>+'Rate and Bill Data'!E71*12</f>
        <v>292.20000000000005</v>
      </c>
      <c r="C67" s="26">
        <f t="shared" si="7"/>
        <v>0.85896112547748116</v>
      </c>
      <c r="D67" s="25">
        <f>+'Rate and Bill Data'!H71*12</f>
        <v>534.72</v>
      </c>
      <c r="E67" s="26">
        <f t="shared" si="9"/>
        <v>0.80555372595036501</v>
      </c>
      <c r="F67" s="25">
        <f>+'Rate and Bill Data'!K71*12</f>
        <v>15692.16</v>
      </c>
      <c r="G67" s="26">
        <f t="shared" si="8"/>
        <v>1.3202044502543462</v>
      </c>
      <c r="H67" s="25"/>
      <c r="I67" s="26"/>
      <c r="J67" s="27">
        <f t="shared" si="3"/>
        <v>0.99490643389406408</v>
      </c>
      <c r="K67" s="33">
        <f>+'Rate and Bill Data'!P71</f>
        <v>12985</v>
      </c>
    </row>
    <row r="68" spans="1:11" x14ac:dyDescent="0.3">
      <c r="A68" s="17" t="str">
        <f>+'Rate and Bill Data'!A72</f>
        <v>Waterloo North</v>
      </c>
      <c r="B68" s="25">
        <f>+'Rate and Bill Data'!E72*12</f>
        <v>384.36</v>
      </c>
      <c r="C68" s="26">
        <f t="shared" si="7"/>
        <v>1.1298778172091877</v>
      </c>
      <c r="D68" s="25">
        <f>+'Rate and Bill Data'!H72*12</f>
        <v>765.12000000000012</v>
      </c>
      <c r="E68" s="26">
        <f t="shared" si="9"/>
        <v>1.1526504839900198</v>
      </c>
      <c r="F68" s="25">
        <f>+'Rate and Bill Data'!K72*12</f>
        <v>16627.260000000002</v>
      </c>
      <c r="G68" s="26">
        <f t="shared" si="8"/>
        <v>1.3988757855856735</v>
      </c>
      <c r="H68" s="25">
        <f>+'Rate and Bill Data'!N72*12</f>
        <v>566060.6399999999</v>
      </c>
      <c r="I68" s="26">
        <f>+H68/$H$76</f>
        <v>1.5052191849578302</v>
      </c>
      <c r="J68" s="27">
        <f t="shared" ref="J68:J69" si="12">+(C68+E68+G68+I68)/4</f>
        <v>1.2966558179356777</v>
      </c>
      <c r="K68" s="33">
        <f>+'Rate and Bill Data'!P72</f>
        <v>54674</v>
      </c>
    </row>
    <row r="69" spans="1:11" x14ac:dyDescent="0.3">
      <c r="A69" s="17" t="str">
        <f>+'Rate and Bill Data'!A73</f>
        <v>Welland</v>
      </c>
      <c r="B69" s="25">
        <f>+'Rate and Bill Data'!E73*12</f>
        <v>325.92000000000007</v>
      </c>
      <c r="C69" s="26">
        <f t="shared" si="7"/>
        <v>0.95808559211369149</v>
      </c>
      <c r="D69" s="25">
        <f>+'Rate and Bill Data'!H73*12</f>
        <v>557.16</v>
      </c>
      <c r="E69" s="26">
        <f t="shared" si="9"/>
        <v>0.83935950394693548</v>
      </c>
      <c r="F69" s="25">
        <f>+'Rate and Bill Data'!K73*12</f>
        <v>10761.24</v>
      </c>
      <c r="G69" s="26">
        <f t="shared" si="8"/>
        <v>0.90535891414917258</v>
      </c>
      <c r="H69" s="25">
        <f>+'Rate and Bill Data'!N73*12</f>
        <v>196922.76</v>
      </c>
      <c r="I69" s="26">
        <f>+H69/$H$76</f>
        <v>0.52363986357865566</v>
      </c>
      <c r="J69" s="27">
        <f t="shared" si="12"/>
        <v>0.80661096844711389</v>
      </c>
      <c r="K69" s="33">
        <f>+'Rate and Bill Data'!P73</f>
        <v>22470</v>
      </c>
    </row>
    <row r="70" spans="1:11" x14ac:dyDescent="0.3">
      <c r="A70" s="17" t="str">
        <f>+'Rate and Bill Data'!A74</f>
        <v>Wellington North</v>
      </c>
      <c r="B70" s="25">
        <f>+'Rate and Bill Data'!E74*12</f>
        <v>434.52</v>
      </c>
      <c r="C70" s="26">
        <f t="shared" ref="C70:C74" si="13">+B70/$B$76</f>
        <v>1.2773298707819132</v>
      </c>
      <c r="D70" s="25">
        <f>+'Rate and Bill Data'!H74*12</f>
        <v>930.11999999999989</v>
      </c>
      <c r="E70" s="26">
        <f t="shared" si="9"/>
        <v>1.4012223810236262</v>
      </c>
      <c r="F70" s="25">
        <f>+'Rate and Bill Data'!K74*12</f>
        <v>11205.3</v>
      </c>
      <c r="G70" s="26">
        <f t="shared" ref="G70:G74" si="14">+F70/$F$76</f>
        <v>0.94271833364145052</v>
      </c>
      <c r="H70" s="25"/>
      <c r="I70" s="26"/>
      <c r="J70" s="27">
        <f t="shared" ref="J70:J74" si="15">+(C70+E70+G70)/3</f>
        <v>1.2070901951489967</v>
      </c>
      <c r="K70" s="33">
        <f>+'Rate and Bill Data'!P74</f>
        <v>3731</v>
      </c>
    </row>
    <row r="71" spans="1:11" x14ac:dyDescent="0.3">
      <c r="A71" s="17" t="str">
        <f>+'Rate and Bill Data'!A75</f>
        <v>WestCoast Huron</v>
      </c>
      <c r="B71" s="25">
        <f>+'Rate and Bill Data'!E75*12</f>
        <v>425.28</v>
      </c>
      <c r="C71" s="26">
        <f t="shared" si="13"/>
        <v>1.2501676503869374</v>
      </c>
      <c r="D71" s="25">
        <f>+'Rate and Bill Data'!H75*12</f>
        <v>642.72</v>
      </c>
      <c r="E71" s="26">
        <f t="shared" ref="E71:E74" si="16">+D71/$D$76</f>
        <v>0.96825533128145314</v>
      </c>
      <c r="F71" s="25">
        <f>+'Rate and Bill Data'!K75*12</f>
        <v>8964</v>
      </c>
      <c r="G71" s="26">
        <f t="shared" si="14"/>
        <v>0.75415447536094193</v>
      </c>
      <c r="H71" s="25">
        <f>+'Rate and Bill Data'!N75*12</f>
        <v>152306.87999999998</v>
      </c>
      <c r="I71" s="26">
        <f>+H71/$H$76</f>
        <v>0.40500119877098339</v>
      </c>
      <c r="J71" s="27">
        <f>+(C71+E71+G71+I71)/4</f>
        <v>0.84439466395007901</v>
      </c>
      <c r="K71" s="33">
        <f>+'Rate and Bill Data'!P75</f>
        <v>3797</v>
      </c>
    </row>
    <row r="72" spans="1:11" x14ac:dyDescent="0.3">
      <c r="A72" s="17" t="str">
        <f>+'Rate and Bill Data'!A76</f>
        <v>Westario</v>
      </c>
      <c r="B72" s="25">
        <f>+'Rate and Bill Data'!E76*12</f>
        <v>311.88</v>
      </c>
      <c r="C72" s="26">
        <f t="shared" si="13"/>
        <v>0.91681312735768916</v>
      </c>
      <c r="D72" s="25">
        <f>+'Rate and Bill Data'!H76*12</f>
        <v>563.28</v>
      </c>
      <c r="E72" s="26">
        <f t="shared" si="16"/>
        <v>0.84857926158236374</v>
      </c>
      <c r="F72" s="25">
        <f>+'Rate and Bill Data'!K76*12</f>
        <v>9177.84</v>
      </c>
      <c r="G72" s="26">
        <f t="shared" si="14"/>
        <v>0.77214514838762471</v>
      </c>
      <c r="H72" s="25"/>
      <c r="I72" s="27"/>
      <c r="J72" s="27">
        <f t="shared" si="15"/>
        <v>0.84584584577589261</v>
      </c>
      <c r="K72" s="33">
        <f>+'Rate and Bill Data'!P76</f>
        <v>22822</v>
      </c>
    </row>
    <row r="73" spans="1:11" x14ac:dyDescent="0.3">
      <c r="A73" s="17" t="str">
        <f>+'Rate and Bill Data'!A77</f>
        <v>Whitby</v>
      </c>
      <c r="B73" s="25">
        <f>+'Rate and Bill Data'!E77*12</f>
        <v>362.88</v>
      </c>
      <c r="C73" s="26">
        <f t="shared" si="13"/>
        <v>1.0667344736935944</v>
      </c>
      <c r="D73" s="25">
        <f>+'Rate and Bill Data'!H77*12</f>
        <v>749.40000000000009</v>
      </c>
      <c r="E73" s="26">
        <f t="shared" si="16"/>
        <v>1.1289683614362724</v>
      </c>
      <c r="F73" s="25">
        <f>+'Rate and Bill Data'!K77*12</f>
        <v>14935.920000000002</v>
      </c>
      <c r="G73" s="26">
        <f t="shared" si="14"/>
        <v>1.2565808692138556</v>
      </c>
      <c r="H73" s="25"/>
      <c r="I73" s="27"/>
      <c r="J73" s="27">
        <f t="shared" si="15"/>
        <v>1.1507612347812408</v>
      </c>
      <c r="K73" s="33">
        <f>+'Rate and Bill Data'!P77</f>
        <v>41488</v>
      </c>
    </row>
    <row r="74" spans="1:11" x14ac:dyDescent="0.3">
      <c r="A74" s="17" t="str">
        <f>+'Rate and Bill Data'!A78</f>
        <v>Woodstock</v>
      </c>
      <c r="B74" s="25">
        <f>+'Rate and Bill Data'!E78*12</f>
        <v>367.43999999999994</v>
      </c>
      <c r="C74" s="26">
        <f t="shared" si="13"/>
        <v>1.0801392058365693</v>
      </c>
      <c r="D74" s="25">
        <f>+'Rate and Bill Data'!H78*12</f>
        <v>650.28</v>
      </c>
      <c r="E74" s="26">
        <f t="shared" si="16"/>
        <v>0.97964444365462922</v>
      </c>
      <c r="F74" s="25">
        <f>+'Rate and Bill Data'!K78*12</f>
        <v>9412.6200000000008</v>
      </c>
      <c r="G74" s="26">
        <f t="shared" si="14"/>
        <v>0.79189753434537147</v>
      </c>
      <c r="H74" s="25"/>
      <c r="I74" s="27"/>
      <c r="J74" s="27">
        <f t="shared" si="15"/>
        <v>0.95056039461219</v>
      </c>
      <c r="K74" s="33">
        <f>+'Rate and Bill Data'!P78</f>
        <v>15745</v>
      </c>
    </row>
    <row r="75" spans="1:11" x14ac:dyDescent="0.3">
      <c r="A75" s="17"/>
      <c r="B75" s="25"/>
      <c r="C75" s="25"/>
      <c r="D75" s="25"/>
      <c r="E75" s="25"/>
      <c r="F75" s="25"/>
      <c r="G75" s="25"/>
      <c r="H75" s="25"/>
      <c r="I75" s="24"/>
      <c r="J75" s="24"/>
      <c r="K75" s="33"/>
    </row>
    <row r="76" spans="1:11" x14ac:dyDescent="0.3">
      <c r="A76" s="18" t="s">
        <v>24</v>
      </c>
      <c r="B76" s="25">
        <f>AVERAGE(B8:B74)</f>
        <v>340.17837517101987</v>
      </c>
      <c r="C76" s="25"/>
      <c r="D76" s="25">
        <f>AVERAGE(D8:D74)</f>
        <v>663.79185245423014</v>
      </c>
      <c r="E76" s="25"/>
      <c r="F76" s="25">
        <f>AVERAGE(F8:F74)</f>
        <v>11886.15899376555</v>
      </c>
      <c r="G76" s="25"/>
      <c r="H76" s="25">
        <f>AVERAGE(H8:H74)</f>
        <v>376065.25724415242</v>
      </c>
      <c r="I76" s="24"/>
      <c r="J76" s="24"/>
      <c r="K76" s="33"/>
    </row>
    <row r="77" spans="1:11" x14ac:dyDescent="0.3">
      <c r="B77" s="28"/>
      <c r="C77" s="29"/>
      <c r="D77" s="28"/>
      <c r="E77" s="29"/>
      <c r="F77" s="28"/>
      <c r="G77" s="29"/>
      <c r="H77" s="28"/>
      <c r="I77" s="29"/>
      <c r="J77" s="30"/>
    </row>
    <row r="78" spans="1:11" x14ac:dyDescent="0.3">
      <c r="B78" s="9"/>
      <c r="C78" s="9"/>
      <c r="D78" s="9"/>
      <c r="E78" s="9"/>
      <c r="F78" s="9"/>
      <c r="G78" s="9"/>
      <c r="H78" s="9"/>
    </row>
    <row r="79" spans="1:11" x14ac:dyDescent="0.3">
      <c r="B79" s="9"/>
      <c r="C79" s="9"/>
      <c r="D79" s="9"/>
      <c r="E79" s="9"/>
      <c r="F79" s="9"/>
      <c r="G79" s="9"/>
      <c r="H79" s="9"/>
    </row>
    <row r="80" spans="1:11" x14ac:dyDescent="0.3">
      <c r="B80" s="9"/>
      <c r="C80" s="9"/>
      <c r="D80" s="9"/>
      <c r="E80" s="9"/>
      <c r="F80" s="9"/>
      <c r="G80" s="9"/>
      <c r="H80" s="9"/>
    </row>
    <row r="81" spans="2:8" x14ac:dyDescent="0.3">
      <c r="B81" s="9"/>
      <c r="C81" s="9"/>
      <c r="D81" s="9"/>
      <c r="E81" s="9"/>
      <c r="F81" s="9"/>
      <c r="G81" s="9"/>
      <c r="H81" s="9"/>
    </row>
    <row r="82" spans="2:8" x14ac:dyDescent="0.3">
      <c r="B82" s="9"/>
      <c r="C82" s="9"/>
      <c r="D82" s="9"/>
      <c r="E82" s="9"/>
      <c r="F82" s="9"/>
      <c r="G82" s="9"/>
      <c r="H82" s="9"/>
    </row>
  </sheetData>
  <sortState ref="A8:J17">
    <sortCondition ref="J8:J17"/>
  </sortState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7"/>
  <sheetViews>
    <sheetView workbookViewId="0">
      <selection activeCell="L22" sqref="L22"/>
    </sheetView>
  </sheetViews>
  <sheetFormatPr defaultRowHeight="14.4" x14ac:dyDescent="0.3"/>
  <cols>
    <col min="1" max="1" width="23.88671875" customWidth="1"/>
    <col min="2" max="2" width="8.44140625" customWidth="1"/>
    <col min="3" max="3" width="6.6640625" customWidth="1"/>
    <col min="4" max="4" width="8.33203125" customWidth="1"/>
    <col min="5" max="5" width="6.6640625" customWidth="1"/>
    <col min="6" max="6" width="9.109375" customWidth="1"/>
    <col min="7" max="7" width="6.33203125" customWidth="1"/>
    <col min="8" max="8" width="6.88671875" customWidth="1"/>
  </cols>
  <sheetData>
    <row r="2" spans="1:9" ht="18" x14ac:dyDescent="0.35">
      <c r="A2" s="5" t="s">
        <v>93</v>
      </c>
    </row>
    <row r="3" spans="1:9" x14ac:dyDescent="0.3">
      <c r="A3" s="4" t="s">
        <v>17</v>
      </c>
    </row>
    <row r="5" spans="1:9" x14ac:dyDescent="0.3">
      <c r="A5" s="14" t="s">
        <v>18</v>
      </c>
      <c r="B5" s="15" t="s">
        <v>0</v>
      </c>
      <c r="C5" s="15"/>
      <c r="D5" s="15" t="s">
        <v>3</v>
      </c>
      <c r="E5" s="15"/>
      <c r="F5" s="15" t="s">
        <v>4</v>
      </c>
      <c r="G5" s="15"/>
      <c r="H5" s="14" t="s">
        <v>26</v>
      </c>
      <c r="I5" s="31" t="s">
        <v>70</v>
      </c>
    </row>
    <row r="6" spans="1:9" x14ac:dyDescent="0.3">
      <c r="A6" s="17"/>
      <c r="B6" s="14" t="s">
        <v>19</v>
      </c>
      <c r="C6" s="14" t="s">
        <v>23</v>
      </c>
      <c r="D6" s="14" t="s">
        <v>20</v>
      </c>
      <c r="E6" s="14" t="s">
        <v>23</v>
      </c>
      <c r="F6" s="14" t="s">
        <v>21</v>
      </c>
      <c r="G6" s="14" t="s">
        <v>23</v>
      </c>
      <c r="H6" s="14" t="s">
        <v>25</v>
      </c>
      <c r="I6" s="32" t="s">
        <v>69</v>
      </c>
    </row>
    <row r="7" spans="1:9" x14ac:dyDescent="0.3">
      <c r="A7" s="17"/>
      <c r="B7" s="14"/>
      <c r="C7" s="14"/>
      <c r="D7" s="14"/>
      <c r="E7" s="14"/>
      <c r="F7" s="14"/>
      <c r="G7" s="14"/>
      <c r="H7" s="14"/>
      <c r="I7" s="3"/>
    </row>
    <row r="8" spans="1:9" x14ac:dyDescent="0.3">
      <c r="A8" s="17" t="str">
        <f>+'Rate and Bill Data'!A58</f>
        <v>Oshawa</v>
      </c>
      <c r="B8" s="25">
        <v>270.84000000000003</v>
      </c>
      <c r="C8" s="26">
        <f>+B8/$B$21</f>
        <v>0.82737131510615558</v>
      </c>
      <c r="D8" s="25">
        <v>569.04</v>
      </c>
      <c r="E8" s="26">
        <f>+D8/$D$21</f>
        <v>0.88223255813953494</v>
      </c>
      <c r="F8" s="25">
        <v>14048.400000000001</v>
      </c>
      <c r="G8" s="26">
        <f>+F8/$F$21</f>
        <v>1.0981425207390834</v>
      </c>
      <c r="H8" s="26">
        <f>+(C8+E8+G8)/3</f>
        <v>0.93591546466159115</v>
      </c>
      <c r="I8" s="33">
        <v>54731</v>
      </c>
    </row>
    <row r="9" spans="1:9" x14ac:dyDescent="0.3">
      <c r="A9" s="17" t="str">
        <f>+'Rate and Bill Data'!A72</f>
        <v>Waterloo North</v>
      </c>
      <c r="B9" s="25">
        <v>384.36</v>
      </c>
      <c r="C9" s="26">
        <f t="shared" ref="C9:C19" si="0">+B9/$B$21</f>
        <v>1.1741561020314648</v>
      </c>
      <c r="D9" s="25">
        <v>765.12000000000012</v>
      </c>
      <c r="E9" s="26">
        <f>+D9/$D$21</f>
        <v>1.1862325581395352</v>
      </c>
      <c r="F9" s="25">
        <v>16627.260000000002</v>
      </c>
      <c r="G9" s="26">
        <f t="shared" ref="G9:G19" si="1">+F9/$F$21</f>
        <v>1.2997281690003226</v>
      </c>
      <c r="H9" s="26">
        <f t="shared" ref="H9:H19" si="2">+(C9+E9+G9)/3</f>
        <v>1.2200389430571075</v>
      </c>
      <c r="I9" s="33">
        <v>54674</v>
      </c>
    </row>
    <row r="10" spans="1:9" x14ac:dyDescent="0.3">
      <c r="A10" s="17" t="str">
        <f>+'Rate and Bill Data'!A31</f>
        <v>Guelph</v>
      </c>
      <c r="B10" s="25">
        <v>365.4</v>
      </c>
      <c r="C10" s="26">
        <f t="shared" si="0"/>
        <v>1.1162364441729036</v>
      </c>
      <c r="D10" s="25">
        <v>524.76</v>
      </c>
      <c r="E10" s="26">
        <f>+D10/$D$21</f>
        <v>0.81358139534883733</v>
      </c>
      <c r="F10" s="25">
        <v>10215.66</v>
      </c>
      <c r="G10" s="26">
        <f t="shared" si="1"/>
        <v>0.79854293894062123</v>
      </c>
      <c r="H10" s="26">
        <f t="shared" si="2"/>
        <v>0.9094535928207873</v>
      </c>
      <c r="I10" s="33">
        <v>52963</v>
      </c>
    </row>
    <row r="11" spans="1:9" x14ac:dyDescent="0.3">
      <c r="A11" s="17" t="s">
        <v>94</v>
      </c>
      <c r="B11" s="25">
        <v>305.76</v>
      </c>
      <c r="C11" s="26">
        <f t="shared" si="0"/>
        <v>0.93404612799755604</v>
      </c>
      <c r="D11" s="25">
        <v>506.52</v>
      </c>
      <c r="E11" s="26">
        <f>+D11/$D$21</f>
        <v>0.78530232558139546</v>
      </c>
      <c r="F11" s="25">
        <v>13666.32</v>
      </c>
      <c r="G11" s="26">
        <f t="shared" si="1"/>
        <v>1.0682758957622895</v>
      </c>
      <c r="H11" s="26">
        <f t="shared" si="2"/>
        <v>0.92920811644708035</v>
      </c>
      <c r="I11" s="33">
        <v>52684</v>
      </c>
    </row>
    <row r="12" spans="1:9" x14ac:dyDescent="0.3">
      <c r="A12" s="17" t="str">
        <f>+'Rate and Bill Data'!A50</f>
        <v>Niagara Peninsula</v>
      </c>
      <c r="B12" s="25">
        <v>396.72</v>
      </c>
      <c r="C12" s="26">
        <f t="shared" si="0"/>
        <v>1.2119138536734382</v>
      </c>
      <c r="D12" s="25">
        <v>790.19999999999993</v>
      </c>
      <c r="E12" s="26">
        <f>+D12/$D$21</f>
        <v>1.2251162790697676</v>
      </c>
      <c r="F12" s="25">
        <v>11383.86</v>
      </c>
      <c r="G12" s="26">
        <f t="shared" si="1"/>
        <v>0.88985939438945516</v>
      </c>
      <c r="H12" s="26">
        <f t="shared" si="2"/>
        <v>1.1089631757108871</v>
      </c>
      <c r="I12" s="33">
        <v>51824</v>
      </c>
    </row>
    <row r="13" spans="1:9" x14ac:dyDescent="0.3">
      <c r="A13" s="40" t="str">
        <f>+'Rate and Bill Data'!A67</f>
        <v>Thunder Bay</v>
      </c>
      <c r="B13" s="41">
        <v>276</v>
      </c>
      <c r="C13" s="42">
        <f t="shared" si="0"/>
        <v>0.84313425996639679</v>
      </c>
      <c r="D13" s="41">
        <v>661.68000000000006</v>
      </c>
      <c r="E13" s="42">
        <f>+D13/$D$21</f>
        <v>1.0258604651162793</v>
      </c>
      <c r="F13" s="41">
        <v>10248.779999999999</v>
      </c>
      <c r="G13" s="42">
        <f t="shared" si="1"/>
        <v>0.80113188005041858</v>
      </c>
      <c r="H13" s="42">
        <f t="shared" si="2"/>
        <v>0.89004220171103154</v>
      </c>
      <c r="I13" s="43">
        <v>50482</v>
      </c>
    </row>
    <row r="14" spans="1:9" x14ac:dyDescent="0.3">
      <c r="A14" s="17" t="str">
        <f>+'Rate and Bill Data'!A29</f>
        <v>Greater Sudbury</v>
      </c>
      <c r="B14" s="25">
        <v>312.84000000000003</v>
      </c>
      <c r="C14" s="26">
        <f t="shared" si="0"/>
        <v>0.95567435466625938</v>
      </c>
      <c r="D14" s="25">
        <v>708.48</v>
      </c>
      <c r="E14" s="26">
        <f>+D14/$D$21</f>
        <v>1.098418604651163</v>
      </c>
      <c r="F14" s="25">
        <v>14822.28</v>
      </c>
      <c r="G14" s="26">
        <f t="shared" si="1"/>
        <v>1.158635568627068</v>
      </c>
      <c r="H14" s="26">
        <f t="shared" si="2"/>
        <v>1.0709095093148302</v>
      </c>
      <c r="I14" s="33">
        <v>47187</v>
      </c>
    </row>
    <row r="15" spans="1:9" x14ac:dyDescent="0.3">
      <c r="A15" s="17" t="str">
        <f>+'Rate and Bill Data'!A77</f>
        <v>Whitby</v>
      </c>
      <c r="B15" s="25">
        <v>362.88</v>
      </c>
      <c r="C15" s="26">
        <f t="shared" si="0"/>
        <v>1.1085382617992974</v>
      </c>
      <c r="D15" s="25">
        <v>749.40000000000009</v>
      </c>
      <c r="E15" s="26">
        <f>+D15/$D$21</f>
        <v>1.1618604651162794</v>
      </c>
      <c r="F15" s="25">
        <v>14935.920000000002</v>
      </c>
      <c r="G15" s="26">
        <f t="shared" si="1"/>
        <v>1.1675186383045251</v>
      </c>
      <c r="H15" s="26">
        <f t="shared" si="2"/>
        <v>1.1459724550733672</v>
      </c>
      <c r="I15" s="33">
        <v>41488</v>
      </c>
    </row>
    <row r="16" spans="1:9" x14ac:dyDescent="0.3">
      <c r="A16" s="17" t="str">
        <f>+'Rate and Bill Data'!A24</f>
        <v>Entegrus</v>
      </c>
      <c r="B16" s="25">
        <v>301.68</v>
      </c>
      <c r="C16" s="26">
        <f t="shared" si="0"/>
        <v>0.9215824041545746</v>
      </c>
      <c r="D16" s="25">
        <v>597.59999999999991</v>
      </c>
      <c r="E16" s="26">
        <f>+D16/$D$21</f>
        <v>0.92651162790697672</v>
      </c>
      <c r="F16" s="25">
        <v>10832.64</v>
      </c>
      <c r="G16" s="26">
        <f t="shared" si="1"/>
        <v>0.84677134733201098</v>
      </c>
      <c r="H16" s="26">
        <f t="shared" si="2"/>
        <v>0.8982884597978541</v>
      </c>
      <c r="I16" s="33">
        <v>40503</v>
      </c>
    </row>
    <row r="17" spans="1:9" x14ac:dyDescent="0.3">
      <c r="A17" s="17" t="str">
        <f>+'Rate and Bill Data'!A15</f>
        <v>Brantford</v>
      </c>
      <c r="B17" s="25">
        <v>281.27999999999997</v>
      </c>
      <c r="C17" s="26">
        <f t="shared" si="0"/>
        <v>0.85926378493966693</v>
      </c>
      <c r="D17" s="25">
        <v>483.12</v>
      </c>
      <c r="E17" s="26">
        <f>+D17/$D$21</f>
        <v>0.74902325581395368</v>
      </c>
      <c r="F17" s="25">
        <v>11965.86</v>
      </c>
      <c r="G17" s="26">
        <f t="shared" si="1"/>
        <v>0.93535346823915666</v>
      </c>
      <c r="H17" s="26">
        <f t="shared" si="2"/>
        <v>0.84788016966425916</v>
      </c>
      <c r="I17" s="33">
        <v>38789</v>
      </c>
    </row>
    <row r="18" spans="1:9" x14ac:dyDescent="0.3">
      <c r="A18" s="17" t="str">
        <f>+'Rate and Bill Data'!A13</f>
        <v>Bluewater</v>
      </c>
      <c r="B18" s="25">
        <v>397.79999999999995</v>
      </c>
      <c r="C18" s="26">
        <f t="shared" si="0"/>
        <v>1.2152130746906977</v>
      </c>
      <c r="D18" s="25">
        <v>799.31999999999994</v>
      </c>
      <c r="E18" s="26">
        <f>+D18/$D$21</f>
        <v>1.2392558139534884</v>
      </c>
      <c r="F18" s="25">
        <v>14722.079999999998</v>
      </c>
      <c r="G18" s="26">
        <f t="shared" si="1"/>
        <v>1.1508030837477892</v>
      </c>
      <c r="H18" s="26">
        <f t="shared" si="2"/>
        <v>1.2017573241306583</v>
      </c>
      <c r="I18" s="33">
        <v>36115</v>
      </c>
    </row>
    <row r="19" spans="1:9" x14ac:dyDescent="0.3">
      <c r="A19" s="17" t="str">
        <f>+'Rate and Bill Data'!A60</f>
        <v>Peterborough</v>
      </c>
      <c r="B19" s="25">
        <v>272.64</v>
      </c>
      <c r="C19" s="26">
        <f t="shared" si="0"/>
        <v>0.83287001680158845</v>
      </c>
      <c r="D19" s="25">
        <v>584.76</v>
      </c>
      <c r="E19" s="26">
        <f>+D19/$D$21</f>
        <v>0.90660465116279088</v>
      </c>
      <c r="F19" s="25">
        <v>10045.44</v>
      </c>
      <c r="G19" s="26">
        <f t="shared" si="1"/>
        <v>0.78523709486726012</v>
      </c>
      <c r="H19" s="26">
        <f t="shared" si="2"/>
        <v>0.84157058761054648</v>
      </c>
      <c r="I19" s="33">
        <v>36058</v>
      </c>
    </row>
    <row r="20" spans="1:9" x14ac:dyDescent="0.3">
      <c r="A20" s="17"/>
      <c r="B20" s="25"/>
      <c r="C20" s="25"/>
      <c r="D20" s="25"/>
      <c r="E20" s="25"/>
      <c r="F20" s="25"/>
      <c r="G20" s="25"/>
      <c r="H20" s="24"/>
      <c r="I20" s="3"/>
    </row>
    <row r="21" spans="1:9" x14ac:dyDescent="0.3">
      <c r="A21" s="18" t="s">
        <v>24</v>
      </c>
      <c r="B21" s="25">
        <f>AVERAGE(B8:B19)</f>
        <v>327.35000000000002</v>
      </c>
      <c r="C21" s="25"/>
      <c r="D21" s="25">
        <f>AVERAGE(D8:D19)</f>
        <v>644.99999999999989</v>
      </c>
      <c r="E21" s="25"/>
      <c r="F21" s="25">
        <f>AVERAGE(F8:F19)</f>
        <v>12792.875</v>
      </c>
      <c r="G21" s="25"/>
      <c r="H21" s="24"/>
      <c r="I21" s="3"/>
    </row>
    <row r="22" spans="1:9" x14ac:dyDescent="0.3">
      <c r="B22" s="28"/>
      <c r="C22" s="29"/>
      <c r="D22" s="28"/>
      <c r="E22" s="29"/>
      <c r="F22" s="28"/>
      <c r="G22" s="29"/>
      <c r="H22" s="30"/>
      <c r="I22" s="19"/>
    </row>
    <row r="23" spans="1:9" x14ac:dyDescent="0.3">
      <c r="B23" s="9"/>
      <c r="C23" s="9"/>
      <c r="D23" s="9"/>
      <c r="E23" s="9"/>
      <c r="F23" s="9"/>
      <c r="G23" s="9"/>
    </row>
    <row r="24" spans="1:9" x14ac:dyDescent="0.3">
      <c r="B24" s="9"/>
      <c r="C24" s="9"/>
      <c r="D24" s="9"/>
      <c r="E24" s="9"/>
      <c r="F24" s="9"/>
      <c r="G24" s="9"/>
    </row>
    <row r="25" spans="1:9" x14ac:dyDescent="0.3">
      <c r="B25" s="9"/>
      <c r="C25" s="9"/>
      <c r="D25" s="9"/>
      <c r="E25" s="9"/>
      <c r="F25" s="9"/>
      <c r="G25" s="9"/>
    </row>
    <row r="26" spans="1:9" x14ac:dyDescent="0.3">
      <c r="B26" s="9"/>
      <c r="C26" s="9"/>
      <c r="D26" s="9"/>
      <c r="E26" s="9"/>
      <c r="F26" s="9"/>
      <c r="G26" s="9"/>
    </row>
    <row r="27" spans="1:9" x14ac:dyDescent="0.3">
      <c r="B27" s="9"/>
      <c r="C27" s="9"/>
      <c r="D27" s="9"/>
      <c r="E27" s="9"/>
      <c r="F27" s="9"/>
      <c r="G27" s="9"/>
    </row>
  </sheetData>
  <sortState ref="A8:L74">
    <sortCondition descending="1" ref="I8:I74"/>
  </sortState>
  <pageMargins left="0.70866141732283472" right="0.70866141732283472" top="0.74803149606299213" bottom="0.74803149606299213" header="0.31496062992125984" footer="0.31496062992125984"/>
  <pageSetup scale="90" fitToHeight="2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7"/>
  <sheetViews>
    <sheetView topLeftCell="A64" workbookViewId="0">
      <selection activeCell="H89" sqref="H89"/>
    </sheetView>
  </sheetViews>
  <sheetFormatPr defaultRowHeight="14.4" x14ac:dyDescent="0.3"/>
  <cols>
    <col min="1" max="1" width="14.33203125" customWidth="1"/>
    <col min="2" max="2" width="16.109375" customWidth="1"/>
    <col min="7" max="7" width="8.88671875" style="10"/>
    <col min="9" max="9" width="9.5546875" bestFit="1" customWidth="1"/>
    <col min="10" max="10" width="9.5546875" style="10" bestFit="1" customWidth="1"/>
    <col min="12" max="12" width="10" bestFit="1" customWidth="1"/>
    <col min="13" max="13" width="9.5546875" style="10" bestFit="1" customWidth="1"/>
    <col min="14" max="14" width="11.109375" customWidth="1"/>
    <col min="16" max="17" width="9" style="35"/>
  </cols>
  <sheetData>
    <row r="2" spans="1:17" ht="18" x14ac:dyDescent="0.35">
      <c r="A2" s="7" t="s">
        <v>76</v>
      </c>
    </row>
    <row r="3" spans="1:17" s="8" customFormat="1" x14ac:dyDescent="0.3">
      <c r="G3" s="13"/>
      <c r="J3" s="13"/>
      <c r="M3" s="13"/>
      <c r="P3" s="36"/>
      <c r="Q3" s="36"/>
    </row>
    <row r="4" spans="1:17" s="8" customFormat="1" x14ac:dyDescent="0.3">
      <c r="A4" s="8" t="s">
        <v>0</v>
      </c>
      <c r="B4" s="8">
        <v>800</v>
      </c>
      <c r="C4" s="8" t="s">
        <v>5</v>
      </c>
      <c r="G4" s="13"/>
      <c r="J4" s="13"/>
      <c r="M4" s="13"/>
      <c r="P4" s="36"/>
      <c r="Q4" s="36"/>
    </row>
    <row r="5" spans="1:17" s="8" customFormat="1" x14ac:dyDescent="0.3">
      <c r="A5" s="8" t="s">
        <v>3</v>
      </c>
      <c r="B5" s="8">
        <v>2000</v>
      </c>
      <c r="C5" s="8" t="s">
        <v>5</v>
      </c>
      <c r="G5" s="13"/>
      <c r="J5" s="13"/>
      <c r="M5" s="13"/>
      <c r="P5" s="36"/>
      <c r="Q5" s="36"/>
    </row>
    <row r="6" spans="1:17" s="8" customFormat="1" x14ac:dyDescent="0.3">
      <c r="A6" s="8" t="s">
        <v>4</v>
      </c>
      <c r="B6" s="8">
        <v>250</v>
      </c>
      <c r="C6" s="8" t="s">
        <v>16</v>
      </c>
      <c r="G6" s="13"/>
      <c r="J6" s="13"/>
      <c r="M6" s="13"/>
      <c r="P6" s="36"/>
      <c r="Q6" s="36"/>
    </row>
    <row r="7" spans="1:17" s="8" customFormat="1" x14ac:dyDescent="0.3">
      <c r="A7" s="8" t="s">
        <v>6</v>
      </c>
      <c r="B7" s="8">
        <v>10000</v>
      </c>
      <c r="C7" s="8" t="s">
        <v>8</v>
      </c>
      <c r="G7" s="13"/>
      <c r="J7" s="13"/>
      <c r="M7" s="13"/>
      <c r="P7" s="36"/>
      <c r="Q7" s="36"/>
    </row>
    <row r="9" spans="1:17" ht="18" x14ac:dyDescent="0.35">
      <c r="A9" s="6"/>
      <c r="C9" s="2" t="s">
        <v>0</v>
      </c>
      <c r="D9" s="2"/>
      <c r="E9" s="2"/>
      <c r="F9" s="2" t="s">
        <v>3</v>
      </c>
      <c r="G9" s="11"/>
      <c r="H9" s="2"/>
      <c r="I9" s="2" t="s">
        <v>4</v>
      </c>
      <c r="J9" s="11"/>
      <c r="K9" s="2"/>
      <c r="L9" s="2" t="s">
        <v>6</v>
      </c>
      <c r="M9" s="11"/>
      <c r="N9" s="2"/>
      <c r="P9" s="35" t="s">
        <v>69</v>
      </c>
    </row>
    <row r="10" spans="1:17" x14ac:dyDescent="0.3">
      <c r="A10" t="s">
        <v>67</v>
      </c>
      <c r="B10" s="20">
        <f>365.25/360</f>
        <v>1.0145833333333334</v>
      </c>
      <c r="C10" s="3" t="s">
        <v>1</v>
      </c>
      <c r="D10" s="3" t="s">
        <v>2</v>
      </c>
      <c r="E10" s="3" t="s">
        <v>7</v>
      </c>
      <c r="F10" s="3" t="s">
        <v>1</v>
      </c>
      <c r="G10" s="12" t="s">
        <v>2</v>
      </c>
      <c r="H10" s="3" t="s">
        <v>7</v>
      </c>
      <c r="I10" s="3" t="s">
        <v>1</v>
      </c>
      <c r="J10" s="12" t="s">
        <v>8</v>
      </c>
      <c r="K10" s="3" t="s">
        <v>7</v>
      </c>
      <c r="L10" s="3" t="s">
        <v>1</v>
      </c>
      <c r="M10" s="12" t="s">
        <v>8</v>
      </c>
      <c r="N10" s="3" t="s">
        <v>7</v>
      </c>
      <c r="P10" s="35">
        <v>2014</v>
      </c>
    </row>
    <row r="11" spans="1:17" x14ac:dyDescent="0.3">
      <c r="A11" s="1"/>
      <c r="C11" s="9"/>
      <c r="D11" s="10"/>
      <c r="E11" s="9"/>
      <c r="F11" s="9"/>
      <c r="H11" s="9"/>
      <c r="I11" s="9"/>
      <c r="K11" s="9"/>
      <c r="L11" s="9"/>
      <c r="N11" s="9"/>
    </row>
    <row r="12" spans="1:17" ht="14.25" x14ac:dyDescent="0.45">
      <c r="A12" s="1" t="s">
        <v>29</v>
      </c>
      <c r="C12" s="9">
        <v>23.76</v>
      </c>
      <c r="D12" s="10">
        <v>3.3399999999999999E-2</v>
      </c>
      <c r="E12" s="9">
        <f t="shared" ref="E12" si="0">+C12+(D12*$B$4)</f>
        <v>50.480000000000004</v>
      </c>
      <c r="F12" s="9"/>
      <c r="H12" s="9"/>
      <c r="I12" s="9">
        <v>611.64</v>
      </c>
      <c r="J12" s="10">
        <v>3.1791</v>
      </c>
      <c r="K12" s="9">
        <f>+I12+(J12*$B$6)</f>
        <v>1406.415</v>
      </c>
      <c r="L12" s="9"/>
      <c r="N12" s="9"/>
      <c r="P12" s="37">
        <v>11650</v>
      </c>
      <c r="Q12" s="37"/>
    </row>
    <row r="13" spans="1:17" ht="14.25" x14ac:dyDescent="0.45">
      <c r="A13" s="1" t="s">
        <v>27</v>
      </c>
      <c r="C13" s="9">
        <v>19.87</v>
      </c>
      <c r="D13" s="10">
        <v>1.66E-2</v>
      </c>
      <c r="E13" s="9">
        <f t="shared" ref="E13" si="1">+C13+(D13*$B$4)</f>
        <v>33.15</v>
      </c>
      <c r="F13" s="9">
        <v>27.81</v>
      </c>
      <c r="G13" s="10">
        <v>1.9400000000000001E-2</v>
      </c>
      <c r="H13" s="9">
        <f t="shared" ref="H13" si="2">+F13+(G13*$B$5)</f>
        <v>66.61</v>
      </c>
      <c r="I13" s="9">
        <v>148.49</v>
      </c>
      <c r="J13" s="10">
        <v>4.3133999999999997</v>
      </c>
      <c r="K13" s="9">
        <f t="shared" ref="K13" si="3">+I13+(J13*$B$6)</f>
        <v>1226.8399999999999</v>
      </c>
      <c r="L13" s="9">
        <v>25543.24</v>
      </c>
      <c r="M13" s="10">
        <v>1.9182999999999999</v>
      </c>
      <c r="N13" s="9">
        <f t="shared" ref="N13" si="4">+L13+(M13*$B$7)</f>
        <v>44726.240000000005</v>
      </c>
      <c r="P13" s="37">
        <v>36115</v>
      </c>
      <c r="Q13" s="37"/>
    </row>
    <row r="14" spans="1:17" ht="14.25" x14ac:dyDescent="0.45">
      <c r="A14" s="1" t="s">
        <v>28</v>
      </c>
      <c r="C14" s="9">
        <v>15.59</v>
      </c>
      <c r="D14" s="10">
        <v>1.5800000000000002E-2</v>
      </c>
      <c r="E14" s="9">
        <f t="shared" ref="E14" si="5">+C14+(D14*$B$4)</f>
        <v>28.23</v>
      </c>
      <c r="F14" s="9">
        <v>17.36</v>
      </c>
      <c r="G14" s="10">
        <v>1.7999999999999999E-2</v>
      </c>
      <c r="H14" s="9">
        <f t="shared" ref="H14" si="6">+F14+(G14*$B$5)</f>
        <v>53.36</v>
      </c>
      <c r="I14" s="9">
        <v>96.98</v>
      </c>
      <c r="J14" s="10">
        <v>3.9297</v>
      </c>
      <c r="K14" s="9">
        <f t="shared" ref="K14" si="7">+I14+(J14*$B$6)</f>
        <v>1079.405</v>
      </c>
      <c r="L14" s="9"/>
      <c r="N14" s="9"/>
      <c r="P14" s="37">
        <v>9971</v>
      </c>
      <c r="Q14" s="37"/>
    </row>
    <row r="15" spans="1:17" ht="14.25" x14ac:dyDescent="0.45">
      <c r="A15" s="1" t="s">
        <v>30</v>
      </c>
      <c r="C15" s="9">
        <v>14.64</v>
      </c>
      <c r="D15" s="10">
        <v>1.0999999999999999E-2</v>
      </c>
      <c r="E15" s="9">
        <f t="shared" ref="E15" si="8">+C15+(D15*$B$4)</f>
        <v>23.439999999999998</v>
      </c>
      <c r="F15" s="9">
        <v>26.46</v>
      </c>
      <c r="G15" s="10">
        <v>6.8999999999999999E-3</v>
      </c>
      <c r="H15" s="9">
        <f t="shared" ref="H15" si="9">+F15+(G15*$B$5)</f>
        <v>40.26</v>
      </c>
      <c r="I15" s="9">
        <v>232.03</v>
      </c>
      <c r="J15" s="10">
        <v>3.0605000000000002</v>
      </c>
      <c r="K15" s="9">
        <f t="shared" ref="K15" si="10">+I15+(J15*$B$6)</f>
        <v>997.15499999999997</v>
      </c>
      <c r="L15" s="9"/>
      <c r="N15" s="9"/>
      <c r="P15" s="37">
        <v>38789</v>
      </c>
      <c r="Q15" s="37"/>
    </row>
    <row r="16" spans="1:17" ht="14.25" x14ac:dyDescent="0.45">
      <c r="A16" s="1" t="s">
        <v>31</v>
      </c>
      <c r="C16" s="9">
        <v>15.46</v>
      </c>
      <c r="D16" s="10">
        <v>1.2500000000000001E-2</v>
      </c>
      <c r="E16" s="9">
        <f t="shared" ref="E16:E61" si="11">+C16+(D16*$B$4)</f>
        <v>25.46</v>
      </c>
      <c r="F16" s="9">
        <v>25.54</v>
      </c>
      <c r="G16" s="10">
        <v>1.37E-2</v>
      </c>
      <c r="H16" s="9">
        <f t="shared" ref="H16:H61" si="12">+F16+(G16*$B$5)</f>
        <v>52.94</v>
      </c>
      <c r="I16" s="9">
        <v>59.86</v>
      </c>
      <c r="J16" s="10">
        <v>2.9470000000000001</v>
      </c>
      <c r="K16" s="9">
        <f t="shared" ref="K16:K61" si="13">+I16+(J16*$B$6)</f>
        <v>796.61</v>
      </c>
      <c r="L16" s="9"/>
      <c r="N16" s="9"/>
      <c r="P16" s="37">
        <v>66366</v>
      </c>
      <c r="Q16" s="37"/>
    </row>
    <row r="17" spans="1:17" ht="14.25" x14ac:dyDescent="0.45">
      <c r="A17" s="1" t="s">
        <v>32</v>
      </c>
      <c r="C17" s="9">
        <v>14.52</v>
      </c>
      <c r="D17" s="10">
        <v>1.37E-2</v>
      </c>
      <c r="E17" s="9">
        <f t="shared" si="11"/>
        <v>25.48</v>
      </c>
      <c r="F17" s="9">
        <v>13.41</v>
      </c>
      <c r="G17" s="10">
        <v>1.44E-2</v>
      </c>
      <c r="H17" s="9">
        <f t="shared" si="12"/>
        <v>42.21</v>
      </c>
      <c r="I17" s="9">
        <v>112.76</v>
      </c>
      <c r="J17" s="10">
        <v>4.1044</v>
      </c>
      <c r="K17" s="9">
        <f t="shared" si="13"/>
        <v>1138.8599999999999</v>
      </c>
      <c r="L17" s="9">
        <v>8755.91</v>
      </c>
      <c r="M17" s="10">
        <v>2.4315000000000002</v>
      </c>
      <c r="N17" s="9">
        <f t="shared" ref="N17:N61" si="14">+L17+(M17*$B$7)</f>
        <v>33070.910000000003</v>
      </c>
      <c r="P17" s="37">
        <v>52684</v>
      </c>
      <c r="Q17" s="37"/>
    </row>
    <row r="18" spans="1:17" ht="14.25" x14ac:dyDescent="0.45">
      <c r="A18" s="1" t="s">
        <v>77</v>
      </c>
      <c r="C18" s="9">
        <v>23.44</v>
      </c>
      <c r="D18" s="10">
        <v>1.52E-2</v>
      </c>
      <c r="E18" s="9">
        <f t="shared" si="11"/>
        <v>35.6</v>
      </c>
      <c r="F18" s="9">
        <v>28.26</v>
      </c>
      <c r="G18" s="10">
        <v>2.3E-2</v>
      </c>
      <c r="H18" s="9">
        <f t="shared" si="12"/>
        <v>74.260000000000005</v>
      </c>
      <c r="I18" s="9">
        <v>151.83000000000001</v>
      </c>
      <c r="J18" s="10">
        <v>6.6886999999999999</v>
      </c>
      <c r="K18" s="9">
        <f t="shared" si="13"/>
        <v>1824.0049999999999</v>
      </c>
      <c r="L18" s="9"/>
      <c r="N18" s="9"/>
      <c r="P18" s="37">
        <v>28627</v>
      </c>
      <c r="Q18" s="37"/>
    </row>
    <row r="19" spans="1:17" ht="14.25" x14ac:dyDescent="0.45">
      <c r="A19" s="1" t="s">
        <v>33</v>
      </c>
      <c r="C19" s="9">
        <v>18.3</v>
      </c>
      <c r="D19" s="10">
        <v>1.0999999999999999E-2</v>
      </c>
      <c r="E19" s="9">
        <f t="shared" si="11"/>
        <v>27.1</v>
      </c>
      <c r="F19" s="9">
        <v>18.149999999999999</v>
      </c>
      <c r="G19" s="10">
        <v>1.89E-2</v>
      </c>
      <c r="H19" s="9">
        <f t="shared" si="12"/>
        <v>55.949999999999996</v>
      </c>
      <c r="I19" s="9">
        <v>167.51</v>
      </c>
      <c r="J19" s="10">
        <v>3.6528999999999998</v>
      </c>
      <c r="K19" s="9">
        <f t="shared" si="13"/>
        <v>1080.7349999999999</v>
      </c>
      <c r="L19" s="9"/>
      <c r="N19" s="9"/>
      <c r="P19" s="37">
        <v>6729</v>
      </c>
      <c r="Q19" s="37"/>
    </row>
    <row r="20" spans="1:17" ht="14.25" x14ac:dyDescent="0.45">
      <c r="A20" s="1" t="s">
        <v>34</v>
      </c>
      <c r="C20" s="9">
        <v>13.83</v>
      </c>
      <c r="D20" s="10">
        <v>1.52E-2</v>
      </c>
      <c r="E20" s="9">
        <f t="shared" si="11"/>
        <v>25.990000000000002</v>
      </c>
      <c r="F20" s="9">
        <v>20.65</v>
      </c>
      <c r="G20" s="10">
        <v>1.37E-2</v>
      </c>
      <c r="H20" s="9">
        <f t="shared" si="12"/>
        <v>48.05</v>
      </c>
      <c r="I20" s="9">
        <v>98.64</v>
      </c>
      <c r="J20" s="10">
        <v>3.2259000000000002</v>
      </c>
      <c r="K20" s="9">
        <f t="shared" si="13"/>
        <v>905.11500000000001</v>
      </c>
      <c r="L20" s="9"/>
      <c r="N20" s="9"/>
      <c r="P20" s="37">
        <v>16426</v>
      </c>
      <c r="Q20" s="37"/>
    </row>
    <row r="21" spans="1:17" ht="14.25" x14ac:dyDescent="0.45">
      <c r="A21" s="1" t="s">
        <v>78</v>
      </c>
      <c r="C21" s="9">
        <v>13.33</v>
      </c>
      <c r="D21" s="10">
        <v>6.1999999999999998E-3</v>
      </c>
      <c r="E21" s="9">
        <f t="shared" ref="E21" si="15">+C21+(D21*$B$4)</f>
        <v>18.29</v>
      </c>
      <c r="F21" s="9">
        <v>15.77</v>
      </c>
      <c r="G21" s="10">
        <v>5.0000000000000001E-3</v>
      </c>
      <c r="H21" s="9">
        <f t="shared" ref="H21" si="16">+F21+(G21*$B$5)</f>
        <v>25.77</v>
      </c>
      <c r="I21" s="9">
        <v>187.17</v>
      </c>
      <c r="J21" s="10">
        <v>1.5827</v>
      </c>
      <c r="K21" s="9">
        <f t="shared" ref="K21" si="17">+I21+(J21*$B$6)</f>
        <v>582.84500000000003</v>
      </c>
      <c r="L21" s="9"/>
      <c r="N21" s="9"/>
      <c r="P21" s="37">
        <v>12398</v>
      </c>
      <c r="Q21" s="37"/>
    </row>
    <row r="22" spans="1:17" ht="14.25" x14ac:dyDescent="0.45">
      <c r="A22" s="1" t="s">
        <v>35</v>
      </c>
      <c r="C22" s="9">
        <v>18.25</v>
      </c>
      <c r="D22" s="10">
        <v>1.06E-2</v>
      </c>
      <c r="E22" s="9">
        <f t="shared" si="11"/>
        <v>26.73</v>
      </c>
      <c r="F22" s="9">
        <v>17.57</v>
      </c>
      <c r="G22" s="10">
        <v>1.4500000000000001E-2</v>
      </c>
      <c r="H22" s="9">
        <f t="shared" si="12"/>
        <v>46.57</v>
      </c>
      <c r="I22" s="9">
        <v>195.73</v>
      </c>
      <c r="J22" s="10">
        <v>3.6267999999999998</v>
      </c>
      <c r="K22" s="9">
        <f t="shared" si="13"/>
        <v>1102.4299999999998</v>
      </c>
      <c r="L22" s="9"/>
      <c r="N22" s="9"/>
      <c r="P22" s="37">
        <v>1985</v>
      </c>
      <c r="Q22" s="37"/>
    </row>
    <row r="23" spans="1:17" ht="14.25" x14ac:dyDescent="0.45">
      <c r="A23" s="1" t="s">
        <v>10</v>
      </c>
      <c r="C23" s="9">
        <v>15.75</v>
      </c>
      <c r="D23" s="10">
        <v>1.0200000000000001E-2</v>
      </c>
      <c r="E23" s="9">
        <f t="shared" si="11"/>
        <v>23.91</v>
      </c>
      <c r="F23" s="9">
        <v>41.47</v>
      </c>
      <c r="G23" s="10">
        <v>1.21E-2</v>
      </c>
      <c r="H23" s="9">
        <f t="shared" si="12"/>
        <v>65.67</v>
      </c>
      <c r="I23" s="9">
        <v>73.040000000000006</v>
      </c>
      <c r="J23" s="10">
        <v>4.3959000000000001</v>
      </c>
      <c r="K23" s="9">
        <f t="shared" si="13"/>
        <v>1172.0150000000001</v>
      </c>
      <c r="L23" s="9">
        <v>13115.07</v>
      </c>
      <c r="M23" s="10">
        <v>2.8075999999999999</v>
      </c>
      <c r="N23" s="9">
        <f t="shared" si="14"/>
        <v>41191.07</v>
      </c>
      <c r="P23" s="37">
        <v>201359</v>
      </c>
      <c r="Q23" s="37"/>
    </row>
    <row r="24" spans="1:17" ht="14.25" x14ac:dyDescent="0.45">
      <c r="A24" s="1" t="s">
        <v>79</v>
      </c>
      <c r="C24" s="9">
        <v>18.98</v>
      </c>
      <c r="D24" s="10">
        <v>7.7000000000000002E-3</v>
      </c>
      <c r="E24" s="9">
        <f>+C24+(D24*$B$4)</f>
        <v>25.14</v>
      </c>
      <c r="F24" s="9">
        <v>30</v>
      </c>
      <c r="G24" s="10">
        <v>9.9000000000000008E-3</v>
      </c>
      <c r="H24" s="9">
        <f>+F24+(G24*$B$5)</f>
        <v>49.8</v>
      </c>
      <c r="I24" s="9">
        <v>97.27</v>
      </c>
      <c r="J24" s="10">
        <v>3.2218</v>
      </c>
      <c r="K24" s="9">
        <f>+I24+(J24*$B$6)</f>
        <v>902.72</v>
      </c>
      <c r="L24" s="9"/>
      <c r="N24" s="9"/>
      <c r="P24" s="37">
        <v>40503</v>
      </c>
      <c r="Q24" s="37"/>
    </row>
    <row r="25" spans="1:17" ht="14.25" x14ac:dyDescent="0.45">
      <c r="A25" s="1" t="s">
        <v>13</v>
      </c>
      <c r="C25" s="9">
        <v>14.88</v>
      </c>
      <c r="D25" s="10">
        <v>1.5699999999999999E-2</v>
      </c>
      <c r="E25" s="9">
        <f t="shared" si="11"/>
        <v>27.439999999999998</v>
      </c>
      <c r="F25" s="9">
        <v>26.44</v>
      </c>
      <c r="G25" s="10">
        <v>1.7100000000000001E-2</v>
      </c>
      <c r="H25" s="9">
        <f t="shared" si="12"/>
        <v>60.64</v>
      </c>
      <c r="I25" s="9">
        <v>104.97</v>
      </c>
      <c r="J25" s="10">
        <v>4.8468999999999998</v>
      </c>
      <c r="K25" s="9">
        <f t="shared" si="13"/>
        <v>1316.6949999999999</v>
      </c>
      <c r="L25" s="9">
        <v>7951.58</v>
      </c>
      <c r="M25" s="10">
        <v>2.2924000000000002</v>
      </c>
      <c r="N25" s="9">
        <f t="shared" si="14"/>
        <v>30875.58</v>
      </c>
      <c r="P25" s="37">
        <v>86662</v>
      </c>
      <c r="Q25" s="37"/>
    </row>
    <row r="26" spans="1:17" ht="14.25" x14ac:dyDescent="0.45">
      <c r="A26" s="1" t="s">
        <v>80</v>
      </c>
      <c r="C26" s="9">
        <v>19.38</v>
      </c>
      <c r="D26" s="10">
        <v>1.3899999999999999E-2</v>
      </c>
      <c r="E26" s="9">
        <f t="shared" si="11"/>
        <v>30.5</v>
      </c>
      <c r="F26" s="9">
        <v>21.94</v>
      </c>
      <c r="G26" s="10">
        <v>1.43E-2</v>
      </c>
      <c r="H26" s="9">
        <f t="shared" si="12"/>
        <v>50.540000000000006</v>
      </c>
      <c r="I26" s="9">
        <v>125.9</v>
      </c>
      <c r="J26" s="10">
        <v>3.0535000000000001</v>
      </c>
      <c r="K26" s="9">
        <f t="shared" si="13"/>
        <v>889.27499999999998</v>
      </c>
      <c r="L26" s="9">
        <v>10199.469999999999</v>
      </c>
      <c r="M26" s="10">
        <v>1.8735999999999999</v>
      </c>
      <c r="N26" s="9">
        <f t="shared" si="14"/>
        <v>28935.47</v>
      </c>
      <c r="P26" s="37">
        <v>18265</v>
      </c>
      <c r="Q26" s="37"/>
    </row>
    <row r="27" spans="1:17" ht="14.25" x14ac:dyDescent="0.45">
      <c r="A27" s="1" t="s">
        <v>36</v>
      </c>
      <c r="C27" s="9">
        <v>16.579999999999998</v>
      </c>
      <c r="D27" s="10">
        <v>1.1599999999999999E-2</v>
      </c>
      <c r="E27" s="9">
        <f t="shared" si="11"/>
        <v>25.86</v>
      </c>
      <c r="F27" s="9">
        <v>34.53</v>
      </c>
      <c r="G27" s="10">
        <v>1.18E-2</v>
      </c>
      <c r="H27" s="9">
        <f t="shared" si="12"/>
        <v>58.129999999999995</v>
      </c>
      <c r="I27" s="9">
        <v>228.69</v>
      </c>
      <c r="J27" s="10">
        <v>2.1720999999999999</v>
      </c>
      <c r="K27" s="9">
        <f t="shared" si="13"/>
        <v>771.71499999999992</v>
      </c>
      <c r="L27" s="9"/>
      <c r="N27" s="9"/>
      <c r="P27" s="37">
        <v>28640</v>
      </c>
      <c r="Q27" s="37"/>
    </row>
    <row r="28" spans="1:17" ht="14.25" x14ac:dyDescent="0.45">
      <c r="A28" s="1" t="s">
        <v>85</v>
      </c>
      <c r="C28" s="9">
        <v>19.21</v>
      </c>
      <c r="D28" s="10">
        <v>1.2500000000000001E-2</v>
      </c>
      <c r="E28" s="9">
        <f t="shared" si="11"/>
        <v>29.21</v>
      </c>
      <c r="F28" s="9">
        <v>31.17</v>
      </c>
      <c r="G28" s="10">
        <v>1.55E-2</v>
      </c>
      <c r="H28" s="9">
        <f t="shared" si="12"/>
        <v>62.17</v>
      </c>
      <c r="I28" s="9">
        <v>231.32</v>
      </c>
      <c r="J28" s="10">
        <v>2.4971999999999999</v>
      </c>
      <c r="K28" s="9">
        <f t="shared" si="13"/>
        <v>855.61999999999989</v>
      </c>
      <c r="L28" s="9">
        <v>11063.47</v>
      </c>
      <c r="M28" s="10">
        <v>1.151</v>
      </c>
      <c r="N28" s="9">
        <f t="shared" si="14"/>
        <v>22573.47</v>
      </c>
      <c r="P28" s="37">
        <v>20362</v>
      </c>
      <c r="Q28" s="37"/>
    </row>
    <row r="29" spans="1:17" ht="14.25" x14ac:dyDescent="0.45">
      <c r="A29" s="1" t="s">
        <v>37</v>
      </c>
      <c r="C29" s="9">
        <v>18.63</v>
      </c>
      <c r="D29" s="10">
        <v>9.2999999999999992E-3</v>
      </c>
      <c r="E29" s="9">
        <f t="shared" si="11"/>
        <v>26.07</v>
      </c>
      <c r="F29" s="9">
        <v>21.64</v>
      </c>
      <c r="G29" s="10">
        <v>1.8700000000000001E-2</v>
      </c>
      <c r="H29" s="9">
        <f t="shared" si="12"/>
        <v>59.040000000000006</v>
      </c>
      <c r="I29" s="9">
        <v>165.09</v>
      </c>
      <c r="J29" s="10">
        <v>4.2804000000000002</v>
      </c>
      <c r="K29" s="9">
        <f t="shared" si="13"/>
        <v>1235.19</v>
      </c>
      <c r="L29" s="9"/>
      <c r="N29" s="9"/>
      <c r="P29" s="37">
        <v>47187</v>
      </c>
      <c r="Q29" s="37"/>
    </row>
    <row r="30" spans="1:17" ht="14.25" x14ac:dyDescent="0.45">
      <c r="A30" s="1" t="s">
        <v>86</v>
      </c>
      <c r="C30" s="9">
        <v>23.01</v>
      </c>
      <c r="D30" s="10">
        <v>1.1599999999999999E-2</v>
      </c>
      <c r="E30" s="9">
        <f t="shared" si="11"/>
        <v>32.29</v>
      </c>
      <c r="F30" s="9">
        <v>27.53</v>
      </c>
      <c r="G30" s="10">
        <v>2.1999999999999999E-2</v>
      </c>
      <c r="H30" s="9">
        <f t="shared" si="12"/>
        <v>71.53</v>
      </c>
      <c r="I30" s="9">
        <v>219.98</v>
      </c>
      <c r="J30" s="10">
        <v>3.4477000000000002</v>
      </c>
      <c r="K30" s="9">
        <f t="shared" si="13"/>
        <v>1081.905</v>
      </c>
      <c r="L30" s="9"/>
      <c r="N30" s="9"/>
      <c r="P30" s="37">
        <v>11038</v>
      </c>
      <c r="Q30" s="37"/>
    </row>
    <row r="31" spans="1:17" ht="14.25" x14ac:dyDescent="0.45">
      <c r="A31" s="1" t="s">
        <v>38</v>
      </c>
      <c r="C31" s="9">
        <v>18.93</v>
      </c>
      <c r="D31" s="10">
        <v>1.44E-2</v>
      </c>
      <c r="E31" s="9">
        <f t="shared" si="11"/>
        <v>30.45</v>
      </c>
      <c r="F31" s="9">
        <v>16.329999999999998</v>
      </c>
      <c r="G31" s="10">
        <v>1.37E-2</v>
      </c>
      <c r="H31" s="9">
        <f t="shared" si="12"/>
        <v>43.730000000000004</v>
      </c>
      <c r="I31" s="9">
        <v>177.03</v>
      </c>
      <c r="J31" s="10">
        <v>2.6970999999999998</v>
      </c>
      <c r="K31" s="9">
        <f t="shared" si="13"/>
        <v>851.30499999999995</v>
      </c>
      <c r="L31" s="9">
        <v>1076.53</v>
      </c>
      <c r="M31" s="10">
        <v>2.6901000000000002</v>
      </c>
      <c r="N31" s="9">
        <f t="shared" si="14"/>
        <v>27977.53</v>
      </c>
      <c r="P31" s="37">
        <v>52963</v>
      </c>
      <c r="Q31" s="37"/>
    </row>
    <row r="32" spans="1:17" ht="14.25" x14ac:dyDescent="0.45">
      <c r="A32" s="1" t="s">
        <v>39</v>
      </c>
      <c r="C32" s="9">
        <v>20.74</v>
      </c>
      <c r="D32" s="10">
        <v>1.9800000000000002E-2</v>
      </c>
      <c r="E32" s="9">
        <f t="shared" si="11"/>
        <v>36.58</v>
      </c>
      <c r="F32" s="9">
        <v>26.94</v>
      </c>
      <c r="G32" s="10">
        <v>1.9E-2</v>
      </c>
      <c r="H32" s="9">
        <f t="shared" si="12"/>
        <v>64.94</v>
      </c>
      <c r="I32" s="9">
        <v>83.61</v>
      </c>
      <c r="J32" s="10">
        <v>3.9339</v>
      </c>
      <c r="K32" s="9">
        <f t="shared" si="13"/>
        <v>1067.085</v>
      </c>
      <c r="L32" s="9"/>
      <c r="N32" s="9"/>
      <c r="P32" s="37">
        <v>21323</v>
      </c>
      <c r="Q32" s="37"/>
    </row>
    <row r="33" spans="1:17" x14ac:dyDescent="0.3">
      <c r="A33" s="1" t="s">
        <v>72</v>
      </c>
      <c r="C33" s="9">
        <v>17.04</v>
      </c>
      <c r="D33" s="10">
        <v>0.01</v>
      </c>
      <c r="E33" s="9">
        <f t="shared" si="11"/>
        <v>25.04</v>
      </c>
      <c r="F33" s="9">
        <v>27.51</v>
      </c>
      <c r="G33" s="10">
        <v>9.9000000000000008E-3</v>
      </c>
      <c r="H33" s="9">
        <f t="shared" si="12"/>
        <v>47.31</v>
      </c>
      <c r="I33" s="9">
        <v>84.2</v>
      </c>
      <c r="J33" s="10">
        <v>3.7402000000000002</v>
      </c>
      <c r="K33" s="9">
        <f t="shared" si="13"/>
        <v>1019.2500000000001</v>
      </c>
      <c r="L33" s="9"/>
      <c r="N33" s="9"/>
      <c r="P33" s="37">
        <v>21534</v>
      </c>
      <c r="Q33" s="37"/>
    </row>
    <row r="34" spans="1:17" x14ac:dyDescent="0.3">
      <c r="A34" s="1" t="s">
        <v>87</v>
      </c>
      <c r="C34" s="9">
        <v>11.93</v>
      </c>
      <c r="D34" s="10">
        <v>1.26E-2</v>
      </c>
      <c r="E34" s="9">
        <f t="shared" si="11"/>
        <v>22.009999999999998</v>
      </c>
      <c r="F34" s="9">
        <v>18.3</v>
      </c>
      <c r="G34" s="10">
        <v>6.1999999999999998E-3</v>
      </c>
      <c r="H34" s="9">
        <f t="shared" si="12"/>
        <v>30.700000000000003</v>
      </c>
      <c r="I34" s="9">
        <v>54.82</v>
      </c>
      <c r="J34" s="10">
        <v>1.7552000000000001</v>
      </c>
      <c r="K34" s="9">
        <f t="shared" si="13"/>
        <v>493.62</v>
      </c>
      <c r="L34" s="9"/>
      <c r="N34" s="9"/>
      <c r="P34" s="37">
        <v>2718</v>
      </c>
      <c r="Q34" s="37"/>
    </row>
    <row r="35" spans="1:17" x14ac:dyDescent="0.3">
      <c r="A35" s="1" t="s">
        <v>11</v>
      </c>
      <c r="C35" s="9">
        <v>18.8</v>
      </c>
      <c r="D35" s="10">
        <v>1.21E-2</v>
      </c>
      <c r="E35" s="9">
        <f t="shared" si="11"/>
        <v>28.48</v>
      </c>
      <c r="F35" s="9">
        <v>41.21</v>
      </c>
      <c r="G35" s="10">
        <v>1.06E-2</v>
      </c>
      <c r="H35" s="9">
        <f t="shared" si="12"/>
        <v>62.41</v>
      </c>
      <c r="I35" s="9">
        <v>376.98</v>
      </c>
      <c r="J35" s="10">
        <v>2.5413000000000001</v>
      </c>
      <c r="K35" s="9">
        <f t="shared" si="13"/>
        <v>1012.3050000000001</v>
      </c>
      <c r="L35" s="9">
        <v>23704.2</v>
      </c>
      <c r="M35" s="10">
        <v>1.3985000000000001</v>
      </c>
      <c r="N35" s="9">
        <f t="shared" si="14"/>
        <v>37689.199999999997</v>
      </c>
      <c r="P35" s="37">
        <v>240076</v>
      </c>
      <c r="Q35" s="37"/>
    </row>
    <row r="36" spans="1:17" x14ac:dyDescent="0.3">
      <c r="A36" s="1" t="s">
        <v>75</v>
      </c>
      <c r="C36" s="9">
        <v>18.309999999999999</v>
      </c>
      <c r="D36" s="10">
        <v>1.2E-2</v>
      </c>
      <c r="E36" s="9">
        <f t="shared" si="11"/>
        <v>27.909999999999997</v>
      </c>
      <c r="F36" s="9">
        <v>22.12</v>
      </c>
      <c r="G36" s="10">
        <v>9.5999999999999992E-3</v>
      </c>
      <c r="H36" s="9">
        <f t="shared" si="12"/>
        <v>41.32</v>
      </c>
      <c r="I36" s="9">
        <v>82.1</v>
      </c>
      <c r="J36" s="10">
        <v>1.4209000000000001</v>
      </c>
      <c r="K36" s="9">
        <f t="shared" si="13"/>
        <v>437.32500000000005</v>
      </c>
      <c r="L36" s="9"/>
      <c r="N36" s="9"/>
      <c r="P36" s="37">
        <v>1221</v>
      </c>
      <c r="Q36" s="37"/>
    </row>
    <row r="37" spans="1:17" x14ac:dyDescent="0.3">
      <c r="A37" s="1" t="s">
        <v>40</v>
      </c>
      <c r="C37" s="9">
        <v>9.6</v>
      </c>
      <c r="D37" s="10">
        <v>7.6E-3</v>
      </c>
      <c r="E37" s="9">
        <f t="shared" si="11"/>
        <v>15.68</v>
      </c>
      <c r="F37" s="9">
        <v>15.47</v>
      </c>
      <c r="G37" s="10">
        <v>6.1000000000000004E-3</v>
      </c>
      <c r="H37" s="9">
        <f t="shared" si="12"/>
        <v>27.67</v>
      </c>
      <c r="I37" s="9">
        <v>100.99</v>
      </c>
      <c r="J37" s="10">
        <v>2.0470000000000002</v>
      </c>
      <c r="K37" s="9">
        <f t="shared" si="13"/>
        <v>612.74</v>
      </c>
      <c r="L37" s="9"/>
      <c r="N37" s="9"/>
      <c r="P37" s="37">
        <v>5499</v>
      </c>
      <c r="Q37" s="37"/>
    </row>
    <row r="38" spans="1:17" x14ac:dyDescent="0.3">
      <c r="A38" s="1" t="s">
        <v>12</v>
      </c>
      <c r="C38" s="9">
        <v>14.32</v>
      </c>
      <c r="D38" s="10">
        <v>1.18E-2</v>
      </c>
      <c r="E38" s="9">
        <f t="shared" si="11"/>
        <v>23.759999999999998</v>
      </c>
      <c r="F38" s="9">
        <v>24.77</v>
      </c>
      <c r="G38" s="10">
        <v>1.6400000000000001E-2</v>
      </c>
      <c r="H38" s="9">
        <f t="shared" si="12"/>
        <v>57.570000000000007</v>
      </c>
      <c r="I38" s="9">
        <v>123.36</v>
      </c>
      <c r="J38" s="10">
        <v>2.794</v>
      </c>
      <c r="K38" s="9">
        <f t="shared" si="13"/>
        <v>821.86</v>
      </c>
      <c r="L38" s="9">
        <v>4631.5600000000004</v>
      </c>
      <c r="M38" s="10">
        <v>2.4556</v>
      </c>
      <c r="N38" s="9">
        <f t="shared" si="14"/>
        <v>29187.56</v>
      </c>
      <c r="P38" s="37">
        <v>149618</v>
      </c>
      <c r="Q38" s="37"/>
    </row>
    <row r="39" spans="1:17" x14ac:dyDescent="0.3">
      <c r="A39" s="1" t="s">
        <v>9</v>
      </c>
      <c r="C39" s="9">
        <v>12.96</v>
      </c>
      <c r="D39" s="10">
        <v>1.9300000000000001E-2</v>
      </c>
      <c r="E39" s="9">
        <f t="shared" si="11"/>
        <v>28.400000000000002</v>
      </c>
      <c r="F39" s="9">
        <v>17.23</v>
      </c>
      <c r="G39" s="10">
        <v>2.1600000000000001E-2</v>
      </c>
      <c r="H39" s="9">
        <f t="shared" si="12"/>
        <v>60.430000000000007</v>
      </c>
      <c r="I39" s="9">
        <v>200</v>
      </c>
      <c r="J39" s="10">
        <v>4.0705999999999998</v>
      </c>
      <c r="K39" s="9">
        <f t="shared" si="13"/>
        <v>1217.6500000000001</v>
      </c>
      <c r="L39" s="9">
        <v>15231.32</v>
      </c>
      <c r="M39" s="10">
        <v>3.4742000000000002</v>
      </c>
      <c r="N39" s="9">
        <f t="shared" si="14"/>
        <v>49973.32</v>
      </c>
      <c r="P39" s="37">
        <v>319536</v>
      </c>
      <c r="Q39" s="37"/>
    </row>
    <row r="40" spans="1:17" x14ac:dyDescent="0.3">
      <c r="A40" s="1" t="s">
        <v>81</v>
      </c>
      <c r="C40" s="9">
        <v>24.85</v>
      </c>
      <c r="D40" s="10">
        <v>1.3899999999999999E-2</v>
      </c>
      <c r="E40" s="9">
        <f t="shared" si="11"/>
        <v>35.97</v>
      </c>
      <c r="F40" s="9">
        <v>34.33</v>
      </c>
      <c r="G40" s="10">
        <v>8.3000000000000001E-3</v>
      </c>
      <c r="H40" s="9">
        <f t="shared" si="12"/>
        <v>50.93</v>
      </c>
      <c r="I40" s="9">
        <v>151.6</v>
      </c>
      <c r="J40" s="10">
        <v>3.1132</v>
      </c>
      <c r="K40" s="9">
        <f t="shared" si="13"/>
        <v>929.9</v>
      </c>
      <c r="L40" s="9"/>
      <c r="N40" s="9"/>
      <c r="P40" s="37">
        <v>15790</v>
      </c>
      <c r="Q40" s="37"/>
    </row>
    <row r="41" spans="1:17" x14ac:dyDescent="0.3">
      <c r="A41" s="1" t="s">
        <v>82</v>
      </c>
      <c r="C41" s="9">
        <v>22.24</v>
      </c>
      <c r="D41" s="10">
        <v>1.09E-2</v>
      </c>
      <c r="E41" s="9">
        <f t="shared" si="11"/>
        <v>30.96</v>
      </c>
      <c r="F41" s="9">
        <v>38.72</v>
      </c>
      <c r="G41" s="10">
        <v>6.1000000000000004E-3</v>
      </c>
      <c r="H41" s="9">
        <f t="shared" si="12"/>
        <v>50.92</v>
      </c>
      <c r="I41" s="9">
        <v>535.75</v>
      </c>
      <c r="J41" s="10">
        <v>1.7070000000000001</v>
      </c>
      <c r="K41" s="9">
        <f t="shared" si="13"/>
        <v>962.5</v>
      </c>
      <c r="L41" s="9"/>
      <c r="N41" s="9"/>
      <c r="P41" s="37">
        <v>5558</v>
      </c>
      <c r="Q41" s="37"/>
    </row>
    <row r="42" spans="1:17" x14ac:dyDescent="0.3">
      <c r="A42" s="1" t="s">
        <v>41</v>
      </c>
      <c r="C42" s="9">
        <v>13.98</v>
      </c>
      <c r="D42" s="10">
        <v>1.3899999999999999E-2</v>
      </c>
      <c r="E42" s="9">
        <f t="shared" si="11"/>
        <v>25.1</v>
      </c>
      <c r="F42" s="9">
        <v>14.27</v>
      </c>
      <c r="G42" s="10">
        <v>1.46E-2</v>
      </c>
      <c r="H42" s="9">
        <f t="shared" si="12"/>
        <v>43.47</v>
      </c>
      <c r="I42" s="9">
        <v>105.62</v>
      </c>
      <c r="J42" s="10">
        <v>2.9849000000000001</v>
      </c>
      <c r="K42" s="9">
        <f t="shared" si="13"/>
        <v>851.84500000000003</v>
      </c>
      <c r="L42" s="9">
        <v>5164</v>
      </c>
      <c r="M42" s="10">
        <v>1.1548</v>
      </c>
      <c r="N42" s="9">
        <f t="shared" si="14"/>
        <v>16712</v>
      </c>
      <c r="P42" s="37">
        <v>27356</v>
      </c>
      <c r="Q42" s="37"/>
    </row>
    <row r="43" spans="1:17" x14ac:dyDescent="0.3">
      <c r="A43" s="1" t="s">
        <v>15</v>
      </c>
      <c r="C43" s="9">
        <v>13.61</v>
      </c>
      <c r="D43" s="10">
        <v>1.2500000000000001E-2</v>
      </c>
      <c r="E43" s="9">
        <f t="shared" si="11"/>
        <v>23.61</v>
      </c>
      <c r="F43" s="9">
        <v>26.64</v>
      </c>
      <c r="G43" s="10">
        <v>1.2800000000000001E-2</v>
      </c>
      <c r="H43" s="9">
        <f t="shared" si="12"/>
        <v>52.24</v>
      </c>
      <c r="I43" s="9">
        <v>175.38</v>
      </c>
      <c r="J43" s="10">
        <v>4.5715000000000003</v>
      </c>
      <c r="K43" s="9">
        <f t="shared" si="13"/>
        <v>1318.2550000000001</v>
      </c>
      <c r="L43" s="9">
        <v>16494.96</v>
      </c>
      <c r="M43" s="10">
        <v>1.5101</v>
      </c>
      <c r="N43" s="9">
        <f t="shared" si="14"/>
        <v>31595.96</v>
      </c>
      <c r="P43" s="37">
        <v>91143</v>
      </c>
      <c r="Q43" s="37"/>
    </row>
    <row r="44" spans="1:17" x14ac:dyDescent="0.3">
      <c r="A44" s="1" t="s">
        <v>42</v>
      </c>
      <c r="C44" s="9">
        <v>13.14</v>
      </c>
      <c r="D44" s="10">
        <v>1.1299999999999999E-2</v>
      </c>
      <c r="E44" s="9">
        <f t="shared" si="11"/>
        <v>22.18</v>
      </c>
      <c r="F44" s="9">
        <v>23.96</v>
      </c>
      <c r="G44" s="10">
        <v>8.6E-3</v>
      </c>
      <c r="H44" s="9">
        <f t="shared" si="12"/>
        <v>41.16</v>
      </c>
      <c r="I44" s="9">
        <v>78.03</v>
      </c>
      <c r="J44" s="10">
        <v>3.4597000000000002</v>
      </c>
      <c r="K44" s="9">
        <f t="shared" si="13"/>
        <v>942.95500000000004</v>
      </c>
      <c r="L44" s="9"/>
      <c r="N44" s="9"/>
      <c r="P44" s="37">
        <v>9996</v>
      </c>
      <c r="Q44" s="37"/>
    </row>
    <row r="45" spans="1:17" x14ac:dyDescent="0.3">
      <c r="A45" s="1" t="s">
        <v>43</v>
      </c>
      <c r="C45" s="9">
        <v>23.66</v>
      </c>
      <c r="D45" s="10">
        <v>1.1299999999999999E-2</v>
      </c>
      <c r="E45" s="9">
        <f t="shared" si="11"/>
        <v>32.700000000000003</v>
      </c>
      <c r="F45" s="9">
        <v>44.61</v>
      </c>
      <c r="G45" s="10">
        <v>9.1000000000000004E-3</v>
      </c>
      <c r="H45" s="9">
        <f t="shared" si="12"/>
        <v>62.81</v>
      </c>
      <c r="I45" s="9">
        <v>314.16000000000003</v>
      </c>
      <c r="J45" s="10">
        <v>2.8250999999999999</v>
      </c>
      <c r="K45" s="9">
        <f t="shared" si="13"/>
        <v>1020.4349999999999</v>
      </c>
      <c r="L45" s="9"/>
      <c r="N45" s="9"/>
      <c r="P45" s="37">
        <v>13264</v>
      </c>
      <c r="Q45" s="37"/>
    </row>
    <row r="46" spans="1:17" x14ac:dyDescent="0.3">
      <c r="A46" s="1" t="s">
        <v>44</v>
      </c>
      <c r="C46" s="9">
        <v>16.420000000000002</v>
      </c>
      <c r="D46" s="10">
        <v>1.21E-2</v>
      </c>
      <c r="E46" s="9">
        <f t="shared" si="11"/>
        <v>26.1</v>
      </c>
      <c r="F46" s="9">
        <v>32.25</v>
      </c>
      <c r="G46" s="10">
        <v>1.04E-2</v>
      </c>
      <c r="H46" s="9">
        <f t="shared" si="12"/>
        <v>53.05</v>
      </c>
      <c r="I46" s="9">
        <v>157.55000000000001</v>
      </c>
      <c r="J46" s="10">
        <v>2.6297999999999999</v>
      </c>
      <c r="K46" s="9">
        <f t="shared" si="13"/>
        <v>815</v>
      </c>
      <c r="L46" s="9">
        <v>20286.64</v>
      </c>
      <c r="M46" s="10">
        <v>2.2002999999999999</v>
      </c>
      <c r="N46" s="9">
        <f t="shared" si="14"/>
        <v>42289.64</v>
      </c>
      <c r="P46" s="37">
        <v>152544</v>
      </c>
      <c r="Q46" s="37"/>
    </row>
    <row r="47" spans="1:17" x14ac:dyDescent="0.3">
      <c r="A47" s="1" t="s">
        <v>45</v>
      </c>
      <c r="C47" s="9">
        <v>19.350000000000001</v>
      </c>
      <c r="D47" s="10">
        <v>1.5699999999999999E-2</v>
      </c>
      <c r="E47" s="9">
        <f t="shared" si="11"/>
        <v>31.91</v>
      </c>
      <c r="F47" s="9">
        <v>22.3</v>
      </c>
      <c r="G47" s="10">
        <v>1.6500000000000001E-2</v>
      </c>
      <c r="H47" s="9">
        <f t="shared" si="12"/>
        <v>55.3</v>
      </c>
      <c r="I47" s="9">
        <v>63.02</v>
      </c>
      <c r="J47" s="10">
        <v>3.2115</v>
      </c>
      <c r="K47" s="9">
        <f t="shared" si="13"/>
        <v>865.89499999999998</v>
      </c>
      <c r="L47" s="9"/>
      <c r="N47" s="9"/>
      <c r="P47" s="37">
        <v>7035</v>
      </c>
      <c r="Q47" s="37"/>
    </row>
    <row r="48" spans="1:17" x14ac:dyDescent="0.3">
      <c r="A48" s="1" t="s">
        <v>89</v>
      </c>
      <c r="C48" s="9">
        <v>20.12</v>
      </c>
      <c r="D48" s="10">
        <v>9.1999999999999998E-3</v>
      </c>
      <c r="E48" s="9">
        <f t="shared" si="11"/>
        <v>27.48</v>
      </c>
      <c r="F48" s="9">
        <v>16.55</v>
      </c>
      <c r="G48" s="10">
        <v>1.7399999999999999E-2</v>
      </c>
      <c r="H48" s="9">
        <f t="shared" si="12"/>
        <v>51.349999999999994</v>
      </c>
      <c r="I48" s="9">
        <v>77.98</v>
      </c>
      <c r="J48" s="10">
        <v>3.2254999999999998</v>
      </c>
      <c r="K48" s="9">
        <f t="shared" si="13"/>
        <v>884.35500000000002</v>
      </c>
      <c r="L48" s="9">
        <v>1787.91</v>
      </c>
      <c r="M48" s="10">
        <v>1.0723</v>
      </c>
      <c r="N48" s="9">
        <f t="shared" si="14"/>
        <v>12510.91</v>
      </c>
      <c r="P48" s="37">
        <v>35111</v>
      </c>
      <c r="Q48" s="37"/>
    </row>
    <row r="49" spans="1:17" x14ac:dyDescent="0.3">
      <c r="A49" s="1" t="s">
        <v>71</v>
      </c>
      <c r="C49" s="9">
        <v>18.059999999999999</v>
      </c>
      <c r="D49" s="10">
        <v>1.11E-2</v>
      </c>
      <c r="E49" s="9">
        <f t="shared" si="11"/>
        <v>26.939999999999998</v>
      </c>
      <c r="F49" s="9">
        <v>30.16</v>
      </c>
      <c r="G49" s="10">
        <v>1.9699999999999999E-2</v>
      </c>
      <c r="H49" s="9">
        <f t="shared" si="12"/>
        <v>69.56</v>
      </c>
      <c r="I49" s="9">
        <v>136.76</v>
      </c>
      <c r="J49" s="10">
        <v>4.7178000000000004</v>
      </c>
      <c r="K49" s="9">
        <f t="shared" si="13"/>
        <v>1316.21</v>
      </c>
      <c r="L49" s="9"/>
      <c r="N49" s="9"/>
      <c r="P49" s="37">
        <v>34871</v>
      </c>
      <c r="Q49" s="37"/>
    </row>
    <row r="50" spans="1:17" x14ac:dyDescent="0.3">
      <c r="A50" s="1" t="s">
        <v>46</v>
      </c>
      <c r="C50" s="9">
        <v>21.94</v>
      </c>
      <c r="D50" s="10">
        <v>1.3899999999999999E-2</v>
      </c>
      <c r="E50" s="9">
        <f t="shared" si="11"/>
        <v>33.06</v>
      </c>
      <c r="F50" s="9">
        <v>38.049999999999997</v>
      </c>
      <c r="G50" s="10">
        <v>1.3899999999999999E-2</v>
      </c>
      <c r="H50" s="9">
        <f t="shared" si="12"/>
        <v>65.849999999999994</v>
      </c>
      <c r="I50" s="9">
        <v>103.43</v>
      </c>
      <c r="J50" s="10">
        <v>3.3809</v>
      </c>
      <c r="K50" s="9">
        <f t="shared" si="13"/>
        <v>948.65499999999997</v>
      </c>
      <c r="L50" s="9"/>
      <c r="N50" s="9"/>
      <c r="P50" s="37">
        <v>51824</v>
      </c>
      <c r="Q50" s="37"/>
    </row>
    <row r="51" spans="1:17" x14ac:dyDescent="0.3">
      <c r="A51" s="1" t="s">
        <v>47</v>
      </c>
      <c r="C51" s="9">
        <v>21.06</v>
      </c>
      <c r="D51" s="10">
        <v>9.7999999999999997E-3</v>
      </c>
      <c r="E51" s="9">
        <f t="shared" si="11"/>
        <v>28.9</v>
      </c>
      <c r="F51" s="9">
        <v>38.44</v>
      </c>
      <c r="G51" s="10">
        <v>1.15E-2</v>
      </c>
      <c r="H51" s="9">
        <f t="shared" si="12"/>
        <v>61.44</v>
      </c>
      <c r="I51" s="9">
        <v>274.74</v>
      </c>
      <c r="J51" s="10">
        <v>2.1680999999999999</v>
      </c>
      <c r="K51" s="9">
        <f t="shared" si="13"/>
        <v>816.76499999999999</v>
      </c>
      <c r="L51" s="9"/>
      <c r="N51" s="9"/>
      <c r="P51" s="37">
        <v>8672</v>
      </c>
      <c r="Q51" s="37"/>
    </row>
    <row r="52" spans="1:17" x14ac:dyDescent="0.3">
      <c r="A52" s="1" t="s">
        <v>48</v>
      </c>
      <c r="C52" s="9">
        <v>24.85</v>
      </c>
      <c r="D52" s="10">
        <v>1.6400000000000001E-2</v>
      </c>
      <c r="E52" s="9">
        <f t="shared" si="11"/>
        <v>37.97</v>
      </c>
      <c r="F52" s="9">
        <v>49.98</v>
      </c>
      <c r="G52" s="10">
        <v>1.5599999999999999E-2</v>
      </c>
      <c r="H52" s="9">
        <f t="shared" si="12"/>
        <v>81.179999999999993</v>
      </c>
      <c r="I52" s="9">
        <v>245.55</v>
      </c>
      <c r="J52" s="10">
        <v>3.9601999999999999</v>
      </c>
      <c r="K52" s="9">
        <f t="shared" si="13"/>
        <v>1235.5999999999999</v>
      </c>
      <c r="L52" s="9"/>
      <c r="N52" s="9"/>
      <c r="P52" s="37">
        <v>19559</v>
      </c>
      <c r="Q52" s="37"/>
    </row>
    <row r="53" spans="1:17" x14ac:dyDescent="0.3">
      <c r="A53" s="1" t="s">
        <v>49</v>
      </c>
      <c r="C53" s="9">
        <v>18.899999999999999</v>
      </c>
      <c r="D53" s="10">
        <v>1.0800000000000001E-2</v>
      </c>
      <c r="E53" s="9">
        <f t="shared" si="11"/>
        <v>27.54</v>
      </c>
      <c r="F53" s="9">
        <v>23.69</v>
      </c>
      <c r="G53" s="10">
        <v>1.8200000000000001E-2</v>
      </c>
      <c r="H53" s="9">
        <f t="shared" si="12"/>
        <v>60.09</v>
      </c>
      <c r="I53" s="9">
        <v>299.26</v>
      </c>
      <c r="J53" s="10">
        <v>2.4983</v>
      </c>
      <c r="K53" s="9">
        <f t="shared" si="13"/>
        <v>923.83500000000004</v>
      </c>
      <c r="L53" s="9"/>
      <c r="N53" s="9"/>
      <c r="P53" s="37">
        <v>23975</v>
      </c>
      <c r="Q53" s="37"/>
    </row>
    <row r="54" spans="1:17" x14ac:dyDescent="0.3">
      <c r="A54" s="1" t="s">
        <v>50</v>
      </c>
      <c r="C54" s="9">
        <v>24.25</v>
      </c>
      <c r="D54" s="10">
        <v>1.23E-2</v>
      </c>
      <c r="E54" s="9">
        <f t="shared" si="11"/>
        <v>34.090000000000003</v>
      </c>
      <c r="F54" s="9">
        <v>28.27</v>
      </c>
      <c r="G54" s="10">
        <v>1.5800000000000002E-2</v>
      </c>
      <c r="H54" s="9">
        <f t="shared" si="12"/>
        <v>59.870000000000005</v>
      </c>
      <c r="I54" s="9">
        <v>191.6</v>
      </c>
      <c r="J54" s="10">
        <v>0.91769999999999996</v>
      </c>
      <c r="K54" s="9">
        <f t="shared" si="13"/>
        <v>421.02499999999998</v>
      </c>
      <c r="L54" s="9"/>
      <c r="N54" s="9"/>
      <c r="P54" s="37">
        <v>6062</v>
      </c>
      <c r="Q54" s="37"/>
    </row>
    <row r="55" spans="1:17" x14ac:dyDescent="0.3">
      <c r="A55" s="1" t="s">
        <v>88</v>
      </c>
      <c r="C55" s="9">
        <v>18.22</v>
      </c>
      <c r="D55" s="10">
        <v>1.21E-2</v>
      </c>
      <c r="E55" s="9">
        <f t="shared" si="11"/>
        <v>27.9</v>
      </c>
      <c r="F55" s="9">
        <v>35.69</v>
      </c>
      <c r="G55" s="10">
        <v>1.5800000000000002E-2</v>
      </c>
      <c r="H55" s="9">
        <f t="shared" si="12"/>
        <v>67.289999999999992</v>
      </c>
      <c r="I55" s="9">
        <v>121.79</v>
      </c>
      <c r="J55" s="10">
        <v>4.7625999999999999</v>
      </c>
      <c r="K55" s="9">
        <f t="shared" si="13"/>
        <v>1312.44</v>
      </c>
      <c r="L55" s="9"/>
      <c r="N55" s="9"/>
      <c r="P55" s="37">
        <v>66530</v>
      </c>
      <c r="Q55" s="37"/>
    </row>
    <row r="56" spans="1:17" x14ac:dyDescent="0.3">
      <c r="A56" s="1" t="s">
        <v>51</v>
      </c>
      <c r="C56" s="9">
        <v>18.190000000000001</v>
      </c>
      <c r="D56" s="10">
        <v>1.0200000000000001E-2</v>
      </c>
      <c r="E56" s="9">
        <f t="shared" si="11"/>
        <v>26.35</v>
      </c>
      <c r="F56" s="9">
        <v>32.19</v>
      </c>
      <c r="G56" s="10">
        <v>9.7999999999999997E-3</v>
      </c>
      <c r="H56" s="9">
        <f t="shared" si="12"/>
        <v>51.789999999999992</v>
      </c>
      <c r="I56" s="9">
        <v>165</v>
      </c>
      <c r="J56" s="10">
        <v>2.2153</v>
      </c>
      <c r="K56" s="9">
        <f t="shared" si="13"/>
        <v>718.82500000000005</v>
      </c>
      <c r="L56" s="9"/>
      <c r="N56" s="9"/>
      <c r="P56" s="37">
        <v>11685</v>
      </c>
      <c r="Q56" s="37"/>
    </row>
    <row r="57" spans="1:17" x14ac:dyDescent="0.3">
      <c r="A57" s="1" t="s">
        <v>52</v>
      </c>
      <c r="C57" s="9">
        <v>17.68</v>
      </c>
      <c r="D57" s="10">
        <v>1.2699999999999999E-2</v>
      </c>
      <c r="E57" s="9">
        <f t="shared" si="11"/>
        <v>27.84</v>
      </c>
      <c r="F57" s="9">
        <v>37.42</v>
      </c>
      <c r="G57" s="10">
        <v>1.6500000000000001E-2</v>
      </c>
      <c r="H57" s="9">
        <f t="shared" si="12"/>
        <v>70.42</v>
      </c>
      <c r="I57" s="9">
        <v>340.6</v>
      </c>
      <c r="J57" s="10">
        <v>3.5825</v>
      </c>
      <c r="K57" s="9">
        <f t="shared" si="13"/>
        <v>1236.2249999999999</v>
      </c>
      <c r="L57" s="9"/>
      <c r="N57" s="9"/>
      <c r="P57" s="37">
        <v>13340</v>
      </c>
      <c r="Q57" s="37"/>
    </row>
    <row r="58" spans="1:17" x14ac:dyDescent="0.3">
      <c r="A58" s="1" t="s">
        <v>53</v>
      </c>
      <c r="C58" s="9">
        <v>11.21</v>
      </c>
      <c r="D58" s="10">
        <v>1.4200000000000001E-2</v>
      </c>
      <c r="E58" s="9">
        <f t="shared" si="11"/>
        <v>22.57</v>
      </c>
      <c r="F58" s="9">
        <v>16.02</v>
      </c>
      <c r="G58" s="10">
        <v>1.5699999999999999E-2</v>
      </c>
      <c r="H58" s="9">
        <f t="shared" si="12"/>
        <v>47.42</v>
      </c>
      <c r="I58" s="9">
        <v>52.2</v>
      </c>
      <c r="J58" s="10">
        <v>4.4740000000000002</v>
      </c>
      <c r="K58" s="9">
        <f t="shared" si="13"/>
        <v>1170.7</v>
      </c>
      <c r="L58" s="9">
        <v>8347.42</v>
      </c>
      <c r="M58" s="10">
        <v>2.0666000000000002</v>
      </c>
      <c r="N58" s="9">
        <f t="shared" si="14"/>
        <v>29013.420000000006</v>
      </c>
      <c r="P58" s="37">
        <v>54731</v>
      </c>
      <c r="Q58" s="37"/>
    </row>
    <row r="59" spans="1:17" x14ac:dyDescent="0.3">
      <c r="A59" s="1" t="s">
        <v>54</v>
      </c>
      <c r="C59" s="9">
        <v>14.02</v>
      </c>
      <c r="D59" s="10">
        <v>1.29E-2</v>
      </c>
      <c r="E59" s="9">
        <f t="shared" si="11"/>
        <v>24.34</v>
      </c>
      <c r="F59" s="9">
        <v>22.02</v>
      </c>
      <c r="G59" s="10">
        <v>1.2500000000000001E-2</v>
      </c>
      <c r="H59" s="9">
        <f t="shared" si="12"/>
        <v>47.019999999999996</v>
      </c>
      <c r="I59" s="9">
        <v>82.85</v>
      </c>
      <c r="J59" s="10">
        <v>3.4316</v>
      </c>
      <c r="K59" s="9">
        <f t="shared" si="13"/>
        <v>940.75</v>
      </c>
      <c r="L59" s="9"/>
      <c r="N59" s="9"/>
      <c r="P59" s="37">
        <v>10820</v>
      </c>
      <c r="Q59" s="37"/>
    </row>
    <row r="60" spans="1:17" x14ac:dyDescent="0.3">
      <c r="A60" s="1" t="s">
        <v>55</v>
      </c>
      <c r="C60" s="9">
        <v>15.2</v>
      </c>
      <c r="D60" s="10">
        <v>9.4000000000000004E-3</v>
      </c>
      <c r="E60" s="9">
        <f t="shared" si="11"/>
        <v>22.72</v>
      </c>
      <c r="F60" s="9">
        <v>31.13</v>
      </c>
      <c r="G60" s="10">
        <v>8.8000000000000005E-3</v>
      </c>
      <c r="H60" s="9">
        <f t="shared" si="12"/>
        <v>48.730000000000004</v>
      </c>
      <c r="I60" s="9">
        <v>159.12</v>
      </c>
      <c r="J60" s="10">
        <v>2.7120000000000002</v>
      </c>
      <c r="K60" s="9">
        <f t="shared" si="13"/>
        <v>837.12</v>
      </c>
      <c r="L60" s="9">
        <v>6393.02</v>
      </c>
      <c r="M60" s="10">
        <v>0.74680000000000002</v>
      </c>
      <c r="N60" s="9">
        <f t="shared" si="14"/>
        <v>13861.02</v>
      </c>
      <c r="P60" s="37">
        <v>36058</v>
      </c>
      <c r="Q60" s="37"/>
    </row>
    <row r="61" spans="1:17" x14ac:dyDescent="0.3">
      <c r="A61" s="1" t="s">
        <v>90</v>
      </c>
      <c r="C61" s="9">
        <v>12.9</v>
      </c>
      <c r="D61" s="10">
        <v>1.43E-2</v>
      </c>
      <c r="E61" s="9">
        <f t="shared" si="11"/>
        <v>24.34</v>
      </c>
      <c r="F61" s="9">
        <v>26.55</v>
      </c>
      <c r="G61" s="10">
        <v>1.4200000000000001E-2</v>
      </c>
      <c r="H61" s="9">
        <f t="shared" si="12"/>
        <v>54.95</v>
      </c>
      <c r="I61" s="9">
        <v>140.97</v>
      </c>
      <c r="J61" s="10">
        <v>3.3877000000000002</v>
      </c>
      <c r="K61" s="9">
        <f t="shared" si="13"/>
        <v>987.8950000000001</v>
      </c>
      <c r="L61" s="9">
        <v>6073.68</v>
      </c>
      <c r="M61" s="10">
        <v>1.4414</v>
      </c>
      <c r="N61" s="9">
        <f t="shared" si="14"/>
        <v>20487.68</v>
      </c>
      <c r="P61" s="37">
        <v>353284</v>
      </c>
      <c r="Q61" s="37"/>
    </row>
    <row r="62" spans="1:17" x14ac:dyDescent="0.3">
      <c r="A62" s="1" t="s">
        <v>56</v>
      </c>
      <c r="C62" s="9">
        <v>13.23</v>
      </c>
      <c r="D62" s="10">
        <v>1.37E-2</v>
      </c>
      <c r="E62" s="9">
        <f t="shared" ref="E62:E78" si="18">+C62+(D62*$B$4)</f>
        <v>24.19</v>
      </c>
      <c r="F62" s="9">
        <v>16.87</v>
      </c>
      <c r="G62" s="10">
        <v>2.0199999999999999E-2</v>
      </c>
      <c r="H62" s="9">
        <f t="shared" ref="H62:H78" si="19">+F62+(G62*$B$5)</f>
        <v>57.269999999999996</v>
      </c>
      <c r="I62" s="9">
        <v>112.82</v>
      </c>
      <c r="J62" s="10">
        <v>5.3594999999999997</v>
      </c>
      <c r="K62" s="9">
        <f t="shared" ref="K62:K78" si="20">+I62+(J62*$B$6)</f>
        <v>1452.6949999999999</v>
      </c>
      <c r="L62" s="9"/>
      <c r="N62" s="9"/>
      <c r="P62" s="37">
        <v>33487</v>
      </c>
      <c r="Q62" s="37"/>
    </row>
    <row r="63" spans="1:17" x14ac:dyDescent="0.3">
      <c r="A63" s="1" t="s">
        <v>91</v>
      </c>
      <c r="C63" s="9">
        <v>13.97</v>
      </c>
      <c r="D63" s="10">
        <v>1.4500000000000001E-2</v>
      </c>
      <c r="E63" s="9">
        <f t="shared" si="18"/>
        <v>25.57</v>
      </c>
      <c r="F63" s="9">
        <v>31.25</v>
      </c>
      <c r="G63" s="10">
        <v>1.37E-2</v>
      </c>
      <c r="H63" s="9">
        <f t="shared" si="19"/>
        <v>58.650000000000006</v>
      </c>
      <c r="I63" s="9">
        <v>189.27</v>
      </c>
      <c r="J63" s="10">
        <v>2.5331000000000001</v>
      </c>
      <c r="K63" s="9">
        <f t="shared" si="20"/>
        <v>822.54499999999996</v>
      </c>
      <c r="L63" s="9"/>
      <c r="N63" s="9"/>
      <c r="P63" s="37">
        <v>4246</v>
      </c>
      <c r="Q63" s="37"/>
    </row>
    <row r="64" spans="1:17" x14ac:dyDescent="0.3">
      <c r="A64" s="1" t="s">
        <v>92</v>
      </c>
      <c r="C64" s="9">
        <v>13.19</v>
      </c>
      <c r="D64" s="10">
        <v>1.4999999999999999E-2</v>
      </c>
      <c r="E64" s="9">
        <f t="shared" si="18"/>
        <v>25.189999999999998</v>
      </c>
      <c r="F64" s="9">
        <v>30.52</v>
      </c>
      <c r="G64" s="10">
        <v>9.1999999999999998E-3</v>
      </c>
      <c r="H64" s="9">
        <f t="shared" si="19"/>
        <v>48.92</v>
      </c>
      <c r="I64" s="9">
        <v>290.85000000000002</v>
      </c>
      <c r="J64" s="10">
        <v>1.9538</v>
      </c>
      <c r="K64" s="9">
        <f t="shared" si="20"/>
        <v>779.3</v>
      </c>
      <c r="L64" s="9"/>
      <c r="N64" s="9"/>
      <c r="P64" s="37">
        <v>5858</v>
      </c>
      <c r="Q64" s="37"/>
    </row>
    <row r="65" spans="1:17" x14ac:dyDescent="0.3">
      <c r="A65" s="1" t="s">
        <v>57</v>
      </c>
      <c r="C65" s="9">
        <v>17.309999999999999</v>
      </c>
      <c r="D65" s="10">
        <v>1.2800000000000001E-2</v>
      </c>
      <c r="E65" s="9">
        <f t="shared" si="18"/>
        <v>27.549999999999997</v>
      </c>
      <c r="F65" s="9">
        <v>23.62</v>
      </c>
      <c r="G65" s="10">
        <v>1.61E-2</v>
      </c>
      <c r="H65" s="9">
        <f t="shared" si="19"/>
        <v>55.820000000000007</v>
      </c>
      <c r="I65" s="9">
        <v>73.61</v>
      </c>
      <c r="J65" s="10">
        <v>3.5238999999999998</v>
      </c>
      <c r="K65" s="9">
        <f t="shared" si="20"/>
        <v>954.58499999999992</v>
      </c>
      <c r="L65" s="9"/>
      <c r="N65" s="9"/>
      <c r="P65" s="37">
        <v>16918</v>
      </c>
      <c r="Q65" s="37"/>
    </row>
    <row r="66" spans="1:17" x14ac:dyDescent="0.3">
      <c r="A66" s="1" t="s">
        <v>58</v>
      </c>
      <c r="C66" s="9">
        <v>31.23</v>
      </c>
      <c r="D66" s="10">
        <v>8.8999999999999999E-3</v>
      </c>
      <c r="E66" s="9">
        <f t="shared" si="18"/>
        <v>38.35</v>
      </c>
      <c r="F66" s="9">
        <v>42.86</v>
      </c>
      <c r="G66" s="10">
        <v>8.0999999999999996E-3</v>
      </c>
      <c r="H66" s="9">
        <f t="shared" si="19"/>
        <v>59.06</v>
      </c>
      <c r="I66" s="9">
        <v>380.88</v>
      </c>
      <c r="J66" s="10">
        <v>1.3289</v>
      </c>
      <c r="K66" s="9">
        <f t="shared" si="20"/>
        <v>713.10500000000002</v>
      </c>
      <c r="L66" s="9"/>
      <c r="N66" s="9"/>
      <c r="P66" s="37">
        <v>2779</v>
      </c>
      <c r="Q66" s="37"/>
    </row>
    <row r="67" spans="1:17" x14ac:dyDescent="0.3">
      <c r="A67" s="1" t="s">
        <v>59</v>
      </c>
      <c r="C67" s="9">
        <v>15.24</v>
      </c>
      <c r="D67" s="10">
        <v>9.7000000000000003E-3</v>
      </c>
      <c r="E67" s="9">
        <f t="shared" si="18"/>
        <v>23</v>
      </c>
      <c r="F67" s="9">
        <v>27.14</v>
      </c>
      <c r="G67" s="10">
        <v>1.4E-2</v>
      </c>
      <c r="H67" s="9">
        <f t="shared" si="19"/>
        <v>55.14</v>
      </c>
      <c r="I67" s="9">
        <v>204.24</v>
      </c>
      <c r="J67" s="10">
        <v>2.5992999999999999</v>
      </c>
      <c r="K67" s="9">
        <f t="shared" si="20"/>
        <v>854.06499999999994</v>
      </c>
      <c r="L67" s="9"/>
      <c r="N67" s="9"/>
      <c r="P67" s="37">
        <v>50482</v>
      </c>
      <c r="Q67" s="37"/>
    </row>
    <row r="68" spans="1:17" x14ac:dyDescent="0.3">
      <c r="A68" s="1" t="s">
        <v>68</v>
      </c>
      <c r="C68" s="9">
        <v>13.8</v>
      </c>
      <c r="D68" s="10">
        <v>1.9699999999999999E-2</v>
      </c>
      <c r="E68" s="9">
        <f t="shared" si="18"/>
        <v>29.560000000000002</v>
      </c>
      <c r="F68" s="9">
        <v>26.02</v>
      </c>
      <c r="G68" s="10">
        <v>1.8200000000000001E-2</v>
      </c>
      <c r="H68" s="9">
        <f t="shared" si="19"/>
        <v>62.42</v>
      </c>
      <c r="I68" s="9">
        <v>135.34</v>
      </c>
      <c r="J68" s="10">
        <v>2.0467</v>
      </c>
      <c r="K68" s="9">
        <f t="shared" si="20"/>
        <v>647.01499999999999</v>
      </c>
      <c r="L68" s="9"/>
      <c r="N68" s="9"/>
      <c r="P68" s="37">
        <v>6935</v>
      </c>
      <c r="Q68" s="37"/>
    </row>
    <row r="69" spans="1:17" x14ac:dyDescent="0.3">
      <c r="A69" s="1" t="s">
        <v>83</v>
      </c>
      <c r="C69" s="9">
        <f>22.78*B10</f>
        <v>23.112208333333335</v>
      </c>
      <c r="D69" s="10">
        <v>1.8800000000000001E-2</v>
      </c>
      <c r="E69" s="9">
        <f>+(C69*$B$10)+(D69*$B$4)</f>
        <v>38.489261371527782</v>
      </c>
      <c r="F69" s="9">
        <f>30.47*B10</f>
        <v>30.914354166666666</v>
      </c>
      <c r="G69" s="10">
        <v>2.818E-2</v>
      </c>
      <c r="H69" s="9">
        <f>+(F69*$B$10)+(G69*$B$5)</f>
        <v>87.72518849826389</v>
      </c>
      <c r="I69" s="9">
        <f>43.82*B10</f>
        <v>44.459041666666671</v>
      </c>
      <c r="J69" s="10">
        <v>6.8970000000000002</v>
      </c>
      <c r="K69" s="9">
        <f>+(I69*$B$10)+(J69*$B$6*$B$10)</f>
        <v>1794.5027151909724</v>
      </c>
      <c r="L69" s="9">
        <f>3694.97*B10</f>
        <v>3748.8549791666669</v>
      </c>
      <c r="M69" s="10">
        <v>5.8209999999999997</v>
      </c>
      <c r="N69" s="9">
        <f>+(L69*$B$10)+(M69*$B$7*$B$10)</f>
        <v>62862.421614279519</v>
      </c>
      <c r="P69" s="37">
        <v>744252</v>
      </c>
      <c r="Q69" s="37"/>
    </row>
    <row r="70" spans="1:17" x14ac:dyDescent="0.3">
      <c r="A70" s="1" t="s">
        <v>14</v>
      </c>
      <c r="C70" s="9">
        <v>16.3</v>
      </c>
      <c r="D70" s="10">
        <v>1.23E-2</v>
      </c>
      <c r="E70" s="9">
        <f t="shared" si="18"/>
        <v>26.14</v>
      </c>
      <c r="F70" s="9">
        <v>16.63</v>
      </c>
      <c r="G70" s="10">
        <v>1.67E-2</v>
      </c>
      <c r="H70" s="9">
        <f t="shared" si="19"/>
        <v>50.03</v>
      </c>
      <c r="I70" s="9">
        <v>106.28</v>
      </c>
      <c r="J70" s="10">
        <v>3.2789000000000001</v>
      </c>
      <c r="K70" s="9">
        <f t="shared" si="20"/>
        <v>926.005</v>
      </c>
      <c r="L70" s="9">
        <v>8389.3799999999992</v>
      </c>
      <c r="M70" s="10">
        <v>2.9256000000000002</v>
      </c>
      <c r="N70" s="9">
        <f t="shared" ref="N70:N75" si="21">+L70+(M70*$B$7)</f>
        <v>37645.380000000005</v>
      </c>
      <c r="P70" s="37">
        <v>117494</v>
      </c>
      <c r="Q70" s="37"/>
    </row>
    <row r="71" spans="1:17" x14ac:dyDescent="0.3">
      <c r="A71" s="1" t="s">
        <v>73</v>
      </c>
      <c r="C71" s="9">
        <v>14.91</v>
      </c>
      <c r="D71" s="10">
        <v>1.18E-2</v>
      </c>
      <c r="E71" s="9">
        <f t="shared" si="18"/>
        <v>24.35</v>
      </c>
      <c r="F71" s="9">
        <v>14.76</v>
      </c>
      <c r="G71" s="10">
        <v>1.49E-2</v>
      </c>
      <c r="H71" s="9">
        <f t="shared" si="19"/>
        <v>44.56</v>
      </c>
      <c r="I71" s="9">
        <v>33.78</v>
      </c>
      <c r="J71" s="10">
        <v>5.0956000000000001</v>
      </c>
      <c r="K71" s="9">
        <f t="shared" si="20"/>
        <v>1307.68</v>
      </c>
      <c r="L71" s="9"/>
      <c r="N71" s="9"/>
      <c r="P71" s="37">
        <v>12985</v>
      </c>
      <c r="Q71" s="37"/>
    </row>
    <row r="72" spans="1:17" x14ac:dyDescent="0.3">
      <c r="A72" s="1" t="s">
        <v>60</v>
      </c>
      <c r="C72" s="9">
        <v>19.71</v>
      </c>
      <c r="D72" s="10">
        <v>1.54E-2</v>
      </c>
      <c r="E72" s="9">
        <f t="shared" si="18"/>
        <v>32.03</v>
      </c>
      <c r="F72" s="9">
        <v>31.96</v>
      </c>
      <c r="G72" s="10">
        <v>1.5900000000000001E-2</v>
      </c>
      <c r="H72" s="9">
        <f t="shared" si="19"/>
        <v>63.760000000000005</v>
      </c>
      <c r="I72" s="9">
        <v>119.38</v>
      </c>
      <c r="J72" s="10">
        <v>5.0648999999999997</v>
      </c>
      <c r="K72" s="9">
        <f t="shared" si="20"/>
        <v>1385.605</v>
      </c>
      <c r="L72" s="9">
        <v>6975.72</v>
      </c>
      <c r="M72" s="10">
        <v>4.0195999999999996</v>
      </c>
      <c r="N72" s="9">
        <f t="shared" si="21"/>
        <v>47171.719999999994</v>
      </c>
      <c r="P72" s="37">
        <v>54674</v>
      </c>
      <c r="Q72" s="37"/>
    </row>
    <row r="73" spans="1:17" x14ac:dyDescent="0.3">
      <c r="A73" s="1" t="s">
        <v>61</v>
      </c>
      <c r="C73" s="9">
        <v>18.760000000000002</v>
      </c>
      <c r="D73" s="10">
        <v>1.0500000000000001E-2</v>
      </c>
      <c r="E73" s="9">
        <f t="shared" si="18"/>
        <v>27.160000000000004</v>
      </c>
      <c r="F73" s="9">
        <v>29.23</v>
      </c>
      <c r="G73" s="10">
        <v>8.6E-3</v>
      </c>
      <c r="H73" s="9">
        <f t="shared" si="19"/>
        <v>46.43</v>
      </c>
      <c r="I73" s="9">
        <v>281.42</v>
      </c>
      <c r="J73" s="10">
        <v>2.4613999999999998</v>
      </c>
      <c r="K73" s="9">
        <f t="shared" si="20"/>
        <v>896.77</v>
      </c>
      <c r="L73" s="9">
        <v>8062.23</v>
      </c>
      <c r="M73" s="10">
        <v>0.83479999999999999</v>
      </c>
      <c r="N73" s="9">
        <f t="shared" si="21"/>
        <v>16410.23</v>
      </c>
      <c r="P73" s="37">
        <v>22470</v>
      </c>
      <c r="Q73" s="37"/>
    </row>
    <row r="74" spans="1:17" x14ac:dyDescent="0.3">
      <c r="A74" s="1" t="s">
        <v>74</v>
      </c>
      <c r="C74" s="9">
        <v>23.97</v>
      </c>
      <c r="D74" s="10">
        <v>1.5299999999999999E-2</v>
      </c>
      <c r="E74" s="9">
        <f t="shared" si="18"/>
        <v>36.21</v>
      </c>
      <c r="F74" s="9">
        <v>41.71</v>
      </c>
      <c r="G74" s="10">
        <v>1.7899999999999999E-2</v>
      </c>
      <c r="H74" s="9">
        <f t="shared" si="19"/>
        <v>77.509999999999991</v>
      </c>
      <c r="I74" s="9">
        <v>275.89999999999998</v>
      </c>
      <c r="J74" s="10">
        <v>2.6315</v>
      </c>
      <c r="K74" s="9">
        <f t="shared" si="20"/>
        <v>933.77499999999998</v>
      </c>
      <c r="L74" s="9"/>
      <c r="N74" s="9"/>
      <c r="P74" s="37">
        <v>3731</v>
      </c>
      <c r="Q74" s="37"/>
    </row>
    <row r="75" spans="1:17" x14ac:dyDescent="0.3">
      <c r="A75" s="1" t="s">
        <v>62</v>
      </c>
      <c r="C75" s="9">
        <v>21.6</v>
      </c>
      <c r="D75" s="10">
        <v>1.7299999999999999E-2</v>
      </c>
      <c r="E75" s="9">
        <f t="shared" si="18"/>
        <v>35.44</v>
      </c>
      <c r="F75" s="9">
        <v>31.76</v>
      </c>
      <c r="G75" s="10">
        <v>1.09E-2</v>
      </c>
      <c r="H75" s="9">
        <f t="shared" si="19"/>
        <v>53.56</v>
      </c>
      <c r="I75" s="9">
        <v>152.19999999999999</v>
      </c>
      <c r="J75" s="10">
        <v>2.3792</v>
      </c>
      <c r="K75" s="9">
        <f t="shared" si="20"/>
        <v>747</v>
      </c>
      <c r="L75" s="9">
        <v>1614.24</v>
      </c>
      <c r="M75" s="10">
        <v>1.1077999999999999</v>
      </c>
      <c r="N75" s="9">
        <f t="shared" si="21"/>
        <v>12692.239999999998</v>
      </c>
      <c r="P75" s="37">
        <v>3797</v>
      </c>
      <c r="Q75" s="37"/>
    </row>
    <row r="76" spans="1:17" x14ac:dyDescent="0.3">
      <c r="A76" s="1" t="s">
        <v>63</v>
      </c>
      <c r="C76" s="9">
        <v>16.309999999999999</v>
      </c>
      <c r="D76" s="10">
        <v>1.21E-2</v>
      </c>
      <c r="E76" s="9">
        <f t="shared" si="18"/>
        <v>25.99</v>
      </c>
      <c r="F76" s="9">
        <v>24.74</v>
      </c>
      <c r="G76" s="10">
        <v>1.11E-2</v>
      </c>
      <c r="H76" s="9">
        <f t="shared" si="19"/>
        <v>46.94</v>
      </c>
      <c r="I76" s="9">
        <v>228.37</v>
      </c>
      <c r="J76" s="10">
        <v>2.1457999999999999</v>
      </c>
      <c r="K76" s="9">
        <f t="shared" si="20"/>
        <v>764.81999999999994</v>
      </c>
      <c r="L76" s="9"/>
      <c r="N76" s="9"/>
      <c r="P76" s="37">
        <v>22822</v>
      </c>
      <c r="Q76" s="37"/>
    </row>
    <row r="77" spans="1:17" x14ac:dyDescent="0.3">
      <c r="A77" s="1" t="s">
        <v>64</v>
      </c>
      <c r="C77" s="9">
        <v>21.2</v>
      </c>
      <c r="D77" s="10">
        <v>1.1299999999999999E-2</v>
      </c>
      <c r="E77" s="9">
        <f t="shared" si="18"/>
        <v>30.24</v>
      </c>
      <c r="F77" s="9">
        <v>21.05</v>
      </c>
      <c r="G77" s="10">
        <v>2.07E-2</v>
      </c>
      <c r="H77" s="9">
        <f t="shared" si="19"/>
        <v>62.45</v>
      </c>
      <c r="I77" s="9">
        <v>203.41</v>
      </c>
      <c r="J77" s="10">
        <v>4.165</v>
      </c>
      <c r="K77" s="9">
        <f t="shared" si="20"/>
        <v>1244.6600000000001</v>
      </c>
      <c r="L77" s="9"/>
      <c r="N77" s="9"/>
      <c r="P77" s="37">
        <v>41488</v>
      </c>
      <c r="Q77" s="37"/>
    </row>
    <row r="78" spans="1:17" x14ac:dyDescent="0.3">
      <c r="A78" s="1" t="s">
        <v>65</v>
      </c>
      <c r="C78" s="9">
        <v>16.38</v>
      </c>
      <c r="D78" s="10">
        <v>1.78E-2</v>
      </c>
      <c r="E78" s="9">
        <f t="shared" si="18"/>
        <v>30.619999999999997</v>
      </c>
      <c r="F78" s="9">
        <v>25.19</v>
      </c>
      <c r="G78" s="10">
        <v>1.4500000000000001E-2</v>
      </c>
      <c r="H78" s="9">
        <f t="shared" si="19"/>
        <v>54.19</v>
      </c>
      <c r="I78" s="9">
        <v>139.96</v>
      </c>
      <c r="J78" s="10">
        <v>2.5777000000000001</v>
      </c>
      <c r="K78" s="9">
        <f t="shared" si="20"/>
        <v>784.3850000000001</v>
      </c>
      <c r="L78" s="9"/>
      <c r="N78" s="9"/>
      <c r="P78" s="37">
        <v>15745</v>
      </c>
      <c r="Q78" s="37"/>
    </row>
    <row r="79" spans="1:17" x14ac:dyDescent="0.3">
      <c r="A79" s="1"/>
      <c r="C79" s="9"/>
      <c r="D79" s="10"/>
      <c r="E79" s="9"/>
      <c r="F79" s="9"/>
      <c r="H79" s="9"/>
      <c r="I79" s="9"/>
      <c r="K79" s="9"/>
      <c r="L79" s="9"/>
      <c r="N79" s="9"/>
    </row>
    <row r="80" spans="1:17" s="4" customFormat="1" x14ac:dyDescent="0.3">
      <c r="A80" s="21" t="s">
        <v>66</v>
      </c>
      <c r="C80" s="22">
        <f t="shared" ref="C80:J80" si="22">AVERAGE(C12:C78)</f>
        <v>17.822570273631843</v>
      </c>
      <c r="D80" s="23">
        <f t="shared" si="22"/>
        <v>1.3150746268656718E-2</v>
      </c>
      <c r="E80" s="22">
        <f t="shared" si="22"/>
        <v>28.348197930918321</v>
      </c>
      <c r="F80" s="22">
        <f t="shared" si="22"/>
        <v>27.046126578282831</v>
      </c>
      <c r="G80" s="23">
        <f t="shared" si="22"/>
        <v>1.4131515151515155E-2</v>
      </c>
      <c r="H80" s="22">
        <f t="shared" si="22"/>
        <v>55.315987704519152</v>
      </c>
      <c r="I80" s="22">
        <f t="shared" si="22"/>
        <v>172.19580659203984</v>
      </c>
      <c r="J80" s="23">
        <f t="shared" si="22"/>
        <v>3.2717298507462678</v>
      </c>
      <c r="K80" s="22">
        <f t="shared" ref="K80:L80" si="23">AVERAGE(K12:K78)</f>
        <v>990.51324948046226</v>
      </c>
      <c r="L80" s="22">
        <f t="shared" si="23"/>
        <v>9755.0184081439402</v>
      </c>
      <c r="M80" s="23">
        <f>AVERAGE(M12:M78)</f>
        <v>2.1542681818181815</v>
      </c>
      <c r="N80" s="22">
        <f>AVERAGE(N12:N78)</f>
        <v>31338.771437012703</v>
      </c>
      <c r="P80" s="39">
        <f>AVERAGE(P12:P78)</f>
        <v>56113.656716417907</v>
      </c>
      <c r="Q80" s="38"/>
    </row>
    <row r="81" spans="1:14" x14ac:dyDescent="0.3">
      <c r="A81" s="1"/>
      <c r="C81" s="9"/>
      <c r="D81" s="10"/>
      <c r="E81" s="9"/>
      <c r="F81" s="9"/>
      <c r="H81" s="9"/>
      <c r="I81" s="9"/>
      <c r="K81" s="9"/>
      <c r="L81" s="9"/>
      <c r="N81" s="9"/>
    </row>
    <row r="82" spans="1:14" x14ac:dyDescent="0.3">
      <c r="A82" s="1"/>
      <c r="C82" s="9"/>
      <c r="D82" s="10"/>
      <c r="E82" s="9"/>
      <c r="F82" s="9"/>
      <c r="H82" s="9"/>
      <c r="I82" s="9"/>
      <c r="K82" s="9"/>
      <c r="L82" s="9"/>
      <c r="N82" s="9"/>
    </row>
    <row r="83" spans="1:14" x14ac:dyDescent="0.3">
      <c r="A83" s="1"/>
      <c r="C83" s="9"/>
      <c r="D83" s="10"/>
      <c r="E83" s="9"/>
      <c r="F83" s="9"/>
      <c r="H83" s="9"/>
      <c r="I83" s="9"/>
      <c r="K83" s="9"/>
      <c r="L83" s="9"/>
      <c r="N83" s="9"/>
    </row>
    <row r="84" spans="1:14" x14ac:dyDescent="0.3">
      <c r="A84" s="1"/>
      <c r="C84" s="9"/>
      <c r="D84" s="10"/>
      <c r="E84" s="9"/>
      <c r="F84" s="9"/>
      <c r="H84" s="9"/>
      <c r="I84" s="9"/>
      <c r="K84" s="9"/>
      <c r="L84" s="9"/>
      <c r="N84" s="9"/>
    </row>
    <row r="85" spans="1:14" x14ac:dyDescent="0.3">
      <c r="A85" s="1"/>
      <c r="C85" s="9"/>
      <c r="D85" s="10"/>
      <c r="E85" s="9"/>
      <c r="F85" s="9"/>
      <c r="H85" s="9"/>
      <c r="I85" s="9"/>
      <c r="K85" s="9"/>
      <c r="L85" s="9"/>
      <c r="N85" s="9"/>
    </row>
    <row r="86" spans="1:14" x14ac:dyDescent="0.3">
      <c r="A86" s="1"/>
      <c r="C86" s="9"/>
      <c r="D86" s="10"/>
      <c r="E86" s="9"/>
      <c r="F86" s="9"/>
      <c r="H86" s="9"/>
      <c r="I86" s="9"/>
      <c r="K86" s="9"/>
      <c r="L86" s="9"/>
      <c r="N86" s="9"/>
    </row>
    <row r="87" spans="1:14" x14ac:dyDescent="0.3">
      <c r="A87" s="1"/>
      <c r="C87" s="9"/>
      <c r="D87" s="10"/>
      <c r="E87" s="9"/>
      <c r="F87" s="9"/>
      <c r="H87" s="9"/>
      <c r="I87" s="9"/>
      <c r="K87" s="9"/>
      <c r="L87" s="9"/>
      <c r="N87" s="9"/>
    </row>
    <row r="88" spans="1:14" x14ac:dyDescent="0.3">
      <c r="A88" s="1"/>
      <c r="C88" s="9"/>
      <c r="D88" s="10"/>
      <c r="E88" s="9"/>
      <c r="F88" s="9"/>
      <c r="H88" s="9"/>
      <c r="I88" s="9"/>
      <c r="K88" s="9"/>
      <c r="L88" s="9"/>
      <c r="N88" s="9"/>
    </row>
    <row r="89" spans="1:14" x14ac:dyDescent="0.3">
      <c r="A89" s="1"/>
      <c r="C89" s="9"/>
      <c r="D89" s="10"/>
      <c r="E89" s="9"/>
      <c r="F89" s="9"/>
      <c r="H89" s="9"/>
      <c r="I89" s="9"/>
      <c r="K89" s="9"/>
      <c r="L89" s="9"/>
      <c r="N89" s="9"/>
    </row>
    <row r="90" spans="1:14" x14ac:dyDescent="0.3">
      <c r="A90" s="1"/>
      <c r="C90" s="9"/>
      <c r="D90" s="10"/>
      <c r="E90" s="9"/>
      <c r="F90" s="9"/>
      <c r="H90" s="9"/>
      <c r="I90" s="9"/>
      <c r="K90" s="9"/>
      <c r="L90" s="9"/>
      <c r="N90" s="9"/>
    </row>
    <row r="91" spans="1:14" x14ac:dyDescent="0.3">
      <c r="A91" s="1"/>
      <c r="C91" s="9"/>
      <c r="D91" s="10"/>
      <c r="E91" s="9"/>
      <c r="F91" s="9"/>
      <c r="H91" s="9"/>
      <c r="I91" s="9"/>
      <c r="K91" s="9"/>
      <c r="L91" s="9"/>
      <c r="N91" s="9"/>
    </row>
    <row r="92" spans="1:14" x14ac:dyDescent="0.3">
      <c r="A92" s="1"/>
      <c r="C92" s="9"/>
      <c r="D92" s="10"/>
      <c r="E92" s="9"/>
      <c r="F92" s="9"/>
      <c r="H92" s="9"/>
      <c r="I92" s="9"/>
      <c r="K92" s="9"/>
      <c r="L92" s="9"/>
      <c r="N92" s="9"/>
    </row>
    <row r="93" spans="1:14" x14ac:dyDescent="0.3">
      <c r="A93" s="1"/>
      <c r="C93" s="9"/>
      <c r="D93" s="10"/>
      <c r="E93" s="9"/>
      <c r="F93" s="9"/>
      <c r="H93" s="9"/>
      <c r="I93" s="9"/>
      <c r="K93" s="9"/>
      <c r="L93" s="9"/>
      <c r="N93" s="9"/>
    </row>
    <row r="94" spans="1:14" x14ac:dyDescent="0.3">
      <c r="A94" s="1"/>
      <c r="C94" s="9"/>
      <c r="D94" s="10"/>
      <c r="E94" s="9"/>
      <c r="F94" s="9"/>
      <c r="H94" s="9"/>
      <c r="I94" s="9"/>
      <c r="K94" s="9"/>
      <c r="L94" s="9"/>
      <c r="N94" s="9"/>
    </row>
    <row r="95" spans="1:14" x14ac:dyDescent="0.3">
      <c r="A95" s="1"/>
      <c r="C95" s="9"/>
      <c r="D95" s="10"/>
      <c r="E95" s="9"/>
      <c r="F95" s="9"/>
      <c r="H95" s="9"/>
      <c r="I95" s="9"/>
      <c r="K95" s="9"/>
      <c r="L95" s="9"/>
      <c r="N95" s="9"/>
    </row>
    <row r="96" spans="1:14" x14ac:dyDescent="0.3">
      <c r="A96" s="1"/>
      <c r="C96" s="9"/>
      <c r="D96" s="10"/>
      <c r="E96" s="9"/>
      <c r="F96" s="9"/>
      <c r="H96" s="9"/>
      <c r="I96" s="9"/>
      <c r="K96" s="9"/>
      <c r="L96" s="9"/>
      <c r="N96" s="9"/>
    </row>
    <row r="97" spans="1:14" x14ac:dyDescent="0.3">
      <c r="A97" s="1"/>
      <c r="C97" s="9"/>
      <c r="D97" s="10"/>
      <c r="E97" s="9"/>
      <c r="F97" s="9"/>
      <c r="H97" s="9"/>
      <c r="I97" s="9"/>
      <c r="K97" s="9"/>
      <c r="L97" s="9"/>
      <c r="N97" s="9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 Comparisons</vt:lpstr>
      <vt:lpstr>Sorted List</vt:lpstr>
      <vt:lpstr>Rate and Bill Data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Jay Shepherd</cp:lastModifiedBy>
  <cp:lastPrinted>2016-08-17T16:17:26Z</cp:lastPrinted>
  <dcterms:created xsi:type="dcterms:W3CDTF">2011-10-13T14:36:58Z</dcterms:created>
  <dcterms:modified xsi:type="dcterms:W3CDTF">2016-12-26T22:14:57Z</dcterms:modified>
</cp:coreProperties>
</file>