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file1\Departments\Regulatory\ACTIVE APPLICATIONS\CNPI_2017_COS\Pre-Hearing Additional Evidence\"/>
    </mc:Choice>
  </mc:AlternateContent>
  <bookViews>
    <workbookView xWindow="0" yWindow="0" windowWidth="28800" windowHeight="11835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K29" i="4" l="1"/>
  <c r="L29" i="4" s="1"/>
  <c r="M29" i="4" s="1"/>
  <c r="J29" i="4"/>
  <c r="H30" i="5" l="1"/>
  <c r="H17" i="5"/>
  <c r="L11" i="5" l="1"/>
  <c r="K11" i="5"/>
  <c r="J11" i="5"/>
  <c r="I11" i="5"/>
  <c r="J22" i="4"/>
  <c r="K22" i="4" s="1"/>
  <c r="L22" i="4" s="1"/>
  <c r="M22" i="4" s="1"/>
  <c r="J21" i="4"/>
  <c r="K21" i="4" s="1"/>
  <c r="L21" i="4" s="1"/>
  <c r="M21" i="4" s="1"/>
  <c r="J20" i="4"/>
  <c r="K20" i="4" s="1"/>
  <c r="L20" i="4" s="1"/>
  <c r="M20" i="4" s="1"/>
  <c r="H21" i="4" l="1"/>
  <c r="I99" i="1" l="1"/>
  <c r="H99" i="1"/>
  <c r="I98" i="1"/>
  <c r="H98" i="1"/>
  <c r="I97" i="1"/>
  <c r="H97" i="1"/>
  <c r="J27" i="4" l="1"/>
  <c r="K27" i="4"/>
  <c r="L27" i="4"/>
  <c r="M27" i="4"/>
  <c r="C3" i="4" l="1"/>
  <c r="E3" i="1" l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M114" i="4" l="1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107" i="1" s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I115" i="4"/>
  <c r="I29" i="4" s="1"/>
  <c r="H115" i="4"/>
  <c r="K115" i="4"/>
  <c r="L115" i="4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I21" i="4" s="1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I27" i="4" l="1"/>
  <c r="H27" i="4"/>
  <c r="H135" i="1"/>
  <c r="G37" i="4"/>
  <c r="G36" i="4"/>
  <c r="I145" i="1"/>
  <c r="H93" i="1"/>
  <c r="H115" i="1" s="1"/>
  <c r="H155" i="1"/>
  <c r="H134" i="1"/>
  <c r="H112" i="1"/>
  <c r="H96" i="1"/>
  <c r="H142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93" i="1"/>
  <c r="I115" i="1" s="1"/>
  <c r="I142" i="1"/>
  <c r="I96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H12" i="5" s="1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4" i="5"/>
  <c r="F19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6" i="5" l="1"/>
  <c r="F27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4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4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9" i="5"/>
  <c r="G27" i="5" s="1"/>
  <c r="G16" i="5"/>
  <c r="K232" i="1"/>
  <c r="L168" i="1"/>
  <c r="K241" i="1"/>
  <c r="L177" i="1"/>
  <c r="I258" i="1"/>
  <c r="I259" i="1" s="1"/>
  <c r="I261" i="1"/>
  <c r="H14" i="5"/>
  <c r="H20" i="5" s="1"/>
  <c r="H28" i="5" s="1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6" i="5"/>
  <c r="H19" i="5"/>
  <c r="K245" i="1"/>
  <c r="K246" i="1" s="1"/>
  <c r="K248" i="1" s="1"/>
  <c r="K257" i="1" s="1"/>
  <c r="I10" i="5"/>
  <c r="I16" i="5" l="1"/>
  <c r="I19" i="5" s="1"/>
  <c r="I22" i="5" s="1"/>
  <c r="I30" i="5" s="1"/>
  <c r="I12" i="5"/>
  <c r="H27" i="5"/>
  <c r="H22" i="5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4" i="5"/>
  <c r="I20" i="5" l="1"/>
  <c r="I28" i="5" s="1"/>
  <c r="I17" i="5"/>
  <c r="I27" i="5"/>
  <c r="M245" i="1"/>
  <c r="M246" i="1" s="1"/>
  <c r="M248" i="1" s="1"/>
  <c r="M257" i="1" s="1"/>
  <c r="L261" i="1"/>
  <c r="K14" i="5"/>
  <c r="J10" i="5"/>
  <c r="J16" i="5" l="1"/>
  <c r="J19" i="5" s="1"/>
  <c r="J27" i="5" s="1"/>
  <c r="J12" i="5"/>
  <c r="M258" i="1"/>
  <c r="M259" i="1" s="1"/>
  <c r="L14" i="5"/>
  <c r="M261" i="1"/>
  <c r="J22" i="5"/>
  <c r="J30" i="5" s="1"/>
  <c r="K10" i="5"/>
  <c r="J20" i="5" l="1"/>
  <c r="J28" i="5" s="1"/>
  <c r="J17" i="5"/>
  <c r="K16" i="5"/>
  <c r="K19" i="5" s="1"/>
  <c r="K22" i="5" s="1"/>
  <c r="K30" i="5" s="1"/>
  <c r="K12" i="5"/>
  <c r="L10" i="5"/>
  <c r="J23" i="5" l="1"/>
  <c r="J31" i="5" s="1"/>
  <c r="K20" i="5"/>
  <c r="K23" i="5" s="1"/>
  <c r="K31" i="5" s="1"/>
  <c r="K17" i="5"/>
  <c r="K27" i="5"/>
  <c r="L16" i="5"/>
  <c r="L19" i="5" s="1"/>
  <c r="L27" i="5" s="1"/>
  <c r="L12" i="5"/>
  <c r="K28" i="5" l="1"/>
  <c r="L20" i="5"/>
  <c r="L28" i="5" s="1"/>
  <c r="L17" i="5"/>
  <c r="L22" i="5"/>
  <c r="L30" i="5" s="1"/>
  <c r="L23" i="5" l="1"/>
  <c r="L31" i="5" s="1"/>
</calcChain>
</file>

<file path=xl/sharedStrings.xml><?xml version="1.0" encoding="utf-8"?>
<sst xmlns="http://schemas.openxmlformats.org/spreadsheetml/2006/main" count="535" uniqueCount="293">
  <si>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</si>
  <si>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</si>
  <si>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</si>
  <si>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</si>
  <si>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</si>
  <si>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</si>
  <si>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</si>
  <si>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</si>
  <si>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</si>
  <si>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</si>
  <si>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</si>
  <si>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</si>
  <si>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</si>
  <si>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</si>
  <si>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</si>
  <si>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</si>
  <si>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</si>
  <si>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</si>
  <si>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</si>
  <si>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</si>
  <si>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</si>
  <si>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</si>
  <si>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</si>
  <si>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</si>
  <si>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</si>
  <si>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</si>
  <si>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</si>
  <si>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</si>
  <si>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</si>
  <si>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</si>
  <si>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</si>
  <si>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</si>
  <si>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</si>
  <si>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</si>
  <si>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</si>
  <si>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</si>
  <si>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</si>
  <si>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</si>
  <si>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</si>
  <si>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</si>
  <si>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</si>
  <si>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</si>
  <si>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</si>
  <si>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</si>
  <si>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</si>
  <si>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</si>
  <si>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</si>
  <si>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</si>
  <si>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</si>
  <si>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</si>
  <si>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</si>
  <si>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</si>
  <si>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</si>
  <si>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</si>
  <si>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</si>
  <si>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</si>
  <si>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</si>
  <si>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</si>
  <si>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</si>
  <si>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</si>
  <si>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</si>
  <si>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</si>
  <si>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</si>
  <si>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</si>
  <si>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</si>
  <si>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</si>
  <si>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</si>
  <si>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</si>
  <si>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</si>
  <si>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</si>
  <si>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</si>
  <si>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</si>
  <si>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</si>
  <si>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</si>
  <si>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</si>
  <si>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</si>
  <si>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</si>
  <si>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</si>
  <si>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</si>
  <si>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</si>
  <si>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</si>
  <si>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</si>
  <si>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</si>
  <si>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</si>
  <si>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</si>
  <si>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</si>
  <si>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</si>
  <si>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</si>
  <si>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</si>
  <si>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</si>
  <si>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</si>
  <si>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</si>
  <si>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</si>
  <si>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</si>
  <si>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</si>
  <si>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</si>
  <si>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</si>
  <si>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</si>
  <si>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</si>
  <si>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</si>
  <si>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</si>
  <si>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</si>
  <si>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</si>
  <si>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</si>
  <si>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</si>
  <si>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</si>
  <si>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</si>
  <si>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</si>
  <si>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</si>
  <si>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</si>
  <si>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</si>
  <si>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</si>
  <si>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</si>
  <si>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</si>
  <si>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</si>
  <si>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</si>
  <si>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</si>
  <si>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</si>
  <si>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</si>
  <si>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</si>
  <si>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</si>
  <si>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</si>
  <si>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</si>
  <si>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</si>
  <si>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</si>
  <si>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</si>
  <si>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</si>
  <si>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</si>
  <si>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</si>
  <si>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</si>
  <si>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</si>
  <si>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</si>
  <si>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</si>
  <si>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</si>
  <si>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</si>
  <si>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</si>
  <si>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</si>
  <si>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</si>
  <si>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</si>
  <si>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</si>
  <si>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</si>
  <si>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</si>
  <si>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</si>
  <si>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</si>
  <si>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</si>
  <si>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</si>
  <si>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</si>
  <si>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</si>
  <si>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</si>
  <si>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</si>
  <si>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</si>
  <si>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</si>
  <si>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</si>
  <si>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</si>
  <si>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</si>
  <si>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</si>
  <si>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</si>
  <si>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</si>
  <si>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</si>
  <si>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</si>
  <si>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</si>
  <si>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</si>
  <si>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</si>
  <si>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</si>
  <si>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</si>
  <si>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</si>
  <si>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</si>
  <si>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</si>
  <si>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</si>
  <si>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</si>
  <si>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</si>
  <si>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</si>
  <si>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</si>
  <si>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</si>
  <si>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</si>
  <si>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</si>
  <si>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</si>
  <si>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</si>
  <si>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</si>
  <si>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</si>
  <si>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</si>
  <si>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</si>
  <si>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</si>
  <si>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</si>
  <si>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</si>
  <si>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</si>
  <si>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</si>
  <si>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</si>
  <si>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</si>
  <si>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</si>
  <si>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</si>
  <si>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</si>
  <si>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</si>
  <si>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</si>
  <si>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</si>
  <si>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</si>
  <si>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</si>
  <si>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</si>
  <si>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</si>
  <si>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</si>
  <si>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</si>
  <si>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</si>
  <si>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</si>
  <si>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</si>
  <si>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</si>
  <si>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</si>
  <si>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</si>
  <si>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</si>
  <si>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</si>
  <si>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</si>
  <si>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</si>
  <si>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</si>
  <si>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</si>
  <si>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</si>
  <si>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</si>
  <si>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</si>
  <si>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</si>
  <si>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</si>
  <si>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</si>
  <si>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</si>
  <si>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</si>
  <si>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</si>
  <si>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</si>
  <si>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</si>
  <si>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</si>
  <si>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</si>
  <si>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</si>
  <si>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</si>
  <si>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</si>
  <si>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</si>
  <si>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</si>
  <si>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</si>
  <si>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</si>
  <si>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</si>
  <si>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</si>
  <si>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</si>
  <si>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</si>
  <si>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</si>
  <si>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</si>
  <si>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</si>
  <si>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</si>
  <si>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</si>
  <si>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</si>
  <si>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</si>
  <si>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</si>
  <si>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</si>
  <si>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</si>
  <si>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</si>
  <si>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</si>
  <si>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</si>
  <si>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</si>
  <si>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</si>
  <si>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</si>
  <si>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</si>
  <si>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</si>
  <si>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</si>
  <si>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</si>
  <si>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</si>
  <si>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</si>
  <si>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</si>
  <si>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</si>
  <si>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</si>
  <si>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</si>
  <si>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</si>
  <si>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</si>
  <si>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</si>
  <si>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</si>
  <si>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</si>
  <si>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</si>
  <si>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</si>
  <si>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</si>
  <si>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</si>
  <si>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</si>
  <si>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</si>
  <si>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</si>
  <si>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</si>
  <si>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</si>
  <si>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Other Revenue Offset (Accts 4325/4330/4375)</t>
  </si>
  <si>
    <t>Revised Actual Cost</t>
  </si>
  <si>
    <t>A</t>
  </si>
  <si>
    <t>B</t>
  </si>
  <si>
    <t>C = A - B</t>
  </si>
  <si>
    <t>D</t>
  </si>
  <si>
    <t>E = A - D</t>
  </si>
  <si>
    <t>Difference with Other Revenue Offset</t>
  </si>
  <si>
    <t>F = C - D</t>
  </si>
  <si>
    <t>G = LN(A/D)</t>
  </si>
  <si>
    <t>H = LN(C/D)</t>
  </si>
  <si>
    <t>Annual Result (with Other Revenue Offset)</t>
  </si>
  <si>
    <t>Percentage Difference (Cost Performance - With Other Revenue Offset)</t>
  </si>
  <si>
    <t>Three-Year Avg (With Other Revenue Offset)</t>
  </si>
  <si>
    <t>Three Year Average (with Other Revenue Offset)</t>
  </si>
  <si>
    <t>Summary of Cost Benchmarking Results (Adjusted)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</si>
</sst>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4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8" fillId="0" borderId="0" xfId="0" applyFont="1" applyAlignment="1">
      <alignment horizontal="center"/>
    </xf>
    <xf numFmtId="10" fontId="8" fillId="0" borderId="0" xfId="2" applyNumberFormat="1" applyFont="1" applyBorder="1" applyAlignment="1">
      <alignment horizontal="right"/>
    </xf>
    <xf numFmtId="10" fontId="0" fillId="0" borderId="0" xfId="0" applyNumberFormat="1" applyAlignment="1">
      <alignment horizontal="right"/>
    </xf>
    <xf numFmtId="0" fontId="8" fillId="6" borderId="0" xfId="0" applyFont="1" applyFill="1" applyAlignment="1">
      <alignment horizontal="center"/>
    </xf>
    <xf numFmtId="167" fontId="0" fillId="6" borderId="0" xfId="1" applyNumberFormat="1" applyFont="1" applyFill="1" applyBorder="1"/>
    <xf numFmtId="167" fontId="0" fillId="6" borderId="0" xfId="1" applyNumberFormat="1" applyFont="1" applyFill="1" applyBorder="1" applyAlignment="1">
      <alignment horizontal="center"/>
    </xf>
    <xf numFmtId="174" fontId="8" fillId="6" borderId="0" xfId="2" applyNumberFormat="1" applyFont="1" applyFill="1" applyBorder="1"/>
    <xf numFmtId="174" fontId="0" fillId="6" borderId="0" xfId="0" applyNumberFormat="1" applyFill="1"/>
    <xf numFmtId="10" fontId="0" fillId="6" borderId="0" xfId="0" applyNumberFormat="1" applyFill="1" applyAlignment="1">
      <alignment horizontal="right"/>
    </xf>
    <xf numFmtId="0" fontId="8" fillId="6" borderId="0" xfId="0" applyFont="1" applyFill="1"/>
    <xf numFmtId="37" fontId="1" fillId="6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  <xf numFmtId="0" fontId="8" fillId="6" borderId="0" xfId="0" applyFont="1" applyFill="1" applyAlignment="1">
      <alignment horizontal="left" wrapText="1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zoomScaleNormal="100" workbookViewId="0">
      <selection activeCell="G9" sqref="G9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1" customWidth="1"/>
    <col min="14" max="14" width="30.140625" style="12" customWidth="1"/>
    <col min="15" max="15" width="24.28515625" style="91" customWidth="1"/>
  </cols>
  <sheetData>
    <row r="2" spans="2:15" ht="22.5" x14ac:dyDescent="0.35">
      <c r="C2" s="231" t="s">
        <v>190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2:15" ht="19.5" customHeight="1" x14ac:dyDescent="0.25">
      <c r="C3" s="232" t="str">
        <f>IF(F5="Click to Choose an LDC","",F5)</f>
        <v>Canadian Niagara Power Inc.</v>
      </c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2:15" s="91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8"/>
    </row>
    <row r="5" spans="2:15" ht="25.5" customHeight="1" thickBot="1" x14ac:dyDescent="0.25">
      <c r="B5" s="144" t="s">
        <v>188</v>
      </c>
      <c r="E5" s="77"/>
      <c r="F5" s="145" t="s">
        <v>211</v>
      </c>
      <c r="G5" s="14" t="s">
        <v>174</v>
      </c>
      <c r="H5" s="14" t="s">
        <v>175</v>
      </c>
      <c r="I5" s="14" t="s">
        <v>173</v>
      </c>
      <c r="J5" s="233" t="s">
        <v>176</v>
      </c>
      <c r="K5" s="233"/>
      <c r="L5" s="233"/>
      <c r="M5" s="233"/>
      <c r="N5" s="77"/>
      <c r="O5" s="93"/>
    </row>
    <row r="6" spans="2:15" ht="36" customHeight="1" x14ac:dyDescent="0.35">
      <c r="B6" s="6" t="s">
        <v>179</v>
      </c>
      <c r="C6" s="92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49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7"/>
    </row>
    <row r="8" spans="2:15" x14ac:dyDescent="0.2">
      <c r="C8" s="75" t="s">
        <v>85</v>
      </c>
      <c r="D8" s="75"/>
      <c r="E8" s="14"/>
      <c r="F8" s="26"/>
      <c r="H8" s="234"/>
      <c r="I8" s="234"/>
      <c r="J8" s="234"/>
      <c r="K8" s="234"/>
      <c r="L8" s="234"/>
      <c r="M8" s="234"/>
      <c r="N8" s="77"/>
    </row>
    <row r="9" spans="2:15" x14ac:dyDescent="0.2">
      <c r="B9" s="2">
        <v>1</v>
      </c>
      <c r="C9" s="76"/>
      <c r="D9" s="77" t="s">
        <v>86</v>
      </c>
      <c r="F9" s="26"/>
      <c r="G9" s="85">
        <f>'Benchmarking Calculations'!G92</f>
        <v>9293758.25</v>
      </c>
      <c r="H9" s="124">
        <v>10617432</v>
      </c>
      <c r="I9" s="124">
        <v>10307158</v>
      </c>
      <c r="J9" s="124">
        <v>9926426</v>
      </c>
      <c r="K9" s="124">
        <v>9741734</v>
      </c>
      <c r="L9" s="124">
        <v>10260942</v>
      </c>
      <c r="M9" s="124">
        <v>11119320</v>
      </c>
      <c r="N9" s="77" t="s">
        <v>171</v>
      </c>
      <c r="O9" s="87"/>
    </row>
    <row r="10" spans="2:15" x14ac:dyDescent="0.2">
      <c r="B10" s="2">
        <v>2</v>
      </c>
      <c r="C10" s="76"/>
      <c r="D10" s="77" t="s">
        <v>87</v>
      </c>
      <c r="F10" s="26"/>
      <c r="G10" s="85">
        <f>'Benchmarking Calculations'!G93</f>
        <v>0</v>
      </c>
      <c r="H10" s="124"/>
      <c r="I10" s="124"/>
      <c r="J10" s="124"/>
      <c r="K10" s="124"/>
      <c r="L10" s="124"/>
      <c r="M10" s="124"/>
      <c r="N10" s="77" t="s">
        <v>171</v>
      </c>
      <c r="O10" s="87"/>
    </row>
    <row r="11" spans="2:15" x14ac:dyDescent="0.2">
      <c r="C11" s="76"/>
      <c r="D11" s="76"/>
      <c r="E11" s="14"/>
      <c r="F11" s="26"/>
      <c r="G11" s="85"/>
      <c r="H11" s="26"/>
      <c r="I11" s="26"/>
      <c r="J11" s="26"/>
      <c r="K11" s="26"/>
      <c r="L11" s="26"/>
      <c r="M11" s="26"/>
      <c r="N11" s="77"/>
      <c r="O11" s="87"/>
    </row>
    <row r="12" spans="2:15" x14ac:dyDescent="0.2">
      <c r="C12" s="75" t="s">
        <v>88</v>
      </c>
      <c r="D12" s="75"/>
      <c r="E12" s="14"/>
      <c r="F12" s="26"/>
      <c r="G12" s="85"/>
      <c r="H12" s="183"/>
      <c r="I12" s="183"/>
      <c r="J12" s="183"/>
      <c r="K12" s="183"/>
      <c r="L12" s="183"/>
      <c r="M12" s="183"/>
      <c r="N12" s="77"/>
      <c r="O12" s="87"/>
    </row>
    <row r="13" spans="2:15" x14ac:dyDescent="0.2">
      <c r="B13" s="2">
        <v>3</v>
      </c>
      <c r="C13" s="76"/>
      <c r="D13" s="37" t="s">
        <v>89</v>
      </c>
      <c r="F13" s="26"/>
      <c r="G13" s="85">
        <f>'Benchmarking Calculations'!G96</f>
        <v>28713</v>
      </c>
      <c r="H13" s="124">
        <v>28788</v>
      </c>
      <c r="I13" s="124">
        <v>28863</v>
      </c>
      <c r="J13" s="124">
        <v>28938</v>
      </c>
      <c r="K13" s="124">
        <v>29014</v>
      </c>
      <c r="L13" s="124">
        <v>29090</v>
      </c>
      <c r="M13" s="124">
        <v>29166</v>
      </c>
      <c r="N13" s="77" t="s">
        <v>171</v>
      </c>
      <c r="O13" s="87"/>
    </row>
    <row r="14" spans="2:15" x14ac:dyDescent="0.2">
      <c r="B14" s="2">
        <v>4</v>
      </c>
      <c r="C14" s="76"/>
      <c r="D14" s="37" t="s">
        <v>90</v>
      </c>
      <c r="F14" s="26"/>
      <c r="G14" s="85">
        <f>'Benchmarking Calculations'!G97</f>
        <v>468074081.25999999</v>
      </c>
      <c r="H14" s="124">
        <v>462038993.57754511</v>
      </c>
      <c r="I14" s="124">
        <v>456058784.84294349</v>
      </c>
      <c r="J14" s="124">
        <v>450185148.55332553</v>
      </c>
      <c r="K14" s="124">
        <v>444415900.30998766</v>
      </c>
      <c r="L14" s="124">
        <v>438748902.78888565</v>
      </c>
      <c r="M14" s="124">
        <v>433182064.70779437</v>
      </c>
      <c r="N14" s="77" t="s">
        <v>171</v>
      </c>
      <c r="O14" s="87"/>
    </row>
    <row r="15" spans="2:15" x14ac:dyDescent="0.2">
      <c r="B15" s="2">
        <v>5</v>
      </c>
      <c r="C15" s="26"/>
      <c r="D15" s="37" t="s">
        <v>91</v>
      </c>
      <c r="F15" s="26"/>
      <c r="G15" s="85">
        <f>'Benchmarking Calculations'!G98</f>
        <v>94320</v>
      </c>
      <c r="H15" s="124">
        <v>94320</v>
      </c>
      <c r="I15" s="124">
        <v>94320</v>
      </c>
      <c r="J15" s="124">
        <v>94320</v>
      </c>
      <c r="K15" s="124">
        <v>94320</v>
      </c>
      <c r="L15" s="124">
        <v>94320</v>
      </c>
      <c r="M15" s="124">
        <v>94320</v>
      </c>
      <c r="N15" s="77" t="s">
        <v>171</v>
      </c>
      <c r="O15" s="87"/>
    </row>
    <row r="16" spans="2:15" x14ac:dyDescent="0.2">
      <c r="B16" s="2">
        <v>6</v>
      </c>
      <c r="C16" s="26"/>
      <c r="D16" s="77" t="s">
        <v>191</v>
      </c>
      <c r="F16" s="26"/>
      <c r="G16" s="85">
        <f>'Benchmarking Calculations'!G99</f>
        <v>1028</v>
      </c>
      <c r="H16" s="124">
        <v>1028</v>
      </c>
      <c r="I16" s="124">
        <v>1028</v>
      </c>
      <c r="J16" s="124">
        <v>1028</v>
      </c>
      <c r="K16" s="124">
        <v>1028</v>
      </c>
      <c r="L16" s="124">
        <v>1028</v>
      </c>
      <c r="M16" s="124">
        <v>1028</v>
      </c>
      <c r="N16" s="77" t="s">
        <v>171</v>
      </c>
      <c r="O16" s="87"/>
    </row>
    <row r="17" spans="2:15" x14ac:dyDescent="0.2">
      <c r="B17" s="2">
        <v>7</v>
      </c>
      <c r="C17" s="38"/>
      <c r="D17" s="76" t="s">
        <v>121</v>
      </c>
      <c r="F17" s="77"/>
      <c r="G17" s="89">
        <f>'Benchmarking Calculations'!G145</f>
        <v>2.9066016772991185E-2</v>
      </c>
      <c r="H17" s="118">
        <v>2.7300000000000001E-2</v>
      </c>
      <c r="I17" s="118">
        <v>2.3300000000000001E-2</v>
      </c>
      <c r="J17" s="118">
        <v>1.9374383542341889E-2</v>
      </c>
      <c r="K17" s="118">
        <v>2.5555830476123198E-2</v>
      </c>
      <c r="L17" s="118">
        <v>2.5559668605676045E-2</v>
      </c>
      <c r="M17" s="118">
        <v>2.7080325386484416E-2</v>
      </c>
      <c r="N17" s="77" t="s">
        <v>171</v>
      </c>
      <c r="O17" s="87"/>
    </row>
    <row r="18" spans="2:15" x14ac:dyDescent="0.2">
      <c r="C18" s="38"/>
      <c r="E18" s="76"/>
      <c r="F18" s="77"/>
      <c r="G18" s="51"/>
      <c r="H18" s="81"/>
      <c r="I18" s="58"/>
      <c r="J18" s="26"/>
      <c r="K18" s="26"/>
      <c r="L18" s="26"/>
      <c r="M18" s="26"/>
    </row>
    <row r="19" spans="2:15" x14ac:dyDescent="0.2">
      <c r="C19" s="75" t="s">
        <v>165</v>
      </c>
      <c r="E19" s="76"/>
      <c r="F19" s="77"/>
      <c r="G19" s="51"/>
      <c r="H19" s="234"/>
      <c r="I19" s="234"/>
      <c r="J19" s="234"/>
      <c r="K19" s="234"/>
      <c r="L19" s="234"/>
      <c r="M19" s="234"/>
    </row>
    <row r="20" spans="2:15" x14ac:dyDescent="0.2">
      <c r="B20" s="2">
        <v>8</v>
      </c>
      <c r="C20" s="38"/>
      <c r="D20" s="76" t="s">
        <v>166</v>
      </c>
      <c r="F20" s="77"/>
      <c r="G20" s="89">
        <f>LN('Benchmarking Calculations'!G135/'Benchmarking Calculations'!F135)</f>
        <v>2.5639327969446551E-2</v>
      </c>
      <c r="H20" s="123">
        <f>G20</f>
        <v>2.5639327969446551E-2</v>
      </c>
      <c r="I20" s="123">
        <f>H20</f>
        <v>2.5639327969446551E-2</v>
      </c>
      <c r="J20" s="123">
        <f t="shared" ref="J20:M21" si="0">I20</f>
        <v>2.5639327969446551E-2</v>
      </c>
      <c r="K20" s="123">
        <f t="shared" si="0"/>
        <v>2.5639327969446551E-2</v>
      </c>
      <c r="L20" s="123">
        <f t="shared" si="0"/>
        <v>2.5639327969446551E-2</v>
      </c>
      <c r="M20" s="123">
        <f t="shared" si="0"/>
        <v>2.5639327969446551E-2</v>
      </c>
      <c r="N20" s="77" t="s">
        <v>187</v>
      </c>
    </row>
    <row r="21" spans="2:15" ht="14.25" customHeight="1" x14ac:dyDescent="0.2">
      <c r="B21" s="2">
        <v>9</v>
      </c>
      <c r="C21" s="38"/>
      <c r="D21" s="76" t="s">
        <v>167</v>
      </c>
      <c r="F21" s="77"/>
      <c r="G21" s="89">
        <f>LN('Benchmarking Calculations'!G134/'Benchmarking Calculations'!F134)</f>
        <v>1.574491305654421E-2</v>
      </c>
      <c r="H21" s="123">
        <f>G21</f>
        <v>1.574491305654421E-2</v>
      </c>
      <c r="I21" s="123">
        <f>H21</f>
        <v>1.574491305654421E-2</v>
      </c>
      <c r="J21" s="123">
        <f t="shared" si="0"/>
        <v>1.574491305654421E-2</v>
      </c>
      <c r="K21" s="123">
        <f t="shared" si="0"/>
        <v>1.574491305654421E-2</v>
      </c>
      <c r="L21" s="123">
        <f t="shared" si="0"/>
        <v>1.574491305654421E-2</v>
      </c>
      <c r="M21" s="123">
        <f t="shared" si="0"/>
        <v>1.574491305654421E-2</v>
      </c>
      <c r="N21" s="77" t="s">
        <v>187</v>
      </c>
    </row>
    <row r="22" spans="2:15" x14ac:dyDescent="0.2">
      <c r="B22" s="2">
        <v>10</v>
      </c>
      <c r="C22" s="38"/>
      <c r="D22" s="26" t="s">
        <v>172</v>
      </c>
      <c r="F22" s="77"/>
      <c r="G22" s="89">
        <f>'Benchmarking Calculations'!G110</f>
        <v>6.5054666666666677E-2</v>
      </c>
      <c r="H22" s="123">
        <v>6.3500000000000001E-2</v>
      </c>
      <c r="I22" s="123">
        <v>5.8700000000000002E-2</v>
      </c>
      <c r="J22" s="123">
        <f>I22</f>
        <v>5.8700000000000002E-2</v>
      </c>
      <c r="K22" s="123">
        <f>J22</f>
        <v>5.8700000000000002E-2</v>
      </c>
      <c r="L22" s="123">
        <f>K22</f>
        <v>5.8700000000000002E-2</v>
      </c>
      <c r="M22" s="123">
        <f>L22</f>
        <v>5.8700000000000002E-2</v>
      </c>
      <c r="N22" s="77" t="s">
        <v>171</v>
      </c>
    </row>
    <row r="23" spans="2:15" s="91" customFormat="1" x14ac:dyDescent="0.2">
      <c r="B23" s="2"/>
      <c r="C23" s="38"/>
      <c r="D23" s="26"/>
      <c r="F23" s="77"/>
      <c r="G23" s="89"/>
      <c r="H23" s="94"/>
      <c r="I23" s="94"/>
      <c r="J23" s="94"/>
      <c r="K23" s="94"/>
      <c r="L23" s="94"/>
      <c r="M23" s="94"/>
      <c r="N23" s="77"/>
    </row>
    <row r="24" spans="2:15" s="91" customFormat="1" x14ac:dyDescent="0.2">
      <c r="B24" s="2"/>
      <c r="C24" s="38"/>
      <c r="D24" s="26"/>
      <c r="F24" s="77"/>
      <c r="G24" s="89"/>
      <c r="H24" s="94"/>
      <c r="I24" s="94"/>
      <c r="J24" s="94"/>
      <c r="K24" s="94"/>
      <c r="L24" s="94"/>
      <c r="M24" s="94"/>
      <c r="N24" s="77"/>
    </row>
    <row r="25" spans="2:15" s="91" customFormat="1" x14ac:dyDescent="0.2">
      <c r="B25" s="2"/>
      <c r="C25" s="78" t="s">
        <v>192</v>
      </c>
      <c r="D25" s="26"/>
      <c r="F25" s="77"/>
      <c r="G25" s="89"/>
      <c r="H25" s="94"/>
      <c r="I25" s="94"/>
      <c r="J25" s="94"/>
      <c r="K25" s="94"/>
      <c r="L25" s="94"/>
      <c r="M25" s="94"/>
      <c r="N25" s="77"/>
    </row>
    <row r="26" spans="2:15" ht="13.5" thickBot="1" x14ac:dyDescent="0.25">
      <c r="C26" s="38"/>
      <c r="D26" s="76"/>
      <c r="E26" s="14"/>
      <c r="F26" s="77"/>
      <c r="G26" s="51"/>
      <c r="H26" s="81"/>
      <c r="I26" s="58"/>
      <c r="J26" s="26"/>
      <c r="K26" s="26"/>
      <c r="L26" s="26"/>
      <c r="M26" s="26"/>
      <c r="N26" s="77"/>
    </row>
    <row r="27" spans="2:15" ht="13.5" thickBot="1" x14ac:dyDescent="0.25">
      <c r="E27" s="143" t="s">
        <v>169</v>
      </c>
      <c r="F27" s="75" t="s">
        <v>197</v>
      </c>
      <c r="G27" s="51">
        <f>G35-G36+G37</f>
        <v>9169775.3900000006</v>
      </c>
      <c r="H27" s="51">
        <f t="shared" ref="H27:M27" si="1">H35-H36+H37</f>
        <v>0</v>
      </c>
      <c r="I27" s="51">
        <f t="shared" si="1"/>
        <v>0</v>
      </c>
      <c r="J27" s="51">
        <f t="shared" si="1"/>
        <v>0</v>
      </c>
      <c r="K27" s="51">
        <f t="shared" si="1"/>
        <v>0</v>
      </c>
      <c r="L27" s="51">
        <f t="shared" si="1"/>
        <v>0</v>
      </c>
      <c r="M27" s="51">
        <f t="shared" si="1"/>
        <v>0</v>
      </c>
      <c r="N27" s="59" t="s">
        <v>29</v>
      </c>
    </row>
    <row r="28" spans="2:15" ht="13.5" thickBot="1" x14ac:dyDescent="0.25">
      <c r="B28" s="12" t="s">
        <v>189</v>
      </c>
      <c r="E28" s="14"/>
      <c r="F28" s="75"/>
      <c r="G28" s="51"/>
      <c r="H28" s="51"/>
      <c r="I28" s="51"/>
      <c r="J28" s="51"/>
      <c r="K28" s="51"/>
      <c r="L28" s="51"/>
      <c r="M28" s="51"/>
      <c r="N28" s="77"/>
    </row>
    <row r="29" spans="2:15" ht="13.5" thickBot="1" x14ac:dyDescent="0.25">
      <c r="E29" s="143" t="s">
        <v>168</v>
      </c>
      <c r="F29" s="75" t="s">
        <v>201</v>
      </c>
      <c r="G29" s="51">
        <f t="shared" ref="G29:I29" si="2">G115-G121+G122</f>
        <v>9169775.3900000006</v>
      </c>
      <c r="H29" s="51">
        <f t="shared" si="2"/>
        <v>9798258.4600000009</v>
      </c>
      <c r="I29" s="51">
        <f t="shared" si="2"/>
        <v>10190023.699999999</v>
      </c>
      <c r="J29" s="51">
        <f>I29*1.02</f>
        <v>10393824.173999999</v>
      </c>
      <c r="K29" s="51">
        <f t="shared" ref="K29:M29" si="3">J29*1.02</f>
        <v>10601700.65748</v>
      </c>
      <c r="L29" s="51">
        <f t="shared" si="3"/>
        <v>10813734.6706296</v>
      </c>
      <c r="M29" s="51">
        <f t="shared" si="3"/>
        <v>11030009.364042193</v>
      </c>
      <c r="N29" s="59" t="s">
        <v>29</v>
      </c>
    </row>
    <row r="30" spans="2:15" x14ac:dyDescent="0.2">
      <c r="C30" s="70"/>
      <c r="D30" s="76"/>
      <c r="E30" s="76"/>
      <c r="F30" s="77"/>
      <c r="G30" s="51"/>
      <c r="H30" s="81"/>
      <c r="I30" s="58"/>
      <c r="J30" s="26"/>
      <c r="K30" s="26"/>
      <c r="L30" s="26"/>
      <c r="M30" s="26"/>
      <c r="N30" s="77"/>
    </row>
    <row r="31" spans="2:15" x14ac:dyDescent="0.2">
      <c r="B31" s="2">
        <v>11</v>
      </c>
      <c r="D31" s="76"/>
      <c r="E31" s="71" t="s">
        <v>170</v>
      </c>
      <c r="F31" s="77"/>
      <c r="G31" s="51">
        <f t="shared" ref="G31:M31" si="4">IF($E$27="Y",G27,IF($E$29="Y",G29,"Error: Please enter Y for one method"))</f>
        <v>9169775.3900000006</v>
      </c>
      <c r="H31" s="51">
        <f t="shared" si="4"/>
        <v>9798258.4600000009</v>
      </c>
      <c r="I31" s="51">
        <f t="shared" si="4"/>
        <v>10190023.699999999</v>
      </c>
      <c r="J31" s="51">
        <f t="shared" si="4"/>
        <v>10393824.173999999</v>
      </c>
      <c r="K31" s="51">
        <f t="shared" si="4"/>
        <v>10601700.65748</v>
      </c>
      <c r="L31" s="51">
        <f t="shared" si="4"/>
        <v>10813734.6706296</v>
      </c>
      <c r="M31" s="51">
        <f t="shared" si="4"/>
        <v>11030009.364042193</v>
      </c>
      <c r="N31" s="59" t="s">
        <v>29</v>
      </c>
    </row>
    <row r="32" spans="2:15" ht="13.5" thickBot="1" x14ac:dyDescent="0.25">
      <c r="C32" s="7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7"/>
    </row>
    <row r="33" spans="2:14" s="91" customFormat="1" x14ac:dyDescent="0.2">
      <c r="B33" s="2"/>
      <c r="C33" s="150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151"/>
    </row>
    <row r="34" spans="2:14" x14ac:dyDescent="0.2">
      <c r="C34" s="152"/>
      <c r="D34" s="78" t="s">
        <v>178</v>
      </c>
      <c r="E34" s="26"/>
      <c r="F34" s="26"/>
      <c r="G34" s="85"/>
      <c r="H34" s="230" t="s">
        <v>182</v>
      </c>
      <c r="I34" s="230"/>
      <c r="J34" s="230"/>
      <c r="K34" s="230"/>
      <c r="L34" s="230"/>
      <c r="M34" s="230"/>
      <c r="N34" s="153"/>
    </row>
    <row r="35" spans="2:14" x14ac:dyDescent="0.2">
      <c r="C35" s="152"/>
      <c r="D35" s="169" t="s">
        <v>194</v>
      </c>
      <c r="E35" s="26" t="s">
        <v>202</v>
      </c>
      <c r="F35" s="26"/>
      <c r="G35" s="84">
        <f>G115</f>
        <v>9162574.1500000004</v>
      </c>
      <c r="H35" s="124"/>
      <c r="I35" s="124"/>
      <c r="J35" s="119"/>
      <c r="K35" s="119"/>
      <c r="L35" s="119"/>
      <c r="M35" s="119"/>
      <c r="N35" s="153" t="s">
        <v>171</v>
      </c>
    </row>
    <row r="36" spans="2:14" x14ac:dyDescent="0.2">
      <c r="C36" s="152"/>
      <c r="D36" s="169" t="s">
        <v>195</v>
      </c>
      <c r="E36" s="26" t="s">
        <v>193</v>
      </c>
      <c r="F36" s="26"/>
      <c r="G36" s="51">
        <f>G121</f>
        <v>0</v>
      </c>
      <c r="H36" s="124"/>
      <c r="I36" s="124"/>
      <c r="J36" s="119"/>
      <c r="K36" s="119"/>
      <c r="L36" s="119"/>
      <c r="M36" s="119"/>
      <c r="N36" s="153" t="s">
        <v>171</v>
      </c>
    </row>
    <row r="37" spans="2:14" x14ac:dyDescent="0.2">
      <c r="C37" s="152"/>
      <c r="D37" s="170" t="s">
        <v>196</v>
      </c>
      <c r="E37" s="26" t="s">
        <v>83</v>
      </c>
      <c r="F37" s="26"/>
      <c r="G37" s="51">
        <f>G122</f>
        <v>7201.24</v>
      </c>
      <c r="H37" s="124"/>
      <c r="I37" s="124"/>
      <c r="J37" s="119"/>
      <c r="K37" s="119"/>
      <c r="L37" s="119"/>
      <c r="M37" s="119"/>
      <c r="N37" s="153" t="s">
        <v>171</v>
      </c>
    </row>
    <row r="38" spans="2:14" s="91" customFormat="1" ht="13.5" thickBot="1" x14ac:dyDescent="0.25">
      <c r="B38" s="2"/>
      <c r="C38" s="154"/>
      <c r="D38" s="74"/>
      <c r="E38" s="74"/>
      <c r="F38" s="74"/>
      <c r="G38" s="155"/>
      <c r="H38" s="164"/>
      <c r="I38" s="164"/>
      <c r="J38" s="164"/>
      <c r="K38" s="164"/>
      <c r="L38" s="164"/>
      <c r="M38" s="164"/>
      <c r="N38" s="156"/>
    </row>
    <row r="39" spans="2:14" s="91" customFormat="1" ht="13.5" thickBot="1" x14ac:dyDescent="0.25">
      <c r="B39" s="2"/>
      <c r="C39" s="78"/>
      <c r="D39" s="26"/>
      <c r="E39" s="26"/>
      <c r="F39" s="26"/>
      <c r="G39" s="51"/>
      <c r="H39" s="84"/>
      <c r="I39" s="84"/>
      <c r="J39" s="84"/>
      <c r="K39" s="84"/>
      <c r="L39" s="84"/>
      <c r="M39" s="84"/>
      <c r="N39" s="77"/>
    </row>
    <row r="40" spans="2:14" x14ac:dyDescent="0.2">
      <c r="C40" s="150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151"/>
    </row>
    <row r="41" spans="2:14" x14ac:dyDescent="0.2">
      <c r="C41" s="152"/>
      <c r="D41" s="78" t="s">
        <v>177</v>
      </c>
      <c r="E41" s="26"/>
      <c r="F41" s="26"/>
      <c r="G41" s="26"/>
      <c r="H41" s="26"/>
      <c r="I41" s="26"/>
      <c r="J41" s="26"/>
      <c r="K41" s="26"/>
      <c r="L41" s="26"/>
      <c r="M41" s="26"/>
      <c r="N41" s="153"/>
    </row>
    <row r="42" spans="2:14" x14ac:dyDescent="0.2">
      <c r="C42" s="7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3"/>
    </row>
    <row r="43" spans="2:14" x14ac:dyDescent="0.2">
      <c r="C43" s="157"/>
      <c r="D43" s="78" t="s">
        <v>164</v>
      </c>
      <c r="E43" s="78"/>
      <c r="F43" s="14"/>
      <c r="G43" s="37"/>
      <c r="H43" s="26"/>
      <c r="I43" s="26"/>
      <c r="J43" s="26"/>
      <c r="K43" s="26"/>
      <c r="L43" s="26"/>
      <c r="M43" s="26"/>
      <c r="N43" s="153"/>
    </row>
    <row r="44" spans="2:14" x14ac:dyDescent="0.2">
      <c r="C44" s="157"/>
      <c r="D44" s="26"/>
      <c r="E44" s="77">
        <v>5005</v>
      </c>
      <c r="F44" s="149" t="s">
        <v>8</v>
      </c>
      <c r="G44" s="58">
        <f>'Benchmarking Calculations'!G10</f>
        <v>70273.77</v>
      </c>
      <c r="H44" s="141">
        <v>64725.840000000004</v>
      </c>
      <c r="I44" s="141">
        <v>125073.36</v>
      </c>
      <c r="J44" s="142"/>
      <c r="K44" s="142"/>
      <c r="L44" s="142"/>
      <c r="M44" s="142"/>
      <c r="N44" s="153" t="s">
        <v>171</v>
      </c>
    </row>
    <row r="45" spans="2:14" x14ac:dyDescent="0.2">
      <c r="C45" s="157"/>
      <c r="D45" s="26"/>
      <c r="E45" s="77">
        <v>5010</v>
      </c>
      <c r="F45" s="149" t="s">
        <v>9</v>
      </c>
      <c r="G45" s="58">
        <f>'Benchmarking Calculations'!G11</f>
        <v>280923.67</v>
      </c>
      <c r="H45" s="141">
        <v>163129.32</v>
      </c>
      <c r="I45" s="141">
        <v>201457.2</v>
      </c>
      <c r="J45" s="142"/>
      <c r="K45" s="142"/>
      <c r="L45" s="142"/>
      <c r="M45" s="142"/>
      <c r="N45" s="153" t="s">
        <v>171</v>
      </c>
    </row>
    <row r="46" spans="2:14" x14ac:dyDescent="0.2">
      <c r="C46" s="157"/>
      <c r="D46" s="26"/>
      <c r="E46" s="77">
        <v>5012</v>
      </c>
      <c r="F46" s="149" t="s">
        <v>10</v>
      </c>
      <c r="G46" s="58">
        <f>'Benchmarking Calculations'!G12</f>
        <v>152244.22</v>
      </c>
      <c r="H46" s="141">
        <v>185937.24000000002</v>
      </c>
      <c r="I46" s="141">
        <v>190155.84</v>
      </c>
      <c r="J46" s="142"/>
      <c r="K46" s="142"/>
      <c r="L46" s="142"/>
      <c r="M46" s="142"/>
      <c r="N46" s="153" t="s">
        <v>171</v>
      </c>
    </row>
    <row r="47" spans="2:14" x14ac:dyDescent="0.2">
      <c r="C47" s="157"/>
      <c r="D47" s="26"/>
      <c r="E47" s="77">
        <v>5014</v>
      </c>
      <c r="F47" s="149" t="s">
        <v>11</v>
      </c>
      <c r="G47" s="58">
        <f>'Benchmarking Calculations'!G13</f>
        <v>0</v>
      </c>
      <c r="H47" s="141">
        <v>0</v>
      </c>
      <c r="I47" s="141">
        <v>0</v>
      </c>
      <c r="J47" s="142"/>
      <c r="K47" s="142"/>
      <c r="L47" s="142"/>
      <c r="M47" s="142"/>
      <c r="N47" s="153" t="s">
        <v>171</v>
      </c>
    </row>
    <row r="48" spans="2:14" ht="25.5" x14ac:dyDescent="0.2">
      <c r="C48" s="157"/>
      <c r="D48" s="26"/>
      <c r="E48" s="77">
        <v>5015</v>
      </c>
      <c r="F48" s="149" t="s">
        <v>12</v>
      </c>
      <c r="G48" s="58">
        <f>'Benchmarking Calculations'!G14</f>
        <v>0</v>
      </c>
      <c r="H48" s="141">
        <v>0</v>
      </c>
      <c r="I48" s="141">
        <v>0</v>
      </c>
      <c r="J48" s="142"/>
      <c r="K48" s="142"/>
      <c r="L48" s="142"/>
      <c r="M48" s="142"/>
      <c r="N48" s="153" t="s">
        <v>171</v>
      </c>
    </row>
    <row r="49" spans="3:14" x14ac:dyDescent="0.2">
      <c r="C49" s="157"/>
      <c r="D49" s="26"/>
      <c r="E49" s="77">
        <v>5016</v>
      </c>
      <c r="F49" s="149" t="s">
        <v>13</v>
      </c>
      <c r="G49" s="58">
        <f>'Benchmarking Calculations'!G15</f>
        <v>93016.13</v>
      </c>
      <c r="H49" s="141">
        <v>61580.44</v>
      </c>
      <c r="I49" s="141">
        <v>87186.12</v>
      </c>
      <c r="J49" s="142"/>
      <c r="K49" s="142"/>
      <c r="L49" s="142"/>
      <c r="M49" s="142"/>
      <c r="N49" s="153" t="s">
        <v>171</v>
      </c>
    </row>
    <row r="50" spans="3:14" ht="25.5" x14ac:dyDescent="0.2">
      <c r="C50" s="157"/>
      <c r="D50" s="26"/>
      <c r="E50" s="77">
        <v>5017</v>
      </c>
      <c r="F50" s="149" t="s">
        <v>14</v>
      </c>
      <c r="G50" s="58">
        <f>'Benchmarking Calculations'!G16</f>
        <v>3434.57</v>
      </c>
      <c r="H50" s="141">
        <v>18540.120000000003</v>
      </c>
      <c r="I50" s="141">
        <v>12662.04</v>
      </c>
      <c r="J50" s="142"/>
      <c r="K50" s="142"/>
      <c r="L50" s="142"/>
      <c r="M50" s="142"/>
      <c r="N50" s="153" t="s">
        <v>171</v>
      </c>
    </row>
    <row r="51" spans="3:14" ht="25.5" x14ac:dyDescent="0.2">
      <c r="C51" s="157"/>
      <c r="D51" s="26"/>
      <c r="E51" s="77">
        <v>5020</v>
      </c>
      <c r="F51" s="149" t="s">
        <v>15</v>
      </c>
      <c r="G51" s="58">
        <f>'Benchmarking Calculations'!G17</f>
        <v>86037.41</v>
      </c>
      <c r="H51" s="141">
        <v>168667.44</v>
      </c>
      <c r="I51" s="141">
        <v>169184.88</v>
      </c>
      <c r="J51" s="142"/>
      <c r="K51" s="142"/>
      <c r="L51" s="142"/>
      <c r="M51" s="142"/>
      <c r="N51" s="153" t="s">
        <v>171</v>
      </c>
    </row>
    <row r="52" spans="3:14" ht="25.5" x14ac:dyDescent="0.2">
      <c r="C52" s="157"/>
      <c r="D52" s="26"/>
      <c r="E52" s="77">
        <v>5025</v>
      </c>
      <c r="F52" s="149" t="s">
        <v>16</v>
      </c>
      <c r="G52" s="58">
        <f>'Benchmarking Calculations'!G18</f>
        <v>29778.59</v>
      </c>
      <c r="H52" s="141">
        <v>11619.96</v>
      </c>
      <c r="I52" s="141">
        <v>11852.4</v>
      </c>
      <c r="J52" s="142"/>
      <c r="K52" s="142"/>
      <c r="L52" s="142"/>
      <c r="M52" s="142"/>
      <c r="N52" s="153" t="s">
        <v>171</v>
      </c>
    </row>
    <row r="53" spans="3:14" x14ac:dyDescent="0.2">
      <c r="C53" s="157"/>
      <c r="D53" s="26"/>
      <c r="E53" s="77">
        <v>5035</v>
      </c>
      <c r="F53" s="149" t="s">
        <v>17</v>
      </c>
      <c r="G53" s="58">
        <f>'Benchmarking Calculations'!G19</f>
        <v>31727.86</v>
      </c>
      <c r="H53" s="141">
        <v>30118.92</v>
      </c>
      <c r="I53" s="141">
        <v>21554.879999999997</v>
      </c>
      <c r="J53" s="142"/>
      <c r="K53" s="142"/>
      <c r="L53" s="142"/>
      <c r="M53" s="142"/>
      <c r="N53" s="153" t="s">
        <v>171</v>
      </c>
    </row>
    <row r="54" spans="3:14" ht="25.5" x14ac:dyDescent="0.2">
      <c r="C54" s="157"/>
      <c r="D54" s="26"/>
      <c r="E54" s="77">
        <v>5040</v>
      </c>
      <c r="F54" s="149" t="s">
        <v>18</v>
      </c>
      <c r="G54" s="58">
        <f>'Benchmarking Calculations'!G20</f>
        <v>155482.63</v>
      </c>
      <c r="H54" s="141">
        <v>173522.88</v>
      </c>
      <c r="I54" s="141">
        <v>72890.880000000005</v>
      </c>
      <c r="J54" s="142"/>
      <c r="K54" s="142"/>
      <c r="L54" s="142"/>
      <c r="M54" s="142"/>
      <c r="N54" s="153" t="s">
        <v>171</v>
      </c>
    </row>
    <row r="55" spans="3:14" ht="25.5" x14ac:dyDescent="0.2">
      <c r="C55" s="157"/>
      <c r="D55" s="26"/>
      <c r="E55" s="77">
        <v>5045</v>
      </c>
      <c r="F55" s="149" t="s">
        <v>19</v>
      </c>
      <c r="G55" s="58">
        <f>'Benchmarking Calculations'!G21</f>
        <v>10104.969999999999</v>
      </c>
      <c r="H55" s="141">
        <v>1200</v>
      </c>
      <c r="I55" s="141">
        <v>92907.24</v>
      </c>
      <c r="J55" s="142"/>
      <c r="K55" s="142"/>
      <c r="L55" s="142"/>
      <c r="M55" s="142"/>
      <c r="N55" s="153" t="s">
        <v>171</v>
      </c>
    </row>
    <row r="56" spans="3:14" x14ac:dyDescent="0.2">
      <c r="C56" s="157"/>
      <c r="D56" s="26"/>
      <c r="E56" s="77">
        <v>5055</v>
      </c>
      <c r="F56" s="149" t="s">
        <v>20</v>
      </c>
      <c r="G56" s="58">
        <f>'Benchmarking Calculations'!G22</f>
        <v>7581.32</v>
      </c>
      <c r="H56" s="141">
        <v>8160.12</v>
      </c>
      <c r="I56" s="141">
        <v>4718.3999999999996</v>
      </c>
      <c r="J56" s="142"/>
      <c r="K56" s="142"/>
      <c r="L56" s="142"/>
      <c r="M56" s="142"/>
      <c r="N56" s="153" t="s">
        <v>171</v>
      </c>
    </row>
    <row r="57" spans="3:14" x14ac:dyDescent="0.2">
      <c r="C57" s="157"/>
      <c r="D57" s="26"/>
      <c r="E57" s="77">
        <v>5065</v>
      </c>
      <c r="F57" s="149" t="s">
        <v>21</v>
      </c>
      <c r="G57" s="58">
        <f>'Benchmarking Calculations'!G23</f>
        <v>359286.58</v>
      </c>
      <c r="H57" s="141">
        <v>405592.4</v>
      </c>
      <c r="I57" s="141">
        <v>484963.04</v>
      </c>
      <c r="J57" s="142"/>
      <c r="K57" s="142"/>
      <c r="L57" s="142"/>
      <c r="M57" s="142"/>
      <c r="N57" s="153" t="s">
        <v>171</v>
      </c>
    </row>
    <row r="58" spans="3:14" x14ac:dyDescent="0.2">
      <c r="C58" s="157"/>
      <c r="D58" s="26"/>
      <c r="E58" s="77">
        <v>5070</v>
      </c>
      <c r="F58" s="149" t="s">
        <v>22</v>
      </c>
      <c r="G58" s="58">
        <f>'Benchmarking Calculations'!G24</f>
        <v>4289.04</v>
      </c>
      <c r="H58" s="141">
        <v>9213.7199999999993</v>
      </c>
      <c r="I58" s="141">
        <v>0</v>
      </c>
      <c r="J58" s="142"/>
      <c r="K58" s="142"/>
      <c r="L58" s="142"/>
      <c r="M58" s="142"/>
      <c r="N58" s="153" t="s">
        <v>171</v>
      </c>
    </row>
    <row r="59" spans="3:14" ht="25.5" x14ac:dyDescent="0.2">
      <c r="C59" s="157"/>
      <c r="D59" s="26"/>
      <c r="E59" s="77">
        <v>5075</v>
      </c>
      <c r="F59" s="149" t="s">
        <v>23</v>
      </c>
      <c r="G59" s="58">
        <f>'Benchmarking Calculations'!G25</f>
        <v>4194.8900000000003</v>
      </c>
      <c r="H59" s="141">
        <v>0</v>
      </c>
      <c r="I59" s="141">
        <v>0</v>
      </c>
      <c r="J59" s="142"/>
      <c r="K59" s="142"/>
      <c r="L59" s="142"/>
      <c r="M59" s="142"/>
      <c r="N59" s="153" t="s">
        <v>171</v>
      </c>
    </row>
    <row r="60" spans="3:14" x14ac:dyDescent="0.2">
      <c r="C60" s="157"/>
      <c r="D60" s="26"/>
      <c r="E60" s="77">
        <v>5085</v>
      </c>
      <c r="F60" s="149" t="s">
        <v>24</v>
      </c>
      <c r="G60" s="58">
        <f>'Benchmarking Calculations'!G26</f>
        <v>370142.85</v>
      </c>
      <c r="H60" s="141">
        <v>291094.8</v>
      </c>
      <c r="I60" s="141">
        <v>318290.87999999995</v>
      </c>
      <c r="J60" s="142"/>
      <c r="K60" s="142"/>
      <c r="L60" s="142"/>
      <c r="M60" s="142"/>
      <c r="N60" s="153" t="s">
        <v>171</v>
      </c>
    </row>
    <row r="61" spans="3:14" ht="25.5" x14ac:dyDescent="0.2">
      <c r="C61" s="157"/>
      <c r="D61" s="26"/>
      <c r="E61" s="77">
        <v>5090</v>
      </c>
      <c r="F61" s="149" t="s">
        <v>25</v>
      </c>
      <c r="G61" s="58">
        <f>'Benchmarking Calculations'!G27</f>
        <v>6926.2</v>
      </c>
      <c r="H61" s="141">
        <v>24999.96</v>
      </c>
      <c r="I61" s="141">
        <v>15000</v>
      </c>
      <c r="J61" s="142"/>
      <c r="K61" s="142"/>
      <c r="L61" s="142"/>
      <c r="M61" s="142"/>
      <c r="N61" s="153" t="s">
        <v>171</v>
      </c>
    </row>
    <row r="62" spans="3:14" ht="25.5" x14ac:dyDescent="0.2">
      <c r="C62" s="157"/>
      <c r="D62" s="26"/>
      <c r="E62" s="77">
        <v>5095</v>
      </c>
      <c r="F62" s="149" t="s">
        <v>26</v>
      </c>
      <c r="G62" s="58">
        <f>'Benchmarking Calculations'!G28</f>
        <v>37240.44</v>
      </c>
      <c r="H62" s="141">
        <v>39999.96</v>
      </c>
      <c r="I62" s="141">
        <v>39999.96</v>
      </c>
      <c r="J62" s="142"/>
      <c r="K62" s="142"/>
      <c r="L62" s="142"/>
      <c r="M62" s="142"/>
      <c r="N62" s="153" t="s">
        <v>171</v>
      </c>
    </row>
    <row r="63" spans="3:14" x14ac:dyDescent="0.2">
      <c r="C63" s="157"/>
      <c r="D63" s="26"/>
      <c r="E63" s="110">
        <v>5096</v>
      </c>
      <c r="F63" s="168" t="s">
        <v>27</v>
      </c>
      <c r="G63" s="111">
        <f>'Benchmarking Calculations'!G29</f>
        <v>0</v>
      </c>
      <c r="H63" s="141">
        <v>0</v>
      </c>
      <c r="I63" s="141">
        <v>0</v>
      </c>
      <c r="J63" s="142"/>
      <c r="K63" s="142"/>
      <c r="L63" s="142"/>
      <c r="M63" s="142"/>
      <c r="N63" s="153" t="s">
        <v>171</v>
      </c>
    </row>
    <row r="64" spans="3:14" x14ac:dyDescent="0.2">
      <c r="C64" s="157"/>
      <c r="D64" s="26"/>
      <c r="E64" s="16"/>
      <c r="F64" s="79" t="s">
        <v>28</v>
      </c>
      <c r="G64" s="109">
        <f>'Benchmarking Calculations'!G30</f>
        <v>1702685.14</v>
      </c>
      <c r="H64" s="80">
        <f>SUM(H44:H63)</f>
        <v>1658103.12</v>
      </c>
      <c r="I64" s="80">
        <f t="shared" ref="I64:M64" si="5">SUM(I44:I63)</f>
        <v>1847897.1199999999</v>
      </c>
      <c r="J64" s="80">
        <f t="shared" si="5"/>
        <v>0</v>
      </c>
      <c r="K64" s="80">
        <f t="shared" si="5"/>
        <v>0</v>
      </c>
      <c r="L64" s="80">
        <f t="shared" si="5"/>
        <v>0</v>
      </c>
      <c r="M64" s="80">
        <f t="shared" si="5"/>
        <v>0</v>
      </c>
      <c r="N64" s="158" t="s">
        <v>29</v>
      </c>
    </row>
    <row r="65" spans="3:14" x14ac:dyDescent="0.2">
      <c r="C65" s="157"/>
      <c r="D65" s="26"/>
      <c r="E65" s="77">
        <v>5105</v>
      </c>
      <c r="F65" s="149" t="s">
        <v>30</v>
      </c>
      <c r="G65" s="58">
        <f>'Benchmarking Calculations'!G31</f>
        <v>33811.9</v>
      </c>
      <c r="H65" s="141">
        <v>10704.36</v>
      </c>
      <c r="I65" s="141">
        <v>22192.92</v>
      </c>
      <c r="J65" s="142"/>
      <c r="K65" s="142"/>
      <c r="L65" s="142"/>
      <c r="M65" s="142"/>
      <c r="N65" s="153" t="s">
        <v>171</v>
      </c>
    </row>
    <row r="66" spans="3:14" x14ac:dyDescent="0.2">
      <c r="C66" s="157"/>
      <c r="D66" s="26"/>
      <c r="E66" s="77">
        <v>5110</v>
      </c>
      <c r="F66" s="149" t="s">
        <v>31</v>
      </c>
      <c r="G66" s="58">
        <f>'Benchmarking Calculations'!G32</f>
        <v>44791.86</v>
      </c>
      <c r="H66" s="141">
        <v>56338.559999999998</v>
      </c>
      <c r="I66" s="141">
        <v>26656.92</v>
      </c>
      <c r="J66" s="142"/>
      <c r="K66" s="142"/>
      <c r="L66" s="142"/>
      <c r="M66" s="142"/>
      <c r="N66" s="153" t="s">
        <v>171</v>
      </c>
    </row>
    <row r="67" spans="3:14" x14ac:dyDescent="0.2">
      <c r="C67" s="157"/>
      <c r="D67" s="26"/>
      <c r="E67" s="77">
        <v>5112</v>
      </c>
      <c r="F67" s="149" t="s">
        <v>32</v>
      </c>
      <c r="G67" s="58">
        <f>'Benchmarking Calculations'!G33</f>
        <v>0</v>
      </c>
      <c r="H67" s="141">
        <v>0</v>
      </c>
      <c r="I67" s="141">
        <v>0</v>
      </c>
      <c r="J67" s="142"/>
      <c r="K67" s="142"/>
      <c r="L67" s="142"/>
      <c r="M67" s="142"/>
      <c r="N67" s="153" t="s">
        <v>171</v>
      </c>
    </row>
    <row r="68" spans="3:14" x14ac:dyDescent="0.2">
      <c r="C68" s="157"/>
      <c r="D68" s="26"/>
      <c r="E68" s="77">
        <v>5114</v>
      </c>
      <c r="F68" s="149" t="s">
        <v>33</v>
      </c>
      <c r="G68" s="58">
        <f>'Benchmarking Calculations'!G34</f>
        <v>192234.54</v>
      </c>
      <c r="H68" s="141">
        <v>145430.39999999999</v>
      </c>
      <c r="I68" s="141">
        <v>138423.72</v>
      </c>
      <c r="J68" s="142"/>
      <c r="K68" s="142"/>
      <c r="L68" s="142"/>
      <c r="M68" s="142"/>
      <c r="N68" s="153" t="s">
        <v>171</v>
      </c>
    </row>
    <row r="69" spans="3:14" x14ac:dyDescent="0.2">
      <c r="C69" s="157"/>
      <c r="D69" s="26"/>
      <c r="E69" s="77">
        <v>5120</v>
      </c>
      <c r="F69" s="149" t="s">
        <v>34</v>
      </c>
      <c r="G69" s="58">
        <f>'Benchmarking Calculations'!G35</f>
        <v>85079.6</v>
      </c>
      <c r="H69" s="141">
        <v>196006.8</v>
      </c>
      <c r="I69" s="141">
        <v>133260</v>
      </c>
      <c r="J69" s="142"/>
      <c r="K69" s="142"/>
      <c r="L69" s="142"/>
      <c r="M69" s="142"/>
      <c r="N69" s="153" t="s">
        <v>171</v>
      </c>
    </row>
    <row r="70" spans="3:14" x14ac:dyDescent="0.2">
      <c r="C70" s="157"/>
      <c r="D70" s="26"/>
      <c r="E70" s="77">
        <v>5125</v>
      </c>
      <c r="F70" s="149" t="s">
        <v>35</v>
      </c>
      <c r="G70" s="58">
        <f>'Benchmarking Calculations'!G36</f>
        <v>323488.53999999998</v>
      </c>
      <c r="H70" s="141">
        <v>398624.88</v>
      </c>
      <c r="I70" s="141">
        <v>473496.24</v>
      </c>
      <c r="J70" s="142"/>
      <c r="K70" s="142"/>
      <c r="L70" s="142"/>
      <c r="M70" s="142"/>
      <c r="N70" s="153" t="s">
        <v>171</v>
      </c>
    </row>
    <row r="71" spans="3:14" x14ac:dyDescent="0.2">
      <c r="C71" s="157"/>
      <c r="D71" s="26"/>
      <c r="E71" s="77">
        <v>5130</v>
      </c>
      <c r="F71" s="149" t="s">
        <v>36</v>
      </c>
      <c r="G71" s="58">
        <f>'Benchmarking Calculations'!G37</f>
        <v>272975.89</v>
      </c>
      <c r="H71" s="141">
        <v>345917.27999999997</v>
      </c>
      <c r="I71" s="141">
        <v>253566.12</v>
      </c>
      <c r="J71" s="142"/>
      <c r="K71" s="142"/>
      <c r="L71" s="142"/>
      <c r="M71" s="142"/>
      <c r="N71" s="153" t="s">
        <v>171</v>
      </c>
    </row>
    <row r="72" spans="3:14" ht="25.5" x14ac:dyDescent="0.2">
      <c r="C72" s="157"/>
      <c r="D72" s="26"/>
      <c r="E72" s="77">
        <v>5135</v>
      </c>
      <c r="F72" s="149" t="s">
        <v>37</v>
      </c>
      <c r="G72" s="58">
        <f>'Benchmarking Calculations'!G38</f>
        <v>464164.87</v>
      </c>
      <c r="H72" s="141">
        <v>505237.51999999996</v>
      </c>
      <c r="I72" s="141">
        <v>644242.31999999995</v>
      </c>
      <c r="J72" s="142"/>
      <c r="K72" s="142"/>
      <c r="L72" s="142"/>
      <c r="M72" s="142"/>
      <c r="N72" s="153" t="s">
        <v>171</v>
      </c>
    </row>
    <row r="73" spans="3:14" x14ac:dyDescent="0.2">
      <c r="C73" s="157"/>
      <c r="D73" s="26"/>
      <c r="E73" s="77">
        <v>5145</v>
      </c>
      <c r="F73" s="149" t="s">
        <v>38</v>
      </c>
      <c r="G73" s="58">
        <f>'Benchmarking Calculations'!G39</f>
        <v>4650.9399999999996</v>
      </c>
      <c r="H73" s="141">
        <v>2492.16</v>
      </c>
      <c r="I73" s="141">
        <v>6293.76</v>
      </c>
      <c r="J73" s="142"/>
      <c r="K73" s="142"/>
      <c r="L73" s="142"/>
      <c r="M73" s="142"/>
      <c r="N73" s="153" t="s">
        <v>171</v>
      </c>
    </row>
    <row r="74" spans="3:14" ht="25.5" x14ac:dyDescent="0.2">
      <c r="C74" s="157"/>
      <c r="D74" s="26"/>
      <c r="E74" s="77">
        <v>5150</v>
      </c>
      <c r="F74" s="149" t="s">
        <v>39</v>
      </c>
      <c r="G74" s="58">
        <f>'Benchmarking Calculations'!G40</f>
        <v>29858.51</v>
      </c>
      <c r="H74" s="141">
        <v>40508.28</v>
      </c>
      <c r="I74" s="141">
        <v>42703.92</v>
      </c>
      <c r="J74" s="142"/>
      <c r="K74" s="142"/>
      <c r="L74" s="142"/>
      <c r="M74" s="142"/>
      <c r="N74" s="153" t="s">
        <v>171</v>
      </c>
    </row>
    <row r="75" spans="3:14" x14ac:dyDescent="0.2">
      <c r="C75" s="157"/>
      <c r="D75" s="26"/>
      <c r="E75" s="77">
        <v>5155</v>
      </c>
      <c r="F75" s="149" t="s">
        <v>40</v>
      </c>
      <c r="G75" s="58">
        <f>'Benchmarking Calculations'!G41</f>
        <v>61012.49</v>
      </c>
      <c r="H75" s="141">
        <v>41350.479999999996</v>
      </c>
      <c r="I75" s="141">
        <v>54872.56</v>
      </c>
      <c r="J75" s="142"/>
      <c r="K75" s="142"/>
      <c r="L75" s="142"/>
      <c r="M75" s="142"/>
      <c r="N75" s="153" t="s">
        <v>171</v>
      </c>
    </row>
    <row r="76" spans="3:14" x14ac:dyDescent="0.2">
      <c r="C76" s="157"/>
      <c r="D76" s="26"/>
      <c r="E76" s="77">
        <v>5160</v>
      </c>
      <c r="F76" s="149" t="s">
        <v>41</v>
      </c>
      <c r="G76" s="58">
        <f>'Benchmarking Calculations'!G42</f>
        <v>31679.25</v>
      </c>
      <c r="H76" s="141">
        <v>29902.32</v>
      </c>
      <c r="I76" s="141">
        <v>35140.76</v>
      </c>
      <c r="J76" s="142"/>
      <c r="K76" s="142"/>
      <c r="L76" s="142"/>
      <c r="M76" s="142"/>
      <c r="N76" s="153" t="s">
        <v>171</v>
      </c>
    </row>
    <row r="77" spans="3:14" x14ac:dyDescent="0.2">
      <c r="C77" s="157"/>
      <c r="D77" s="26"/>
      <c r="E77" s="110">
        <v>5175</v>
      </c>
      <c r="F77" s="168" t="s">
        <v>42</v>
      </c>
      <c r="G77" s="111">
        <f>'Benchmarking Calculations'!G43</f>
        <v>369007.02</v>
      </c>
      <c r="H77" s="141">
        <v>431156.75999999995</v>
      </c>
      <c r="I77" s="141">
        <v>428199.6</v>
      </c>
      <c r="J77" s="142"/>
      <c r="K77" s="142"/>
      <c r="L77" s="142"/>
      <c r="M77" s="142"/>
      <c r="N77" s="153" t="s">
        <v>171</v>
      </c>
    </row>
    <row r="78" spans="3:14" x14ac:dyDescent="0.2">
      <c r="C78" s="157"/>
      <c r="D78" s="26"/>
      <c r="E78" s="16"/>
      <c r="F78" s="79" t="s">
        <v>43</v>
      </c>
      <c r="G78" s="109">
        <f>'Benchmarking Calculations'!G44</f>
        <v>1912755.41</v>
      </c>
      <c r="H78" s="80">
        <f>SUM(H65:H77)</f>
        <v>2203669.7999999998</v>
      </c>
      <c r="I78" s="80">
        <f t="shared" ref="I78:M78" si="6">SUM(I65:I77)</f>
        <v>2259048.84</v>
      </c>
      <c r="J78" s="80">
        <f t="shared" si="6"/>
        <v>0</v>
      </c>
      <c r="K78" s="80">
        <f t="shared" si="6"/>
        <v>0</v>
      </c>
      <c r="L78" s="80">
        <f t="shared" si="6"/>
        <v>0</v>
      </c>
      <c r="M78" s="80">
        <f t="shared" si="6"/>
        <v>0</v>
      </c>
      <c r="N78" s="158" t="s">
        <v>29</v>
      </c>
    </row>
    <row r="79" spans="3:14" x14ac:dyDescent="0.2">
      <c r="C79" s="157"/>
      <c r="D79" s="26"/>
      <c r="E79" s="77">
        <v>5305</v>
      </c>
      <c r="F79" s="77" t="s">
        <v>44</v>
      </c>
      <c r="G79" s="58">
        <f>'Benchmarking Calculations'!G45</f>
        <v>135934.95000000001</v>
      </c>
      <c r="H79" s="141">
        <v>158637.96000000002</v>
      </c>
      <c r="I79" s="141">
        <v>165581.03999999998</v>
      </c>
      <c r="J79" s="142"/>
      <c r="K79" s="142"/>
      <c r="L79" s="142"/>
      <c r="M79" s="142"/>
      <c r="N79" s="153" t="s">
        <v>171</v>
      </c>
    </row>
    <row r="80" spans="3:14" x14ac:dyDescent="0.2">
      <c r="C80" s="157"/>
      <c r="D80" s="26"/>
      <c r="E80" s="77">
        <v>5310</v>
      </c>
      <c r="F80" s="77" t="s">
        <v>45</v>
      </c>
      <c r="G80" s="58">
        <f>'Benchmarking Calculations'!G46</f>
        <v>89466.54</v>
      </c>
      <c r="H80" s="141">
        <v>80288.28</v>
      </c>
      <c r="I80" s="141">
        <v>87471.48000000001</v>
      </c>
      <c r="J80" s="142"/>
      <c r="K80" s="142"/>
      <c r="L80" s="142"/>
      <c r="M80" s="142"/>
      <c r="N80" s="153" t="s">
        <v>171</v>
      </c>
    </row>
    <row r="81" spans="3:14" x14ac:dyDescent="0.2">
      <c r="C81" s="157"/>
      <c r="D81" s="26"/>
      <c r="E81" s="77">
        <v>5315</v>
      </c>
      <c r="F81" s="77" t="s">
        <v>46</v>
      </c>
      <c r="G81" s="58">
        <f>'Benchmarking Calculations'!G47</f>
        <v>468791.54</v>
      </c>
      <c r="H81" s="141">
        <v>454347.36</v>
      </c>
      <c r="I81" s="141">
        <v>469678.68</v>
      </c>
      <c r="J81" s="142"/>
      <c r="K81" s="142"/>
      <c r="L81" s="142"/>
      <c r="M81" s="142"/>
      <c r="N81" s="153" t="s">
        <v>171</v>
      </c>
    </row>
    <row r="82" spans="3:14" x14ac:dyDescent="0.2">
      <c r="C82" s="157"/>
      <c r="D82" s="26"/>
      <c r="E82" s="77">
        <v>5320</v>
      </c>
      <c r="F82" s="77" t="s">
        <v>47</v>
      </c>
      <c r="G82" s="58">
        <f>'Benchmarking Calculations'!G48</f>
        <v>367129.86</v>
      </c>
      <c r="H82" s="141">
        <v>393414.48000000004</v>
      </c>
      <c r="I82" s="141">
        <v>410106.12</v>
      </c>
      <c r="J82" s="142"/>
      <c r="K82" s="142"/>
      <c r="L82" s="142"/>
      <c r="M82" s="142"/>
      <c r="N82" s="153" t="s">
        <v>171</v>
      </c>
    </row>
    <row r="83" spans="3:14" x14ac:dyDescent="0.2">
      <c r="C83" s="157"/>
      <c r="D83" s="26"/>
      <c r="E83" s="77">
        <v>5325</v>
      </c>
      <c r="F83" s="77" t="s">
        <v>48</v>
      </c>
      <c r="G83" s="58">
        <f>'Benchmarking Calculations'!G49</f>
        <v>0</v>
      </c>
      <c r="H83" s="141">
        <v>0</v>
      </c>
      <c r="I83" s="141">
        <v>0</v>
      </c>
      <c r="J83" s="142"/>
      <c r="K83" s="142"/>
      <c r="L83" s="142"/>
      <c r="M83" s="142"/>
      <c r="N83" s="153" t="s">
        <v>171</v>
      </c>
    </row>
    <row r="84" spans="3:14" x14ac:dyDescent="0.2">
      <c r="C84" s="157"/>
      <c r="D84" s="26"/>
      <c r="E84" s="77">
        <v>5330</v>
      </c>
      <c r="F84" s="77" t="s">
        <v>49</v>
      </c>
      <c r="G84" s="58">
        <f>'Benchmarking Calculations'!G50</f>
        <v>0</v>
      </c>
      <c r="H84" s="141">
        <v>0</v>
      </c>
      <c r="I84" s="141">
        <v>0</v>
      </c>
      <c r="J84" s="142"/>
      <c r="K84" s="142"/>
      <c r="L84" s="142"/>
      <c r="M84" s="142"/>
      <c r="N84" s="153" t="s">
        <v>171</v>
      </c>
    </row>
    <row r="85" spans="3:14" x14ac:dyDescent="0.2">
      <c r="C85" s="157"/>
      <c r="D85" s="26"/>
      <c r="E85" s="110">
        <v>5340</v>
      </c>
      <c r="F85" s="110" t="s">
        <v>50</v>
      </c>
      <c r="G85" s="111">
        <f>'Benchmarking Calculations'!G51</f>
        <v>475043.82</v>
      </c>
      <c r="H85" s="141">
        <v>546571.28</v>
      </c>
      <c r="I85" s="141">
        <v>565188.84000000008</v>
      </c>
      <c r="J85" s="142"/>
      <c r="K85" s="142"/>
      <c r="L85" s="142"/>
      <c r="M85" s="142"/>
      <c r="N85" s="153" t="s">
        <v>171</v>
      </c>
    </row>
    <row r="86" spans="3:14" x14ac:dyDescent="0.2">
      <c r="C86" s="157"/>
      <c r="D86" s="26"/>
      <c r="E86" s="16"/>
      <c r="F86" s="79" t="s">
        <v>51</v>
      </c>
      <c r="G86" s="109">
        <f>'Benchmarking Calculations'!G52</f>
        <v>1536366.7100000002</v>
      </c>
      <c r="H86" s="80">
        <f>SUM(H79:H85)</f>
        <v>1633259.36</v>
      </c>
      <c r="I86" s="80">
        <f t="shared" ref="I86:M86" si="7">SUM(I79:I85)</f>
        <v>1698026.16</v>
      </c>
      <c r="J86" s="80">
        <f t="shared" si="7"/>
        <v>0</v>
      </c>
      <c r="K86" s="80">
        <f t="shared" si="7"/>
        <v>0</v>
      </c>
      <c r="L86" s="80">
        <f t="shared" si="7"/>
        <v>0</v>
      </c>
      <c r="M86" s="80">
        <f t="shared" si="7"/>
        <v>0</v>
      </c>
      <c r="N86" s="158" t="s">
        <v>29</v>
      </c>
    </row>
    <row r="87" spans="3:14" x14ac:dyDescent="0.2">
      <c r="C87" s="157"/>
      <c r="D87" s="26"/>
      <c r="E87" s="77">
        <v>5405</v>
      </c>
      <c r="F87" s="77" t="s">
        <v>52</v>
      </c>
      <c r="G87" s="58">
        <f>'Benchmarking Calculations'!G53</f>
        <v>0</v>
      </c>
      <c r="H87" s="141">
        <v>0</v>
      </c>
      <c r="I87" s="141">
        <v>0</v>
      </c>
      <c r="J87" s="142"/>
      <c r="K87" s="142"/>
      <c r="L87" s="142"/>
      <c r="M87" s="142"/>
      <c r="N87" s="153" t="s">
        <v>171</v>
      </c>
    </row>
    <row r="88" spans="3:14" x14ac:dyDescent="0.2">
      <c r="C88" s="157"/>
      <c r="D88" s="26"/>
      <c r="E88" s="77">
        <v>5410</v>
      </c>
      <c r="F88" s="77" t="s">
        <v>53</v>
      </c>
      <c r="G88" s="58">
        <f>'Benchmarking Calculations'!G54</f>
        <v>46.22</v>
      </c>
      <c r="H88" s="141">
        <v>0</v>
      </c>
      <c r="I88" s="141">
        <v>0</v>
      </c>
      <c r="J88" s="142"/>
      <c r="K88" s="142"/>
      <c r="L88" s="142"/>
      <c r="M88" s="142"/>
      <c r="N88" s="153" t="s">
        <v>171</v>
      </c>
    </row>
    <row r="89" spans="3:14" x14ac:dyDescent="0.2">
      <c r="C89" s="157"/>
      <c r="D89" s="26"/>
      <c r="E89" s="77">
        <v>5420</v>
      </c>
      <c r="F89" s="77" t="s">
        <v>54</v>
      </c>
      <c r="G89" s="58">
        <f>'Benchmarking Calculations'!G55</f>
        <v>1830</v>
      </c>
      <c r="H89" s="141">
        <v>2000.04</v>
      </c>
      <c r="I89" s="141">
        <v>16849.919999999998</v>
      </c>
      <c r="J89" s="142"/>
      <c r="K89" s="142"/>
      <c r="L89" s="142"/>
      <c r="M89" s="142"/>
      <c r="N89" s="153" t="s">
        <v>171</v>
      </c>
    </row>
    <row r="90" spans="3:14" x14ac:dyDescent="0.2">
      <c r="C90" s="157"/>
      <c r="D90" s="26"/>
      <c r="E90" s="110">
        <v>5425</v>
      </c>
      <c r="F90" s="110" t="s">
        <v>55</v>
      </c>
      <c r="G90" s="111">
        <f>'Benchmarking Calculations'!G56</f>
        <v>20250</v>
      </c>
      <c r="H90" s="141">
        <v>23299.96</v>
      </c>
      <c r="I90" s="141">
        <v>23299.96</v>
      </c>
      <c r="J90" s="142"/>
      <c r="K90" s="142"/>
      <c r="L90" s="142"/>
      <c r="M90" s="142"/>
      <c r="N90" s="153" t="s">
        <v>171</v>
      </c>
    </row>
    <row r="91" spans="3:14" x14ac:dyDescent="0.2">
      <c r="C91" s="157"/>
      <c r="D91" s="26"/>
      <c r="E91" s="16"/>
      <c r="F91" s="79" t="s">
        <v>56</v>
      </c>
      <c r="G91" s="109">
        <f>'Benchmarking Calculations'!G57</f>
        <v>22126.22</v>
      </c>
      <c r="H91" s="80">
        <f>SUM(H87:H90)</f>
        <v>25300</v>
      </c>
      <c r="I91" s="80">
        <f t="shared" ref="I91:M91" si="8">SUM(I87:I90)</f>
        <v>40149.879999999997</v>
      </c>
      <c r="J91" s="80">
        <f t="shared" si="8"/>
        <v>0</v>
      </c>
      <c r="K91" s="80">
        <f t="shared" si="8"/>
        <v>0</v>
      </c>
      <c r="L91" s="80">
        <f t="shared" si="8"/>
        <v>0</v>
      </c>
      <c r="M91" s="80">
        <f t="shared" si="8"/>
        <v>0</v>
      </c>
      <c r="N91" s="158" t="s">
        <v>29</v>
      </c>
    </row>
    <row r="92" spans="3:14" x14ac:dyDescent="0.2">
      <c r="C92" s="157"/>
      <c r="D92" s="26"/>
      <c r="E92" s="77">
        <v>5605</v>
      </c>
      <c r="F92" s="77" t="s">
        <v>57</v>
      </c>
      <c r="G92" s="58">
        <f>'Benchmarking Calculations'!G58</f>
        <v>505967.88</v>
      </c>
      <c r="H92" s="141">
        <v>0</v>
      </c>
      <c r="I92" s="141">
        <v>0</v>
      </c>
      <c r="J92" s="142"/>
      <c r="K92" s="142"/>
      <c r="L92" s="142"/>
      <c r="M92" s="142"/>
      <c r="N92" s="153" t="s">
        <v>171</v>
      </c>
    </row>
    <row r="93" spans="3:14" x14ac:dyDescent="0.2">
      <c r="C93" s="157"/>
      <c r="D93" s="26"/>
      <c r="E93" s="77">
        <v>5610</v>
      </c>
      <c r="F93" s="77" t="s">
        <v>58</v>
      </c>
      <c r="G93" s="58">
        <f>'Benchmarking Calculations'!G59</f>
        <v>518756.64</v>
      </c>
      <c r="H93" s="141">
        <v>0</v>
      </c>
      <c r="I93" s="141">
        <v>0</v>
      </c>
      <c r="J93" s="142"/>
      <c r="K93" s="142"/>
      <c r="L93" s="142"/>
      <c r="M93" s="142"/>
      <c r="N93" s="153" t="s">
        <v>171</v>
      </c>
    </row>
    <row r="94" spans="3:14" x14ac:dyDescent="0.2">
      <c r="C94" s="157"/>
      <c r="D94" s="26"/>
      <c r="E94" s="77">
        <v>5615</v>
      </c>
      <c r="F94" s="77" t="s">
        <v>59</v>
      </c>
      <c r="G94" s="58">
        <f>'Benchmarking Calculations'!G60</f>
        <v>3426728.47</v>
      </c>
      <c r="H94" s="141">
        <v>4334864.08</v>
      </c>
      <c r="I94" s="141">
        <v>4421265.5199999996</v>
      </c>
      <c r="J94" s="142"/>
      <c r="K94" s="142"/>
      <c r="L94" s="142"/>
      <c r="M94" s="142"/>
      <c r="N94" s="153" t="s">
        <v>171</v>
      </c>
    </row>
    <row r="95" spans="3:14" x14ac:dyDescent="0.2">
      <c r="C95" s="157"/>
      <c r="D95" s="26"/>
      <c r="E95" s="77">
        <v>5620</v>
      </c>
      <c r="F95" s="77" t="s">
        <v>60</v>
      </c>
      <c r="G95" s="58">
        <f>'Benchmarking Calculations'!G61</f>
        <v>446962.09</v>
      </c>
      <c r="H95" s="141">
        <v>547048.80000000005</v>
      </c>
      <c r="I95" s="141">
        <v>568456.07999999996</v>
      </c>
      <c r="J95" s="142"/>
      <c r="K95" s="142"/>
      <c r="L95" s="142"/>
      <c r="M95" s="142"/>
      <c r="N95" s="153" t="s">
        <v>171</v>
      </c>
    </row>
    <row r="96" spans="3:14" x14ac:dyDescent="0.2">
      <c r="C96" s="157"/>
      <c r="D96" s="26"/>
      <c r="E96" s="77">
        <v>5625</v>
      </c>
      <c r="F96" s="77" t="s">
        <v>61</v>
      </c>
      <c r="G96" s="58">
        <f>'Benchmarking Calculations'!G62</f>
        <v>-4176269.18</v>
      </c>
      <c r="H96" s="141">
        <v>-3885443.04</v>
      </c>
      <c r="I96" s="141">
        <v>-4029548.4</v>
      </c>
      <c r="J96" s="142"/>
      <c r="K96" s="142"/>
      <c r="L96" s="142"/>
      <c r="M96" s="142"/>
      <c r="N96" s="153" t="s">
        <v>171</v>
      </c>
    </row>
    <row r="97" spans="3:14" x14ac:dyDescent="0.2">
      <c r="C97" s="157"/>
      <c r="D97" s="26"/>
      <c r="E97" s="77">
        <v>5630</v>
      </c>
      <c r="F97" s="77" t="s">
        <v>62</v>
      </c>
      <c r="G97" s="58">
        <f>'Benchmarking Calculations'!G63</f>
        <v>480141.32</v>
      </c>
      <c r="H97" s="141">
        <v>542687.72</v>
      </c>
      <c r="I97" s="141">
        <v>553333.88</v>
      </c>
      <c r="J97" s="142"/>
      <c r="K97" s="142"/>
      <c r="L97" s="142"/>
      <c r="M97" s="142"/>
      <c r="N97" s="153" t="s">
        <v>171</v>
      </c>
    </row>
    <row r="98" spans="3:14" x14ac:dyDescent="0.2">
      <c r="C98" s="157"/>
      <c r="D98" s="26"/>
      <c r="E98" s="77">
        <v>5640</v>
      </c>
      <c r="F98" s="77" t="s">
        <v>63</v>
      </c>
      <c r="G98" s="58">
        <f>'Benchmarking Calculations'!G64</f>
        <v>0</v>
      </c>
      <c r="H98" s="141">
        <v>0</v>
      </c>
      <c r="I98" s="141">
        <v>0</v>
      </c>
      <c r="J98" s="142"/>
      <c r="K98" s="142"/>
      <c r="L98" s="142"/>
      <c r="M98" s="142"/>
      <c r="N98" s="153" t="s">
        <v>171</v>
      </c>
    </row>
    <row r="99" spans="3:14" x14ac:dyDescent="0.2">
      <c r="C99" s="157"/>
      <c r="D99" s="26"/>
      <c r="E99" s="77">
        <v>5645</v>
      </c>
      <c r="F99" s="77" t="s">
        <v>64</v>
      </c>
      <c r="G99" s="58">
        <f>'Benchmarking Calculations'!G65</f>
        <v>1098810.8799999999</v>
      </c>
      <c r="H99" s="141">
        <v>1045633.16</v>
      </c>
      <c r="I99" s="141">
        <v>1107967.2</v>
      </c>
      <c r="J99" s="142"/>
      <c r="K99" s="142"/>
      <c r="L99" s="142"/>
      <c r="M99" s="142"/>
      <c r="N99" s="153" t="s">
        <v>171</v>
      </c>
    </row>
    <row r="100" spans="3:14" x14ac:dyDescent="0.2">
      <c r="C100" s="157"/>
      <c r="D100" s="26"/>
      <c r="E100" s="77">
        <v>5646</v>
      </c>
      <c r="F100" s="77" t="s">
        <v>65</v>
      </c>
      <c r="G100" s="58">
        <f>'Benchmarking Calculations'!G66</f>
        <v>0</v>
      </c>
      <c r="H100" s="141">
        <v>0</v>
      </c>
      <c r="I100" s="141">
        <v>0</v>
      </c>
      <c r="J100" s="142"/>
      <c r="K100" s="142"/>
      <c r="L100" s="142"/>
      <c r="M100" s="142"/>
      <c r="N100" s="153" t="s">
        <v>171</v>
      </c>
    </row>
    <row r="101" spans="3:14" x14ac:dyDescent="0.2">
      <c r="C101" s="157"/>
      <c r="D101" s="26"/>
      <c r="E101" s="77">
        <v>5647</v>
      </c>
      <c r="F101" s="77" t="s">
        <v>66</v>
      </c>
      <c r="G101" s="58">
        <f>'Benchmarking Calculations'!G67</f>
        <v>0</v>
      </c>
      <c r="H101" s="141">
        <v>0</v>
      </c>
      <c r="I101" s="141">
        <v>0</v>
      </c>
      <c r="J101" s="142"/>
      <c r="K101" s="142"/>
      <c r="L101" s="142"/>
      <c r="M101" s="142"/>
      <c r="N101" s="153" t="s">
        <v>171</v>
      </c>
    </row>
    <row r="102" spans="3:14" x14ac:dyDescent="0.2">
      <c r="C102" s="157"/>
      <c r="D102" s="26"/>
      <c r="E102" s="77">
        <v>5650</v>
      </c>
      <c r="F102" s="77" t="s">
        <v>67</v>
      </c>
      <c r="G102" s="58">
        <f>'Benchmarking Calculations'!G68</f>
        <v>0</v>
      </c>
      <c r="H102" s="141">
        <v>0</v>
      </c>
      <c r="I102" s="141">
        <v>0</v>
      </c>
      <c r="J102" s="142"/>
      <c r="K102" s="142"/>
      <c r="L102" s="142"/>
      <c r="M102" s="142"/>
      <c r="N102" s="153" t="s">
        <v>171</v>
      </c>
    </row>
    <row r="103" spans="3:14" x14ac:dyDescent="0.2">
      <c r="C103" s="157"/>
      <c r="D103" s="26"/>
      <c r="E103" s="77">
        <v>5655</v>
      </c>
      <c r="F103" s="77" t="s">
        <v>68</v>
      </c>
      <c r="G103" s="58">
        <f>'Benchmarking Calculations'!G69</f>
        <v>232673.24</v>
      </c>
      <c r="H103" s="141">
        <v>216171.96000000002</v>
      </c>
      <c r="I103" s="141">
        <v>247406.64</v>
      </c>
      <c r="J103" s="142"/>
      <c r="K103" s="142"/>
      <c r="L103" s="142"/>
      <c r="M103" s="142"/>
      <c r="N103" s="153" t="s">
        <v>171</v>
      </c>
    </row>
    <row r="104" spans="3:14" x14ac:dyDescent="0.2">
      <c r="C104" s="157"/>
      <c r="D104" s="26"/>
      <c r="E104" s="77">
        <v>5665</v>
      </c>
      <c r="F104" s="77" t="s">
        <v>69</v>
      </c>
      <c r="G104" s="58">
        <f>'Benchmarking Calculations'!G70</f>
        <v>427231.46</v>
      </c>
      <c r="H104" s="141">
        <v>399960.78</v>
      </c>
      <c r="I104" s="141">
        <v>441704.58</v>
      </c>
      <c r="J104" s="142"/>
      <c r="K104" s="142"/>
      <c r="L104" s="142"/>
      <c r="M104" s="142"/>
      <c r="N104" s="153" t="s">
        <v>171</v>
      </c>
    </row>
    <row r="105" spans="3:14" x14ac:dyDescent="0.2">
      <c r="C105" s="157"/>
      <c r="D105" s="26"/>
      <c r="E105" s="77">
        <v>5670</v>
      </c>
      <c r="F105" s="77" t="s">
        <v>70</v>
      </c>
      <c r="G105" s="58">
        <f>'Benchmarking Calculations'!G71</f>
        <v>342585.12</v>
      </c>
      <c r="H105" s="141">
        <v>349436.76</v>
      </c>
      <c r="I105" s="141">
        <v>342502.68</v>
      </c>
      <c r="J105" s="142"/>
      <c r="K105" s="142"/>
      <c r="L105" s="142"/>
      <c r="M105" s="142"/>
      <c r="N105" s="153" t="s">
        <v>171</v>
      </c>
    </row>
    <row r="106" spans="3:14" x14ac:dyDescent="0.2">
      <c r="C106" s="157"/>
      <c r="D106" s="26"/>
      <c r="E106" s="77">
        <v>5672</v>
      </c>
      <c r="F106" s="77" t="s">
        <v>71</v>
      </c>
      <c r="G106" s="58">
        <f>'Benchmarking Calculations'!G72</f>
        <v>0</v>
      </c>
      <c r="H106" s="141">
        <v>20000.04</v>
      </c>
      <c r="I106" s="141">
        <v>22400.04</v>
      </c>
      <c r="J106" s="142"/>
      <c r="K106" s="142"/>
      <c r="L106" s="142"/>
      <c r="M106" s="142"/>
      <c r="N106" s="153" t="s">
        <v>171</v>
      </c>
    </row>
    <row r="107" spans="3:14" x14ac:dyDescent="0.2">
      <c r="C107" s="157"/>
      <c r="D107" s="26"/>
      <c r="E107" s="77">
        <v>5675</v>
      </c>
      <c r="F107" s="77" t="s">
        <v>72</v>
      </c>
      <c r="G107" s="58">
        <f>'Benchmarking Calculations'!G73</f>
        <v>611871.4</v>
      </c>
      <c r="H107" s="141">
        <v>619304.92000000004</v>
      </c>
      <c r="I107" s="141">
        <v>588012.52</v>
      </c>
      <c r="J107" s="142"/>
      <c r="K107" s="142"/>
      <c r="L107" s="142"/>
      <c r="M107" s="142"/>
      <c r="N107" s="153" t="s">
        <v>171</v>
      </c>
    </row>
    <row r="108" spans="3:14" x14ac:dyDescent="0.2">
      <c r="C108" s="157"/>
      <c r="D108" s="26"/>
      <c r="E108" s="110">
        <v>5680</v>
      </c>
      <c r="F108" s="110" t="s">
        <v>73</v>
      </c>
      <c r="G108" s="111">
        <f>'Benchmarking Calculations'!G74</f>
        <v>14384.63</v>
      </c>
      <c r="H108" s="141">
        <v>17859.96</v>
      </c>
      <c r="I108" s="141">
        <v>17899.919999999998</v>
      </c>
      <c r="J108" s="142"/>
      <c r="K108" s="142"/>
      <c r="L108" s="142"/>
      <c r="M108" s="142"/>
      <c r="N108" s="153" t="s">
        <v>171</v>
      </c>
    </row>
    <row r="109" spans="3:14" x14ac:dyDescent="0.2">
      <c r="C109" s="157"/>
      <c r="D109" s="26"/>
      <c r="E109" s="13"/>
      <c r="F109" s="79" t="s">
        <v>74</v>
      </c>
      <c r="G109" s="109">
        <f>'Benchmarking Calculations'!G75</f>
        <v>3929843.9499999997</v>
      </c>
      <c r="H109" s="80">
        <f>SUM(H92:H108)</f>
        <v>4207525.1399999997</v>
      </c>
      <c r="I109" s="80">
        <f t="shared" ref="I109:M109" si="9">SUM(I92:I108)</f>
        <v>4281400.66</v>
      </c>
      <c r="J109" s="80">
        <f t="shared" si="9"/>
        <v>0</v>
      </c>
      <c r="K109" s="80">
        <f t="shared" si="9"/>
        <v>0</v>
      </c>
      <c r="L109" s="80">
        <f t="shared" si="9"/>
        <v>0</v>
      </c>
      <c r="M109" s="80">
        <f t="shared" si="9"/>
        <v>0</v>
      </c>
      <c r="N109" s="158" t="s">
        <v>29</v>
      </c>
    </row>
    <row r="110" spans="3:14" x14ac:dyDescent="0.2">
      <c r="C110" s="157"/>
      <c r="D110" s="26"/>
      <c r="E110" s="77">
        <v>5635</v>
      </c>
      <c r="F110" s="77" t="s">
        <v>75</v>
      </c>
      <c r="G110" s="58">
        <f>'Benchmarking Calculations'!G76</f>
        <v>58796.72</v>
      </c>
      <c r="H110" s="141">
        <v>63200.04</v>
      </c>
      <c r="I110" s="141">
        <v>56300.04</v>
      </c>
      <c r="J110" s="142"/>
      <c r="K110" s="142"/>
      <c r="L110" s="142"/>
      <c r="M110" s="142"/>
      <c r="N110" s="153" t="s">
        <v>171</v>
      </c>
    </row>
    <row r="111" spans="3:14" x14ac:dyDescent="0.2">
      <c r="C111" s="157"/>
      <c r="D111" s="26"/>
      <c r="E111" s="110">
        <v>6210</v>
      </c>
      <c r="F111" s="110" t="s">
        <v>76</v>
      </c>
      <c r="G111" s="111">
        <f>'Benchmarking Calculations'!G77</f>
        <v>0</v>
      </c>
      <c r="H111" s="141">
        <v>0</v>
      </c>
      <c r="I111" s="141">
        <v>0</v>
      </c>
      <c r="J111" s="142"/>
      <c r="K111" s="142"/>
      <c r="L111" s="142"/>
      <c r="M111" s="142"/>
      <c r="N111" s="153" t="s">
        <v>171</v>
      </c>
    </row>
    <row r="112" spans="3:14" x14ac:dyDescent="0.2">
      <c r="C112" s="157"/>
      <c r="D112" s="26"/>
      <c r="E112" s="26"/>
      <c r="F112" s="79" t="s">
        <v>77</v>
      </c>
      <c r="G112" s="109">
        <f>'Benchmarking Calculations'!G78</f>
        <v>58796.72</v>
      </c>
      <c r="H112" s="80">
        <f>H110+H111</f>
        <v>63200.04</v>
      </c>
      <c r="I112" s="80">
        <f t="shared" ref="I112:M112" si="10">I110+I111</f>
        <v>56300.04</v>
      </c>
      <c r="J112" s="80">
        <f t="shared" si="10"/>
        <v>0</v>
      </c>
      <c r="K112" s="80">
        <f t="shared" si="10"/>
        <v>0</v>
      </c>
      <c r="L112" s="80">
        <f t="shared" si="10"/>
        <v>0</v>
      </c>
      <c r="M112" s="80">
        <f t="shared" si="10"/>
        <v>0</v>
      </c>
      <c r="N112" s="158" t="s">
        <v>29</v>
      </c>
    </row>
    <row r="113" spans="3:14" x14ac:dyDescent="0.2">
      <c r="C113" s="157"/>
      <c r="D113" s="26"/>
      <c r="E113" s="112">
        <v>5515</v>
      </c>
      <c r="F113" s="110" t="s">
        <v>78</v>
      </c>
      <c r="G113" s="111">
        <f>'Benchmarking Calculations'!G79</f>
        <v>0</v>
      </c>
      <c r="H113" s="141">
        <v>0</v>
      </c>
      <c r="I113" s="141">
        <v>0</v>
      </c>
      <c r="J113" s="142"/>
      <c r="K113" s="142"/>
      <c r="L113" s="142"/>
      <c r="M113" s="142"/>
      <c r="N113" s="153" t="s">
        <v>171</v>
      </c>
    </row>
    <row r="114" spans="3:14" x14ac:dyDescent="0.2">
      <c r="C114" s="157"/>
      <c r="D114" s="76"/>
      <c r="E114" s="16"/>
      <c r="F114" s="79" t="s">
        <v>79</v>
      </c>
      <c r="G114" s="109">
        <f>'Benchmarking Calculations'!G80</f>
        <v>0</v>
      </c>
      <c r="H114" s="80">
        <f>H113</f>
        <v>0</v>
      </c>
      <c r="I114" s="80">
        <f t="shared" ref="I114:M114" si="11">I113</f>
        <v>0</v>
      </c>
      <c r="J114" s="80">
        <f t="shared" si="11"/>
        <v>0</v>
      </c>
      <c r="K114" s="80">
        <f t="shared" si="11"/>
        <v>0</v>
      </c>
      <c r="L114" s="80">
        <f t="shared" si="11"/>
        <v>0</v>
      </c>
      <c r="M114" s="80">
        <f t="shared" si="11"/>
        <v>0</v>
      </c>
      <c r="N114" s="158" t="s">
        <v>29</v>
      </c>
    </row>
    <row r="115" spans="3:14" x14ac:dyDescent="0.2">
      <c r="C115" s="157"/>
      <c r="D115" s="76"/>
      <c r="E115" s="171" t="s">
        <v>198</v>
      </c>
      <c r="F115" s="79" t="s">
        <v>80</v>
      </c>
      <c r="G115" s="58">
        <f>'Benchmarking Calculations'!G81</f>
        <v>9162574.1500000004</v>
      </c>
      <c r="H115" s="80">
        <f>H114+H112+H109+H91+H86+H78+H64</f>
        <v>9791057.4600000009</v>
      </c>
      <c r="I115" s="80">
        <f t="shared" ref="I115:M115" si="12">I114+I112+I109+I91+I86+I78+I64</f>
        <v>10182822.699999999</v>
      </c>
      <c r="J115" s="80">
        <f t="shared" si="12"/>
        <v>0</v>
      </c>
      <c r="K115" s="80">
        <f t="shared" si="12"/>
        <v>0</v>
      </c>
      <c r="L115" s="80">
        <f t="shared" si="12"/>
        <v>0</v>
      </c>
      <c r="M115" s="80">
        <f t="shared" si="12"/>
        <v>0</v>
      </c>
      <c r="N115" s="158" t="s">
        <v>29</v>
      </c>
    </row>
    <row r="116" spans="3:14" x14ac:dyDescent="0.2">
      <c r="C116" s="157"/>
      <c r="D116" s="76"/>
      <c r="E116" s="76"/>
      <c r="F116" s="79"/>
      <c r="G116" s="58"/>
      <c r="H116" s="90"/>
      <c r="I116" s="82"/>
      <c r="J116" s="26"/>
      <c r="K116" s="26"/>
      <c r="L116" s="26"/>
      <c r="M116" s="26"/>
      <c r="N116" s="153"/>
    </row>
    <row r="117" spans="3:14" x14ac:dyDescent="0.2">
      <c r="C117" s="157"/>
      <c r="D117" s="75" t="s">
        <v>81</v>
      </c>
      <c r="E117" s="76"/>
      <c r="F117" s="14"/>
      <c r="G117" s="58"/>
      <c r="H117" s="90"/>
      <c r="I117" s="26"/>
      <c r="J117" s="26"/>
      <c r="K117" s="26"/>
      <c r="L117" s="26"/>
      <c r="M117" s="26"/>
      <c r="N117" s="153"/>
    </row>
    <row r="118" spans="3:14" x14ac:dyDescent="0.2">
      <c r="C118" s="157"/>
      <c r="D118" s="83"/>
      <c r="E118" s="83"/>
      <c r="F118" s="59">
        <v>5014</v>
      </c>
      <c r="G118" s="58">
        <f>G47</f>
        <v>0</v>
      </c>
      <c r="H118" s="58">
        <f t="shared" ref="H118:L118" si="13">H47</f>
        <v>0</v>
      </c>
      <c r="I118" s="58">
        <f t="shared" si="13"/>
        <v>0</v>
      </c>
      <c r="J118" s="58">
        <f t="shared" si="13"/>
        <v>0</v>
      </c>
      <c r="K118" s="58">
        <f t="shared" si="13"/>
        <v>0</v>
      </c>
      <c r="L118" s="58">
        <f t="shared" si="13"/>
        <v>0</v>
      </c>
      <c r="M118" s="58">
        <f t="shared" ref="M118" si="14">M47</f>
        <v>0</v>
      </c>
      <c r="N118" s="158" t="s">
        <v>29</v>
      </c>
    </row>
    <row r="119" spans="3:14" x14ac:dyDescent="0.2">
      <c r="C119" s="157"/>
      <c r="D119" s="83"/>
      <c r="F119" s="59">
        <v>5015</v>
      </c>
      <c r="G119" s="58">
        <f>G48</f>
        <v>0</v>
      </c>
      <c r="H119" s="58">
        <f t="shared" ref="H119:L119" si="15">H48</f>
        <v>0</v>
      </c>
      <c r="I119" s="58">
        <f t="shared" si="15"/>
        <v>0</v>
      </c>
      <c r="J119" s="58">
        <f t="shared" si="15"/>
        <v>0</v>
      </c>
      <c r="K119" s="58">
        <f t="shared" si="15"/>
        <v>0</v>
      </c>
      <c r="L119" s="58">
        <f t="shared" si="15"/>
        <v>0</v>
      </c>
      <c r="M119" s="58">
        <f t="shared" ref="M119" si="16">M48</f>
        <v>0</v>
      </c>
      <c r="N119" s="158" t="s">
        <v>29</v>
      </c>
    </row>
    <row r="120" spans="3:14" x14ac:dyDescent="0.2">
      <c r="C120" s="157"/>
      <c r="D120" s="83"/>
      <c r="F120" s="59">
        <v>5112</v>
      </c>
      <c r="G120" s="58">
        <f>G67</f>
        <v>0</v>
      </c>
      <c r="H120" s="58">
        <f t="shared" ref="H120:L120" si="17">H67</f>
        <v>0</v>
      </c>
      <c r="I120" s="58">
        <f t="shared" si="17"/>
        <v>0</v>
      </c>
      <c r="J120" s="58">
        <f t="shared" si="17"/>
        <v>0</v>
      </c>
      <c r="K120" s="58">
        <f t="shared" si="17"/>
        <v>0</v>
      </c>
      <c r="L120" s="58">
        <f t="shared" si="17"/>
        <v>0</v>
      </c>
      <c r="M120" s="58">
        <f t="shared" ref="M120" si="18">M67</f>
        <v>0</v>
      </c>
      <c r="N120" s="158" t="s">
        <v>29</v>
      </c>
    </row>
    <row r="121" spans="3:14" x14ac:dyDescent="0.2">
      <c r="C121" s="157"/>
      <c r="D121" s="76"/>
      <c r="E121" s="171" t="s">
        <v>199</v>
      </c>
      <c r="F121" s="79" t="s">
        <v>82</v>
      </c>
      <c r="G121" s="109">
        <f>'Benchmarking Calculations'!G87</f>
        <v>0</v>
      </c>
      <c r="H121" s="109">
        <f>H47+H48+H67</f>
        <v>0</v>
      </c>
      <c r="I121" s="109">
        <f t="shared" ref="I121:L121" si="19">I47+I48+I67</f>
        <v>0</v>
      </c>
      <c r="J121" s="109">
        <f t="shared" si="19"/>
        <v>0</v>
      </c>
      <c r="K121" s="109">
        <f t="shared" si="19"/>
        <v>0</v>
      </c>
      <c r="L121" s="109">
        <f t="shared" si="19"/>
        <v>0</v>
      </c>
      <c r="M121" s="109">
        <f t="shared" ref="M121" si="20">M47+M48+M67</f>
        <v>0</v>
      </c>
      <c r="N121" s="172" t="s">
        <v>29</v>
      </c>
    </row>
    <row r="122" spans="3:14" x14ac:dyDescent="0.2">
      <c r="C122" s="157"/>
      <c r="D122" s="76"/>
      <c r="E122" s="173" t="s">
        <v>200</v>
      </c>
      <c r="F122" s="79" t="s">
        <v>83</v>
      </c>
      <c r="G122" s="109">
        <f>'Benchmarking Calculations'!G88</f>
        <v>7201.24</v>
      </c>
      <c r="H122" s="174">
        <v>7201</v>
      </c>
      <c r="I122" s="174">
        <v>7201</v>
      </c>
      <c r="J122" s="174"/>
      <c r="K122" s="174"/>
      <c r="L122" s="174"/>
      <c r="M122" s="174"/>
      <c r="N122" s="175" t="s">
        <v>171</v>
      </c>
    </row>
    <row r="123" spans="3:14" ht="13.5" thickBot="1" x14ac:dyDescent="0.25">
      <c r="C123" s="159"/>
      <c r="D123" s="160"/>
      <c r="E123" s="160"/>
      <c r="F123" s="161"/>
      <c r="G123" s="155"/>
      <c r="H123" s="162"/>
      <c r="I123" s="163"/>
      <c r="J123" s="74"/>
      <c r="K123" s="74"/>
      <c r="L123" s="74"/>
      <c r="M123" s="74"/>
      <c r="N123" s="156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7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zoomScaleNormal="100" workbookViewId="0">
      <pane ySplit="5" topLeftCell="A6" activePane="bottomLeft" state="frozen"/>
      <selection activeCell="G33" sqref="G33"/>
      <selection pane="bottomLeft" activeCell="E92" sqref="E9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3" customWidth="1"/>
    <col min="16" max="16" width="16.140625" style="113" customWidth="1"/>
    <col min="17" max="17" width="17.85546875" style="113" customWidth="1"/>
    <col min="18" max="18" width="14.42578125" style="113" customWidth="1"/>
    <col min="19" max="19" width="18.140625" style="113" customWidth="1"/>
    <col min="20" max="39" width="14.28515625" style="113" customWidth="1"/>
    <col min="40" max="47" width="13.42578125" style="113" customWidth="1"/>
    <col min="48" max="48" width="15.85546875" style="113" customWidth="1"/>
    <col min="49" max="86" width="13.42578125" style="113" customWidth="1"/>
    <col min="87" max="87" width="17.42578125" style="113" customWidth="1"/>
    <col min="88" max="93" width="9.140625" customWidth="1"/>
  </cols>
  <sheetData>
    <row r="1" spans="1:94" ht="23.25" thickBot="1" x14ac:dyDescent="0.4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O1" s="126"/>
      <c r="P1" s="217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79"/>
    </row>
    <row r="2" spans="1:94" ht="17.25" thickTop="1" thickBot="1" x14ac:dyDescent="0.3">
      <c r="A2" s="1"/>
      <c r="B2" s="99"/>
      <c r="C2" s="3"/>
      <c r="D2" s="3"/>
      <c r="E2" s="10"/>
      <c r="R2" s="180"/>
      <c r="S2" s="180"/>
    </row>
    <row r="3" spans="1:94" ht="48.75" customHeight="1" thickBot="1" x14ac:dyDescent="0.25">
      <c r="B3" s="236" t="s">
        <v>1</v>
      </c>
      <c r="C3" s="236"/>
      <c r="D3" s="100"/>
      <c r="E3" s="101" t="str">
        <f>'Model Inputs'!F5</f>
        <v>Canadian Niagara Power Inc.</v>
      </c>
      <c r="F3" s="36"/>
      <c r="G3" s="36"/>
      <c r="H3" s="26"/>
      <c r="I3" s="26"/>
      <c r="J3" s="26"/>
      <c r="K3" s="26"/>
      <c r="O3" s="3">
        <v>1</v>
      </c>
      <c r="P3" s="3" t="s">
        <v>275</v>
      </c>
      <c r="Q3" s="182" t="s">
        <v>203</v>
      </c>
      <c r="R3" s="182" t="s">
        <v>205</v>
      </c>
      <c r="S3" s="182" t="s">
        <v>206</v>
      </c>
      <c r="T3" s="182" t="s">
        <v>207</v>
      </c>
      <c r="U3" s="182" t="s">
        <v>208</v>
      </c>
      <c r="V3" s="182" t="s">
        <v>209</v>
      </c>
      <c r="W3" s="182" t="s">
        <v>210</v>
      </c>
      <c r="X3" s="182" t="s">
        <v>211</v>
      </c>
      <c r="Y3" s="182" t="s">
        <v>212</v>
      </c>
      <c r="Z3" s="182" t="s">
        <v>213</v>
      </c>
      <c r="AA3" s="182" t="s">
        <v>214</v>
      </c>
      <c r="AB3" s="182" t="s">
        <v>215</v>
      </c>
      <c r="AC3" s="182" t="s">
        <v>216</v>
      </c>
      <c r="AD3" s="182" t="s">
        <v>217</v>
      </c>
      <c r="AE3" s="182" t="s">
        <v>218</v>
      </c>
      <c r="AF3" s="182" t="s">
        <v>219</v>
      </c>
      <c r="AG3" s="182" t="s">
        <v>220</v>
      </c>
      <c r="AH3" s="182" t="s">
        <v>221</v>
      </c>
      <c r="AI3" s="182" t="s">
        <v>222</v>
      </c>
      <c r="AJ3" s="182" t="s">
        <v>223</v>
      </c>
      <c r="AK3" s="182" t="s">
        <v>224</v>
      </c>
      <c r="AL3" s="182" t="s">
        <v>225</v>
      </c>
      <c r="AM3" s="182" t="s">
        <v>226</v>
      </c>
      <c r="AN3" s="182" t="s">
        <v>227</v>
      </c>
      <c r="AO3" s="182" t="s">
        <v>228</v>
      </c>
      <c r="AP3" s="182" t="s">
        <v>229</v>
      </c>
      <c r="AQ3" s="182" t="s">
        <v>230</v>
      </c>
      <c r="AR3" s="182" t="s">
        <v>231</v>
      </c>
      <c r="AS3" s="182" t="s">
        <v>232</v>
      </c>
      <c r="AT3" s="182" t="s">
        <v>233</v>
      </c>
      <c r="AU3" s="182" t="s">
        <v>234</v>
      </c>
      <c r="AV3" s="182" t="s">
        <v>235</v>
      </c>
      <c r="AW3" s="182" t="s">
        <v>236</v>
      </c>
      <c r="AX3" s="182" t="s">
        <v>273</v>
      </c>
      <c r="AY3" s="182" t="s">
        <v>237</v>
      </c>
      <c r="AZ3" s="182" t="s">
        <v>238</v>
      </c>
      <c r="BA3" s="182" t="s">
        <v>239</v>
      </c>
      <c r="BB3" s="182" t="s">
        <v>240</v>
      </c>
      <c r="BC3" s="182" t="s">
        <v>241</v>
      </c>
      <c r="BD3" s="182" t="s">
        <v>242</v>
      </c>
      <c r="BE3" s="182" t="s">
        <v>243</v>
      </c>
      <c r="BF3" s="182" t="s">
        <v>244</v>
      </c>
      <c r="BG3" s="182" t="s">
        <v>245</v>
      </c>
      <c r="BH3" s="182" t="s">
        <v>246</v>
      </c>
      <c r="BI3" s="182" t="s">
        <v>247</v>
      </c>
      <c r="BJ3" s="182" t="s">
        <v>248</v>
      </c>
      <c r="BK3" s="182" t="s">
        <v>249</v>
      </c>
      <c r="BL3" s="182" t="s">
        <v>250</v>
      </c>
      <c r="BM3" s="182" t="s">
        <v>251</v>
      </c>
      <c r="BN3" s="182" t="s">
        <v>252</v>
      </c>
      <c r="BO3" s="182" t="s">
        <v>253</v>
      </c>
      <c r="BP3" s="182" t="s">
        <v>254</v>
      </c>
      <c r="BQ3" s="182" t="s">
        <v>255</v>
      </c>
      <c r="BR3" s="182" t="s">
        <v>256</v>
      </c>
      <c r="BS3" s="182" t="s">
        <v>257</v>
      </c>
      <c r="BT3" s="182" t="s">
        <v>258</v>
      </c>
      <c r="BU3" s="182" t="s">
        <v>259</v>
      </c>
      <c r="BV3" s="182" t="s">
        <v>260</v>
      </c>
      <c r="BW3" s="182" t="s">
        <v>261</v>
      </c>
      <c r="BX3" s="182" t="s">
        <v>262</v>
      </c>
      <c r="BY3" s="182" t="s">
        <v>263</v>
      </c>
      <c r="BZ3" s="182" t="s">
        <v>264</v>
      </c>
      <c r="CA3" s="182" t="s">
        <v>265</v>
      </c>
      <c r="CB3" s="182" t="s">
        <v>266</v>
      </c>
      <c r="CC3" s="182" t="s">
        <v>267</v>
      </c>
      <c r="CD3" s="182" t="s">
        <v>268</v>
      </c>
      <c r="CE3" s="182" t="s">
        <v>269</v>
      </c>
      <c r="CF3" s="182" t="s">
        <v>270</v>
      </c>
      <c r="CG3" s="182" t="s">
        <v>271</v>
      </c>
      <c r="CH3" s="182" t="s">
        <v>272</v>
      </c>
      <c r="CI3" s="182" t="s">
        <v>204</v>
      </c>
      <c r="CJ3" s="3"/>
      <c r="CK3" s="3"/>
      <c r="CL3" s="3"/>
      <c r="CM3" s="3"/>
      <c r="CN3" s="3"/>
      <c r="CO3" s="3"/>
      <c r="CP3" s="3"/>
    </row>
    <row r="4" spans="1:94" ht="19.5" x14ac:dyDescent="0.3">
      <c r="E4" s="5"/>
      <c r="F4" s="237"/>
      <c r="G4" s="238"/>
      <c r="H4" s="239" t="s">
        <v>2</v>
      </c>
      <c r="I4" s="240"/>
      <c r="J4" s="240"/>
      <c r="K4" s="240"/>
      <c r="L4" s="240"/>
      <c r="M4" s="240"/>
      <c r="N4" s="38"/>
      <c r="O4" s="113">
        <v>2</v>
      </c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</row>
    <row r="5" spans="1:94" ht="38.25" x14ac:dyDescent="0.2">
      <c r="B5" s="6" t="s">
        <v>3</v>
      </c>
      <c r="D5" t="s">
        <v>4</v>
      </c>
      <c r="E5" s="2" t="s">
        <v>5</v>
      </c>
      <c r="F5" s="102">
        <v>2014</v>
      </c>
      <c r="G5" s="102">
        <v>2015</v>
      </c>
      <c r="H5" s="86">
        <v>2016</v>
      </c>
      <c r="I5" s="7">
        <v>2017</v>
      </c>
      <c r="J5" s="7">
        <v>2018</v>
      </c>
      <c r="K5" s="7">
        <v>2019</v>
      </c>
      <c r="L5" s="7">
        <v>2020</v>
      </c>
      <c r="M5" s="125">
        <v>2021</v>
      </c>
      <c r="N5" s="198" t="s">
        <v>274</v>
      </c>
      <c r="O5" s="113">
        <v>3</v>
      </c>
      <c r="Q5" s="113">
        <v>2015</v>
      </c>
      <c r="R5" s="113">
        <v>2015</v>
      </c>
      <c r="S5" s="113">
        <v>2015</v>
      </c>
      <c r="T5" s="113">
        <v>2015</v>
      </c>
      <c r="U5" s="113">
        <v>2015</v>
      </c>
      <c r="V5" s="113">
        <v>2015</v>
      </c>
      <c r="W5" s="113">
        <v>2015</v>
      </c>
      <c r="X5" s="113">
        <v>2015</v>
      </c>
      <c r="Y5" s="113">
        <v>2015</v>
      </c>
      <c r="Z5" s="113">
        <v>2015</v>
      </c>
      <c r="AA5" s="113">
        <v>2015</v>
      </c>
      <c r="AB5" s="113">
        <v>2015</v>
      </c>
      <c r="AC5" s="113">
        <v>2015</v>
      </c>
      <c r="AD5" s="113">
        <v>2015</v>
      </c>
      <c r="AE5" s="113">
        <v>2015</v>
      </c>
      <c r="AF5" s="113">
        <v>2015</v>
      </c>
      <c r="AG5" s="113">
        <v>2015</v>
      </c>
      <c r="AH5" s="113">
        <v>2015</v>
      </c>
      <c r="AI5" s="113">
        <v>2015</v>
      </c>
      <c r="AJ5" s="113">
        <v>2015</v>
      </c>
      <c r="AK5" s="113">
        <v>2015</v>
      </c>
      <c r="AL5" s="113">
        <v>2015</v>
      </c>
      <c r="AM5" s="113">
        <v>2015</v>
      </c>
      <c r="AN5" s="113">
        <v>2015</v>
      </c>
      <c r="AO5" s="113">
        <v>2015</v>
      </c>
      <c r="AP5" s="113">
        <v>2015</v>
      </c>
      <c r="AQ5" s="113">
        <v>2015</v>
      </c>
      <c r="AR5" s="113">
        <v>2015</v>
      </c>
      <c r="AS5" s="113">
        <v>2015</v>
      </c>
      <c r="AT5" s="113">
        <v>2015</v>
      </c>
      <c r="AU5" s="113">
        <v>2015</v>
      </c>
      <c r="AV5" s="113">
        <v>2015</v>
      </c>
      <c r="AW5" s="113">
        <v>2015</v>
      </c>
      <c r="AX5" s="113">
        <v>2015</v>
      </c>
      <c r="AY5" s="113">
        <v>2015</v>
      </c>
      <c r="AZ5" s="113">
        <v>2015</v>
      </c>
      <c r="BA5" s="113">
        <v>2015</v>
      </c>
      <c r="BB5" s="113">
        <v>2015</v>
      </c>
      <c r="BC5" s="113">
        <v>2015</v>
      </c>
      <c r="BD5" s="113">
        <v>2015</v>
      </c>
      <c r="BE5" s="113">
        <v>2015</v>
      </c>
      <c r="BF5" s="113">
        <v>2015</v>
      </c>
      <c r="BG5" s="113">
        <v>2015</v>
      </c>
      <c r="BH5" s="113">
        <v>2015</v>
      </c>
      <c r="BI5" s="113">
        <v>2015</v>
      </c>
      <c r="BJ5" s="113">
        <v>2015</v>
      </c>
      <c r="BK5" s="113">
        <v>2015</v>
      </c>
      <c r="BL5" s="113">
        <v>2015</v>
      </c>
      <c r="BM5" s="113">
        <v>2015</v>
      </c>
      <c r="BN5" s="113">
        <v>2015</v>
      </c>
      <c r="BO5" s="113">
        <v>2015</v>
      </c>
      <c r="BP5" s="113">
        <v>2015</v>
      </c>
      <c r="BQ5" s="113">
        <v>2015</v>
      </c>
      <c r="BR5" s="113">
        <v>2015</v>
      </c>
      <c r="BS5" s="113">
        <v>2015</v>
      </c>
      <c r="BT5" s="113">
        <v>2015</v>
      </c>
      <c r="BU5" s="113">
        <v>2015</v>
      </c>
      <c r="BV5" s="113">
        <v>2015</v>
      </c>
      <c r="BW5" s="113">
        <v>2015</v>
      </c>
      <c r="BX5" s="113">
        <v>2015</v>
      </c>
      <c r="BY5" s="113">
        <v>2015</v>
      </c>
      <c r="BZ5" s="113">
        <v>2015</v>
      </c>
      <c r="CA5" s="113">
        <v>2015</v>
      </c>
      <c r="CB5" s="113">
        <v>2015</v>
      </c>
      <c r="CC5" s="113">
        <v>2015</v>
      </c>
      <c r="CD5" s="113">
        <v>2015</v>
      </c>
      <c r="CE5" s="113">
        <v>2015</v>
      </c>
      <c r="CF5" s="113">
        <v>2015</v>
      </c>
      <c r="CG5" s="113">
        <v>2015</v>
      </c>
      <c r="CH5" s="113">
        <v>2015</v>
      </c>
      <c r="CI5" s="113">
        <v>2015</v>
      </c>
    </row>
    <row r="6" spans="1:94" x14ac:dyDescent="0.2">
      <c r="B6" s="6"/>
      <c r="F6" s="102"/>
      <c r="G6" s="102"/>
      <c r="H6" s="7"/>
      <c r="I6" s="7"/>
      <c r="J6" s="7"/>
      <c r="K6" s="7"/>
      <c r="O6" s="113">
        <v>4</v>
      </c>
      <c r="P6" s="113">
        <v>0</v>
      </c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</row>
    <row r="7" spans="1:94" s="3" customFormat="1" ht="13.5" thickBot="1" x14ac:dyDescent="0.25">
      <c r="A7" s="235" t="s">
        <v>6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146"/>
      <c r="N7" s="58"/>
      <c r="O7" s="113">
        <v>5</v>
      </c>
      <c r="P7" s="113">
        <v>0</v>
      </c>
      <c r="Q7" s="98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8"/>
      <c r="CK7" s="8"/>
      <c r="CL7" s="8"/>
    </row>
    <row r="8" spans="1:94" ht="25.5" customHeight="1" thickTop="1" x14ac:dyDescent="0.2">
      <c r="A8" s="9"/>
      <c r="B8" s="3"/>
      <c r="O8" s="113">
        <v>6</v>
      </c>
      <c r="P8" s="113">
        <v>0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</row>
    <row r="9" spans="1:94" x14ac:dyDescent="0.2">
      <c r="A9" s="9"/>
      <c r="B9" s="10">
        <v>1</v>
      </c>
      <c r="C9" s="11" t="s">
        <v>7</v>
      </c>
      <c r="D9" s="11"/>
      <c r="O9" s="113">
        <v>7</v>
      </c>
      <c r="P9" s="113">
        <v>0</v>
      </c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3"/>
      <c r="G10" s="103">
        <f t="shared" ref="G10:G29" si="0">HLOOKUP($E$3,$Q$3:$CI$269,O10,TRUE)</f>
        <v>70273.77</v>
      </c>
      <c r="H10" s="15"/>
      <c r="I10" s="15"/>
      <c r="J10" s="15"/>
      <c r="K10" s="15"/>
      <c r="L10" s="15"/>
      <c r="M10" s="15"/>
      <c r="N10" s="95"/>
      <c r="O10" s="113">
        <v>8</v>
      </c>
      <c r="P10" s="113">
        <v>0</v>
      </c>
      <c r="Q10" s="114">
        <v>128690.76</v>
      </c>
      <c r="R10" s="177">
        <v>0</v>
      </c>
      <c r="S10" s="177">
        <v>500084</v>
      </c>
      <c r="T10" s="177">
        <v>76315.44</v>
      </c>
      <c r="U10" s="177">
        <v>444659.3</v>
      </c>
      <c r="V10" s="177">
        <v>0</v>
      </c>
      <c r="W10" s="177">
        <v>106958.11</v>
      </c>
      <c r="X10" s="177">
        <v>70273.77</v>
      </c>
      <c r="Y10" s="177">
        <v>107595.38</v>
      </c>
      <c r="Z10" s="177">
        <v>0</v>
      </c>
      <c r="AA10" s="177">
        <v>156082.43</v>
      </c>
      <c r="AB10" s="177">
        <v>0</v>
      </c>
      <c r="AC10" s="177">
        <v>18298.29</v>
      </c>
      <c r="AD10" s="177">
        <v>1778155.62</v>
      </c>
      <c r="AE10" s="177">
        <v>491076.77</v>
      </c>
      <c r="AF10" s="177">
        <v>476444.79</v>
      </c>
      <c r="AG10" s="177">
        <v>42370.14</v>
      </c>
      <c r="AH10" s="177">
        <v>62934.39</v>
      </c>
      <c r="AI10" s="177">
        <v>84161.51</v>
      </c>
      <c r="AJ10" s="177">
        <v>153779.03</v>
      </c>
      <c r="AK10" s="177">
        <v>131685.41</v>
      </c>
      <c r="AL10" s="177">
        <v>972412.33</v>
      </c>
      <c r="AM10" s="177">
        <v>198804.68</v>
      </c>
      <c r="AN10" s="114">
        <v>2334368.9700000002</v>
      </c>
      <c r="AO10" s="114">
        <v>570628.53</v>
      </c>
      <c r="AP10" s="114">
        <v>396623.1</v>
      </c>
      <c r="AQ10" s="114">
        <v>0</v>
      </c>
      <c r="AR10" s="114">
        <v>4334705.67</v>
      </c>
      <c r="AS10" s="114">
        <v>11186.17</v>
      </c>
      <c r="AT10" s="114">
        <v>0</v>
      </c>
      <c r="AU10" s="114">
        <v>861394.62</v>
      </c>
      <c r="AV10" s="114">
        <v>3473393.96</v>
      </c>
      <c r="AW10" s="114">
        <v>0</v>
      </c>
      <c r="AX10" s="114">
        <v>220453.5</v>
      </c>
      <c r="AY10" s="114">
        <v>0</v>
      </c>
      <c r="AZ10" s="114">
        <v>577778</v>
      </c>
      <c r="BA10" s="114">
        <v>911865.67</v>
      </c>
      <c r="BB10" s="114">
        <v>99345.11</v>
      </c>
      <c r="BC10" s="114">
        <v>0</v>
      </c>
      <c r="BD10" s="114">
        <v>1950660.88</v>
      </c>
      <c r="BE10" s="114">
        <v>330421.56</v>
      </c>
      <c r="BF10" s="114">
        <v>0</v>
      </c>
      <c r="BG10" s="114">
        <v>321082.59000000003</v>
      </c>
      <c r="BH10" s="114">
        <v>935223.1</v>
      </c>
      <c r="BI10" s="114">
        <v>78715.149999999994</v>
      </c>
      <c r="BJ10" s="114">
        <v>0</v>
      </c>
      <c r="BK10" s="114">
        <v>103210.57</v>
      </c>
      <c r="BL10" s="114">
        <v>2405368.2599999998</v>
      </c>
      <c r="BM10" s="114">
        <v>0</v>
      </c>
      <c r="BN10" s="114">
        <v>530228</v>
      </c>
      <c r="BO10" s="114">
        <v>658437.44999999995</v>
      </c>
      <c r="BP10" s="114">
        <v>90776.88</v>
      </c>
      <c r="BQ10" s="114">
        <v>426467</v>
      </c>
      <c r="BR10" s="114">
        <v>7194210.1299999999</v>
      </c>
      <c r="BS10" s="114">
        <v>661002.53</v>
      </c>
      <c r="BT10" s="114">
        <v>0</v>
      </c>
      <c r="BU10" s="114">
        <v>74508.31</v>
      </c>
      <c r="BV10" s="114">
        <v>0</v>
      </c>
      <c r="BW10" s="114">
        <v>421343.38</v>
      </c>
      <c r="BX10" s="114">
        <v>432444.07</v>
      </c>
      <c r="BY10" s="114">
        <v>155413.84</v>
      </c>
      <c r="BZ10" s="114">
        <v>20195329.199999999</v>
      </c>
      <c r="CA10" s="114">
        <v>997007</v>
      </c>
      <c r="CB10" s="114">
        <v>0</v>
      </c>
      <c r="CC10" s="114">
        <v>624110</v>
      </c>
      <c r="CD10" s="114">
        <v>238998</v>
      </c>
      <c r="CE10" s="114">
        <v>110098.59</v>
      </c>
      <c r="CF10" s="114">
        <v>42003</v>
      </c>
      <c r="CG10" s="114">
        <v>0</v>
      </c>
      <c r="CH10" s="114">
        <v>288548.33</v>
      </c>
      <c r="CI10" s="114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3"/>
      <c r="G11" s="103">
        <f t="shared" si="0"/>
        <v>280923.67</v>
      </c>
      <c r="H11" s="15"/>
      <c r="I11" s="15"/>
      <c r="J11" s="15"/>
      <c r="K11" s="15"/>
      <c r="L11" s="15"/>
      <c r="M11" s="15"/>
      <c r="N11" s="95"/>
      <c r="O11" s="113">
        <v>9</v>
      </c>
      <c r="P11" s="113">
        <v>0</v>
      </c>
      <c r="Q11" s="114">
        <v>39765.64</v>
      </c>
      <c r="R11" s="177">
        <v>0</v>
      </c>
      <c r="S11" s="177">
        <v>387473</v>
      </c>
      <c r="T11" s="177">
        <v>0</v>
      </c>
      <c r="U11" s="177">
        <v>62941.95</v>
      </c>
      <c r="V11" s="177">
        <v>1511639.75</v>
      </c>
      <c r="W11" s="177">
        <v>636091.56999999995</v>
      </c>
      <c r="X11" s="177">
        <v>280923.67</v>
      </c>
      <c r="Y11" s="177">
        <v>24975.95</v>
      </c>
      <c r="Z11" s="177">
        <v>0</v>
      </c>
      <c r="AA11" s="177">
        <v>73255.360000000001</v>
      </c>
      <c r="AB11" s="177">
        <v>0</v>
      </c>
      <c r="AC11" s="177">
        <v>0</v>
      </c>
      <c r="AD11" s="177">
        <v>2479576.84</v>
      </c>
      <c r="AE11" s="177">
        <v>46199.77</v>
      </c>
      <c r="AF11" s="177">
        <v>118979.59</v>
      </c>
      <c r="AG11" s="177">
        <v>0</v>
      </c>
      <c r="AH11" s="177">
        <v>0</v>
      </c>
      <c r="AI11" s="177">
        <v>7839.09</v>
      </c>
      <c r="AJ11" s="177">
        <v>49168.35</v>
      </c>
      <c r="AK11" s="177">
        <v>0</v>
      </c>
      <c r="AL11" s="177">
        <v>715351.67</v>
      </c>
      <c r="AM11" s="177">
        <v>19225.05</v>
      </c>
      <c r="AN11" s="114">
        <v>236256.19</v>
      </c>
      <c r="AO11" s="114">
        <v>0</v>
      </c>
      <c r="AP11" s="114">
        <v>0</v>
      </c>
      <c r="AQ11" s="114">
        <v>0</v>
      </c>
      <c r="AR11" s="114">
        <v>1827991.56</v>
      </c>
      <c r="AS11" s="114">
        <v>6654.05</v>
      </c>
      <c r="AT11" s="114">
        <v>0</v>
      </c>
      <c r="AU11" s="114">
        <v>2791260.74</v>
      </c>
      <c r="AV11" s="114">
        <v>4281206.6500000004</v>
      </c>
      <c r="AW11" s="114">
        <v>3695805.35</v>
      </c>
      <c r="AX11" s="114">
        <v>14948.11</v>
      </c>
      <c r="AY11" s="114">
        <v>0</v>
      </c>
      <c r="AZ11" s="114">
        <v>475061</v>
      </c>
      <c r="BA11" s="114">
        <v>772623.88</v>
      </c>
      <c r="BB11" s="114">
        <v>0</v>
      </c>
      <c r="BC11" s="114">
        <v>2960.15</v>
      </c>
      <c r="BD11" s="114">
        <v>1510607.49</v>
      </c>
      <c r="BE11" s="114">
        <v>3393.31</v>
      </c>
      <c r="BF11" s="114">
        <v>73759</v>
      </c>
      <c r="BG11" s="114">
        <v>0</v>
      </c>
      <c r="BH11" s="114">
        <v>34680.28</v>
      </c>
      <c r="BI11" s="114">
        <v>42832.79</v>
      </c>
      <c r="BJ11" s="114">
        <v>133522.07</v>
      </c>
      <c r="BK11" s="114">
        <v>0</v>
      </c>
      <c r="BL11" s="114">
        <v>1076182.79</v>
      </c>
      <c r="BM11" s="114">
        <v>0</v>
      </c>
      <c r="BN11" s="114">
        <v>199987</v>
      </c>
      <c r="BO11" s="114">
        <v>0</v>
      </c>
      <c r="BP11" s="114">
        <v>14602.49</v>
      </c>
      <c r="BQ11" s="114">
        <v>299899</v>
      </c>
      <c r="BR11" s="114">
        <v>3760755.01</v>
      </c>
      <c r="BS11" s="114">
        <v>223193.58</v>
      </c>
      <c r="BT11" s="114">
        <v>0</v>
      </c>
      <c r="BU11" s="114">
        <v>0</v>
      </c>
      <c r="BV11" s="114">
        <v>0</v>
      </c>
      <c r="BW11" s="114">
        <v>4115.8100000000004</v>
      </c>
      <c r="BX11" s="114">
        <v>855832.89</v>
      </c>
      <c r="BY11" s="114">
        <v>597.96</v>
      </c>
      <c r="BZ11" s="114">
        <v>5728775.9299999997</v>
      </c>
      <c r="CA11" s="114">
        <v>862256</v>
      </c>
      <c r="CB11" s="114">
        <v>4727.45</v>
      </c>
      <c r="CC11" s="114">
        <v>973352</v>
      </c>
      <c r="CD11" s="114">
        <v>150533</v>
      </c>
      <c r="CE11" s="114">
        <v>0</v>
      </c>
      <c r="CF11" s="114">
        <v>4537</v>
      </c>
      <c r="CG11" s="114">
        <v>-50</v>
      </c>
      <c r="CH11" s="114">
        <v>428578.91</v>
      </c>
      <c r="CI11" s="114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3"/>
      <c r="G12" s="103">
        <f t="shared" si="0"/>
        <v>152244.22</v>
      </c>
      <c r="H12" s="15"/>
      <c r="I12" s="15"/>
      <c r="J12" s="15"/>
      <c r="K12" s="15"/>
      <c r="L12" s="15"/>
      <c r="M12" s="15"/>
      <c r="N12" s="95"/>
      <c r="O12" s="113">
        <v>10</v>
      </c>
      <c r="P12" s="113">
        <v>0</v>
      </c>
      <c r="Q12" s="114">
        <v>71980.41</v>
      </c>
      <c r="R12" s="177">
        <v>0</v>
      </c>
      <c r="S12" s="177">
        <v>4705</v>
      </c>
      <c r="T12" s="177">
        <v>94199.99</v>
      </c>
      <c r="U12" s="177">
        <v>36705.4</v>
      </c>
      <c r="V12" s="177">
        <v>301748.73</v>
      </c>
      <c r="W12" s="177">
        <v>0</v>
      </c>
      <c r="X12" s="177">
        <v>152244.22</v>
      </c>
      <c r="Y12" s="177">
        <v>67863.289999999994</v>
      </c>
      <c r="Z12" s="177">
        <v>0</v>
      </c>
      <c r="AA12" s="177">
        <v>65716.69</v>
      </c>
      <c r="AB12" s="177">
        <v>1449.78</v>
      </c>
      <c r="AC12" s="177">
        <v>0</v>
      </c>
      <c r="AD12" s="177">
        <v>0</v>
      </c>
      <c r="AE12" s="177">
        <v>0</v>
      </c>
      <c r="AF12" s="177">
        <v>0</v>
      </c>
      <c r="AG12" s="177">
        <v>0</v>
      </c>
      <c r="AH12" s="177">
        <v>753.98</v>
      </c>
      <c r="AI12" s="177">
        <v>0</v>
      </c>
      <c r="AJ12" s="177">
        <v>18155.25</v>
      </c>
      <c r="AK12" s="177">
        <v>70603.27</v>
      </c>
      <c r="AL12" s="177">
        <v>322178.46000000002</v>
      </c>
      <c r="AM12" s="177">
        <v>5804.3</v>
      </c>
      <c r="AN12" s="114">
        <v>24401.95</v>
      </c>
      <c r="AO12" s="114">
        <v>0</v>
      </c>
      <c r="AP12" s="114">
        <v>65867.14</v>
      </c>
      <c r="AQ12" s="114">
        <v>0</v>
      </c>
      <c r="AR12" s="114">
        <v>508016.42</v>
      </c>
      <c r="AS12" s="114">
        <v>3009.05</v>
      </c>
      <c r="AT12" s="114">
        <v>0</v>
      </c>
      <c r="AU12" s="114">
        <v>266694.78999999998</v>
      </c>
      <c r="AV12" s="114">
        <v>2057504.64</v>
      </c>
      <c r="AW12" s="114">
        <v>636548.22</v>
      </c>
      <c r="AX12" s="114">
        <v>48575.54</v>
      </c>
      <c r="AY12" s="114">
        <v>3735.76</v>
      </c>
      <c r="AZ12" s="114">
        <v>101955</v>
      </c>
      <c r="BA12" s="114">
        <v>0</v>
      </c>
      <c r="BB12" s="114">
        <v>0</v>
      </c>
      <c r="BC12" s="114">
        <v>0</v>
      </c>
      <c r="BD12" s="114">
        <v>376350.9</v>
      </c>
      <c r="BE12" s="114">
        <v>90606.79</v>
      </c>
      <c r="BF12" s="114">
        <v>0</v>
      </c>
      <c r="BG12" s="114">
        <v>0</v>
      </c>
      <c r="BH12" s="114">
        <v>51354.9</v>
      </c>
      <c r="BI12" s="114">
        <v>0</v>
      </c>
      <c r="BJ12" s="114">
        <v>18421.34</v>
      </c>
      <c r="BK12" s="114">
        <v>2199.5100000000002</v>
      </c>
      <c r="BL12" s="114">
        <v>256364.21</v>
      </c>
      <c r="BM12" s="114">
        <v>0</v>
      </c>
      <c r="BN12" s="114">
        <v>0</v>
      </c>
      <c r="BO12" s="114">
        <v>44465.57</v>
      </c>
      <c r="BP12" s="114">
        <v>153324.89000000001</v>
      </c>
      <c r="BQ12" s="114">
        <v>6523</v>
      </c>
      <c r="BR12" s="114">
        <v>150027.26999999999</v>
      </c>
      <c r="BS12" s="114">
        <v>608388.26</v>
      </c>
      <c r="BT12" s="114">
        <v>0</v>
      </c>
      <c r="BU12" s="114">
        <v>6616.38</v>
      </c>
      <c r="BV12" s="114">
        <v>0</v>
      </c>
      <c r="BW12" s="114">
        <v>0</v>
      </c>
      <c r="BX12" s="114">
        <v>291190.26</v>
      </c>
      <c r="BY12" s="114">
        <v>0</v>
      </c>
      <c r="BZ12" s="114">
        <v>0</v>
      </c>
      <c r="CA12" s="114">
        <v>306940</v>
      </c>
      <c r="CB12" s="114">
        <v>0</v>
      </c>
      <c r="CC12" s="114">
        <v>250351</v>
      </c>
      <c r="CD12" s="114">
        <v>16691</v>
      </c>
      <c r="CE12" s="114">
        <v>17570.89</v>
      </c>
      <c r="CF12" s="114">
        <v>0</v>
      </c>
      <c r="CG12" s="114">
        <v>0</v>
      </c>
      <c r="CH12" s="114">
        <v>137137.45000000001</v>
      </c>
      <c r="CI12" s="114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3"/>
      <c r="G13" s="103">
        <f t="shared" si="0"/>
        <v>0</v>
      </c>
      <c r="H13" s="15"/>
      <c r="I13" s="95"/>
      <c r="J13" s="95"/>
      <c r="K13" s="95"/>
      <c r="L13" s="95"/>
      <c r="M13" s="95"/>
      <c r="N13" s="95"/>
      <c r="O13" s="113">
        <v>11</v>
      </c>
      <c r="P13" s="113">
        <v>0</v>
      </c>
      <c r="Q13" s="114">
        <v>182.3</v>
      </c>
      <c r="R13" s="177">
        <v>0</v>
      </c>
      <c r="S13" s="177">
        <v>0</v>
      </c>
      <c r="T13" s="177">
        <v>0</v>
      </c>
      <c r="U13" s="177">
        <v>8005.07</v>
      </c>
      <c r="V13" s="177">
        <v>0</v>
      </c>
      <c r="W13" s="177">
        <v>22055.23</v>
      </c>
      <c r="X13" s="177">
        <v>0</v>
      </c>
      <c r="Y13" s="177">
        <v>0</v>
      </c>
      <c r="Z13" s="177">
        <v>0</v>
      </c>
      <c r="AA13" s="177">
        <v>0</v>
      </c>
      <c r="AB13" s="177">
        <v>0</v>
      </c>
      <c r="AC13" s="177">
        <v>0</v>
      </c>
      <c r="AD13" s="177">
        <v>0</v>
      </c>
      <c r="AE13" s="177">
        <v>0</v>
      </c>
      <c r="AF13" s="177">
        <v>0</v>
      </c>
      <c r="AG13" s="177">
        <v>0</v>
      </c>
      <c r="AH13" s="177">
        <v>0</v>
      </c>
      <c r="AI13" s="177">
        <v>0</v>
      </c>
      <c r="AJ13" s="177">
        <v>7387.15</v>
      </c>
      <c r="AK13" s="177">
        <v>4490.29</v>
      </c>
      <c r="AL13" s="177">
        <v>0</v>
      </c>
      <c r="AM13" s="177">
        <v>279.57</v>
      </c>
      <c r="AN13" s="114">
        <v>0</v>
      </c>
      <c r="AO13" s="114">
        <v>0</v>
      </c>
      <c r="AP13" s="114">
        <v>0</v>
      </c>
      <c r="AQ13" s="114">
        <v>0</v>
      </c>
      <c r="AR13" s="114">
        <v>0</v>
      </c>
      <c r="AS13" s="114">
        <v>0</v>
      </c>
      <c r="AT13" s="114">
        <v>2435.2800000000002</v>
      </c>
      <c r="AU13" s="114">
        <v>12974.4</v>
      </c>
      <c r="AV13" s="114">
        <v>536360.71</v>
      </c>
      <c r="AW13" s="114">
        <v>137264.76999999999</v>
      </c>
      <c r="AX13" s="114">
        <v>0</v>
      </c>
      <c r="AY13" s="114">
        <v>8987.09</v>
      </c>
      <c r="AZ13" s="114">
        <v>0</v>
      </c>
      <c r="BA13" s="114">
        <v>320200.71000000002</v>
      </c>
      <c r="BB13" s="114">
        <v>0</v>
      </c>
      <c r="BC13" s="114">
        <v>0</v>
      </c>
      <c r="BD13" s="114">
        <v>0</v>
      </c>
      <c r="BE13" s="114">
        <v>0</v>
      </c>
      <c r="BF13" s="114">
        <v>0</v>
      </c>
      <c r="BG13" s="114">
        <v>0</v>
      </c>
      <c r="BH13" s="114">
        <v>30415.48</v>
      </c>
      <c r="BI13" s="114">
        <v>3339.19</v>
      </c>
      <c r="BJ13" s="114">
        <v>0</v>
      </c>
      <c r="BK13" s="114">
        <v>0</v>
      </c>
      <c r="BL13" s="114">
        <v>129156.24</v>
      </c>
      <c r="BM13" s="114">
        <v>0</v>
      </c>
      <c r="BN13" s="114">
        <v>0</v>
      </c>
      <c r="BO13" s="114">
        <v>0</v>
      </c>
      <c r="BP13" s="114">
        <v>0</v>
      </c>
      <c r="BQ13" s="114">
        <v>0</v>
      </c>
      <c r="BR13" s="114">
        <v>352387.21</v>
      </c>
      <c r="BS13" s="114">
        <v>64518.54</v>
      </c>
      <c r="BT13" s="114">
        <v>0</v>
      </c>
      <c r="BU13" s="114">
        <v>0</v>
      </c>
      <c r="BV13" s="114">
        <v>0</v>
      </c>
      <c r="BW13" s="114">
        <v>0</v>
      </c>
      <c r="BX13" s="114">
        <v>0</v>
      </c>
      <c r="BY13" s="114">
        <v>0</v>
      </c>
      <c r="BZ13" s="114">
        <v>0</v>
      </c>
      <c r="CA13" s="114">
        <v>121623</v>
      </c>
      <c r="CB13" s="114">
        <v>0</v>
      </c>
      <c r="CC13" s="114">
        <v>306043</v>
      </c>
      <c r="CD13" s="114">
        <v>0</v>
      </c>
      <c r="CE13" s="114">
        <v>0</v>
      </c>
      <c r="CF13" s="114">
        <v>0</v>
      </c>
      <c r="CG13" s="114">
        <v>0</v>
      </c>
      <c r="CH13" s="114">
        <v>0</v>
      </c>
      <c r="CI13" s="114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3"/>
      <c r="G14" s="103">
        <f t="shared" si="0"/>
        <v>0</v>
      </c>
      <c r="H14" s="15"/>
      <c r="I14" s="95"/>
      <c r="J14" s="95"/>
      <c r="K14" s="95"/>
      <c r="L14" s="95"/>
      <c r="M14" s="95"/>
      <c r="N14" s="95"/>
      <c r="O14" s="113">
        <v>12</v>
      </c>
      <c r="P14" s="113">
        <v>0</v>
      </c>
      <c r="Q14" s="114">
        <v>3.24</v>
      </c>
      <c r="R14" s="177">
        <v>0</v>
      </c>
      <c r="S14" s="177">
        <v>0</v>
      </c>
      <c r="T14" s="177">
        <v>0</v>
      </c>
      <c r="U14" s="177">
        <v>83400.27</v>
      </c>
      <c r="V14" s="177">
        <v>0</v>
      </c>
      <c r="W14" s="177">
        <v>85552.02</v>
      </c>
      <c r="X14" s="177">
        <v>0</v>
      </c>
      <c r="Y14" s="177">
        <v>0</v>
      </c>
      <c r="Z14" s="177">
        <v>0</v>
      </c>
      <c r="AA14" s="177">
        <v>0</v>
      </c>
      <c r="AB14" s="177">
        <v>0</v>
      </c>
      <c r="AC14" s="177">
        <v>0</v>
      </c>
      <c r="AD14" s="177">
        <v>0</v>
      </c>
      <c r="AE14" s="177">
        <v>0</v>
      </c>
      <c r="AF14" s="177">
        <v>0</v>
      </c>
      <c r="AG14" s="177">
        <v>0</v>
      </c>
      <c r="AH14" s="177">
        <v>0</v>
      </c>
      <c r="AI14" s="177">
        <v>0</v>
      </c>
      <c r="AJ14" s="177">
        <v>148537.69</v>
      </c>
      <c r="AK14" s="177">
        <v>5970.43</v>
      </c>
      <c r="AL14" s="177">
        <v>0</v>
      </c>
      <c r="AM14" s="177">
        <v>14790.83</v>
      </c>
      <c r="AN14" s="114">
        <v>0</v>
      </c>
      <c r="AO14" s="114">
        <v>0</v>
      </c>
      <c r="AP14" s="114">
        <v>0</v>
      </c>
      <c r="AQ14" s="114">
        <v>0</v>
      </c>
      <c r="AR14" s="114">
        <v>0</v>
      </c>
      <c r="AS14" s="114">
        <v>0</v>
      </c>
      <c r="AT14" s="114">
        <v>17915.53</v>
      </c>
      <c r="AU14" s="114">
        <v>0</v>
      </c>
      <c r="AV14" s="114">
        <v>168668.4</v>
      </c>
      <c r="AW14" s="114">
        <v>11108.13</v>
      </c>
      <c r="AX14" s="114">
        <v>0</v>
      </c>
      <c r="AY14" s="114">
        <v>277</v>
      </c>
      <c r="AZ14" s="114">
        <v>0</v>
      </c>
      <c r="BA14" s="114">
        <v>607147.69999999995</v>
      </c>
      <c r="BB14" s="114">
        <v>0</v>
      </c>
      <c r="BC14" s="114">
        <v>0</v>
      </c>
      <c r="BD14" s="114">
        <v>0</v>
      </c>
      <c r="BE14" s="114">
        <v>0</v>
      </c>
      <c r="BF14" s="114">
        <v>0</v>
      </c>
      <c r="BG14" s="114">
        <v>0</v>
      </c>
      <c r="BH14" s="114">
        <v>191084.31</v>
      </c>
      <c r="BI14" s="114">
        <v>0</v>
      </c>
      <c r="BJ14" s="114">
        <v>0</v>
      </c>
      <c r="BK14" s="114">
        <v>0</v>
      </c>
      <c r="BL14" s="114">
        <v>26542.080000000002</v>
      </c>
      <c r="BM14" s="114">
        <v>0</v>
      </c>
      <c r="BN14" s="114">
        <v>0</v>
      </c>
      <c r="BO14" s="114">
        <v>0</v>
      </c>
      <c r="BP14" s="114">
        <v>0</v>
      </c>
      <c r="BQ14" s="114">
        <v>0</v>
      </c>
      <c r="BR14" s="114">
        <v>922.81</v>
      </c>
      <c r="BS14" s="114">
        <v>9084.68</v>
      </c>
      <c r="BT14" s="114">
        <v>0</v>
      </c>
      <c r="BU14" s="114">
        <v>0</v>
      </c>
      <c r="BV14" s="114">
        <v>0</v>
      </c>
      <c r="BW14" s="114">
        <v>0</v>
      </c>
      <c r="BX14" s="114">
        <v>0</v>
      </c>
      <c r="BY14" s="114">
        <v>0</v>
      </c>
      <c r="BZ14" s="114">
        <v>0</v>
      </c>
      <c r="CA14" s="114">
        <v>0</v>
      </c>
      <c r="CB14" s="114">
        <v>0</v>
      </c>
      <c r="CC14" s="114">
        <v>116187</v>
      </c>
      <c r="CD14" s="114">
        <v>0</v>
      </c>
      <c r="CE14" s="114">
        <v>0</v>
      </c>
      <c r="CF14" s="114">
        <v>0</v>
      </c>
      <c r="CG14" s="114">
        <v>0</v>
      </c>
      <c r="CH14" s="114">
        <v>0</v>
      </c>
      <c r="CI14" s="114">
        <v>0</v>
      </c>
      <c r="CJ14" s="15"/>
      <c r="CK14" s="15"/>
      <c r="CL14" s="15"/>
    </row>
    <row r="15" spans="1:94" ht="15.75" hidden="1" outlineLevel="1" x14ac:dyDescent="0.25">
      <c r="A15" s="9"/>
      <c r="B15" s="10">
        <v>7</v>
      </c>
      <c r="C15" s="12">
        <v>5016</v>
      </c>
      <c r="D15" s="13">
        <v>7</v>
      </c>
      <c r="E15" s="12" t="s">
        <v>13</v>
      </c>
      <c r="F15" s="103"/>
      <c r="G15" s="103">
        <f t="shared" si="0"/>
        <v>93016.13</v>
      </c>
      <c r="H15" s="15"/>
      <c r="I15" s="96"/>
      <c r="J15" s="95"/>
      <c r="K15" s="95"/>
      <c r="L15" s="95"/>
      <c r="M15" s="95"/>
      <c r="N15" s="95"/>
      <c r="O15" s="113">
        <v>13</v>
      </c>
      <c r="P15" s="113">
        <v>0</v>
      </c>
      <c r="Q15" s="114">
        <v>29131.63</v>
      </c>
      <c r="R15" s="177">
        <v>16315.94</v>
      </c>
      <c r="S15" s="177">
        <v>0</v>
      </c>
      <c r="T15" s="177">
        <v>2589.98</v>
      </c>
      <c r="U15" s="177">
        <v>2555.21</v>
      </c>
      <c r="V15" s="177">
        <v>651764.1</v>
      </c>
      <c r="W15" s="177">
        <v>0</v>
      </c>
      <c r="X15" s="177">
        <v>93016.13</v>
      </c>
      <c r="Y15" s="177">
        <v>101.9</v>
      </c>
      <c r="Z15" s="177">
        <v>3467.6</v>
      </c>
      <c r="AA15" s="177">
        <v>0</v>
      </c>
      <c r="AB15" s="177">
        <v>0</v>
      </c>
      <c r="AC15" s="177">
        <v>0</v>
      </c>
      <c r="AD15" s="177">
        <v>872128.85</v>
      </c>
      <c r="AE15" s="177">
        <v>42379.61</v>
      </c>
      <c r="AF15" s="177">
        <v>0</v>
      </c>
      <c r="AG15" s="177">
        <v>0</v>
      </c>
      <c r="AH15" s="177">
        <v>932.14</v>
      </c>
      <c r="AI15" s="177">
        <v>247.5</v>
      </c>
      <c r="AJ15" s="177">
        <v>0</v>
      </c>
      <c r="AK15" s="177">
        <v>0</v>
      </c>
      <c r="AL15" s="177">
        <v>321513.61</v>
      </c>
      <c r="AM15" s="177">
        <v>0</v>
      </c>
      <c r="AN15" s="114">
        <v>0</v>
      </c>
      <c r="AO15" s="114">
        <v>16280.36</v>
      </c>
      <c r="AP15" s="114">
        <v>187326.8</v>
      </c>
      <c r="AQ15" s="114">
        <v>0</v>
      </c>
      <c r="AR15" s="114">
        <v>265383.03000000003</v>
      </c>
      <c r="AS15" s="114">
        <v>0</v>
      </c>
      <c r="AT15" s="114">
        <v>2135.65</v>
      </c>
      <c r="AU15" s="114">
        <v>38295.26</v>
      </c>
      <c r="AV15" s="114">
        <v>4881812.12</v>
      </c>
      <c r="AW15" s="114">
        <v>337794.65</v>
      </c>
      <c r="AX15" s="114">
        <v>9717.9</v>
      </c>
      <c r="AY15" s="114">
        <v>0</v>
      </c>
      <c r="AZ15" s="114">
        <v>65162</v>
      </c>
      <c r="BA15" s="114">
        <v>4584.3599999999997</v>
      </c>
      <c r="BB15" s="114">
        <v>52873.75</v>
      </c>
      <c r="BC15" s="114">
        <v>0</v>
      </c>
      <c r="BD15" s="114">
        <v>103645.58</v>
      </c>
      <c r="BE15" s="114">
        <v>3127.67</v>
      </c>
      <c r="BF15" s="114">
        <v>12459</v>
      </c>
      <c r="BG15" s="114">
        <v>9890.5</v>
      </c>
      <c r="BH15" s="114">
        <v>0</v>
      </c>
      <c r="BI15" s="114">
        <v>0</v>
      </c>
      <c r="BJ15" s="114">
        <v>0</v>
      </c>
      <c r="BK15" s="114">
        <v>1490.22</v>
      </c>
      <c r="BL15" s="114">
        <v>36251.22</v>
      </c>
      <c r="BM15" s="114">
        <v>1001.17</v>
      </c>
      <c r="BN15" s="114">
        <v>19848</v>
      </c>
      <c r="BO15" s="114">
        <v>0</v>
      </c>
      <c r="BP15" s="114">
        <v>1427.88</v>
      </c>
      <c r="BQ15" s="114">
        <v>129157</v>
      </c>
      <c r="BR15" s="114">
        <v>1734280.35</v>
      </c>
      <c r="BS15" s="114">
        <v>44493.07</v>
      </c>
      <c r="BT15" s="114">
        <v>1802.98</v>
      </c>
      <c r="BU15" s="114">
        <v>1383.58</v>
      </c>
      <c r="BV15" s="114">
        <v>0</v>
      </c>
      <c r="BW15" s="114">
        <v>0</v>
      </c>
      <c r="BX15" s="114">
        <v>0</v>
      </c>
      <c r="BY15" s="114">
        <v>0</v>
      </c>
      <c r="BZ15" s="114">
        <v>2791165.06</v>
      </c>
      <c r="CA15" s="114">
        <v>137819</v>
      </c>
      <c r="CB15" s="114">
        <v>12555.24</v>
      </c>
      <c r="CC15" s="114">
        <v>241784</v>
      </c>
      <c r="CD15" s="114">
        <v>16981</v>
      </c>
      <c r="CE15" s="114">
        <v>7548.65</v>
      </c>
      <c r="CF15" s="114">
        <v>588</v>
      </c>
      <c r="CG15" s="114">
        <v>240</v>
      </c>
      <c r="CH15" s="114">
        <v>0</v>
      </c>
      <c r="CI15" s="114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3"/>
      <c r="G16" s="103">
        <f t="shared" si="0"/>
        <v>3434.57</v>
      </c>
      <c r="H16" s="15"/>
      <c r="I16" s="95"/>
      <c r="J16" s="95"/>
      <c r="K16" s="95"/>
      <c r="L16" s="95"/>
      <c r="M16" s="95"/>
      <c r="N16" s="95"/>
      <c r="O16" s="113">
        <v>14</v>
      </c>
      <c r="P16" s="113">
        <v>0</v>
      </c>
      <c r="Q16" s="114">
        <v>17330.330000000002</v>
      </c>
      <c r="R16" s="177">
        <v>13.07</v>
      </c>
      <c r="S16" s="177">
        <v>0</v>
      </c>
      <c r="T16" s="177">
        <v>513.78</v>
      </c>
      <c r="U16" s="177">
        <v>0</v>
      </c>
      <c r="V16" s="177">
        <v>468630.07</v>
      </c>
      <c r="W16" s="177">
        <v>0</v>
      </c>
      <c r="X16" s="177">
        <v>3434.57</v>
      </c>
      <c r="Y16" s="177">
        <v>15978.47</v>
      </c>
      <c r="Z16" s="177">
        <v>0</v>
      </c>
      <c r="AA16" s="177">
        <v>0</v>
      </c>
      <c r="AB16" s="177">
        <v>0</v>
      </c>
      <c r="AC16" s="177">
        <v>0</v>
      </c>
      <c r="AD16" s="177">
        <v>294111.08</v>
      </c>
      <c r="AE16" s="177">
        <v>32540.73</v>
      </c>
      <c r="AF16" s="177">
        <v>0</v>
      </c>
      <c r="AG16" s="177">
        <v>0</v>
      </c>
      <c r="AH16" s="177">
        <v>10833.07</v>
      </c>
      <c r="AI16" s="177">
        <v>36872.97</v>
      </c>
      <c r="AJ16" s="177">
        <v>0</v>
      </c>
      <c r="AK16" s="177">
        <v>0</v>
      </c>
      <c r="AL16" s="177">
        <v>118486.69</v>
      </c>
      <c r="AM16" s="177">
        <v>3115.84</v>
      </c>
      <c r="AN16" s="114">
        <v>63455.85</v>
      </c>
      <c r="AO16" s="114">
        <v>7488.59</v>
      </c>
      <c r="AP16" s="114">
        <v>52707.76</v>
      </c>
      <c r="AQ16" s="114">
        <v>0</v>
      </c>
      <c r="AR16" s="114">
        <v>147746.97</v>
      </c>
      <c r="AS16" s="114">
        <v>0</v>
      </c>
      <c r="AT16" s="114">
        <v>2553.5</v>
      </c>
      <c r="AU16" s="114">
        <v>8074.79</v>
      </c>
      <c r="AV16" s="114">
        <v>1594790.91</v>
      </c>
      <c r="AW16" s="114">
        <v>76175.64</v>
      </c>
      <c r="AX16" s="114">
        <v>5227.82</v>
      </c>
      <c r="AY16" s="114">
        <v>0</v>
      </c>
      <c r="AZ16" s="114">
        <v>18998</v>
      </c>
      <c r="BA16" s="114">
        <v>11500.13</v>
      </c>
      <c r="BB16" s="114">
        <v>1452.49</v>
      </c>
      <c r="BC16" s="114">
        <v>0</v>
      </c>
      <c r="BD16" s="114">
        <v>187291.36</v>
      </c>
      <c r="BE16" s="114">
        <v>19629.099999999999</v>
      </c>
      <c r="BF16" s="114">
        <v>33089</v>
      </c>
      <c r="BG16" s="114">
        <v>1353.42</v>
      </c>
      <c r="BH16" s="114">
        <v>0</v>
      </c>
      <c r="BI16" s="114">
        <v>0</v>
      </c>
      <c r="BJ16" s="114">
        <v>0</v>
      </c>
      <c r="BK16" s="114">
        <v>9581.44</v>
      </c>
      <c r="BL16" s="114">
        <v>7873</v>
      </c>
      <c r="BM16" s="114">
        <v>42512.6</v>
      </c>
      <c r="BN16" s="114">
        <v>77187</v>
      </c>
      <c r="BO16" s="114">
        <v>0</v>
      </c>
      <c r="BP16" s="114">
        <v>0</v>
      </c>
      <c r="BQ16" s="114">
        <v>86376</v>
      </c>
      <c r="BR16" s="114">
        <v>81254.240000000005</v>
      </c>
      <c r="BS16" s="114">
        <v>21127.82</v>
      </c>
      <c r="BT16" s="114">
        <v>31510.93</v>
      </c>
      <c r="BU16" s="114">
        <v>0</v>
      </c>
      <c r="BV16" s="114">
        <v>0</v>
      </c>
      <c r="BW16" s="114">
        <v>11839.55</v>
      </c>
      <c r="BX16" s="114">
        <v>186301.52</v>
      </c>
      <c r="BY16" s="114">
        <v>27233.23</v>
      </c>
      <c r="BZ16" s="114">
        <v>2876993.08</v>
      </c>
      <c r="CA16" s="114">
        <v>0</v>
      </c>
      <c r="CB16" s="114">
        <v>4530.22</v>
      </c>
      <c r="CC16" s="114">
        <v>115954</v>
      </c>
      <c r="CD16" s="114">
        <v>129204</v>
      </c>
      <c r="CE16" s="114">
        <v>1769.93</v>
      </c>
      <c r="CF16" s="114">
        <v>3578</v>
      </c>
      <c r="CG16" s="114">
        <v>0</v>
      </c>
      <c r="CH16" s="114">
        <v>28300.69</v>
      </c>
      <c r="CI16" s="114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3"/>
      <c r="G17" s="103">
        <f t="shared" si="0"/>
        <v>86037.41</v>
      </c>
      <c r="H17" s="15"/>
      <c r="I17" s="95"/>
      <c r="J17" s="95"/>
      <c r="K17" s="95"/>
      <c r="L17" s="95"/>
      <c r="M17" s="95"/>
      <c r="N17" s="95"/>
      <c r="O17" s="113">
        <v>15</v>
      </c>
      <c r="P17" s="113">
        <v>0</v>
      </c>
      <c r="Q17" s="114">
        <v>125932.17</v>
      </c>
      <c r="R17" s="177">
        <v>237816.35</v>
      </c>
      <c r="S17" s="177">
        <v>0</v>
      </c>
      <c r="T17" s="177">
        <v>97769.12</v>
      </c>
      <c r="U17" s="177">
        <v>7220.8</v>
      </c>
      <c r="V17" s="177">
        <v>378614.23</v>
      </c>
      <c r="W17" s="177">
        <v>143033.72</v>
      </c>
      <c r="X17" s="177">
        <v>86037.41</v>
      </c>
      <c r="Y17" s="177">
        <v>-26.33</v>
      </c>
      <c r="Z17" s="177">
        <v>171305.24</v>
      </c>
      <c r="AA17" s="177">
        <v>19881.82</v>
      </c>
      <c r="AB17" s="177">
        <v>0</v>
      </c>
      <c r="AC17" s="177">
        <v>37314.06</v>
      </c>
      <c r="AD17" s="177">
        <v>2398983.87</v>
      </c>
      <c r="AE17" s="177">
        <v>45064.24</v>
      </c>
      <c r="AF17" s="177">
        <v>0</v>
      </c>
      <c r="AG17" s="177">
        <v>0</v>
      </c>
      <c r="AH17" s="177">
        <v>94822.97</v>
      </c>
      <c r="AI17" s="177">
        <v>83959.64</v>
      </c>
      <c r="AJ17" s="177">
        <v>19541.2</v>
      </c>
      <c r="AK17" s="177">
        <v>13595.09</v>
      </c>
      <c r="AL17" s="177">
        <v>168246.88</v>
      </c>
      <c r="AM17" s="177">
        <v>31259.68</v>
      </c>
      <c r="AN17" s="114">
        <v>21838.65</v>
      </c>
      <c r="AO17" s="114">
        <v>164080.89000000001</v>
      </c>
      <c r="AP17" s="114">
        <v>267427.63</v>
      </c>
      <c r="AQ17" s="114">
        <v>10681.07</v>
      </c>
      <c r="AR17" s="114">
        <v>461161.77</v>
      </c>
      <c r="AS17" s="114">
        <v>0</v>
      </c>
      <c r="AT17" s="114">
        <v>14779.38</v>
      </c>
      <c r="AU17" s="114">
        <v>2155.83</v>
      </c>
      <c r="AV17" s="114">
        <v>13831303.35</v>
      </c>
      <c r="AW17" s="114">
        <v>196081.99</v>
      </c>
      <c r="AX17" s="114">
        <v>136301.26999999999</v>
      </c>
      <c r="AY17" s="114">
        <v>8188</v>
      </c>
      <c r="AZ17" s="114">
        <v>124221</v>
      </c>
      <c r="BA17" s="114">
        <v>-23906.16</v>
      </c>
      <c r="BB17" s="114">
        <v>186590.99</v>
      </c>
      <c r="BC17" s="114">
        <v>0</v>
      </c>
      <c r="BD17" s="114">
        <v>111431.43</v>
      </c>
      <c r="BE17" s="114">
        <v>0</v>
      </c>
      <c r="BF17" s="114">
        <v>46277</v>
      </c>
      <c r="BG17" s="114">
        <v>53418.46</v>
      </c>
      <c r="BH17" s="114">
        <v>221646.72</v>
      </c>
      <c r="BI17" s="114">
        <v>56333.32</v>
      </c>
      <c r="BJ17" s="114">
        <v>4595.63</v>
      </c>
      <c r="BK17" s="114">
        <v>38979.800000000003</v>
      </c>
      <c r="BL17" s="114">
        <v>203153.96</v>
      </c>
      <c r="BM17" s="114">
        <v>9876.64</v>
      </c>
      <c r="BN17" s="114">
        <v>0</v>
      </c>
      <c r="BO17" s="114">
        <v>882536.92</v>
      </c>
      <c r="BP17" s="114">
        <v>0</v>
      </c>
      <c r="BQ17" s="114">
        <v>332128</v>
      </c>
      <c r="BR17" s="114">
        <v>966703.83</v>
      </c>
      <c r="BS17" s="114">
        <v>598189.9</v>
      </c>
      <c r="BT17" s="114">
        <v>19150.39</v>
      </c>
      <c r="BU17" s="114">
        <v>4808.32</v>
      </c>
      <c r="BV17" s="114">
        <v>429182.79</v>
      </c>
      <c r="BW17" s="114">
        <v>44586.05</v>
      </c>
      <c r="BX17" s="114">
        <v>168048.6</v>
      </c>
      <c r="BY17" s="114">
        <v>0</v>
      </c>
      <c r="BZ17" s="114">
        <v>810769.33</v>
      </c>
      <c r="CA17" s="114">
        <v>805054</v>
      </c>
      <c r="CB17" s="114">
        <v>0</v>
      </c>
      <c r="CC17" s="114">
        <v>863069</v>
      </c>
      <c r="CD17" s="114">
        <v>163804</v>
      </c>
      <c r="CE17" s="114">
        <v>17142.759999999998</v>
      </c>
      <c r="CF17" s="114">
        <v>36246</v>
      </c>
      <c r="CG17" s="114">
        <v>6411</v>
      </c>
      <c r="CH17" s="114">
        <v>0</v>
      </c>
      <c r="CI17" s="114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3"/>
      <c r="G18" s="103">
        <f t="shared" si="0"/>
        <v>29778.59</v>
      </c>
      <c r="H18" s="15"/>
      <c r="I18" s="95"/>
      <c r="J18" s="95"/>
      <c r="K18" s="95"/>
      <c r="L18" s="95"/>
      <c r="M18" s="95"/>
      <c r="N18" s="95"/>
      <c r="O18" s="113">
        <v>16</v>
      </c>
      <c r="P18" s="113">
        <v>0</v>
      </c>
      <c r="Q18" s="114">
        <v>66741.600000000006</v>
      </c>
      <c r="R18" s="177">
        <v>42046.85</v>
      </c>
      <c r="S18" s="177">
        <v>343025</v>
      </c>
      <c r="T18" s="177">
        <v>23770.21</v>
      </c>
      <c r="U18" s="177">
        <v>19758.25</v>
      </c>
      <c r="V18" s="177">
        <v>521537.31</v>
      </c>
      <c r="W18" s="177">
        <v>132881.39000000001</v>
      </c>
      <c r="X18" s="177">
        <v>29778.59</v>
      </c>
      <c r="Y18" s="177">
        <v>10230.18</v>
      </c>
      <c r="Z18" s="177">
        <v>30993.759999999998</v>
      </c>
      <c r="AA18" s="177">
        <v>24565.15</v>
      </c>
      <c r="AB18" s="177">
        <v>0</v>
      </c>
      <c r="AC18" s="177">
        <v>0</v>
      </c>
      <c r="AD18" s="177">
        <v>240826.39</v>
      </c>
      <c r="AE18" s="177">
        <v>15630.26</v>
      </c>
      <c r="AF18" s="177">
        <v>644050.23</v>
      </c>
      <c r="AG18" s="177">
        <v>0</v>
      </c>
      <c r="AH18" s="177">
        <v>35828.31</v>
      </c>
      <c r="AI18" s="177">
        <v>32834.75</v>
      </c>
      <c r="AJ18" s="177">
        <v>24110.5</v>
      </c>
      <c r="AK18" s="177">
        <v>0</v>
      </c>
      <c r="AL18" s="177">
        <v>406732.73</v>
      </c>
      <c r="AM18" s="177">
        <v>4321.9399999999996</v>
      </c>
      <c r="AN18" s="114">
        <v>62966.51</v>
      </c>
      <c r="AO18" s="114">
        <v>0</v>
      </c>
      <c r="AP18" s="114">
        <v>77837.59</v>
      </c>
      <c r="AQ18" s="114">
        <v>43741.94</v>
      </c>
      <c r="AR18" s="114">
        <v>703783.78</v>
      </c>
      <c r="AS18" s="114">
        <v>0</v>
      </c>
      <c r="AT18" s="114">
        <v>723.9</v>
      </c>
      <c r="AU18" s="114">
        <v>65128.639999999999</v>
      </c>
      <c r="AV18" s="114">
        <v>693322.95</v>
      </c>
      <c r="AW18" s="114">
        <v>73347.47</v>
      </c>
      <c r="AX18" s="114">
        <v>7484.41</v>
      </c>
      <c r="AY18" s="114">
        <v>7832</v>
      </c>
      <c r="AZ18" s="114">
        <v>46369</v>
      </c>
      <c r="BA18" s="114">
        <v>70434.62</v>
      </c>
      <c r="BB18" s="114">
        <v>52074.99</v>
      </c>
      <c r="BC18" s="114">
        <v>3944.85</v>
      </c>
      <c r="BD18" s="114">
        <v>267141.69</v>
      </c>
      <c r="BE18" s="114">
        <v>2229.8200000000002</v>
      </c>
      <c r="BF18" s="114">
        <v>0</v>
      </c>
      <c r="BG18" s="114">
        <v>13154.67</v>
      </c>
      <c r="BH18" s="114">
        <v>76219.570000000007</v>
      </c>
      <c r="BI18" s="114">
        <v>40098.660000000003</v>
      </c>
      <c r="BJ18" s="114">
        <v>1296.97</v>
      </c>
      <c r="BK18" s="114">
        <v>1171.1099999999999</v>
      </c>
      <c r="BL18" s="114">
        <v>76255.09</v>
      </c>
      <c r="BM18" s="114">
        <v>4097.88</v>
      </c>
      <c r="BN18" s="114">
        <v>0</v>
      </c>
      <c r="BO18" s="114">
        <v>-590627.28</v>
      </c>
      <c r="BP18" s="114">
        <v>7341.32</v>
      </c>
      <c r="BQ18" s="114">
        <v>186801</v>
      </c>
      <c r="BR18" s="114">
        <v>240656.36</v>
      </c>
      <c r="BS18" s="114">
        <v>133936.23000000001</v>
      </c>
      <c r="BT18" s="114">
        <v>32308.74</v>
      </c>
      <c r="BU18" s="114">
        <v>0</v>
      </c>
      <c r="BV18" s="114">
        <v>80485</v>
      </c>
      <c r="BW18" s="114">
        <v>2055</v>
      </c>
      <c r="BX18" s="114">
        <v>510950.7</v>
      </c>
      <c r="BY18" s="114">
        <v>10555.23</v>
      </c>
      <c r="BZ18" s="114">
        <v>1163362.77</v>
      </c>
      <c r="CA18" s="114">
        <v>0</v>
      </c>
      <c r="CB18" s="114">
        <v>0</v>
      </c>
      <c r="CC18" s="114">
        <v>262943</v>
      </c>
      <c r="CD18" s="114">
        <v>44001</v>
      </c>
      <c r="CE18" s="114">
        <v>17793.259999999998</v>
      </c>
      <c r="CF18" s="114">
        <v>7363</v>
      </c>
      <c r="CG18" s="114">
        <v>0</v>
      </c>
      <c r="CH18" s="114">
        <v>34550</v>
      </c>
      <c r="CI18" s="114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3"/>
      <c r="G19" s="103">
        <f t="shared" si="0"/>
        <v>31727.86</v>
      </c>
      <c r="H19" s="15"/>
      <c r="I19" s="95"/>
      <c r="J19" s="95"/>
      <c r="K19" s="95"/>
      <c r="L19" s="95"/>
      <c r="M19" s="95"/>
      <c r="N19" s="95"/>
      <c r="O19" s="113">
        <v>17</v>
      </c>
      <c r="P19" s="113">
        <v>0</v>
      </c>
      <c r="Q19" s="114">
        <v>10496.64</v>
      </c>
      <c r="R19" s="177">
        <v>0</v>
      </c>
      <c r="S19" s="177">
        <v>0</v>
      </c>
      <c r="T19" s="177">
        <v>5345.9</v>
      </c>
      <c r="U19" s="177">
        <v>-4749</v>
      </c>
      <c r="V19" s="177">
        <v>28708.04</v>
      </c>
      <c r="W19" s="177">
        <v>35806.660000000003</v>
      </c>
      <c r="X19" s="177">
        <v>31727.86</v>
      </c>
      <c r="Y19" s="177">
        <v>0</v>
      </c>
      <c r="Z19" s="177">
        <v>0</v>
      </c>
      <c r="AA19" s="177">
        <v>4115.41</v>
      </c>
      <c r="AB19" s="177">
        <v>1512.5</v>
      </c>
      <c r="AC19" s="177">
        <v>1010.61</v>
      </c>
      <c r="AD19" s="177">
        <v>0</v>
      </c>
      <c r="AE19" s="177">
        <v>857.82</v>
      </c>
      <c r="AF19" s="177">
        <v>23642.77</v>
      </c>
      <c r="AG19" s="177">
        <v>0</v>
      </c>
      <c r="AH19" s="177">
        <v>13181.5</v>
      </c>
      <c r="AI19" s="177">
        <v>27187.15</v>
      </c>
      <c r="AJ19" s="177">
        <v>6893.96</v>
      </c>
      <c r="AK19" s="177">
        <v>34.380000000000003</v>
      </c>
      <c r="AL19" s="177">
        <v>136768.70000000001</v>
      </c>
      <c r="AM19" s="177">
        <v>7818.25</v>
      </c>
      <c r="AN19" s="114">
        <v>0</v>
      </c>
      <c r="AO19" s="114">
        <v>9763.59</v>
      </c>
      <c r="AP19" s="114">
        <v>64819.6</v>
      </c>
      <c r="AQ19" s="114">
        <v>120.44</v>
      </c>
      <c r="AR19" s="114">
        <v>0</v>
      </c>
      <c r="AS19" s="114">
        <v>0</v>
      </c>
      <c r="AT19" s="114">
        <v>2116.17</v>
      </c>
      <c r="AU19" s="114">
        <v>130470.09</v>
      </c>
      <c r="AV19" s="114">
        <v>0</v>
      </c>
      <c r="AW19" s="114">
        <v>4267.22</v>
      </c>
      <c r="AX19" s="114">
        <v>246.4</v>
      </c>
      <c r="AY19" s="114">
        <v>415</v>
      </c>
      <c r="AZ19" s="114">
        <v>5141</v>
      </c>
      <c r="BA19" s="114">
        <v>0</v>
      </c>
      <c r="BB19" s="114">
        <v>0</v>
      </c>
      <c r="BC19" s="114">
        <v>0</v>
      </c>
      <c r="BD19" s="114">
        <v>6814.85</v>
      </c>
      <c r="BE19" s="114">
        <v>0</v>
      </c>
      <c r="BF19" s="114">
        <v>0</v>
      </c>
      <c r="BG19" s="114">
        <v>0</v>
      </c>
      <c r="BH19" s="114">
        <v>0</v>
      </c>
      <c r="BI19" s="114">
        <v>0</v>
      </c>
      <c r="BJ19" s="114">
        <v>0</v>
      </c>
      <c r="BK19" s="114">
        <v>10575</v>
      </c>
      <c r="BL19" s="114">
        <v>65976.67</v>
      </c>
      <c r="BM19" s="114">
        <v>0</v>
      </c>
      <c r="BN19" s="114">
        <v>0</v>
      </c>
      <c r="BO19" s="114">
        <v>0</v>
      </c>
      <c r="BP19" s="114">
        <v>0</v>
      </c>
      <c r="BQ19" s="114">
        <v>3167</v>
      </c>
      <c r="BR19" s="114">
        <v>20838.29</v>
      </c>
      <c r="BS19" s="114">
        <v>753.59</v>
      </c>
      <c r="BT19" s="114">
        <v>40399.980000000003</v>
      </c>
      <c r="BU19" s="114">
        <v>1260.9000000000001</v>
      </c>
      <c r="BV19" s="114">
        <v>0</v>
      </c>
      <c r="BW19" s="114">
        <v>0</v>
      </c>
      <c r="BX19" s="114">
        <v>271829.55</v>
      </c>
      <c r="BY19" s="114">
        <v>8944.67</v>
      </c>
      <c r="BZ19" s="114">
        <v>0</v>
      </c>
      <c r="CA19" s="114">
        <v>11556</v>
      </c>
      <c r="CB19" s="114">
        <v>0</v>
      </c>
      <c r="CC19" s="114">
        <v>4189</v>
      </c>
      <c r="CD19" s="114">
        <v>0</v>
      </c>
      <c r="CE19" s="114">
        <v>3351.13</v>
      </c>
      <c r="CF19" s="114">
        <v>0</v>
      </c>
      <c r="CG19" s="114">
        <v>6411</v>
      </c>
      <c r="CH19" s="114">
        <v>8448.19</v>
      </c>
      <c r="CI19" s="114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3"/>
      <c r="G20" s="103">
        <f t="shared" si="0"/>
        <v>155482.63</v>
      </c>
      <c r="H20" s="15"/>
      <c r="I20" s="95"/>
      <c r="J20" s="95"/>
      <c r="K20" s="95"/>
      <c r="L20" s="95"/>
      <c r="M20" s="95"/>
      <c r="N20" s="95"/>
      <c r="O20" s="113">
        <v>18</v>
      </c>
      <c r="P20" s="113">
        <v>0</v>
      </c>
      <c r="Q20" s="114">
        <v>1617.84</v>
      </c>
      <c r="R20" s="177">
        <v>0</v>
      </c>
      <c r="S20" s="177">
        <v>1640076</v>
      </c>
      <c r="T20" s="177">
        <v>11277.56</v>
      </c>
      <c r="U20" s="177">
        <v>97561.13</v>
      </c>
      <c r="V20" s="177">
        <v>118921.13</v>
      </c>
      <c r="W20" s="177">
        <v>28883.11</v>
      </c>
      <c r="X20" s="177">
        <v>155482.63</v>
      </c>
      <c r="Y20" s="177">
        <v>0</v>
      </c>
      <c r="Z20" s="177">
        <v>0</v>
      </c>
      <c r="AA20" s="177">
        <v>0</v>
      </c>
      <c r="AB20" s="177">
        <v>0</v>
      </c>
      <c r="AC20" s="177">
        <v>180467.78</v>
      </c>
      <c r="AD20" s="177">
        <v>0</v>
      </c>
      <c r="AE20" s="177">
        <v>156904.78</v>
      </c>
      <c r="AF20" s="177">
        <v>0</v>
      </c>
      <c r="AG20" s="177">
        <v>0</v>
      </c>
      <c r="AH20" s="177">
        <v>48963.16</v>
      </c>
      <c r="AI20" s="177">
        <v>28568.84</v>
      </c>
      <c r="AJ20" s="177">
        <v>1006.63</v>
      </c>
      <c r="AK20" s="177">
        <v>32638.95</v>
      </c>
      <c r="AL20" s="177">
        <v>21921.59</v>
      </c>
      <c r="AM20" s="177">
        <v>6188.26</v>
      </c>
      <c r="AN20" s="114">
        <v>242479.37</v>
      </c>
      <c r="AO20" s="114">
        <v>115061.06</v>
      </c>
      <c r="AP20" s="114">
        <v>54514.43</v>
      </c>
      <c r="AQ20" s="114">
        <v>0</v>
      </c>
      <c r="AR20" s="114">
        <v>93396.11</v>
      </c>
      <c r="AS20" s="114">
        <v>0</v>
      </c>
      <c r="AT20" s="114">
        <v>2847.6</v>
      </c>
      <c r="AU20" s="114">
        <v>37717.120000000003</v>
      </c>
      <c r="AV20" s="114">
        <v>0</v>
      </c>
      <c r="AW20" s="114">
        <v>439189.5</v>
      </c>
      <c r="AX20" s="114">
        <v>18961.29</v>
      </c>
      <c r="AY20" s="114">
        <v>44280</v>
      </c>
      <c r="AZ20" s="114">
        <v>34701</v>
      </c>
      <c r="BA20" s="114">
        <v>434710.97</v>
      </c>
      <c r="BB20" s="114">
        <v>104233.57</v>
      </c>
      <c r="BC20" s="114">
        <v>0</v>
      </c>
      <c r="BD20" s="114">
        <v>48723.12</v>
      </c>
      <c r="BE20" s="114">
        <v>0</v>
      </c>
      <c r="BF20" s="114">
        <v>1300</v>
      </c>
      <c r="BG20" s="114">
        <v>276189.17</v>
      </c>
      <c r="BH20" s="114">
        <v>117703.72</v>
      </c>
      <c r="BI20" s="114">
        <v>4999.5200000000004</v>
      </c>
      <c r="BJ20" s="114">
        <v>256396.55</v>
      </c>
      <c r="BK20" s="114">
        <v>0</v>
      </c>
      <c r="BL20" s="114">
        <v>112764.63</v>
      </c>
      <c r="BM20" s="114">
        <v>1308.49</v>
      </c>
      <c r="BN20" s="114">
        <v>0</v>
      </c>
      <c r="BO20" s="114">
        <v>20478.04</v>
      </c>
      <c r="BP20" s="114">
        <v>0</v>
      </c>
      <c r="BQ20" s="114">
        <v>223708</v>
      </c>
      <c r="BR20" s="114">
        <v>526193.30000000005</v>
      </c>
      <c r="BS20" s="114">
        <v>166632.06</v>
      </c>
      <c r="BT20" s="114">
        <v>344.87</v>
      </c>
      <c r="BU20" s="114">
        <v>0</v>
      </c>
      <c r="BV20" s="114">
        <v>0</v>
      </c>
      <c r="BW20" s="114">
        <v>145825.5</v>
      </c>
      <c r="BX20" s="114">
        <v>30102.12</v>
      </c>
      <c r="BY20" s="114">
        <v>0</v>
      </c>
      <c r="BZ20" s="114">
        <v>1462006.53</v>
      </c>
      <c r="CA20" s="114">
        <v>1126229</v>
      </c>
      <c r="CB20" s="114">
        <v>0</v>
      </c>
      <c r="CC20" s="114">
        <v>47772</v>
      </c>
      <c r="CD20" s="114">
        <v>210588</v>
      </c>
      <c r="CE20" s="114">
        <v>849.97</v>
      </c>
      <c r="CF20" s="114">
        <v>0</v>
      </c>
      <c r="CG20" s="114">
        <v>197908</v>
      </c>
      <c r="CH20" s="114">
        <v>0</v>
      </c>
      <c r="CI20" s="114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3"/>
      <c r="G21" s="103">
        <f t="shared" si="0"/>
        <v>10104.969999999999</v>
      </c>
      <c r="H21" s="15"/>
      <c r="I21" s="97"/>
      <c r="J21" s="95"/>
      <c r="K21" s="95"/>
      <c r="L21" s="95"/>
      <c r="M21" s="95"/>
      <c r="N21" s="95"/>
      <c r="O21" s="113">
        <v>19</v>
      </c>
      <c r="P21" s="113">
        <v>0</v>
      </c>
      <c r="Q21" s="114">
        <v>0</v>
      </c>
      <c r="R21" s="177">
        <v>0</v>
      </c>
      <c r="S21" s="177">
        <v>75024</v>
      </c>
      <c r="T21" s="177">
        <v>3587.75</v>
      </c>
      <c r="U21" s="177">
        <v>6266.71</v>
      </c>
      <c r="V21" s="177">
        <v>540432.06999999995</v>
      </c>
      <c r="W21" s="177">
        <v>71317.63</v>
      </c>
      <c r="X21" s="177">
        <v>10104.969999999999</v>
      </c>
      <c r="Y21" s="177">
        <v>0</v>
      </c>
      <c r="Z21" s="177">
        <v>0</v>
      </c>
      <c r="AA21" s="177">
        <v>0</v>
      </c>
      <c r="AB21" s="177">
        <v>0</v>
      </c>
      <c r="AC21" s="177">
        <v>0</v>
      </c>
      <c r="AD21" s="177">
        <v>0</v>
      </c>
      <c r="AE21" s="177">
        <v>79424.66</v>
      </c>
      <c r="AF21" s="177">
        <v>538842.15</v>
      </c>
      <c r="AG21" s="177">
        <v>0</v>
      </c>
      <c r="AH21" s="177">
        <v>11903.98</v>
      </c>
      <c r="AI21" s="177">
        <v>12019.36</v>
      </c>
      <c r="AJ21" s="177">
        <v>283.13</v>
      </c>
      <c r="AK21" s="177">
        <v>7052.55</v>
      </c>
      <c r="AL21" s="177">
        <v>33184.82</v>
      </c>
      <c r="AM21" s="177">
        <v>46816.72</v>
      </c>
      <c r="AN21" s="114">
        <v>5016.24</v>
      </c>
      <c r="AO21" s="114">
        <v>0</v>
      </c>
      <c r="AP21" s="114">
        <v>13179.61</v>
      </c>
      <c r="AQ21" s="114">
        <v>633.80999999999995</v>
      </c>
      <c r="AR21" s="114">
        <v>1132226.3799999999</v>
      </c>
      <c r="AS21" s="114">
        <v>0</v>
      </c>
      <c r="AT21" s="114">
        <v>0</v>
      </c>
      <c r="AU21" s="114">
        <v>0</v>
      </c>
      <c r="AV21" s="114">
        <v>0</v>
      </c>
      <c r="AW21" s="114">
        <v>2493865.9900000002</v>
      </c>
      <c r="AX21" s="114">
        <v>98965.54</v>
      </c>
      <c r="AY21" s="114">
        <v>91</v>
      </c>
      <c r="AZ21" s="114">
        <v>26903</v>
      </c>
      <c r="BA21" s="114">
        <v>336999.92</v>
      </c>
      <c r="BB21" s="114">
        <v>2287.16</v>
      </c>
      <c r="BC21" s="114">
        <v>0</v>
      </c>
      <c r="BD21" s="114">
        <v>45813.79</v>
      </c>
      <c r="BE21" s="114">
        <v>0</v>
      </c>
      <c r="BF21" s="114">
        <v>343357</v>
      </c>
      <c r="BG21" s="114">
        <v>13036.59</v>
      </c>
      <c r="BH21" s="114">
        <v>326712.87</v>
      </c>
      <c r="BI21" s="114">
        <v>7783.13</v>
      </c>
      <c r="BJ21" s="114">
        <v>26995.27</v>
      </c>
      <c r="BK21" s="114">
        <v>0</v>
      </c>
      <c r="BL21" s="114">
        <v>30526.67</v>
      </c>
      <c r="BM21" s="114">
        <v>5761.5</v>
      </c>
      <c r="BN21" s="114">
        <v>0</v>
      </c>
      <c r="BO21" s="114">
        <v>471.19</v>
      </c>
      <c r="BP21" s="114">
        <v>0</v>
      </c>
      <c r="BQ21" s="114">
        <v>65015</v>
      </c>
      <c r="BR21" s="114">
        <v>376536.11</v>
      </c>
      <c r="BS21" s="114">
        <v>27320.16</v>
      </c>
      <c r="BT21" s="114">
        <v>57</v>
      </c>
      <c r="BU21" s="114">
        <v>0</v>
      </c>
      <c r="BV21" s="114">
        <v>0</v>
      </c>
      <c r="BW21" s="114">
        <v>4305.3500000000004</v>
      </c>
      <c r="BX21" s="114">
        <v>15630.11</v>
      </c>
      <c r="BY21" s="114">
        <v>5375.57</v>
      </c>
      <c r="BZ21" s="114">
        <v>1800409.79</v>
      </c>
      <c r="CA21" s="114">
        <v>0</v>
      </c>
      <c r="CB21" s="114">
        <v>0</v>
      </c>
      <c r="CC21" s="114">
        <v>15687</v>
      </c>
      <c r="CD21" s="114">
        <v>0</v>
      </c>
      <c r="CE21" s="114">
        <v>6654.12</v>
      </c>
      <c r="CF21" s="114">
        <v>11</v>
      </c>
      <c r="CG21" s="114">
        <v>0</v>
      </c>
      <c r="CH21" s="114">
        <v>808541.08</v>
      </c>
      <c r="CI21" s="114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3"/>
      <c r="G22" s="103">
        <f t="shared" si="0"/>
        <v>7581.32</v>
      </c>
      <c r="H22" s="15"/>
      <c r="I22" s="95"/>
      <c r="J22" s="95"/>
      <c r="K22" s="95"/>
      <c r="L22" s="95"/>
      <c r="M22" s="95"/>
      <c r="N22" s="95"/>
      <c r="O22" s="113">
        <v>20</v>
      </c>
      <c r="P22" s="113">
        <v>0</v>
      </c>
      <c r="Q22" s="114">
        <v>0</v>
      </c>
      <c r="R22" s="177">
        <v>0</v>
      </c>
      <c r="S22" s="177">
        <v>0</v>
      </c>
      <c r="T22" s="177">
        <v>21158.31</v>
      </c>
      <c r="U22" s="177">
        <v>9.8699999999999992</v>
      </c>
      <c r="V22" s="177">
        <v>272873.49</v>
      </c>
      <c r="W22" s="177">
        <v>61156.69</v>
      </c>
      <c r="X22" s="177">
        <v>7581.32</v>
      </c>
      <c r="Y22" s="177">
        <v>1441.85</v>
      </c>
      <c r="Z22" s="177">
        <v>0</v>
      </c>
      <c r="AA22" s="177">
        <v>0</v>
      </c>
      <c r="AB22" s="177">
        <v>0</v>
      </c>
      <c r="AC22" s="177">
        <v>3500.21</v>
      </c>
      <c r="AD22" s="177">
        <v>0</v>
      </c>
      <c r="AE22" s="177">
        <v>475.27</v>
      </c>
      <c r="AF22" s="177">
        <v>83870.600000000006</v>
      </c>
      <c r="AG22" s="177">
        <v>0</v>
      </c>
      <c r="AH22" s="177">
        <v>4862.6400000000003</v>
      </c>
      <c r="AI22" s="177">
        <v>29131.46</v>
      </c>
      <c r="AJ22" s="177">
        <v>3007.78</v>
      </c>
      <c r="AK22" s="177">
        <v>0</v>
      </c>
      <c r="AL22" s="177">
        <v>172138.65</v>
      </c>
      <c r="AM22" s="177">
        <v>1225.23</v>
      </c>
      <c r="AN22" s="114">
        <v>0</v>
      </c>
      <c r="AO22" s="114">
        <v>1873.22</v>
      </c>
      <c r="AP22" s="114">
        <v>0</v>
      </c>
      <c r="AQ22" s="114">
        <v>301.75</v>
      </c>
      <c r="AR22" s="114">
        <v>0</v>
      </c>
      <c r="AS22" s="114">
        <v>0</v>
      </c>
      <c r="AT22" s="114">
        <v>2119.94</v>
      </c>
      <c r="AU22" s="114">
        <v>86429.58</v>
      </c>
      <c r="AV22" s="114">
        <v>0</v>
      </c>
      <c r="AW22" s="114">
        <v>6060.81</v>
      </c>
      <c r="AX22" s="114">
        <v>189</v>
      </c>
      <c r="AY22" s="114">
        <v>4047.07</v>
      </c>
      <c r="AZ22" s="114">
        <v>1432</v>
      </c>
      <c r="BA22" s="114">
        <v>0</v>
      </c>
      <c r="BB22" s="114">
        <v>0</v>
      </c>
      <c r="BC22" s="114">
        <v>0</v>
      </c>
      <c r="BD22" s="114">
        <v>387097.35</v>
      </c>
      <c r="BE22" s="114">
        <v>0</v>
      </c>
      <c r="BF22" s="114">
        <v>6265</v>
      </c>
      <c r="BG22" s="114">
        <v>0</v>
      </c>
      <c r="BH22" s="114">
        <v>271.83999999999997</v>
      </c>
      <c r="BI22" s="114">
        <v>0</v>
      </c>
      <c r="BJ22" s="114">
        <v>0</v>
      </c>
      <c r="BK22" s="114">
        <v>1655.03</v>
      </c>
      <c r="BL22" s="114">
        <v>169174.61</v>
      </c>
      <c r="BM22" s="114">
        <v>583.29999999999995</v>
      </c>
      <c r="BN22" s="114">
        <v>0</v>
      </c>
      <c r="BO22" s="114">
        <v>0</v>
      </c>
      <c r="BP22" s="114">
        <v>0</v>
      </c>
      <c r="BQ22" s="114">
        <v>567</v>
      </c>
      <c r="BR22" s="114">
        <v>124820.17</v>
      </c>
      <c r="BS22" s="114">
        <v>3230.39</v>
      </c>
      <c r="BT22" s="114">
        <v>0</v>
      </c>
      <c r="BU22" s="114">
        <v>0</v>
      </c>
      <c r="BV22" s="114">
        <v>0</v>
      </c>
      <c r="BW22" s="114">
        <v>5753.4</v>
      </c>
      <c r="BX22" s="114">
        <v>185859.19</v>
      </c>
      <c r="BY22" s="114">
        <v>2547.13</v>
      </c>
      <c r="BZ22" s="114">
        <v>14266.28</v>
      </c>
      <c r="CA22" s="114">
        <v>197634</v>
      </c>
      <c r="CB22" s="114">
        <v>0</v>
      </c>
      <c r="CC22" s="114">
        <v>31801</v>
      </c>
      <c r="CD22" s="114">
        <v>5011</v>
      </c>
      <c r="CE22" s="114">
        <v>2472.4899999999998</v>
      </c>
      <c r="CF22" s="114">
        <v>0</v>
      </c>
      <c r="CG22" s="114">
        <v>0</v>
      </c>
      <c r="CH22" s="114">
        <v>52213.69</v>
      </c>
      <c r="CI22" s="114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3"/>
      <c r="G23" s="103">
        <f t="shared" si="0"/>
        <v>359286.58</v>
      </c>
      <c r="H23" s="15"/>
      <c r="I23" s="95"/>
      <c r="J23" s="95"/>
      <c r="K23" s="95"/>
      <c r="L23" s="95"/>
      <c r="M23" s="95"/>
      <c r="N23" s="95"/>
      <c r="O23" s="113">
        <v>21</v>
      </c>
      <c r="P23" s="113">
        <v>0</v>
      </c>
      <c r="Q23" s="114">
        <v>352937.96</v>
      </c>
      <c r="R23" s="177">
        <v>11121.92</v>
      </c>
      <c r="S23" s="177">
        <v>400579</v>
      </c>
      <c r="T23" s="177">
        <v>50738.67</v>
      </c>
      <c r="U23" s="177">
        <v>417822.81</v>
      </c>
      <c r="V23" s="177">
        <v>160776.12</v>
      </c>
      <c r="W23" s="177">
        <v>789701.74</v>
      </c>
      <c r="X23" s="177">
        <v>359286.58</v>
      </c>
      <c r="Y23" s="177">
        <v>33526.61</v>
      </c>
      <c r="Z23" s="177">
        <v>572.37</v>
      </c>
      <c r="AA23" s="177">
        <v>3139.16</v>
      </c>
      <c r="AB23" s="177">
        <v>1595</v>
      </c>
      <c r="AC23" s="177">
        <v>16919.88</v>
      </c>
      <c r="AD23" s="177">
        <v>0</v>
      </c>
      <c r="AE23" s="177">
        <v>200800.63</v>
      </c>
      <c r="AF23" s="177">
        <v>369244.3</v>
      </c>
      <c r="AG23" s="177">
        <v>0</v>
      </c>
      <c r="AH23" s="177">
        <v>5025.8900000000003</v>
      </c>
      <c r="AI23" s="177">
        <v>194414.63</v>
      </c>
      <c r="AJ23" s="177">
        <v>271870.27</v>
      </c>
      <c r="AK23" s="177">
        <v>20108.07</v>
      </c>
      <c r="AL23" s="177">
        <v>628104.67000000004</v>
      </c>
      <c r="AM23" s="177">
        <v>174949.84</v>
      </c>
      <c r="AN23" s="114">
        <v>258001.37</v>
      </c>
      <c r="AO23" s="114">
        <v>217503.62</v>
      </c>
      <c r="AP23" s="114">
        <v>246346.87</v>
      </c>
      <c r="AQ23" s="114">
        <v>6672.89</v>
      </c>
      <c r="AR23" s="114">
        <v>4567936.68</v>
      </c>
      <c r="AS23" s="114">
        <v>7250</v>
      </c>
      <c r="AT23" s="114">
        <v>7476.26</v>
      </c>
      <c r="AU23" s="114">
        <v>858366.39</v>
      </c>
      <c r="AV23" s="114">
        <v>15979815.130000001</v>
      </c>
      <c r="AW23" s="114">
        <v>641661.30000000005</v>
      </c>
      <c r="AX23" s="114">
        <v>241352.71</v>
      </c>
      <c r="AY23" s="114">
        <v>3230</v>
      </c>
      <c r="AZ23" s="114">
        <v>370912</v>
      </c>
      <c r="BA23" s="114">
        <v>665186.79</v>
      </c>
      <c r="BB23" s="114">
        <v>0</v>
      </c>
      <c r="BC23" s="114">
        <v>80342.73</v>
      </c>
      <c r="BD23" s="114">
        <v>1123363.51</v>
      </c>
      <c r="BE23" s="114">
        <v>94720.35</v>
      </c>
      <c r="BF23" s="114">
        <v>250983</v>
      </c>
      <c r="BG23" s="114">
        <v>55915.27</v>
      </c>
      <c r="BH23" s="114">
        <v>469026.05</v>
      </c>
      <c r="BI23" s="114">
        <v>20493.990000000002</v>
      </c>
      <c r="BJ23" s="114">
        <v>255628.86</v>
      </c>
      <c r="BK23" s="114">
        <v>14790.21</v>
      </c>
      <c r="BL23" s="114">
        <v>616161.65</v>
      </c>
      <c r="BM23" s="114">
        <v>90668.02</v>
      </c>
      <c r="BN23" s="114">
        <v>0</v>
      </c>
      <c r="BO23" s="114">
        <v>70727.91</v>
      </c>
      <c r="BP23" s="114">
        <v>127852.08</v>
      </c>
      <c r="BQ23" s="114">
        <v>141458</v>
      </c>
      <c r="BR23" s="114">
        <v>3229649.98</v>
      </c>
      <c r="BS23" s="114">
        <v>294315.75</v>
      </c>
      <c r="BT23" s="114">
        <v>26358.09</v>
      </c>
      <c r="BU23" s="114">
        <v>4150.1000000000004</v>
      </c>
      <c r="BV23" s="114">
        <v>0</v>
      </c>
      <c r="BW23" s="114">
        <v>1199.4000000000001</v>
      </c>
      <c r="BX23" s="114">
        <v>157825.32</v>
      </c>
      <c r="BY23" s="114">
        <v>115702.64</v>
      </c>
      <c r="BZ23" s="114">
        <v>484729.78</v>
      </c>
      <c r="CA23" s="114">
        <v>325652</v>
      </c>
      <c r="CB23" s="114">
        <v>0</v>
      </c>
      <c r="CC23" s="114">
        <v>309726</v>
      </c>
      <c r="CD23" s="114">
        <v>223098</v>
      </c>
      <c r="CE23" s="114">
        <v>74014.37</v>
      </c>
      <c r="CF23" s="114">
        <v>19024</v>
      </c>
      <c r="CG23" s="114">
        <v>44712</v>
      </c>
      <c r="CH23" s="114">
        <v>426729.72</v>
      </c>
      <c r="CI23" s="114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3"/>
      <c r="G24" s="103">
        <f t="shared" si="0"/>
        <v>4289.04</v>
      </c>
      <c r="H24" s="15"/>
      <c r="I24" s="15"/>
      <c r="J24" s="15"/>
      <c r="K24" s="15"/>
      <c r="L24" s="15"/>
      <c r="M24" s="15"/>
      <c r="N24" s="95"/>
      <c r="O24" s="113">
        <v>22</v>
      </c>
      <c r="P24" s="113">
        <v>0</v>
      </c>
      <c r="Q24" s="114">
        <v>91312.4</v>
      </c>
      <c r="R24" s="177">
        <v>0</v>
      </c>
      <c r="S24" s="177">
        <v>0</v>
      </c>
      <c r="T24" s="177">
        <v>140240.14000000001</v>
      </c>
      <c r="U24" s="177">
        <v>267.35000000000002</v>
      </c>
      <c r="V24" s="177">
        <v>245143.09</v>
      </c>
      <c r="W24" s="177">
        <v>17409.95</v>
      </c>
      <c r="X24" s="177">
        <v>4289.04</v>
      </c>
      <c r="Y24" s="177">
        <v>0</v>
      </c>
      <c r="Z24" s="177">
        <v>0</v>
      </c>
      <c r="AA24" s="177">
        <v>0</v>
      </c>
      <c r="AB24" s="177">
        <v>0</v>
      </c>
      <c r="AC24" s="177">
        <v>0</v>
      </c>
      <c r="AD24" s="177">
        <v>1244843.8400000001</v>
      </c>
      <c r="AE24" s="177">
        <v>14566.25</v>
      </c>
      <c r="AF24" s="177">
        <v>0</v>
      </c>
      <c r="AG24" s="177">
        <v>0</v>
      </c>
      <c r="AH24" s="177">
        <v>27902.86</v>
      </c>
      <c r="AI24" s="177">
        <v>524824.37</v>
      </c>
      <c r="AJ24" s="177">
        <v>186535.72</v>
      </c>
      <c r="AK24" s="177">
        <v>0</v>
      </c>
      <c r="AL24" s="177">
        <v>634454.57999999996</v>
      </c>
      <c r="AM24" s="177">
        <v>32039.26</v>
      </c>
      <c r="AN24" s="114">
        <v>0</v>
      </c>
      <c r="AO24" s="114">
        <v>11733.27</v>
      </c>
      <c r="AP24" s="114">
        <v>0</v>
      </c>
      <c r="AQ24" s="114">
        <v>40032.400000000001</v>
      </c>
      <c r="AR24" s="114">
        <v>992490.74</v>
      </c>
      <c r="AS24" s="114">
        <v>0</v>
      </c>
      <c r="AT24" s="114">
        <v>0</v>
      </c>
      <c r="AU24" s="114">
        <v>838393.2</v>
      </c>
      <c r="AV24" s="114">
        <v>28443297.649999999</v>
      </c>
      <c r="AW24" s="114">
        <v>0</v>
      </c>
      <c r="AX24" s="114">
        <v>55089.05</v>
      </c>
      <c r="AY24" s="114">
        <v>13214.17</v>
      </c>
      <c r="AZ24" s="114">
        <v>180789</v>
      </c>
      <c r="BA24" s="114">
        <v>1114.17</v>
      </c>
      <c r="BB24" s="114">
        <v>0</v>
      </c>
      <c r="BC24" s="114">
        <v>0</v>
      </c>
      <c r="BD24" s="114">
        <v>0</v>
      </c>
      <c r="BE24" s="114">
        <v>86444.14</v>
      </c>
      <c r="BF24" s="114">
        <v>285018</v>
      </c>
      <c r="BG24" s="114">
        <v>337119.38</v>
      </c>
      <c r="BH24" s="114">
        <v>124059.16</v>
      </c>
      <c r="BI24" s="114">
        <v>16316.04</v>
      </c>
      <c r="BJ24" s="114">
        <v>168.46</v>
      </c>
      <c r="BK24" s="114">
        <v>127530.38</v>
      </c>
      <c r="BL24" s="114">
        <v>1017273.88</v>
      </c>
      <c r="BM24" s="114">
        <v>49695.74</v>
      </c>
      <c r="BN24" s="114">
        <v>0</v>
      </c>
      <c r="BO24" s="114">
        <v>0</v>
      </c>
      <c r="BP24" s="114">
        <v>102239.55</v>
      </c>
      <c r="BQ24" s="114">
        <v>0</v>
      </c>
      <c r="BR24" s="114">
        <v>724595.4</v>
      </c>
      <c r="BS24" s="114">
        <v>150213.89000000001</v>
      </c>
      <c r="BT24" s="114">
        <v>23167.85</v>
      </c>
      <c r="BU24" s="114">
        <v>22133.85</v>
      </c>
      <c r="BV24" s="114">
        <v>0</v>
      </c>
      <c r="BW24" s="114">
        <v>14293.34</v>
      </c>
      <c r="BX24" s="114">
        <v>850.1</v>
      </c>
      <c r="BY24" s="114">
        <v>0</v>
      </c>
      <c r="BZ24" s="114">
        <v>2798435.27</v>
      </c>
      <c r="CA24" s="114">
        <v>115455</v>
      </c>
      <c r="CB24" s="114">
        <v>53187.99</v>
      </c>
      <c r="CC24" s="114">
        <v>0</v>
      </c>
      <c r="CD24" s="114">
        <v>0</v>
      </c>
      <c r="CE24" s="114">
        <v>33475.89</v>
      </c>
      <c r="CF24" s="114">
        <v>0</v>
      </c>
      <c r="CG24" s="114">
        <v>0</v>
      </c>
      <c r="CH24" s="114">
        <v>0</v>
      </c>
      <c r="CI24" s="114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3"/>
      <c r="G25" s="103">
        <f t="shared" si="0"/>
        <v>4194.8900000000003</v>
      </c>
      <c r="H25" s="15"/>
      <c r="I25" s="15"/>
      <c r="J25" s="15"/>
      <c r="K25" s="15"/>
      <c r="L25" s="15"/>
      <c r="M25" s="15"/>
      <c r="N25" s="95"/>
      <c r="O25" s="113">
        <v>23</v>
      </c>
      <c r="P25" s="113">
        <v>0</v>
      </c>
      <c r="Q25" s="114">
        <v>51199.51</v>
      </c>
      <c r="R25" s="177">
        <v>0</v>
      </c>
      <c r="S25" s="177">
        <v>0</v>
      </c>
      <c r="T25" s="177">
        <v>-1863.36</v>
      </c>
      <c r="U25" s="177">
        <v>58</v>
      </c>
      <c r="V25" s="177">
        <v>73859.12</v>
      </c>
      <c r="W25" s="177">
        <v>8062.13</v>
      </c>
      <c r="X25" s="177">
        <v>4194.8900000000003</v>
      </c>
      <c r="Y25" s="177">
        <v>0</v>
      </c>
      <c r="Z25" s="177">
        <v>0</v>
      </c>
      <c r="AA25" s="177">
        <v>0</v>
      </c>
      <c r="AB25" s="177">
        <v>25524.58</v>
      </c>
      <c r="AC25" s="177">
        <v>0</v>
      </c>
      <c r="AD25" s="177">
        <v>24026.42</v>
      </c>
      <c r="AE25" s="177">
        <v>6259.65</v>
      </c>
      <c r="AF25" s="177">
        <v>7364.24</v>
      </c>
      <c r="AG25" s="177">
        <v>0</v>
      </c>
      <c r="AH25" s="177">
        <v>823.92</v>
      </c>
      <c r="AI25" s="177">
        <v>0</v>
      </c>
      <c r="AJ25" s="177">
        <v>6704.43</v>
      </c>
      <c r="AK25" s="177">
        <v>463</v>
      </c>
      <c r="AL25" s="177">
        <v>0</v>
      </c>
      <c r="AM25" s="177">
        <v>9946.64</v>
      </c>
      <c r="AN25" s="114">
        <v>0</v>
      </c>
      <c r="AO25" s="114">
        <v>0</v>
      </c>
      <c r="AP25" s="114">
        <v>0</v>
      </c>
      <c r="AQ25" s="114">
        <v>439.38</v>
      </c>
      <c r="AR25" s="114">
        <v>122484.37</v>
      </c>
      <c r="AS25" s="114">
        <v>0</v>
      </c>
      <c r="AT25" s="114">
        <v>0</v>
      </c>
      <c r="AU25" s="114">
        <v>0</v>
      </c>
      <c r="AV25" s="114">
        <v>3871032.2</v>
      </c>
      <c r="AW25" s="114">
        <v>0</v>
      </c>
      <c r="AX25" s="114">
        <v>101903.73</v>
      </c>
      <c r="AY25" s="114">
        <v>9435.64</v>
      </c>
      <c r="AZ25" s="114">
        <v>7956</v>
      </c>
      <c r="BA25" s="114">
        <v>3043.77</v>
      </c>
      <c r="BB25" s="114">
        <v>0</v>
      </c>
      <c r="BC25" s="114">
        <v>0</v>
      </c>
      <c r="BD25" s="114">
        <v>0</v>
      </c>
      <c r="BE25" s="114">
        <v>1528.1</v>
      </c>
      <c r="BF25" s="114">
        <v>-4833</v>
      </c>
      <c r="BG25" s="114">
        <v>0</v>
      </c>
      <c r="BH25" s="114">
        <v>0</v>
      </c>
      <c r="BI25" s="114">
        <v>148775.66</v>
      </c>
      <c r="BJ25" s="114">
        <v>16.559999999999999</v>
      </c>
      <c r="BK25" s="114">
        <v>42767.41</v>
      </c>
      <c r="BL25" s="114">
        <v>19748.32</v>
      </c>
      <c r="BM25" s="114">
        <v>65447.64</v>
      </c>
      <c r="BN25" s="114">
        <v>0</v>
      </c>
      <c r="BO25" s="114">
        <v>0</v>
      </c>
      <c r="BP25" s="114">
        <v>9495.17</v>
      </c>
      <c r="BQ25" s="114">
        <v>0</v>
      </c>
      <c r="BR25" s="114">
        <v>1857374.51</v>
      </c>
      <c r="BS25" s="114">
        <v>41257.68</v>
      </c>
      <c r="BT25" s="114">
        <v>4401.3500000000004</v>
      </c>
      <c r="BU25" s="114">
        <v>0</v>
      </c>
      <c r="BV25" s="114">
        <v>0</v>
      </c>
      <c r="BW25" s="114">
        <v>0</v>
      </c>
      <c r="BX25" s="114">
        <v>18197.37</v>
      </c>
      <c r="BY25" s="114">
        <v>69082.13</v>
      </c>
      <c r="BZ25" s="114">
        <v>1997164.07</v>
      </c>
      <c r="CA25" s="114">
        <v>612</v>
      </c>
      <c r="CB25" s="114">
        <v>159.38999999999999</v>
      </c>
      <c r="CC25" s="114">
        <v>0</v>
      </c>
      <c r="CD25" s="114">
        <v>0</v>
      </c>
      <c r="CE25" s="114">
        <v>12477.82</v>
      </c>
      <c r="CF25" s="114">
        <v>0</v>
      </c>
      <c r="CG25" s="114">
        <v>0</v>
      </c>
      <c r="CH25" s="114">
        <v>317785.73</v>
      </c>
      <c r="CI25" s="114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3"/>
      <c r="G26" s="103">
        <f t="shared" si="0"/>
        <v>370142.85</v>
      </c>
      <c r="H26" s="15"/>
      <c r="I26" s="15"/>
      <c r="J26" s="15"/>
      <c r="K26" s="15"/>
      <c r="L26" s="15"/>
      <c r="M26" s="15"/>
      <c r="N26" s="95"/>
      <c r="O26" s="113">
        <v>24</v>
      </c>
      <c r="P26" s="113">
        <v>0</v>
      </c>
      <c r="Q26" s="114">
        <v>323457.40999999997</v>
      </c>
      <c r="R26" s="177">
        <v>14931.93</v>
      </c>
      <c r="S26" s="177">
        <v>426845</v>
      </c>
      <c r="T26" s="177">
        <v>168205.01</v>
      </c>
      <c r="U26" s="177">
        <v>367975.08</v>
      </c>
      <c r="V26" s="177">
        <v>0</v>
      </c>
      <c r="W26" s="177">
        <v>0</v>
      </c>
      <c r="X26" s="177">
        <v>370142.85</v>
      </c>
      <c r="Y26" s="177">
        <v>54618.14</v>
      </c>
      <c r="Z26" s="177">
        <v>0</v>
      </c>
      <c r="AA26" s="177">
        <v>202129.65</v>
      </c>
      <c r="AB26" s="177">
        <v>9682.09</v>
      </c>
      <c r="AC26" s="177">
        <v>0</v>
      </c>
      <c r="AD26" s="177">
        <v>2888634.55</v>
      </c>
      <c r="AE26" s="177">
        <v>0</v>
      </c>
      <c r="AF26" s="177">
        <v>102221.69</v>
      </c>
      <c r="AG26" s="177">
        <v>85389.08</v>
      </c>
      <c r="AH26" s="177">
        <v>7201.43</v>
      </c>
      <c r="AI26" s="177">
        <v>46809.09</v>
      </c>
      <c r="AJ26" s="177">
        <v>2099.37</v>
      </c>
      <c r="AK26" s="177">
        <v>140643.99</v>
      </c>
      <c r="AL26" s="177">
        <v>1240469.1299999999</v>
      </c>
      <c r="AM26" s="177">
        <v>60103.92</v>
      </c>
      <c r="AN26" s="114">
        <v>1633968.62</v>
      </c>
      <c r="AO26" s="114">
        <v>423390.33</v>
      </c>
      <c r="AP26" s="114">
        <v>16000</v>
      </c>
      <c r="AQ26" s="114">
        <v>61791.16</v>
      </c>
      <c r="AR26" s="114">
        <v>13467827.16</v>
      </c>
      <c r="AS26" s="114">
        <v>0</v>
      </c>
      <c r="AT26" s="114">
        <v>0</v>
      </c>
      <c r="AU26" s="114">
        <v>334599.40000000002</v>
      </c>
      <c r="AV26" s="114">
        <v>10213967.57</v>
      </c>
      <c r="AW26" s="114">
        <v>7796842.9500000002</v>
      </c>
      <c r="AX26" s="114">
        <v>405526.84</v>
      </c>
      <c r="AY26" s="114">
        <v>34623.07</v>
      </c>
      <c r="AZ26" s="114">
        <v>43585</v>
      </c>
      <c r="BA26" s="114">
        <v>0</v>
      </c>
      <c r="BB26" s="114">
        <v>9479.24</v>
      </c>
      <c r="BC26" s="114">
        <v>198759.36</v>
      </c>
      <c r="BD26" s="114">
        <v>2497932.4900000002</v>
      </c>
      <c r="BE26" s="114">
        <v>197068.88</v>
      </c>
      <c r="BF26" s="114">
        <v>1216563</v>
      </c>
      <c r="BG26" s="114">
        <v>135741.29</v>
      </c>
      <c r="BH26" s="114">
        <v>1732082.8</v>
      </c>
      <c r="BI26" s="114">
        <v>110607.5</v>
      </c>
      <c r="BJ26" s="114">
        <v>-99720.09</v>
      </c>
      <c r="BK26" s="114">
        <v>220792.94</v>
      </c>
      <c r="BL26" s="114">
        <v>1234123.04</v>
      </c>
      <c r="BM26" s="114">
        <v>179857.59</v>
      </c>
      <c r="BN26" s="114">
        <v>0</v>
      </c>
      <c r="BO26" s="114">
        <v>504760.73</v>
      </c>
      <c r="BP26" s="114">
        <v>76908.77</v>
      </c>
      <c r="BQ26" s="114">
        <v>299368</v>
      </c>
      <c r="BR26" s="114">
        <v>251316.27</v>
      </c>
      <c r="BS26" s="114">
        <v>512348.67</v>
      </c>
      <c r="BT26" s="114">
        <v>96641.17</v>
      </c>
      <c r="BU26" s="114">
        <v>144635.47</v>
      </c>
      <c r="BV26" s="114">
        <v>17062.57</v>
      </c>
      <c r="BW26" s="114">
        <v>235154.95</v>
      </c>
      <c r="BX26" s="114">
        <v>39037.68</v>
      </c>
      <c r="BY26" s="114">
        <v>246174</v>
      </c>
      <c r="BZ26" s="114">
        <v>6437255.8600000003</v>
      </c>
      <c r="CA26" s="114">
        <v>465573</v>
      </c>
      <c r="CB26" s="114">
        <v>0</v>
      </c>
      <c r="CC26" s="114">
        <v>2115296</v>
      </c>
      <c r="CD26" s="114">
        <v>97365</v>
      </c>
      <c r="CE26" s="114">
        <v>71063.429999999993</v>
      </c>
      <c r="CF26" s="114">
        <v>18214</v>
      </c>
      <c r="CG26" s="114">
        <v>8500</v>
      </c>
      <c r="CH26" s="114">
        <v>806485.84</v>
      </c>
      <c r="CI26" s="114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3"/>
      <c r="G27" s="103">
        <f t="shared" si="0"/>
        <v>6926.2</v>
      </c>
      <c r="H27" s="15"/>
      <c r="I27" s="15"/>
      <c r="J27" s="15"/>
      <c r="K27" s="15"/>
      <c r="L27" s="15"/>
      <c r="M27" s="15"/>
      <c r="N27" s="95"/>
      <c r="O27" s="113">
        <v>25</v>
      </c>
      <c r="P27" s="113">
        <v>0</v>
      </c>
      <c r="Q27" s="114">
        <v>0</v>
      </c>
      <c r="R27" s="177">
        <v>0</v>
      </c>
      <c r="S27" s="177">
        <v>0</v>
      </c>
      <c r="T27" s="177">
        <v>0</v>
      </c>
      <c r="U27" s="177">
        <v>0</v>
      </c>
      <c r="V27" s="177">
        <v>0</v>
      </c>
      <c r="W27" s="177">
        <v>0</v>
      </c>
      <c r="X27" s="177">
        <v>6926.2</v>
      </c>
      <c r="Y27" s="177">
        <v>0</v>
      </c>
      <c r="Z27" s="177">
        <v>0</v>
      </c>
      <c r="AA27" s="177">
        <v>0</v>
      </c>
      <c r="AB27" s="177">
        <v>0</v>
      </c>
      <c r="AC27" s="177">
        <v>0</v>
      </c>
      <c r="AD27" s="177">
        <v>0</v>
      </c>
      <c r="AE27" s="177">
        <v>0</v>
      </c>
      <c r="AF27" s="177">
        <v>0</v>
      </c>
      <c r="AG27" s="177">
        <v>0</v>
      </c>
      <c r="AH27" s="177">
        <v>0</v>
      </c>
      <c r="AI27" s="177">
        <v>0</v>
      </c>
      <c r="AJ27" s="177">
        <v>0</v>
      </c>
      <c r="AK27" s="177">
        <v>0</v>
      </c>
      <c r="AL27" s="177">
        <v>0</v>
      </c>
      <c r="AM27" s="177">
        <v>0</v>
      </c>
      <c r="AN27" s="114">
        <v>0</v>
      </c>
      <c r="AO27" s="114">
        <v>0</v>
      </c>
      <c r="AP27" s="114">
        <v>0</v>
      </c>
      <c r="AQ27" s="114">
        <v>0</v>
      </c>
      <c r="AR27" s="114">
        <v>0</v>
      </c>
      <c r="AS27" s="114">
        <v>0</v>
      </c>
      <c r="AT27" s="114">
        <v>0</v>
      </c>
      <c r="AU27" s="114">
        <v>0</v>
      </c>
      <c r="AV27" s="114">
        <v>0</v>
      </c>
      <c r="AW27" s="114">
        <v>0</v>
      </c>
      <c r="AX27" s="114">
        <v>0</v>
      </c>
      <c r="AY27" s="114">
        <v>0</v>
      </c>
      <c r="AZ27" s="114">
        <v>0</v>
      </c>
      <c r="BA27" s="114">
        <v>8416.0300000000007</v>
      </c>
      <c r="BB27" s="114">
        <v>0</v>
      </c>
      <c r="BC27" s="114">
        <v>0</v>
      </c>
      <c r="BD27" s="114">
        <v>0</v>
      </c>
      <c r="BE27" s="114">
        <v>0</v>
      </c>
      <c r="BF27" s="114">
        <v>0</v>
      </c>
      <c r="BG27" s="114">
        <v>0</v>
      </c>
      <c r="BH27" s="114">
        <v>0</v>
      </c>
      <c r="BI27" s="114">
        <v>0</v>
      </c>
      <c r="BJ27" s="114">
        <v>0</v>
      </c>
      <c r="BK27" s="114">
        <v>0</v>
      </c>
      <c r="BL27" s="114">
        <v>0</v>
      </c>
      <c r="BM27" s="114">
        <v>0</v>
      </c>
      <c r="BN27" s="114">
        <v>0</v>
      </c>
      <c r="BO27" s="114">
        <v>0</v>
      </c>
      <c r="BP27" s="114">
        <v>0</v>
      </c>
      <c r="BQ27" s="114">
        <v>0</v>
      </c>
      <c r="BR27" s="114">
        <v>0</v>
      </c>
      <c r="BS27" s="114">
        <v>52.67</v>
      </c>
      <c r="BT27" s="114">
        <v>0</v>
      </c>
      <c r="BU27" s="114">
        <v>0</v>
      </c>
      <c r="BV27" s="114">
        <v>0</v>
      </c>
      <c r="BW27" s="114">
        <v>999.38</v>
      </c>
      <c r="BX27" s="114">
        <v>0</v>
      </c>
      <c r="BY27" s="114">
        <v>0</v>
      </c>
      <c r="BZ27" s="114">
        <v>0</v>
      </c>
      <c r="CA27" s="114">
        <v>0</v>
      </c>
      <c r="CB27" s="114">
        <v>0</v>
      </c>
      <c r="CC27" s="114">
        <v>0</v>
      </c>
      <c r="CD27" s="114">
        <v>0</v>
      </c>
      <c r="CE27" s="114">
        <v>0</v>
      </c>
      <c r="CF27" s="114">
        <v>0</v>
      </c>
      <c r="CG27" s="114">
        <v>0</v>
      </c>
      <c r="CH27" s="114">
        <v>0</v>
      </c>
      <c r="CI27" s="114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3"/>
      <c r="G28" s="103">
        <f t="shared" si="0"/>
        <v>37240.44</v>
      </c>
      <c r="H28" s="15"/>
      <c r="I28" s="15"/>
      <c r="J28" s="15"/>
      <c r="K28" s="15"/>
      <c r="L28" s="15"/>
      <c r="M28" s="15"/>
      <c r="N28" s="95"/>
      <c r="O28" s="113">
        <v>26</v>
      </c>
      <c r="P28" s="113">
        <v>0</v>
      </c>
      <c r="Q28" s="114">
        <v>-18752.740000000002</v>
      </c>
      <c r="R28" s="177">
        <v>700.61</v>
      </c>
      <c r="S28" s="177">
        <v>13751</v>
      </c>
      <c r="T28" s="177">
        <v>17491.52</v>
      </c>
      <c r="U28" s="177">
        <v>0</v>
      </c>
      <c r="V28" s="177">
        <v>51857.63</v>
      </c>
      <c r="W28" s="177">
        <v>30365.29</v>
      </c>
      <c r="X28" s="177">
        <v>37240.44</v>
      </c>
      <c r="Y28" s="177">
        <v>6172.31</v>
      </c>
      <c r="Z28" s="177">
        <v>1900.34</v>
      </c>
      <c r="AA28" s="177">
        <v>0</v>
      </c>
      <c r="AB28" s="177">
        <v>0</v>
      </c>
      <c r="AC28" s="177">
        <v>5578.69</v>
      </c>
      <c r="AD28" s="177">
        <v>0</v>
      </c>
      <c r="AE28" s="177">
        <v>0</v>
      </c>
      <c r="AF28" s="177">
        <v>0</v>
      </c>
      <c r="AG28" s="177">
        <v>0</v>
      </c>
      <c r="AH28" s="177">
        <v>14622.9</v>
      </c>
      <c r="AI28" s="177">
        <v>0</v>
      </c>
      <c r="AJ28" s="177">
        <v>5564.1</v>
      </c>
      <c r="AK28" s="177">
        <v>0</v>
      </c>
      <c r="AL28" s="177">
        <v>90377.74</v>
      </c>
      <c r="AM28" s="177">
        <v>32132.28</v>
      </c>
      <c r="AN28" s="114">
        <v>8626.0300000000007</v>
      </c>
      <c r="AO28" s="114">
        <v>0</v>
      </c>
      <c r="AP28" s="114">
        <v>0</v>
      </c>
      <c r="AQ28" s="114">
        <v>7055.22</v>
      </c>
      <c r="AR28" s="114">
        <v>0</v>
      </c>
      <c r="AS28" s="114">
        <v>2015.84</v>
      </c>
      <c r="AT28" s="114">
        <v>886.91</v>
      </c>
      <c r="AU28" s="114">
        <v>33472.29</v>
      </c>
      <c r="AV28" s="114">
        <v>0</v>
      </c>
      <c r="AW28" s="114">
        <v>0</v>
      </c>
      <c r="AX28" s="114">
        <v>11199.19</v>
      </c>
      <c r="AY28" s="114">
        <v>0</v>
      </c>
      <c r="AZ28" s="114">
        <v>28297</v>
      </c>
      <c r="BA28" s="114">
        <v>19433</v>
      </c>
      <c r="BB28" s="114">
        <v>0</v>
      </c>
      <c r="BC28" s="114">
        <v>34984.28</v>
      </c>
      <c r="BD28" s="114">
        <v>76404.13</v>
      </c>
      <c r="BE28" s="114">
        <v>0</v>
      </c>
      <c r="BF28" s="114">
        <v>0</v>
      </c>
      <c r="BG28" s="114">
        <v>23376.04</v>
      </c>
      <c r="BH28" s="114">
        <v>0</v>
      </c>
      <c r="BI28" s="114">
        <v>18244.849999999999</v>
      </c>
      <c r="BJ28" s="114">
        <v>30314.86</v>
      </c>
      <c r="BK28" s="114">
        <v>13106.28</v>
      </c>
      <c r="BL28" s="114">
        <v>30000</v>
      </c>
      <c r="BM28" s="114">
        <v>0</v>
      </c>
      <c r="BN28" s="114">
        <v>0</v>
      </c>
      <c r="BO28" s="114">
        <v>0</v>
      </c>
      <c r="BP28" s="114">
        <v>0</v>
      </c>
      <c r="BQ28" s="114">
        <v>0</v>
      </c>
      <c r="BR28" s="114">
        <v>66583.66</v>
      </c>
      <c r="BS28" s="114">
        <v>8202.1200000000008</v>
      </c>
      <c r="BT28" s="114">
        <v>9187.85</v>
      </c>
      <c r="BU28" s="114">
        <v>22987.7</v>
      </c>
      <c r="BV28" s="114">
        <v>0</v>
      </c>
      <c r="BW28" s="114">
        <v>8026.42</v>
      </c>
      <c r="BX28" s="114">
        <v>0</v>
      </c>
      <c r="BY28" s="114">
        <v>3209.84</v>
      </c>
      <c r="BZ28" s="114">
        <v>0</v>
      </c>
      <c r="CA28" s="114">
        <v>99354</v>
      </c>
      <c r="CB28" s="114">
        <v>0</v>
      </c>
      <c r="CC28" s="114">
        <v>0</v>
      </c>
      <c r="CD28" s="114">
        <v>23970</v>
      </c>
      <c r="CE28" s="114">
        <v>0</v>
      </c>
      <c r="CF28" s="114">
        <v>0</v>
      </c>
      <c r="CG28" s="114">
        <v>0</v>
      </c>
      <c r="CH28" s="114">
        <v>8552.85</v>
      </c>
      <c r="CI28" s="114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3"/>
      <c r="G29" s="103">
        <f t="shared" si="0"/>
        <v>0</v>
      </c>
      <c r="H29" s="15"/>
      <c r="I29" s="15"/>
      <c r="J29" s="15"/>
      <c r="K29" s="15"/>
      <c r="L29" s="15"/>
      <c r="M29" s="15"/>
      <c r="N29" s="95"/>
      <c r="O29" s="113">
        <v>27</v>
      </c>
      <c r="P29" s="113">
        <v>0</v>
      </c>
      <c r="Q29" s="114">
        <v>3764.99</v>
      </c>
      <c r="R29" s="177">
        <v>0</v>
      </c>
      <c r="S29" s="177">
        <v>0</v>
      </c>
      <c r="T29" s="177">
        <v>0</v>
      </c>
      <c r="U29" s="177">
        <v>3900</v>
      </c>
      <c r="V29" s="177">
        <v>0</v>
      </c>
      <c r="W29" s="177">
        <v>0</v>
      </c>
      <c r="X29" s="177">
        <v>0</v>
      </c>
      <c r="Y29" s="177">
        <v>0</v>
      </c>
      <c r="Z29" s="177">
        <v>0</v>
      </c>
      <c r="AA29" s="177">
        <v>172800</v>
      </c>
      <c r="AB29" s="177">
        <v>0</v>
      </c>
      <c r="AC29" s="177">
        <v>0</v>
      </c>
      <c r="AD29" s="177">
        <v>104159.05</v>
      </c>
      <c r="AE29" s="177">
        <v>0</v>
      </c>
      <c r="AF29" s="177">
        <v>0</v>
      </c>
      <c r="AG29" s="177">
        <v>810</v>
      </c>
      <c r="AH29" s="177">
        <v>0</v>
      </c>
      <c r="AI29" s="177">
        <v>65710.39</v>
      </c>
      <c r="AJ29" s="177">
        <v>0</v>
      </c>
      <c r="AK29" s="177">
        <v>0</v>
      </c>
      <c r="AL29" s="177">
        <v>0</v>
      </c>
      <c r="AM29" s="177">
        <v>0</v>
      </c>
      <c r="AN29" s="114">
        <v>0</v>
      </c>
      <c r="AO29" s="114">
        <v>0</v>
      </c>
      <c r="AP29" s="114">
        <v>0</v>
      </c>
      <c r="AQ29" s="114">
        <v>3650</v>
      </c>
      <c r="AR29" s="114">
        <v>224974.73</v>
      </c>
      <c r="AS29" s="114">
        <v>0</v>
      </c>
      <c r="AT29" s="114">
        <v>0</v>
      </c>
      <c r="AU29" s="114">
        <v>0</v>
      </c>
      <c r="AV29" s="114">
        <v>0</v>
      </c>
      <c r="AW29" s="114">
        <v>0</v>
      </c>
      <c r="AX29" s="114">
        <v>0</v>
      </c>
      <c r="AY29" s="114">
        <v>0</v>
      </c>
      <c r="AZ29" s="114">
        <v>0</v>
      </c>
      <c r="BA29" s="114">
        <v>0</v>
      </c>
      <c r="BB29" s="114">
        <v>0</v>
      </c>
      <c r="BC29" s="114">
        <v>0</v>
      </c>
      <c r="BD29" s="114">
        <v>0</v>
      </c>
      <c r="BE29" s="114">
        <v>0</v>
      </c>
      <c r="BF29" s="114">
        <v>0</v>
      </c>
      <c r="BG29" s="114">
        <v>0</v>
      </c>
      <c r="BH29" s="114">
        <v>0</v>
      </c>
      <c r="BI29" s="114">
        <v>0</v>
      </c>
      <c r="BJ29" s="114">
        <v>0</v>
      </c>
      <c r="BK29" s="114">
        <v>634.88</v>
      </c>
      <c r="BL29" s="114">
        <v>0</v>
      </c>
      <c r="BM29" s="114">
        <v>9824.66</v>
      </c>
      <c r="BN29" s="114">
        <v>0</v>
      </c>
      <c r="BO29" s="114">
        <v>0</v>
      </c>
      <c r="BP29" s="114">
        <v>0</v>
      </c>
      <c r="BQ29" s="114">
        <v>0</v>
      </c>
      <c r="BR29" s="114">
        <v>106278.04</v>
      </c>
      <c r="BS29" s="114">
        <v>91403.54</v>
      </c>
      <c r="BT29" s="114">
        <v>26096.799999999999</v>
      </c>
      <c r="BU29" s="114">
        <v>0</v>
      </c>
      <c r="BV29" s="114">
        <v>0</v>
      </c>
      <c r="BW29" s="114">
        <v>0</v>
      </c>
      <c r="BX29" s="114">
        <v>0</v>
      </c>
      <c r="BY29" s="114">
        <v>0</v>
      </c>
      <c r="BZ29" s="114">
        <v>0</v>
      </c>
      <c r="CA29" s="114">
        <v>74</v>
      </c>
      <c r="CB29" s="114">
        <v>0</v>
      </c>
      <c r="CC29" s="114">
        <v>0</v>
      </c>
      <c r="CD29" s="114">
        <v>0</v>
      </c>
      <c r="CE29" s="114">
        <v>0</v>
      </c>
      <c r="CF29" s="114">
        <v>0</v>
      </c>
      <c r="CG29" s="114">
        <v>0</v>
      </c>
      <c r="CH29" s="114">
        <v>0</v>
      </c>
      <c r="CI29" s="114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4"/>
      <c r="G30" s="104">
        <f>HLOOKUP($E$3,$P$3:$CI$269,O30,FALSE)</f>
        <v>1702685.14</v>
      </c>
      <c r="H30" s="15"/>
      <c r="I30" s="18"/>
      <c r="J30" s="18"/>
      <c r="K30" s="18"/>
      <c r="L30" s="18"/>
      <c r="M30" s="18"/>
      <c r="N30" s="95"/>
      <c r="O30" s="113">
        <v>28</v>
      </c>
      <c r="P30" s="113">
        <v>0</v>
      </c>
      <c r="Q30" s="114">
        <v>1295792.0900000001</v>
      </c>
      <c r="R30" s="177">
        <v>322946.67</v>
      </c>
      <c r="S30" s="177">
        <v>3791562</v>
      </c>
      <c r="T30" s="177">
        <v>711340.02000000014</v>
      </c>
      <c r="U30" s="177">
        <v>1554358.2000000002</v>
      </c>
      <c r="V30" s="177">
        <v>5326504.88</v>
      </c>
      <c r="W30" s="177">
        <v>2169275.2400000002</v>
      </c>
      <c r="X30" s="177">
        <v>1702685.14</v>
      </c>
      <c r="Y30" s="177">
        <v>322477.75</v>
      </c>
      <c r="Z30" s="177">
        <v>208239.31</v>
      </c>
      <c r="AA30" s="177">
        <v>721685.66999999993</v>
      </c>
      <c r="AB30" s="177">
        <v>39763.949999999997</v>
      </c>
      <c r="AC30" s="177">
        <v>263089.51999999996</v>
      </c>
      <c r="AD30" s="177">
        <v>12325446.510000002</v>
      </c>
      <c r="AE30" s="177">
        <v>1132180.44</v>
      </c>
      <c r="AF30" s="177">
        <v>2364660.36</v>
      </c>
      <c r="AG30" s="177">
        <v>128569.22</v>
      </c>
      <c r="AH30" s="177">
        <v>340593.14</v>
      </c>
      <c r="AI30" s="177">
        <v>1174580.75</v>
      </c>
      <c r="AJ30" s="177">
        <v>904644.56</v>
      </c>
      <c r="AK30" s="177">
        <v>427285.43</v>
      </c>
      <c r="AL30" s="177">
        <v>5982342.2499999991</v>
      </c>
      <c r="AM30" s="177">
        <v>648822.29</v>
      </c>
      <c r="AN30" s="115">
        <v>4891379.7500000009</v>
      </c>
      <c r="AO30" s="115">
        <v>1537803.46</v>
      </c>
      <c r="AP30" s="115">
        <v>1442650.5300000003</v>
      </c>
      <c r="AQ30" s="115">
        <v>175120.06000000003</v>
      </c>
      <c r="AR30" s="115">
        <v>28850125.370000001</v>
      </c>
      <c r="AS30" s="115">
        <v>30115.11</v>
      </c>
      <c r="AT30" s="115">
        <v>55990.12</v>
      </c>
      <c r="AU30" s="115">
        <v>6365427.1400000006</v>
      </c>
      <c r="AV30" s="115">
        <v>90026476.24000001</v>
      </c>
      <c r="AW30" s="115">
        <v>16546013.989999998</v>
      </c>
      <c r="AX30" s="115">
        <v>1376142.3</v>
      </c>
      <c r="AY30" s="115">
        <v>138355.80000000002</v>
      </c>
      <c r="AZ30" s="115">
        <v>2109260</v>
      </c>
      <c r="BA30" s="115">
        <v>4143355.5599999996</v>
      </c>
      <c r="BB30" s="115">
        <v>508337.29999999993</v>
      </c>
      <c r="BC30" s="115">
        <v>320991.37</v>
      </c>
      <c r="BD30" s="115">
        <v>8693278.5700000003</v>
      </c>
      <c r="BE30" s="115">
        <v>829169.72</v>
      </c>
      <c r="BF30" s="115">
        <v>2264237</v>
      </c>
      <c r="BG30" s="115">
        <v>1240277.3800000001</v>
      </c>
      <c r="BH30" s="115">
        <v>4310480.8000000007</v>
      </c>
      <c r="BI30" s="115">
        <v>548539.79999999993</v>
      </c>
      <c r="BJ30" s="115">
        <v>627636.47999999998</v>
      </c>
      <c r="BK30" s="115">
        <v>588484.78000000014</v>
      </c>
      <c r="BL30" s="115">
        <v>7512896.3200000012</v>
      </c>
      <c r="BM30" s="115">
        <v>460635.22999999992</v>
      </c>
      <c r="BN30" s="115">
        <v>827250</v>
      </c>
      <c r="BO30" s="115">
        <v>1591250.5299999998</v>
      </c>
      <c r="BP30" s="115">
        <v>583969.03</v>
      </c>
      <c r="BQ30" s="115">
        <v>2200634</v>
      </c>
      <c r="BR30" s="115">
        <v>21765382.939999998</v>
      </c>
      <c r="BS30" s="115">
        <v>3659665.1300000008</v>
      </c>
      <c r="BT30" s="115">
        <v>311428</v>
      </c>
      <c r="BU30" s="115">
        <v>282484.61</v>
      </c>
      <c r="BV30" s="115">
        <v>526730.36</v>
      </c>
      <c r="BW30" s="115">
        <v>899497.53</v>
      </c>
      <c r="BX30" s="115">
        <v>3164099.48</v>
      </c>
      <c r="BY30" s="115">
        <v>644836.24</v>
      </c>
      <c r="BZ30" s="115">
        <v>48560662.950000003</v>
      </c>
      <c r="CA30" s="115">
        <v>5572838</v>
      </c>
      <c r="CB30" s="115">
        <v>75160.289999999994</v>
      </c>
      <c r="CC30" s="115">
        <v>6278264</v>
      </c>
      <c r="CD30" s="115">
        <v>1320244</v>
      </c>
      <c r="CE30" s="115">
        <v>376283.3</v>
      </c>
      <c r="CF30" s="115">
        <v>131564</v>
      </c>
      <c r="CG30" s="115">
        <v>264132</v>
      </c>
      <c r="CH30" s="115">
        <v>3345872.4799999995</v>
      </c>
      <c r="CI30" s="115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3"/>
      <c r="G31" s="103">
        <f t="shared" ref="G31:G43" si="1">HLOOKUP($E$3,$Q$3:$CI$269,O31,TRUE)</f>
        <v>33811.9</v>
      </c>
      <c r="H31" s="15"/>
      <c r="I31" s="15"/>
      <c r="J31" s="15"/>
      <c r="K31" s="15"/>
      <c r="L31" s="15"/>
      <c r="M31" s="15"/>
      <c r="N31" s="95"/>
      <c r="O31" s="113">
        <v>29</v>
      </c>
      <c r="P31" s="113">
        <v>0</v>
      </c>
      <c r="Q31" s="114">
        <v>68264.149999999994</v>
      </c>
      <c r="R31" s="177">
        <v>0</v>
      </c>
      <c r="S31" s="177">
        <v>0</v>
      </c>
      <c r="T31" s="177">
        <v>76803.62</v>
      </c>
      <c r="U31" s="177">
        <v>81810.210000000006</v>
      </c>
      <c r="V31" s="177">
        <v>0</v>
      </c>
      <c r="W31" s="177">
        <v>0</v>
      </c>
      <c r="X31" s="177">
        <v>33811.9</v>
      </c>
      <c r="Y31" s="177">
        <v>43284.33</v>
      </c>
      <c r="Z31" s="177">
        <v>0</v>
      </c>
      <c r="AA31" s="177">
        <v>105173.89</v>
      </c>
      <c r="AB31" s="177">
        <v>0</v>
      </c>
      <c r="AC31" s="177">
        <v>0</v>
      </c>
      <c r="AD31" s="177">
        <v>0</v>
      </c>
      <c r="AE31" s="177">
        <v>474071.66</v>
      </c>
      <c r="AF31" s="177">
        <v>0</v>
      </c>
      <c r="AG31" s="177">
        <v>0</v>
      </c>
      <c r="AH31" s="177">
        <v>40769.99</v>
      </c>
      <c r="AI31" s="177">
        <v>369946.43</v>
      </c>
      <c r="AJ31" s="177">
        <v>0</v>
      </c>
      <c r="AK31" s="177">
        <v>40472.83</v>
      </c>
      <c r="AL31" s="177">
        <v>0</v>
      </c>
      <c r="AM31" s="177">
        <v>246462.22</v>
      </c>
      <c r="AN31" s="114">
        <v>0</v>
      </c>
      <c r="AO31" s="114">
        <v>127302.94</v>
      </c>
      <c r="AP31" s="114">
        <v>0</v>
      </c>
      <c r="AQ31" s="114">
        <v>17828.900000000001</v>
      </c>
      <c r="AR31" s="114">
        <v>255696.35</v>
      </c>
      <c r="AS31" s="114">
        <v>11148.76</v>
      </c>
      <c r="AT31" s="114">
        <v>6560</v>
      </c>
      <c r="AU31" s="114">
        <v>191188.75</v>
      </c>
      <c r="AV31" s="114">
        <v>10947316.060000001</v>
      </c>
      <c r="AW31" s="114">
        <v>0</v>
      </c>
      <c r="AX31" s="114">
        <v>8489.36</v>
      </c>
      <c r="AY31" s="114">
        <v>199244.82</v>
      </c>
      <c r="AZ31" s="114">
        <v>68797</v>
      </c>
      <c r="BA31" s="114">
        <v>0</v>
      </c>
      <c r="BB31" s="114">
        <v>0</v>
      </c>
      <c r="BC31" s="114">
        <v>311015.37</v>
      </c>
      <c r="BD31" s="114">
        <v>1801737.89</v>
      </c>
      <c r="BE31" s="114">
        <v>0</v>
      </c>
      <c r="BF31" s="114">
        <v>0</v>
      </c>
      <c r="BG31" s="114">
        <v>112450.69</v>
      </c>
      <c r="BH31" s="114">
        <v>525742.03</v>
      </c>
      <c r="BI31" s="114">
        <v>34432.97</v>
      </c>
      <c r="BJ31" s="114">
        <v>0</v>
      </c>
      <c r="BK31" s="114">
        <v>9914.25</v>
      </c>
      <c r="BL31" s="114">
        <v>476000.32</v>
      </c>
      <c r="BM31" s="114">
        <v>140363.10999999999</v>
      </c>
      <c r="BN31" s="114">
        <v>0</v>
      </c>
      <c r="BO31" s="114">
        <v>169529.51</v>
      </c>
      <c r="BP31" s="114">
        <v>7307.59</v>
      </c>
      <c r="BQ31" s="114">
        <v>258685</v>
      </c>
      <c r="BR31" s="114">
        <v>3812.53</v>
      </c>
      <c r="BS31" s="114">
        <v>0</v>
      </c>
      <c r="BT31" s="114">
        <v>0</v>
      </c>
      <c r="BU31" s="114">
        <v>0</v>
      </c>
      <c r="BV31" s="114">
        <v>0</v>
      </c>
      <c r="BW31" s="114">
        <v>109209.7</v>
      </c>
      <c r="BX31" s="114">
        <v>1066444.6399999999</v>
      </c>
      <c r="BY31" s="114">
        <v>26731.37</v>
      </c>
      <c r="BZ31" s="114">
        <v>19422460.649999999</v>
      </c>
      <c r="CA31" s="114">
        <v>548562</v>
      </c>
      <c r="CB31" s="114">
        <v>1644.31</v>
      </c>
      <c r="CC31" s="114">
        <v>473680</v>
      </c>
      <c r="CD31" s="114">
        <v>83978</v>
      </c>
      <c r="CE31" s="114">
        <v>57138.25</v>
      </c>
      <c r="CF31" s="114">
        <v>2561</v>
      </c>
      <c r="CG31" s="114">
        <v>17479</v>
      </c>
      <c r="CH31" s="114">
        <v>94952.16</v>
      </c>
      <c r="CI31" s="114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3"/>
      <c r="G32" s="103">
        <f t="shared" si="1"/>
        <v>44791.86</v>
      </c>
      <c r="H32" s="15"/>
      <c r="I32" s="15"/>
      <c r="J32" s="15"/>
      <c r="K32" s="15"/>
      <c r="L32" s="15"/>
      <c r="M32" s="15"/>
      <c r="N32" s="95"/>
      <c r="O32" s="113">
        <v>30</v>
      </c>
      <c r="P32" s="113">
        <v>0</v>
      </c>
      <c r="Q32" s="114">
        <v>2853.9</v>
      </c>
      <c r="R32" s="177">
        <v>0</v>
      </c>
      <c r="S32" s="177">
        <v>0</v>
      </c>
      <c r="T32" s="177">
        <v>59976.18</v>
      </c>
      <c r="U32" s="177">
        <v>7200.57</v>
      </c>
      <c r="V32" s="177">
        <v>138933.73000000001</v>
      </c>
      <c r="W32" s="177">
        <v>0</v>
      </c>
      <c r="X32" s="177">
        <v>44791.86</v>
      </c>
      <c r="Y32" s="177">
        <v>0</v>
      </c>
      <c r="Z32" s="177">
        <v>0</v>
      </c>
      <c r="AA32" s="177">
        <v>4565.47</v>
      </c>
      <c r="AB32" s="177">
        <v>7947.74</v>
      </c>
      <c r="AC32" s="177">
        <v>0</v>
      </c>
      <c r="AD32" s="177">
        <v>0</v>
      </c>
      <c r="AE32" s="177">
        <v>0</v>
      </c>
      <c r="AF32" s="177">
        <v>0</v>
      </c>
      <c r="AG32" s="177">
        <v>62772.34</v>
      </c>
      <c r="AH32" s="177">
        <v>4392.6400000000003</v>
      </c>
      <c r="AI32" s="177">
        <v>0</v>
      </c>
      <c r="AJ32" s="177">
        <v>4946.82</v>
      </c>
      <c r="AK32" s="177">
        <v>0</v>
      </c>
      <c r="AL32" s="177">
        <v>45460.5</v>
      </c>
      <c r="AM32" s="177">
        <v>0</v>
      </c>
      <c r="AN32" s="114">
        <v>0</v>
      </c>
      <c r="AO32" s="114">
        <v>0</v>
      </c>
      <c r="AP32" s="114">
        <v>0</v>
      </c>
      <c r="AQ32" s="114">
        <v>0</v>
      </c>
      <c r="AR32" s="114">
        <v>247471.56</v>
      </c>
      <c r="AS32" s="114">
        <v>0</v>
      </c>
      <c r="AT32" s="114">
        <v>0</v>
      </c>
      <c r="AU32" s="114">
        <v>4122.12</v>
      </c>
      <c r="AV32" s="114">
        <v>409981.92</v>
      </c>
      <c r="AW32" s="114">
        <v>0</v>
      </c>
      <c r="AX32" s="114">
        <v>0</v>
      </c>
      <c r="AY32" s="114">
        <v>0</v>
      </c>
      <c r="AZ32" s="114">
        <v>44400</v>
      </c>
      <c r="BA32" s="114">
        <v>192216.33</v>
      </c>
      <c r="BB32" s="114">
        <v>0</v>
      </c>
      <c r="BC32" s="114">
        <v>0</v>
      </c>
      <c r="BD32" s="114">
        <v>81035.600000000006</v>
      </c>
      <c r="BE32" s="114">
        <v>3079.21</v>
      </c>
      <c r="BF32" s="114">
        <v>0</v>
      </c>
      <c r="BG32" s="114">
        <v>0</v>
      </c>
      <c r="BH32" s="114">
        <v>0</v>
      </c>
      <c r="BI32" s="114">
        <v>0</v>
      </c>
      <c r="BJ32" s="114">
        <v>107819.74</v>
      </c>
      <c r="BK32" s="114">
        <v>67.34</v>
      </c>
      <c r="BL32" s="114">
        <v>15358.02</v>
      </c>
      <c r="BM32" s="114">
        <v>0</v>
      </c>
      <c r="BN32" s="114">
        <v>0</v>
      </c>
      <c r="BO32" s="114">
        <v>3640.26</v>
      </c>
      <c r="BP32" s="114">
        <v>16064.3</v>
      </c>
      <c r="BQ32" s="114">
        <v>5575</v>
      </c>
      <c r="BR32" s="114">
        <v>23516.39</v>
      </c>
      <c r="BS32" s="114">
        <v>224709.95</v>
      </c>
      <c r="BT32" s="114">
        <v>1846.53</v>
      </c>
      <c r="BU32" s="114">
        <v>0</v>
      </c>
      <c r="BV32" s="114">
        <v>0</v>
      </c>
      <c r="BW32" s="114">
        <v>402.4</v>
      </c>
      <c r="BX32" s="114">
        <v>13942.08</v>
      </c>
      <c r="BY32" s="114">
        <v>0</v>
      </c>
      <c r="BZ32" s="114">
        <v>14284733.140000001</v>
      </c>
      <c r="CA32" s="114">
        <v>9240</v>
      </c>
      <c r="CB32" s="114">
        <v>0</v>
      </c>
      <c r="CC32" s="114">
        <v>50605</v>
      </c>
      <c r="CD32" s="114">
        <v>15656</v>
      </c>
      <c r="CE32" s="114">
        <v>0</v>
      </c>
      <c r="CF32" s="114">
        <v>12241</v>
      </c>
      <c r="CG32" s="114">
        <v>14261</v>
      </c>
      <c r="CH32" s="114">
        <v>1954.91</v>
      </c>
      <c r="CI32" s="114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3"/>
      <c r="G33" s="103">
        <f t="shared" si="1"/>
        <v>0</v>
      </c>
      <c r="H33" s="15"/>
      <c r="I33" s="15"/>
      <c r="J33" s="15"/>
      <c r="K33" s="15"/>
      <c r="L33" s="15"/>
      <c r="M33" s="15"/>
      <c r="N33" s="95"/>
      <c r="O33" s="113">
        <v>31</v>
      </c>
      <c r="P33" s="113">
        <v>0</v>
      </c>
      <c r="Q33" s="114">
        <v>0</v>
      </c>
      <c r="R33" s="177">
        <v>0</v>
      </c>
      <c r="S33" s="177">
        <v>0</v>
      </c>
      <c r="T33" s="177">
        <v>62985.83</v>
      </c>
      <c r="U33" s="177">
        <v>0</v>
      </c>
      <c r="V33" s="177">
        <v>0</v>
      </c>
      <c r="W33" s="177">
        <v>22353.05</v>
      </c>
      <c r="X33" s="177">
        <v>0</v>
      </c>
      <c r="Y33" s="177">
        <v>0</v>
      </c>
      <c r="Z33" s="177">
        <v>0</v>
      </c>
      <c r="AA33" s="177">
        <v>0</v>
      </c>
      <c r="AB33" s="177">
        <v>0</v>
      </c>
      <c r="AC33" s="177">
        <v>0</v>
      </c>
      <c r="AD33" s="177">
        <v>0</v>
      </c>
      <c r="AE33" s="177">
        <v>0</v>
      </c>
      <c r="AF33" s="177">
        <v>279788.24</v>
      </c>
      <c r="AG33" s="177">
        <v>53287.28</v>
      </c>
      <c r="AH33" s="177">
        <v>0</v>
      </c>
      <c r="AI33" s="177">
        <v>0</v>
      </c>
      <c r="AJ33" s="177">
        <v>0</v>
      </c>
      <c r="AK33" s="177">
        <v>0</v>
      </c>
      <c r="AL33" s="177">
        <v>0</v>
      </c>
      <c r="AM33" s="177">
        <v>16403.830000000002</v>
      </c>
      <c r="AN33" s="114">
        <v>0</v>
      </c>
      <c r="AO33" s="114">
        <v>0</v>
      </c>
      <c r="AP33" s="114">
        <v>0</v>
      </c>
      <c r="AQ33" s="114">
        <v>0</v>
      </c>
      <c r="AR33" s="114">
        <v>0</v>
      </c>
      <c r="AS33" s="114">
        <v>0</v>
      </c>
      <c r="AT33" s="114">
        <v>0</v>
      </c>
      <c r="AU33" s="114">
        <v>24662.7</v>
      </c>
      <c r="AV33" s="114">
        <v>1647615.24</v>
      </c>
      <c r="AW33" s="114">
        <v>972763.11</v>
      </c>
      <c r="AX33" s="114">
        <v>0</v>
      </c>
      <c r="AY33" s="114">
        <v>0</v>
      </c>
      <c r="AZ33" s="114">
        <v>0</v>
      </c>
      <c r="BA33" s="114">
        <v>730662.01</v>
      </c>
      <c r="BB33" s="114">
        <v>0</v>
      </c>
      <c r="BC33" s="114">
        <v>0</v>
      </c>
      <c r="BD33" s="114">
        <v>0</v>
      </c>
      <c r="BE33" s="114">
        <v>0</v>
      </c>
      <c r="BF33" s="114">
        <v>0</v>
      </c>
      <c r="BG33" s="114">
        <v>0</v>
      </c>
      <c r="BH33" s="114">
        <v>0</v>
      </c>
      <c r="BI33" s="114">
        <v>49500.41</v>
      </c>
      <c r="BJ33" s="114">
        <v>0</v>
      </c>
      <c r="BK33" s="114">
        <v>3596.37</v>
      </c>
      <c r="BL33" s="114">
        <v>96689.16</v>
      </c>
      <c r="BM33" s="114">
        <v>0</v>
      </c>
      <c r="BN33" s="114">
        <v>0</v>
      </c>
      <c r="BO33" s="114">
        <v>0</v>
      </c>
      <c r="BP33" s="114">
        <v>0</v>
      </c>
      <c r="BQ33" s="114">
        <v>0</v>
      </c>
      <c r="BR33" s="114">
        <v>242301.77</v>
      </c>
      <c r="BS33" s="114">
        <v>91106.68</v>
      </c>
      <c r="BT33" s="114">
        <v>0</v>
      </c>
      <c r="BU33" s="114">
        <v>0</v>
      </c>
      <c r="BV33" s="114">
        <v>0</v>
      </c>
      <c r="BW33" s="114">
        <v>0</v>
      </c>
      <c r="BX33" s="114">
        <v>0</v>
      </c>
      <c r="BY33" s="114">
        <v>0</v>
      </c>
      <c r="BZ33" s="114">
        <v>0</v>
      </c>
      <c r="CA33" s="114">
        <v>0</v>
      </c>
      <c r="CB33" s="114">
        <v>0</v>
      </c>
      <c r="CC33" s="114">
        <v>57766</v>
      </c>
      <c r="CD33" s="114">
        <v>0</v>
      </c>
      <c r="CE33" s="114">
        <v>0</v>
      </c>
      <c r="CF33" s="114">
        <v>0</v>
      </c>
      <c r="CG33" s="114">
        <v>0</v>
      </c>
      <c r="CH33" s="114">
        <v>0</v>
      </c>
      <c r="CI33" s="114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3"/>
      <c r="G34" s="103">
        <f t="shared" si="1"/>
        <v>192234.54</v>
      </c>
      <c r="H34" s="15"/>
      <c r="I34" s="15"/>
      <c r="J34" s="15"/>
      <c r="K34" s="15"/>
      <c r="L34" s="15"/>
      <c r="M34" s="15"/>
      <c r="N34" s="95"/>
      <c r="O34" s="113">
        <v>32</v>
      </c>
      <c r="P34" s="113">
        <v>0</v>
      </c>
      <c r="Q34" s="114">
        <v>122181.99</v>
      </c>
      <c r="R34" s="177">
        <v>6769.92</v>
      </c>
      <c r="S34" s="177">
        <v>76514</v>
      </c>
      <c r="T34" s="177">
        <v>1222.4100000000001</v>
      </c>
      <c r="U34" s="177">
        <v>3639.94</v>
      </c>
      <c r="V34" s="177">
        <v>3546.07</v>
      </c>
      <c r="W34" s="177">
        <v>0</v>
      </c>
      <c r="X34" s="177">
        <v>192234.54</v>
      </c>
      <c r="Y34" s="177">
        <v>12225.62</v>
      </c>
      <c r="Z34" s="177">
        <v>0</v>
      </c>
      <c r="AA34" s="177">
        <v>35930.61</v>
      </c>
      <c r="AB34" s="177">
        <v>5093.05</v>
      </c>
      <c r="AC34" s="177">
        <v>0</v>
      </c>
      <c r="AD34" s="177">
        <v>0</v>
      </c>
      <c r="AE34" s="177">
        <v>109248.52</v>
      </c>
      <c r="AF34" s="177">
        <v>104492.04</v>
      </c>
      <c r="AG34" s="177">
        <v>0</v>
      </c>
      <c r="AH34" s="177">
        <v>13968.58</v>
      </c>
      <c r="AI34" s="177">
        <v>300</v>
      </c>
      <c r="AJ34" s="177">
        <v>670.65</v>
      </c>
      <c r="AK34" s="177">
        <v>28422.37</v>
      </c>
      <c r="AL34" s="177">
        <v>159993.48000000001</v>
      </c>
      <c r="AM34" s="177">
        <v>840.78</v>
      </c>
      <c r="AN34" s="114">
        <v>13987</v>
      </c>
      <c r="AO34" s="114">
        <v>81097.320000000007</v>
      </c>
      <c r="AP34" s="114">
        <v>7747.07</v>
      </c>
      <c r="AQ34" s="114">
        <v>0</v>
      </c>
      <c r="AR34" s="114">
        <v>201013.5</v>
      </c>
      <c r="AS34" s="114">
        <v>0</v>
      </c>
      <c r="AT34" s="114">
        <v>0</v>
      </c>
      <c r="AU34" s="114">
        <v>218906.9</v>
      </c>
      <c r="AV34" s="114">
        <v>15515043.470000001</v>
      </c>
      <c r="AW34" s="114">
        <v>354310.12</v>
      </c>
      <c r="AX34" s="114">
        <v>33377.07</v>
      </c>
      <c r="AY34" s="114">
        <v>15675</v>
      </c>
      <c r="AZ34" s="114">
        <v>226885</v>
      </c>
      <c r="BA34" s="114">
        <v>124180.6</v>
      </c>
      <c r="BB34" s="114">
        <v>0</v>
      </c>
      <c r="BC34" s="114">
        <v>44763.37</v>
      </c>
      <c r="BD34" s="114">
        <v>344055.72</v>
      </c>
      <c r="BE34" s="114">
        <v>4794.67</v>
      </c>
      <c r="BF34" s="114">
        <v>0</v>
      </c>
      <c r="BG34" s="114">
        <v>87058.2</v>
      </c>
      <c r="BH34" s="114">
        <v>12381.19</v>
      </c>
      <c r="BI34" s="114">
        <v>3294.48</v>
      </c>
      <c r="BJ34" s="114">
        <v>110661.56</v>
      </c>
      <c r="BK34" s="114">
        <v>7808.04</v>
      </c>
      <c r="BL34" s="114">
        <v>141637.84</v>
      </c>
      <c r="BM34" s="114">
        <v>11226.17</v>
      </c>
      <c r="BN34" s="114">
        <v>0</v>
      </c>
      <c r="BO34" s="114">
        <v>243310.79</v>
      </c>
      <c r="BP34" s="114">
        <v>96669.2</v>
      </c>
      <c r="BQ34" s="114">
        <v>0</v>
      </c>
      <c r="BR34" s="114">
        <v>380503.75</v>
      </c>
      <c r="BS34" s="114">
        <v>35138.14</v>
      </c>
      <c r="BT34" s="114">
        <v>565.99</v>
      </c>
      <c r="BU34" s="114">
        <v>38750.15</v>
      </c>
      <c r="BV34" s="114">
        <v>0</v>
      </c>
      <c r="BW34" s="114">
        <v>23019.69</v>
      </c>
      <c r="BX34" s="114">
        <v>113253.7</v>
      </c>
      <c r="BY34" s="114">
        <v>340.02</v>
      </c>
      <c r="BZ34" s="114">
        <v>3212202.24</v>
      </c>
      <c r="CA34" s="114">
        <v>355275</v>
      </c>
      <c r="CB34" s="114">
        <v>0</v>
      </c>
      <c r="CC34" s="114">
        <v>24965</v>
      </c>
      <c r="CD34" s="114">
        <v>59280</v>
      </c>
      <c r="CE34" s="114">
        <v>29016.29</v>
      </c>
      <c r="CF34" s="114">
        <v>25614</v>
      </c>
      <c r="CG34" s="114">
        <v>163068</v>
      </c>
      <c r="CH34" s="114">
        <v>348592.18</v>
      </c>
      <c r="CI34" s="114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3"/>
      <c r="G35" s="103">
        <f t="shared" si="1"/>
        <v>85079.6</v>
      </c>
      <c r="H35" s="15"/>
      <c r="I35" s="15"/>
      <c r="J35" s="15"/>
      <c r="K35" s="15"/>
      <c r="L35" s="15"/>
      <c r="M35" s="15"/>
      <c r="N35" s="95"/>
      <c r="O35" s="113">
        <v>33</v>
      </c>
      <c r="P35" s="113">
        <v>0</v>
      </c>
      <c r="Q35" s="114">
        <v>127827.42</v>
      </c>
      <c r="R35" s="177">
        <v>0</v>
      </c>
      <c r="S35" s="177">
        <v>3835</v>
      </c>
      <c r="T35" s="177">
        <v>30322.22</v>
      </c>
      <c r="U35" s="177">
        <v>55725.75</v>
      </c>
      <c r="V35" s="177">
        <v>184909.56</v>
      </c>
      <c r="W35" s="177">
        <v>39719.79</v>
      </c>
      <c r="X35" s="177">
        <v>85079.6</v>
      </c>
      <c r="Y35" s="177">
        <v>13107.17</v>
      </c>
      <c r="Z35" s="177">
        <v>0</v>
      </c>
      <c r="AA35" s="177">
        <v>91285.74</v>
      </c>
      <c r="AB35" s="177">
        <v>2693</v>
      </c>
      <c r="AC35" s="177">
        <v>12302.31</v>
      </c>
      <c r="AD35" s="177">
        <v>0</v>
      </c>
      <c r="AE35" s="177">
        <v>162024.95999999999</v>
      </c>
      <c r="AF35" s="177">
        <v>0</v>
      </c>
      <c r="AG35" s="177">
        <v>56496.7</v>
      </c>
      <c r="AH35" s="177">
        <v>7308.58</v>
      </c>
      <c r="AI35" s="177">
        <v>34878.769999999997</v>
      </c>
      <c r="AJ35" s="177">
        <v>64492.72</v>
      </c>
      <c r="AK35" s="177">
        <v>41705.480000000003</v>
      </c>
      <c r="AL35" s="177">
        <v>214280.77</v>
      </c>
      <c r="AM35" s="177">
        <v>38056.769999999997</v>
      </c>
      <c r="AN35" s="114">
        <v>44011.27</v>
      </c>
      <c r="AO35" s="114">
        <v>257906.57</v>
      </c>
      <c r="AP35" s="114">
        <v>7161.41</v>
      </c>
      <c r="AQ35" s="114">
        <v>41299.699999999997</v>
      </c>
      <c r="AR35" s="114">
        <v>26827.61</v>
      </c>
      <c r="AS35" s="114">
        <v>0</v>
      </c>
      <c r="AT35" s="114">
        <v>8772.17</v>
      </c>
      <c r="AU35" s="114">
        <v>174172.01</v>
      </c>
      <c r="AV35" s="114">
        <v>20495276.84</v>
      </c>
      <c r="AW35" s="114">
        <v>363098.19</v>
      </c>
      <c r="AX35" s="114">
        <v>10631.58</v>
      </c>
      <c r="AY35" s="114">
        <v>7533.41</v>
      </c>
      <c r="AZ35" s="114">
        <v>73245</v>
      </c>
      <c r="BA35" s="114">
        <v>240866.9</v>
      </c>
      <c r="BB35" s="114">
        <v>0</v>
      </c>
      <c r="BC35" s="114">
        <v>0</v>
      </c>
      <c r="BD35" s="114">
        <v>505961.18</v>
      </c>
      <c r="BE35" s="114">
        <v>23372.97</v>
      </c>
      <c r="BF35" s="114">
        <v>278157</v>
      </c>
      <c r="BG35" s="114">
        <v>112932.57</v>
      </c>
      <c r="BH35" s="114">
        <v>88323.22</v>
      </c>
      <c r="BI35" s="114">
        <v>60723.64</v>
      </c>
      <c r="BJ35" s="114">
        <v>50319.8</v>
      </c>
      <c r="BK35" s="114">
        <v>26970.27</v>
      </c>
      <c r="BL35" s="114">
        <v>58944.19</v>
      </c>
      <c r="BM35" s="114">
        <v>18410.669999999998</v>
      </c>
      <c r="BN35" s="114">
        <v>561553</v>
      </c>
      <c r="BO35" s="114">
        <v>461321.1</v>
      </c>
      <c r="BP35" s="114">
        <v>9871.17</v>
      </c>
      <c r="BQ35" s="114">
        <v>0</v>
      </c>
      <c r="BR35" s="114">
        <v>298910.62</v>
      </c>
      <c r="BS35" s="114">
        <v>56457.33</v>
      </c>
      <c r="BT35" s="114">
        <v>10927.77</v>
      </c>
      <c r="BU35" s="114">
        <v>15575.75</v>
      </c>
      <c r="BV35" s="114">
        <v>35677.33</v>
      </c>
      <c r="BW35" s="114">
        <v>6011.81</v>
      </c>
      <c r="BX35" s="114">
        <v>212727.16</v>
      </c>
      <c r="BY35" s="114">
        <v>3942.93</v>
      </c>
      <c r="BZ35" s="114">
        <v>0</v>
      </c>
      <c r="CA35" s="114">
        <v>52535</v>
      </c>
      <c r="CB35" s="114">
        <v>20317.060000000001</v>
      </c>
      <c r="CC35" s="114">
        <v>209754</v>
      </c>
      <c r="CD35" s="114">
        <v>188644</v>
      </c>
      <c r="CE35" s="114">
        <v>5801.76</v>
      </c>
      <c r="CF35" s="114">
        <v>16176</v>
      </c>
      <c r="CG35" s="114">
        <v>159739</v>
      </c>
      <c r="CH35" s="114">
        <v>82180.39</v>
      </c>
      <c r="CI35" s="114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3"/>
      <c r="G36" s="103">
        <f t="shared" si="1"/>
        <v>323488.53999999998</v>
      </c>
      <c r="H36" s="15"/>
      <c r="I36" s="15"/>
      <c r="J36" s="15"/>
      <c r="K36" s="15"/>
      <c r="L36" s="15"/>
      <c r="M36" s="15"/>
      <c r="N36" s="95"/>
      <c r="O36" s="113">
        <v>34</v>
      </c>
      <c r="P36" s="113">
        <v>0</v>
      </c>
      <c r="Q36" s="114">
        <v>656415.57999999996</v>
      </c>
      <c r="R36" s="177">
        <v>480</v>
      </c>
      <c r="S36" s="177">
        <v>78864</v>
      </c>
      <c r="T36" s="177">
        <v>163820.96</v>
      </c>
      <c r="U36" s="177">
        <v>200915.67</v>
      </c>
      <c r="V36" s="177">
        <v>1092957.54</v>
      </c>
      <c r="W36" s="177">
        <v>500336.5</v>
      </c>
      <c r="X36" s="177">
        <v>323488.53999999998</v>
      </c>
      <c r="Y36" s="177">
        <v>11728.62</v>
      </c>
      <c r="Z36" s="177">
        <v>0</v>
      </c>
      <c r="AA36" s="177">
        <v>354023.63</v>
      </c>
      <c r="AB36" s="177">
        <v>4521.75</v>
      </c>
      <c r="AC36" s="177">
        <v>151180.76999999999</v>
      </c>
      <c r="AD36" s="177">
        <v>3267818.11</v>
      </c>
      <c r="AE36" s="177">
        <v>377820.97</v>
      </c>
      <c r="AF36" s="177">
        <v>0</v>
      </c>
      <c r="AG36" s="177">
        <v>0</v>
      </c>
      <c r="AH36" s="177">
        <v>46203.19</v>
      </c>
      <c r="AI36" s="177">
        <v>159428.98000000001</v>
      </c>
      <c r="AJ36" s="177">
        <v>79683.23</v>
      </c>
      <c r="AK36" s="177">
        <v>63367.3</v>
      </c>
      <c r="AL36" s="177">
        <v>332020.59999999998</v>
      </c>
      <c r="AM36" s="177">
        <v>63288.85</v>
      </c>
      <c r="AN36" s="114">
        <v>156038.76</v>
      </c>
      <c r="AO36" s="114">
        <v>610042.35</v>
      </c>
      <c r="AP36" s="114">
        <v>1921.5</v>
      </c>
      <c r="AQ36" s="114">
        <v>39376.85</v>
      </c>
      <c r="AR36" s="114">
        <v>1156568.04</v>
      </c>
      <c r="AS36" s="114">
        <v>4844.75</v>
      </c>
      <c r="AT36" s="114">
        <v>36494.410000000003</v>
      </c>
      <c r="AU36" s="114">
        <v>708926.22</v>
      </c>
      <c r="AV36" s="114">
        <v>50028895.049999997</v>
      </c>
      <c r="AW36" s="114">
        <v>583558.42000000004</v>
      </c>
      <c r="AX36" s="114">
        <v>49139.87</v>
      </c>
      <c r="AY36" s="114">
        <v>205453</v>
      </c>
      <c r="AZ36" s="114">
        <v>166037</v>
      </c>
      <c r="BA36" s="114">
        <v>1058766.72</v>
      </c>
      <c r="BB36" s="114">
        <v>0</v>
      </c>
      <c r="BC36" s="114">
        <v>0</v>
      </c>
      <c r="BD36" s="114">
        <v>1477796.01</v>
      </c>
      <c r="BE36" s="114">
        <v>21035.11</v>
      </c>
      <c r="BF36" s="114">
        <v>293567</v>
      </c>
      <c r="BG36" s="114">
        <v>449540.25</v>
      </c>
      <c r="BH36" s="114">
        <v>781873.64</v>
      </c>
      <c r="BI36" s="114">
        <v>29997.85</v>
      </c>
      <c r="BJ36" s="114">
        <v>232213.43</v>
      </c>
      <c r="BK36" s="114">
        <v>143750.5</v>
      </c>
      <c r="BL36" s="114">
        <v>173360.18</v>
      </c>
      <c r="BM36" s="114">
        <v>54281.26</v>
      </c>
      <c r="BN36" s="114">
        <v>51232</v>
      </c>
      <c r="BO36" s="114">
        <v>0</v>
      </c>
      <c r="BP36" s="114">
        <v>155816.42000000001</v>
      </c>
      <c r="BQ36" s="114">
        <v>188576</v>
      </c>
      <c r="BR36" s="114">
        <v>1788215.67</v>
      </c>
      <c r="BS36" s="114">
        <v>522241.7</v>
      </c>
      <c r="BT36" s="114">
        <v>9327.84</v>
      </c>
      <c r="BU36" s="114">
        <v>186054.64</v>
      </c>
      <c r="BV36" s="114">
        <v>0</v>
      </c>
      <c r="BW36" s="114">
        <v>43362.77</v>
      </c>
      <c r="BX36" s="114">
        <v>1069986.51</v>
      </c>
      <c r="BY36" s="114">
        <v>7625.7</v>
      </c>
      <c r="BZ36" s="114">
        <v>16912537.890000001</v>
      </c>
      <c r="CA36" s="114">
        <v>328785</v>
      </c>
      <c r="CB36" s="114">
        <v>222757.23</v>
      </c>
      <c r="CC36" s="114">
        <v>71229</v>
      </c>
      <c r="CD36" s="114">
        <v>475431</v>
      </c>
      <c r="CE36" s="114">
        <v>5266.99</v>
      </c>
      <c r="CF36" s="114">
        <v>51624</v>
      </c>
      <c r="CG36" s="114">
        <v>247107</v>
      </c>
      <c r="CH36" s="114">
        <v>339587.77</v>
      </c>
      <c r="CI36" s="114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3"/>
      <c r="G37" s="103">
        <f t="shared" si="1"/>
        <v>272975.89</v>
      </c>
      <c r="H37" s="15"/>
      <c r="I37" s="15"/>
      <c r="J37" s="15"/>
      <c r="K37" s="15"/>
      <c r="L37" s="15"/>
      <c r="M37" s="15"/>
      <c r="N37" s="95"/>
      <c r="O37" s="113">
        <v>35</v>
      </c>
      <c r="P37" s="113">
        <v>0</v>
      </c>
      <c r="Q37" s="114">
        <v>250677.44</v>
      </c>
      <c r="R37" s="177">
        <v>179.74</v>
      </c>
      <c r="S37" s="177">
        <v>1350</v>
      </c>
      <c r="T37" s="177">
        <v>60916.82</v>
      </c>
      <c r="U37" s="177">
        <v>348454.26</v>
      </c>
      <c r="V37" s="177">
        <v>240384.79</v>
      </c>
      <c r="W37" s="177">
        <v>318230.56</v>
      </c>
      <c r="X37" s="177">
        <v>272975.89</v>
      </c>
      <c r="Y37" s="177">
        <v>27419.25</v>
      </c>
      <c r="Z37" s="177">
        <v>0</v>
      </c>
      <c r="AA37" s="177">
        <v>154567.09</v>
      </c>
      <c r="AB37" s="177">
        <v>0</v>
      </c>
      <c r="AC37" s="177">
        <v>48857.25</v>
      </c>
      <c r="AD37" s="177">
        <v>0</v>
      </c>
      <c r="AE37" s="177">
        <v>179371.86</v>
      </c>
      <c r="AF37" s="177">
        <v>411745.24</v>
      </c>
      <c r="AG37" s="177">
        <v>165309.92000000001</v>
      </c>
      <c r="AH37" s="177">
        <v>32260.3</v>
      </c>
      <c r="AI37" s="177">
        <v>139342.53</v>
      </c>
      <c r="AJ37" s="177">
        <v>709316.32</v>
      </c>
      <c r="AK37" s="177">
        <v>5048.43</v>
      </c>
      <c r="AL37" s="177">
        <v>297737.45</v>
      </c>
      <c r="AM37" s="177">
        <v>26848.69</v>
      </c>
      <c r="AN37" s="114">
        <v>200748.86</v>
      </c>
      <c r="AO37" s="114">
        <v>206139.95</v>
      </c>
      <c r="AP37" s="114">
        <v>0</v>
      </c>
      <c r="AQ37" s="114">
        <v>3970.83</v>
      </c>
      <c r="AR37" s="114">
        <v>78379.47</v>
      </c>
      <c r="AS37" s="114">
        <v>0</v>
      </c>
      <c r="AT37" s="114">
        <v>53204.39</v>
      </c>
      <c r="AU37" s="114">
        <v>206371.92</v>
      </c>
      <c r="AV37" s="114">
        <v>0</v>
      </c>
      <c r="AW37" s="114">
        <v>302805.93</v>
      </c>
      <c r="AX37" s="114">
        <v>64767.27</v>
      </c>
      <c r="AY37" s="114">
        <v>0</v>
      </c>
      <c r="AZ37" s="114">
        <v>58004</v>
      </c>
      <c r="BA37" s="114">
        <v>1667266.58</v>
      </c>
      <c r="BB37" s="114">
        <v>49343.23</v>
      </c>
      <c r="BC37" s="114">
        <v>555677.85</v>
      </c>
      <c r="BD37" s="114">
        <v>280489.69</v>
      </c>
      <c r="BE37" s="114">
        <v>15695.82</v>
      </c>
      <c r="BF37" s="114">
        <v>0</v>
      </c>
      <c r="BG37" s="114">
        <v>0</v>
      </c>
      <c r="BH37" s="114">
        <v>166257.87</v>
      </c>
      <c r="BI37" s="114">
        <v>25124.799999999999</v>
      </c>
      <c r="BJ37" s="114">
        <v>268914.77</v>
      </c>
      <c r="BK37" s="114">
        <v>105866.96</v>
      </c>
      <c r="BL37" s="114">
        <v>68563.94</v>
      </c>
      <c r="BM37" s="114">
        <v>28199.42</v>
      </c>
      <c r="BN37" s="114">
        <v>0</v>
      </c>
      <c r="BO37" s="114">
        <v>0</v>
      </c>
      <c r="BP37" s="114">
        <v>56401.45</v>
      </c>
      <c r="BQ37" s="114">
        <v>235444</v>
      </c>
      <c r="BR37" s="114">
        <v>358068.76</v>
      </c>
      <c r="BS37" s="114">
        <v>67297.149999999994</v>
      </c>
      <c r="BT37" s="114">
        <v>17875.62</v>
      </c>
      <c r="BU37" s="114">
        <v>47362.02</v>
      </c>
      <c r="BV37" s="114">
        <v>0</v>
      </c>
      <c r="BW37" s="114">
        <v>5335.77</v>
      </c>
      <c r="BX37" s="114">
        <v>555884.34</v>
      </c>
      <c r="BY37" s="114">
        <v>11392.57</v>
      </c>
      <c r="BZ37" s="114">
        <v>0</v>
      </c>
      <c r="CA37" s="114">
        <v>36949</v>
      </c>
      <c r="CB37" s="114">
        <v>37034.42</v>
      </c>
      <c r="CC37" s="114">
        <v>56308</v>
      </c>
      <c r="CD37" s="114">
        <v>322557</v>
      </c>
      <c r="CE37" s="114">
        <v>18944.77</v>
      </c>
      <c r="CF37" s="114">
        <v>14612</v>
      </c>
      <c r="CG37" s="114">
        <v>105238</v>
      </c>
      <c r="CH37" s="114">
        <v>28059.64</v>
      </c>
      <c r="CI37" s="114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3"/>
      <c r="G38" s="103">
        <f t="shared" si="1"/>
        <v>464164.87</v>
      </c>
      <c r="H38" s="15"/>
      <c r="I38" s="15"/>
      <c r="J38" s="15"/>
      <c r="K38" s="15"/>
      <c r="L38" s="15"/>
      <c r="M38" s="15"/>
      <c r="N38" s="95"/>
      <c r="O38" s="113">
        <v>36</v>
      </c>
      <c r="P38" s="113">
        <v>0</v>
      </c>
      <c r="Q38" s="114">
        <v>3231088.08</v>
      </c>
      <c r="R38" s="177">
        <v>62820.160000000003</v>
      </c>
      <c r="S38" s="177">
        <v>0</v>
      </c>
      <c r="T38" s="177">
        <v>132083.17000000001</v>
      </c>
      <c r="U38" s="177">
        <v>386926.81</v>
      </c>
      <c r="V38" s="177">
        <v>720220.44</v>
      </c>
      <c r="W38" s="177">
        <v>368425.65</v>
      </c>
      <c r="X38" s="177">
        <v>464164.87</v>
      </c>
      <c r="Y38" s="177">
        <v>62947.87</v>
      </c>
      <c r="Z38" s="177">
        <v>0</v>
      </c>
      <c r="AA38" s="177">
        <v>168298.9</v>
      </c>
      <c r="AB38" s="177">
        <v>5995</v>
      </c>
      <c r="AC38" s="177">
        <v>320686.77</v>
      </c>
      <c r="AD38" s="177">
        <v>863795.36</v>
      </c>
      <c r="AE38" s="177">
        <v>179524.08</v>
      </c>
      <c r="AF38" s="177">
        <v>689860.26</v>
      </c>
      <c r="AG38" s="177">
        <v>136952.24</v>
      </c>
      <c r="AH38" s="177">
        <v>62555.37</v>
      </c>
      <c r="AI38" s="177">
        <v>536618.78</v>
      </c>
      <c r="AJ38" s="177">
        <v>161383.34</v>
      </c>
      <c r="AK38" s="177">
        <v>68501.72</v>
      </c>
      <c r="AL38" s="177">
        <v>440103.71</v>
      </c>
      <c r="AM38" s="177">
        <v>11539.67</v>
      </c>
      <c r="AN38" s="114">
        <v>219780.83</v>
      </c>
      <c r="AO38" s="114">
        <v>558557.32999999996</v>
      </c>
      <c r="AP38" s="114">
        <v>262174.28000000003</v>
      </c>
      <c r="AQ38" s="114">
        <v>18529.55</v>
      </c>
      <c r="AR38" s="114">
        <v>1079524.8999999999</v>
      </c>
      <c r="AS38" s="114">
        <v>1150</v>
      </c>
      <c r="AT38" s="114">
        <v>56039.18</v>
      </c>
      <c r="AU38" s="114">
        <v>296650.13</v>
      </c>
      <c r="AV38" s="114">
        <v>116925625.7</v>
      </c>
      <c r="AW38" s="114">
        <v>4671842.68</v>
      </c>
      <c r="AX38" s="114">
        <v>119800.61</v>
      </c>
      <c r="AY38" s="114">
        <v>220780</v>
      </c>
      <c r="AZ38" s="114">
        <v>262836</v>
      </c>
      <c r="BA38" s="114">
        <v>0</v>
      </c>
      <c r="BB38" s="114">
        <v>45421.06</v>
      </c>
      <c r="BC38" s="114">
        <v>194720.1</v>
      </c>
      <c r="BD38" s="114">
        <v>887030.98</v>
      </c>
      <c r="BE38" s="114">
        <v>27116</v>
      </c>
      <c r="BF38" s="114">
        <v>507747</v>
      </c>
      <c r="BG38" s="114">
        <v>176795.16</v>
      </c>
      <c r="BH38" s="114">
        <v>291160.90999999997</v>
      </c>
      <c r="BI38" s="114">
        <v>68691.25</v>
      </c>
      <c r="BJ38" s="114">
        <v>439096</v>
      </c>
      <c r="BK38" s="114">
        <v>81751.75</v>
      </c>
      <c r="BL38" s="114">
        <v>323963.58</v>
      </c>
      <c r="BM38" s="114">
        <v>84570.01</v>
      </c>
      <c r="BN38" s="114">
        <v>0</v>
      </c>
      <c r="BO38" s="114">
        <v>0</v>
      </c>
      <c r="BP38" s="114">
        <v>189434.14</v>
      </c>
      <c r="BQ38" s="114">
        <v>66908</v>
      </c>
      <c r="BR38" s="114">
        <v>2000306.07</v>
      </c>
      <c r="BS38" s="114">
        <v>642041.93000000005</v>
      </c>
      <c r="BT38" s="114">
        <v>106991.16</v>
      </c>
      <c r="BU38" s="114">
        <v>40003.01</v>
      </c>
      <c r="BV38" s="114">
        <v>59774.95</v>
      </c>
      <c r="BW38" s="114">
        <v>107229.27</v>
      </c>
      <c r="BX38" s="114">
        <v>764196.21</v>
      </c>
      <c r="BY38" s="114">
        <v>52348.74</v>
      </c>
      <c r="BZ38" s="114">
        <v>3204037.06</v>
      </c>
      <c r="CA38" s="114">
        <v>1110031</v>
      </c>
      <c r="CB38" s="114">
        <v>179645.4</v>
      </c>
      <c r="CC38" s="114">
        <v>298147</v>
      </c>
      <c r="CD38" s="114">
        <v>174760</v>
      </c>
      <c r="CE38" s="114">
        <v>89726.8</v>
      </c>
      <c r="CF38" s="114">
        <v>105808</v>
      </c>
      <c r="CG38" s="114">
        <v>212776</v>
      </c>
      <c r="CH38" s="114">
        <v>145446.38</v>
      </c>
      <c r="CI38" s="114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3"/>
      <c r="G39" s="103">
        <f t="shared" si="1"/>
        <v>4650.9399999999996</v>
      </c>
      <c r="H39" s="15"/>
      <c r="I39" s="15"/>
      <c r="J39" s="15"/>
      <c r="K39" s="15"/>
      <c r="L39" s="15"/>
      <c r="M39" s="15"/>
      <c r="N39" s="95"/>
      <c r="O39" s="113">
        <v>37</v>
      </c>
      <c r="P39" s="113">
        <v>0</v>
      </c>
      <c r="Q39" s="114">
        <v>0</v>
      </c>
      <c r="R39" s="177">
        <v>0</v>
      </c>
      <c r="S39" s="177">
        <v>861</v>
      </c>
      <c r="T39" s="177">
        <v>599.91999999999996</v>
      </c>
      <c r="U39" s="177">
        <v>25622.9</v>
      </c>
      <c r="V39" s="177">
        <v>167530.62</v>
      </c>
      <c r="W39" s="177">
        <v>70519.490000000005</v>
      </c>
      <c r="X39" s="177">
        <v>4650.9399999999996</v>
      </c>
      <c r="Y39" s="177">
        <v>1406.16</v>
      </c>
      <c r="Z39" s="177">
        <v>0</v>
      </c>
      <c r="AA39" s="177">
        <v>-612.54999999999995</v>
      </c>
      <c r="AB39" s="177">
        <v>0</v>
      </c>
      <c r="AC39" s="177">
        <v>0</v>
      </c>
      <c r="AD39" s="177">
        <v>0</v>
      </c>
      <c r="AE39" s="177">
        <v>1055.25</v>
      </c>
      <c r="AF39" s="177">
        <v>0</v>
      </c>
      <c r="AG39" s="177">
        <v>0</v>
      </c>
      <c r="AH39" s="177">
        <v>130.9</v>
      </c>
      <c r="AI39" s="177">
        <v>0</v>
      </c>
      <c r="AJ39" s="177">
        <v>23297.63</v>
      </c>
      <c r="AK39" s="177">
        <v>0</v>
      </c>
      <c r="AL39" s="177">
        <v>144720.10999999999</v>
      </c>
      <c r="AM39" s="177">
        <v>96.06</v>
      </c>
      <c r="AN39" s="114">
        <v>143851.73000000001</v>
      </c>
      <c r="AO39" s="114">
        <v>6273.07</v>
      </c>
      <c r="AP39" s="114">
        <v>0</v>
      </c>
      <c r="AQ39" s="114">
        <v>564.85</v>
      </c>
      <c r="AR39" s="114">
        <v>161735.32999999999</v>
      </c>
      <c r="AS39" s="114">
        <v>0</v>
      </c>
      <c r="AT39" s="114">
        <v>342.72</v>
      </c>
      <c r="AU39" s="114">
        <v>6627.41</v>
      </c>
      <c r="AV39" s="114">
        <v>98544.53</v>
      </c>
      <c r="AW39" s="114">
        <v>35720.67</v>
      </c>
      <c r="AX39" s="114">
        <v>0</v>
      </c>
      <c r="AY39" s="114">
        <v>0</v>
      </c>
      <c r="AZ39" s="114">
        <v>49465</v>
      </c>
      <c r="BA39" s="114">
        <v>211820.3</v>
      </c>
      <c r="BB39" s="114">
        <v>0</v>
      </c>
      <c r="BC39" s="114">
        <v>0</v>
      </c>
      <c r="BD39" s="114">
        <v>446463.75</v>
      </c>
      <c r="BE39" s="114">
        <v>153.46</v>
      </c>
      <c r="BF39" s="114">
        <v>0</v>
      </c>
      <c r="BG39" s="114">
        <v>4413.54</v>
      </c>
      <c r="BH39" s="114">
        <v>39937.83</v>
      </c>
      <c r="BI39" s="114">
        <v>0</v>
      </c>
      <c r="BJ39" s="114">
        <v>11110.54</v>
      </c>
      <c r="BK39" s="114">
        <v>12084.19</v>
      </c>
      <c r="BL39" s="114">
        <v>210024.78</v>
      </c>
      <c r="BM39" s="114">
        <v>0</v>
      </c>
      <c r="BN39" s="114">
        <v>189374</v>
      </c>
      <c r="BO39" s="114">
        <v>222747.82</v>
      </c>
      <c r="BP39" s="114">
        <v>0</v>
      </c>
      <c r="BQ39" s="114">
        <v>0</v>
      </c>
      <c r="BR39" s="114">
        <v>5668.59</v>
      </c>
      <c r="BS39" s="114">
        <v>91315.39</v>
      </c>
      <c r="BT39" s="114">
        <v>4259.4799999999996</v>
      </c>
      <c r="BU39" s="114">
        <v>1640.45</v>
      </c>
      <c r="BV39" s="114">
        <v>0</v>
      </c>
      <c r="BW39" s="114">
        <v>245.16</v>
      </c>
      <c r="BX39" s="114">
        <v>39164.93</v>
      </c>
      <c r="BY39" s="114">
        <v>0</v>
      </c>
      <c r="BZ39" s="114">
        <v>-182.45</v>
      </c>
      <c r="CA39" s="114">
        <v>22255</v>
      </c>
      <c r="CB39" s="114">
        <v>0</v>
      </c>
      <c r="CC39" s="114">
        <v>0</v>
      </c>
      <c r="CD39" s="114">
        <v>3195</v>
      </c>
      <c r="CE39" s="114">
        <v>255.09</v>
      </c>
      <c r="CF39" s="114">
        <v>4853</v>
      </c>
      <c r="CG39" s="114">
        <v>989</v>
      </c>
      <c r="CH39" s="114">
        <v>0</v>
      </c>
      <c r="CI39" s="114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3"/>
      <c r="G40" s="103">
        <f t="shared" si="1"/>
        <v>29858.51</v>
      </c>
      <c r="H40" s="15"/>
      <c r="I40" s="15"/>
      <c r="J40" s="15"/>
      <c r="K40" s="15"/>
      <c r="L40" s="15"/>
      <c r="M40" s="15"/>
      <c r="N40" s="95"/>
      <c r="O40" s="113">
        <v>38</v>
      </c>
      <c r="P40" s="113">
        <v>0</v>
      </c>
      <c r="Q40" s="114">
        <v>0</v>
      </c>
      <c r="R40" s="177">
        <v>0</v>
      </c>
      <c r="S40" s="177">
        <v>11569</v>
      </c>
      <c r="T40" s="177">
        <v>10467.19</v>
      </c>
      <c r="U40" s="177">
        <v>134677.26999999999</v>
      </c>
      <c r="V40" s="177">
        <v>618634.93999999994</v>
      </c>
      <c r="W40" s="177">
        <v>430075.21</v>
      </c>
      <c r="X40" s="177">
        <v>29858.51</v>
      </c>
      <c r="Y40" s="177">
        <v>3477.39</v>
      </c>
      <c r="Z40" s="177">
        <v>0</v>
      </c>
      <c r="AA40" s="177">
        <v>127172.56</v>
      </c>
      <c r="AB40" s="177">
        <v>0</v>
      </c>
      <c r="AC40" s="177">
        <v>57680.22</v>
      </c>
      <c r="AD40" s="177">
        <v>5625572.9299999997</v>
      </c>
      <c r="AE40" s="177">
        <v>12743.8</v>
      </c>
      <c r="AF40" s="177">
        <v>0</v>
      </c>
      <c r="AG40" s="177">
        <v>9237.23</v>
      </c>
      <c r="AH40" s="177">
        <v>3996.48</v>
      </c>
      <c r="AI40" s="177">
        <v>75327.78</v>
      </c>
      <c r="AJ40" s="177">
        <v>94793.4</v>
      </c>
      <c r="AK40" s="177">
        <v>14030.72</v>
      </c>
      <c r="AL40" s="177">
        <v>21042.3</v>
      </c>
      <c r="AM40" s="177">
        <v>2827.03</v>
      </c>
      <c r="AN40" s="114">
        <v>167290.75</v>
      </c>
      <c r="AO40" s="114">
        <v>38228.07</v>
      </c>
      <c r="AP40" s="114">
        <v>20940</v>
      </c>
      <c r="AQ40" s="114">
        <v>6265.14</v>
      </c>
      <c r="AR40" s="114">
        <v>922046.22</v>
      </c>
      <c r="AS40" s="114">
        <v>0</v>
      </c>
      <c r="AT40" s="114">
        <v>2699.1</v>
      </c>
      <c r="AU40" s="114">
        <v>1208595.07</v>
      </c>
      <c r="AV40" s="114">
        <v>1358421.46</v>
      </c>
      <c r="AW40" s="114">
        <v>502224.45</v>
      </c>
      <c r="AX40" s="114">
        <v>24178.03</v>
      </c>
      <c r="AY40" s="114">
        <v>6728.66</v>
      </c>
      <c r="AZ40" s="114">
        <v>149420</v>
      </c>
      <c r="BA40" s="114">
        <v>500360.29</v>
      </c>
      <c r="BB40" s="114">
        <v>0</v>
      </c>
      <c r="BC40" s="114">
        <v>51225.77</v>
      </c>
      <c r="BD40" s="114">
        <v>1046858.88</v>
      </c>
      <c r="BE40" s="114">
        <v>10023.92</v>
      </c>
      <c r="BF40" s="114">
        <v>102986</v>
      </c>
      <c r="BG40" s="114">
        <v>283200.90000000002</v>
      </c>
      <c r="BH40" s="114">
        <v>226672.07</v>
      </c>
      <c r="BI40" s="114">
        <v>27714.06</v>
      </c>
      <c r="BJ40" s="114">
        <v>81408.98</v>
      </c>
      <c r="BK40" s="114">
        <v>32500.52</v>
      </c>
      <c r="BL40" s="114">
        <v>401415.54</v>
      </c>
      <c r="BM40" s="114">
        <v>23445.86</v>
      </c>
      <c r="BN40" s="114">
        <v>0</v>
      </c>
      <c r="BO40" s="114">
        <v>0</v>
      </c>
      <c r="BP40" s="114">
        <v>12092.33</v>
      </c>
      <c r="BQ40" s="114">
        <v>22814</v>
      </c>
      <c r="BR40" s="114">
        <v>3416923.26</v>
      </c>
      <c r="BS40" s="114">
        <v>169953.82</v>
      </c>
      <c r="BT40" s="114">
        <v>821.05</v>
      </c>
      <c r="BU40" s="114">
        <v>10575.03</v>
      </c>
      <c r="BV40" s="114">
        <v>0</v>
      </c>
      <c r="BW40" s="114">
        <v>4837.3599999999997</v>
      </c>
      <c r="BX40" s="114">
        <v>94519.039999999994</v>
      </c>
      <c r="BY40" s="114">
        <v>7044.97</v>
      </c>
      <c r="BZ40" s="114">
        <v>7685651.3399999999</v>
      </c>
      <c r="CA40" s="114">
        <v>366081</v>
      </c>
      <c r="CB40" s="114">
        <v>129536.59</v>
      </c>
      <c r="CC40" s="114">
        <v>5460</v>
      </c>
      <c r="CD40" s="114">
        <v>187635</v>
      </c>
      <c r="CE40" s="114">
        <v>0</v>
      </c>
      <c r="CF40" s="114">
        <v>83591</v>
      </c>
      <c r="CG40" s="114">
        <v>42515</v>
      </c>
      <c r="CH40" s="114">
        <v>213137.61</v>
      </c>
      <c r="CI40" s="114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3"/>
      <c r="G41" s="103">
        <f t="shared" si="1"/>
        <v>61012.49</v>
      </c>
      <c r="H41" s="15"/>
      <c r="I41" s="15"/>
      <c r="J41" s="15"/>
      <c r="K41" s="15"/>
      <c r="L41" s="15"/>
      <c r="M41" s="15"/>
      <c r="N41" s="95"/>
      <c r="O41" s="113">
        <v>39</v>
      </c>
      <c r="P41" s="113">
        <v>0</v>
      </c>
      <c r="Q41" s="114">
        <v>11933.98</v>
      </c>
      <c r="R41" s="177">
        <v>0</v>
      </c>
      <c r="S41" s="177">
        <v>478</v>
      </c>
      <c r="T41" s="177">
        <v>0</v>
      </c>
      <c r="U41" s="177">
        <v>294455.82</v>
      </c>
      <c r="V41" s="177">
        <v>320248.28000000003</v>
      </c>
      <c r="W41" s="177">
        <v>124568.69</v>
      </c>
      <c r="X41" s="177">
        <v>61012.49</v>
      </c>
      <c r="Y41" s="177">
        <v>90045.51</v>
      </c>
      <c r="Z41" s="177">
        <v>0</v>
      </c>
      <c r="AA41" s="177">
        <v>325505.96000000002</v>
      </c>
      <c r="AB41" s="177">
        <v>0</v>
      </c>
      <c r="AC41" s="177">
        <v>89065.94</v>
      </c>
      <c r="AD41" s="177">
        <v>0</v>
      </c>
      <c r="AE41" s="177">
        <v>102691.78</v>
      </c>
      <c r="AF41" s="177">
        <v>220811.47</v>
      </c>
      <c r="AG41" s="177">
        <v>-339010.07</v>
      </c>
      <c r="AH41" s="177">
        <v>175.5</v>
      </c>
      <c r="AI41" s="177">
        <v>179244.04</v>
      </c>
      <c r="AJ41" s="177">
        <v>59586.43</v>
      </c>
      <c r="AK41" s="177">
        <v>0</v>
      </c>
      <c r="AL41" s="177">
        <v>112540.51</v>
      </c>
      <c r="AM41" s="177">
        <v>55263.69</v>
      </c>
      <c r="AN41" s="114">
        <v>217989.27</v>
      </c>
      <c r="AO41" s="114">
        <v>134663.01999999999</v>
      </c>
      <c r="AP41" s="114">
        <v>0</v>
      </c>
      <c r="AQ41" s="114">
        <v>8612.67</v>
      </c>
      <c r="AR41" s="114">
        <v>0</v>
      </c>
      <c r="AS41" s="114">
        <v>0</v>
      </c>
      <c r="AT41" s="114">
        <v>7065.48</v>
      </c>
      <c r="AU41" s="114">
        <v>1035309.74</v>
      </c>
      <c r="AV41" s="114">
        <v>0</v>
      </c>
      <c r="AW41" s="114">
        <v>231788.78</v>
      </c>
      <c r="AX41" s="114">
        <v>76614.06</v>
      </c>
      <c r="AY41" s="114">
        <v>0</v>
      </c>
      <c r="AZ41" s="114">
        <v>26913</v>
      </c>
      <c r="BA41" s="114">
        <v>219948.55</v>
      </c>
      <c r="BB41" s="114">
        <v>30939.63</v>
      </c>
      <c r="BC41" s="114">
        <v>113126.34</v>
      </c>
      <c r="BD41" s="114">
        <v>810253.88</v>
      </c>
      <c r="BE41" s="114">
        <v>22261.360000000001</v>
      </c>
      <c r="BF41" s="114">
        <v>0</v>
      </c>
      <c r="BG41" s="114">
        <v>0</v>
      </c>
      <c r="BH41" s="114">
        <v>121575.67999999999</v>
      </c>
      <c r="BI41" s="114">
        <v>77051.740000000005</v>
      </c>
      <c r="BJ41" s="114">
        <v>221993.41</v>
      </c>
      <c r="BK41" s="114">
        <v>9081.82</v>
      </c>
      <c r="BL41" s="114">
        <v>141457.23000000001</v>
      </c>
      <c r="BM41" s="114">
        <v>125321.14</v>
      </c>
      <c r="BN41" s="114">
        <v>0</v>
      </c>
      <c r="BO41" s="114">
        <v>104839.56</v>
      </c>
      <c r="BP41" s="114">
        <v>19718.8</v>
      </c>
      <c r="BQ41" s="114">
        <v>179543</v>
      </c>
      <c r="BR41" s="114">
        <v>331859.20000000001</v>
      </c>
      <c r="BS41" s="114">
        <v>81651.14</v>
      </c>
      <c r="BT41" s="114">
        <v>4115.3599999999997</v>
      </c>
      <c r="BU41" s="114">
        <v>34897.22</v>
      </c>
      <c r="BV41" s="114">
        <v>0</v>
      </c>
      <c r="BW41" s="114">
        <v>6208.35</v>
      </c>
      <c r="BX41" s="114">
        <v>195995.63</v>
      </c>
      <c r="BY41" s="114">
        <v>24838.959999999999</v>
      </c>
      <c r="BZ41" s="114">
        <v>15991.59</v>
      </c>
      <c r="CA41" s="114">
        <v>230515</v>
      </c>
      <c r="CB41" s="114">
        <v>46165.33</v>
      </c>
      <c r="CC41" s="114">
        <v>229488</v>
      </c>
      <c r="CD41" s="114">
        <v>143005</v>
      </c>
      <c r="CE41" s="114">
        <v>2534.1799999999998</v>
      </c>
      <c r="CF41" s="114">
        <v>13305</v>
      </c>
      <c r="CG41" s="114">
        <v>150524</v>
      </c>
      <c r="CH41" s="114">
        <v>421442.99</v>
      </c>
      <c r="CI41" s="114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3"/>
      <c r="G42" s="103">
        <f t="shared" si="1"/>
        <v>31679.25</v>
      </c>
      <c r="H42" s="15"/>
      <c r="I42" s="15"/>
      <c r="J42" s="15"/>
      <c r="K42" s="15"/>
      <c r="L42" s="15"/>
      <c r="M42" s="15"/>
      <c r="N42" s="95"/>
      <c r="O42" s="113">
        <v>40</v>
      </c>
      <c r="P42" s="113">
        <v>0</v>
      </c>
      <c r="Q42" s="114">
        <v>5548.73</v>
      </c>
      <c r="R42" s="177">
        <v>0</v>
      </c>
      <c r="S42" s="177">
        <v>7117</v>
      </c>
      <c r="T42" s="177">
        <v>37270.400000000001</v>
      </c>
      <c r="U42" s="177">
        <v>23439.69</v>
      </c>
      <c r="V42" s="177">
        <v>103138.44</v>
      </c>
      <c r="W42" s="177">
        <v>138687.49</v>
      </c>
      <c r="X42" s="177">
        <v>31679.25</v>
      </c>
      <c r="Y42" s="177">
        <v>42219.92</v>
      </c>
      <c r="Z42" s="177">
        <v>0</v>
      </c>
      <c r="AA42" s="177">
        <v>45954.15</v>
      </c>
      <c r="AB42" s="177">
        <v>0</v>
      </c>
      <c r="AC42" s="177">
        <v>19306.669999999998</v>
      </c>
      <c r="AD42" s="177">
        <v>0</v>
      </c>
      <c r="AE42" s="177">
        <v>24204.23</v>
      </c>
      <c r="AF42" s="177">
        <v>43346.76</v>
      </c>
      <c r="AG42" s="177">
        <v>41450.480000000003</v>
      </c>
      <c r="AH42" s="177">
        <v>0</v>
      </c>
      <c r="AI42" s="177">
        <v>38219.51</v>
      </c>
      <c r="AJ42" s="177">
        <v>16370.35</v>
      </c>
      <c r="AK42" s="177">
        <v>0</v>
      </c>
      <c r="AL42" s="177">
        <v>199136.66</v>
      </c>
      <c r="AM42" s="177">
        <v>44312.83</v>
      </c>
      <c r="AN42" s="114">
        <v>133408.91</v>
      </c>
      <c r="AO42" s="114">
        <v>43347.19</v>
      </c>
      <c r="AP42" s="114">
        <v>0</v>
      </c>
      <c r="AQ42" s="114">
        <v>61057.24</v>
      </c>
      <c r="AR42" s="114">
        <v>93740.02</v>
      </c>
      <c r="AS42" s="114">
        <v>0</v>
      </c>
      <c r="AT42" s="114">
        <v>8771.9699999999993</v>
      </c>
      <c r="AU42" s="114">
        <v>16720.66</v>
      </c>
      <c r="AV42" s="114">
        <v>3009362.6</v>
      </c>
      <c r="AW42" s="114">
        <v>534832.4</v>
      </c>
      <c r="AX42" s="114">
        <v>17208.13</v>
      </c>
      <c r="AY42" s="114">
        <v>307.31</v>
      </c>
      <c r="AZ42" s="114">
        <v>12933</v>
      </c>
      <c r="BA42" s="114">
        <v>230748.05</v>
      </c>
      <c r="BB42" s="114">
        <v>9997.0400000000009</v>
      </c>
      <c r="BC42" s="114">
        <v>53700.480000000003</v>
      </c>
      <c r="BD42" s="114">
        <v>202640.53</v>
      </c>
      <c r="BE42" s="114">
        <v>957.99</v>
      </c>
      <c r="BF42" s="114">
        <v>242298</v>
      </c>
      <c r="BG42" s="114">
        <v>103156.68</v>
      </c>
      <c r="BH42" s="114">
        <v>91430.31</v>
      </c>
      <c r="BI42" s="114">
        <v>26607.99</v>
      </c>
      <c r="BJ42" s="114">
        <v>207910.43</v>
      </c>
      <c r="BK42" s="114">
        <v>11375.94</v>
      </c>
      <c r="BL42" s="114">
        <v>202529.13</v>
      </c>
      <c r="BM42" s="114">
        <v>15065.35</v>
      </c>
      <c r="BN42" s="114">
        <v>37080</v>
      </c>
      <c r="BO42" s="114">
        <v>0</v>
      </c>
      <c r="BP42" s="114">
        <v>59950.7</v>
      </c>
      <c r="BQ42" s="114">
        <v>49787</v>
      </c>
      <c r="BR42" s="114">
        <v>276951.71000000002</v>
      </c>
      <c r="BS42" s="114">
        <v>211053.87</v>
      </c>
      <c r="BT42" s="114">
        <v>10680.47</v>
      </c>
      <c r="BU42" s="114">
        <v>14470.05</v>
      </c>
      <c r="BV42" s="114">
        <v>5527.71</v>
      </c>
      <c r="BW42" s="114">
        <v>9878.64</v>
      </c>
      <c r="BX42" s="114">
        <v>72266.679999999993</v>
      </c>
      <c r="BY42" s="114">
        <v>10004.49</v>
      </c>
      <c r="BZ42" s="114">
        <v>0</v>
      </c>
      <c r="CA42" s="114">
        <v>111424</v>
      </c>
      <c r="CB42" s="114">
        <v>21113.56</v>
      </c>
      <c r="CC42" s="114">
        <v>71116</v>
      </c>
      <c r="CD42" s="114">
        <v>91509</v>
      </c>
      <c r="CE42" s="114">
        <v>357.44</v>
      </c>
      <c r="CF42" s="114">
        <v>40113</v>
      </c>
      <c r="CG42" s="114">
        <v>176528</v>
      </c>
      <c r="CH42" s="114">
        <v>161266.98000000001</v>
      </c>
      <c r="CI42" s="114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3"/>
      <c r="G43" s="103">
        <f t="shared" si="1"/>
        <v>369007.02</v>
      </c>
      <c r="H43" s="15"/>
      <c r="I43" s="15"/>
      <c r="J43" s="15"/>
      <c r="K43" s="15"/>
      <c r="L43" s="15"/>
      <c r="M43" s="15"/>
      <c r="N43" s="95"/>
      <c r="O43" s="113">
        <v>41</v>
      </c>
      <c r="P43" s="113">
        <v>0</v>
      </c>
      <c r="Q43" s="114">
        <v>402230.15</v>
      </c>
      <c r="R43" s="177">
        <v>41439.26</v>
      </c>
      <c r="S43" s="177">
        <v>-463</v>
      </c>
      <c r="T43" s="177">
        <v>105904.51</v>
      </c>
      <c r="U43" s="177">
        <v>0</v>
      </c>
      <c r="V43" s="177">
        <v>110665.43</v>
      </c>
      <c r="W43" s="177">
        <v>0</v>
      </c>
      <c r="X43" s="177">
        <v>369007.02</v>
      </c>
      <c r="Y43" s="177">
        <v>2530.71</v>
      </c>
      <c r="Z43" s="177">
        <v>0</v>
      </c>
      <c r="AA43" s="177">
        <v>255161.35</v>
      </c>
      <c r="AB43" s="177">
        <v>0</v>
      </c>
      <c r="AC43" s="177">
        <v>237613.57</v>
      </c>
      <c r="AD43" s="177">
        <v>1615062.16</v>
      </c>
      <c r="AE43" s="177">
        <v>196784.05</v>
      </c>
      <c r="AF43" s="177">
        <v>0</v>
      </c>
      <c r="AG43" s="177">
        <v>133663.82999999999</v>
      </c>
      <c r="AH43" s="177">
        <v>974.28</v>
      </c>
      <c r="AI43" s="177">
        <v>60986.6</v>
      </c>
      <c r="AJ43" s="177">
        <v>76419.100000000006</v>
      </c>
      <c r="AK43" s="177">
        <v>35785.040000000001</v>
      </c>
      <c r="AL43" s="177">
        <v>29633.279999999999</v>
      </c>
      <c r="AM43" s="177">
        <v>0</v>
      </c>
      <c r="AN43" s="114">
        <v>-15514.59</v>
      </c>
      <c r="AO43" s="114">
        <v>12137.11</v>
      </c>
      <c r="AP43" s="114">
        <v>-385</v>
      </c>
      <c r="AQ43" s="114">
        <v>225227.03</v>
      </c>
      <c r="AR43" s="114">
        <v>47404.49</v>
      </c>
      <c r="AS43" s="114">
        <v>20.68</v>
      </c>
      <c r="AT43" s="114">
        <v>0</v>
      </c>
      <c r="AU43" s="114">
        <v>19783.14</v>
      </c>
      <c r="AV43" s="114">
        <v>0</v>
      </c>
      <c r="AW43" s="114">
        <v>1760699.94</v>
      </c>
      <c r="AX43" s="114">
        <v>23318.880000000001</v>
      </c>
      <c r="AY43" s="114">
        <v>196.56</v>
      </c>
      <c r="AZ43" s="114">
        <v>1283</v>
      </c>
      <c r="BA43" s="114">
        <v>0</v>
      </c>
      <c r="BB43" s="114">
        <v>39301.72</v>
      </c>
      <c r="BC43" s="114">
        <v>10666</v>
      </c>
      <c r="BD43" s="114">
        <v>145267.01999999999</v>
      </c>
      <c r="BE43" s="114">
        <v>9183.11</v>
      </c>
      <c r="BF43" s="114">
        <v>21183</v>
      </c>
      <c r="BG43" s="114">
        <v>124165.09</v>
      </c>
      <c r="BH43" s="114">
        <v>427.15</v>
      </c>
      <c r="BI43" s="114">
        <v>48438.91</v>
      </c>
      <c r="BJ43" s="114">
        <v>8440.33</v>
      </c>
      <c r="BK43" s="114">
        <v>574.03</v>
      </c>
      <c r="BL43" s="114">
        <v>0</v>
      </c>
      <c r="BM43" s="114">
        <v>0</v>
      </c>
      <c r="BN43" s="114">
        <v>93027</v>
      </c>
      <c r="BO43" s="114">
        <v>0</v>
      </c>
      <c r="BP43" s="114">
        <v>0</v>
      </c>
      <c r="BQ43" s="114">
        <v>0</v>
      </c>
      <c r="BR43" s="114">
        <v>46.37</v>
      </c>
      <c r="BS43" s="114">
        <v>81681.84</v>
      </c>
      <c r="BT43" s="114">
        <v>3698.21</v>
      </c>
      <c r="BU43" s="114">
        <v>10953.88</v>
      </c>
      <c r="BV43" s="114">
        <v>54527.81</v>
      </c>
      <c r="BW43" s="114">
        <v>0</v>
      </c>
      <c r="BX43" s="114">
        <v>75697</v>
      </c>
      <c r="BY43" s="114">
        <v>0</v>
      </c>
      <c r="BZ43" s="114">
        <v>0</v>
      </c>
      <c r="CA43" s="114">
        <v>484055</v>
      </c>
      <c r="CB43" s="114">
        <v>41561.81</v>
      </c>
      <c r="CC43" s="114">
        <v>3670</v>
      </c>
      <c r="CD43" s="114">
        <v>88664</v>
      </c>
      <c r="CE43" s="114">
        <v>26268.77</v>
      </c>
      <c r="CF43" s="114">
        <v>19771</v>
      </c>
      <c r="CG43" s="114">
        <v>108599</v>
      </c>
      <c r="CH43" s="114">
        <v>24636.07</v>
      </c>
      <c r="CI43" s="114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4"/>
      <c r="G44" s="104">
        <f t="shared" ref="G44:G81" si="2">HLOOKUP($E$3,$P$3:$CI$269,O44,FALSE)</f>
        <v>1912755.41</v>
      </c>
      <c r="H44" s="15"/>
      <c r="I44" s="18"/>
      <c r="J44" s="18"/>
      <c r="K44" s="18"/>
      <c r="L44" s="18"/>
      <c r="M44" s="18"/>
      <c r="N44" s="95"/>
      <c r="O44" s="113">
        <v>42</v>
      </c>
      <c r="P44" s="113">
        <v>0</v>
      </c>
      <c r="Q44" s="114">
        <v>4879021.4200000018</v>
      </c>
      <c r="R44" s="177">
        <v>111689.08000000002</v>
      </c>
      <c r="S44" s="177">
        <v>180125</v>
      </c>
      <c r="T44" s="177">
        <v>742373.23</v>
      </c>
      <c r="U44" s="177">
        <v>1562868.89</v>
      </c>
      <c r="V44" s="177">
        <v>3701169.84</v>
      </c>
      <c r="W44" s="177">
        <v>2012916.4299999997</v>
      </c>
      <c r="X44" s="177">
        <v>1912755.41</v>
      </c>
      <c r="Y44" s="177">
        <v>310392.55000000005</v>
      </c>
      <c r="Z44" s="177">
        <v>0</v>
      </c>
      <c r="AA44" s="177">
        <v>1667026.8</v>
      </c>
      <c r="AB44" s="177">
        <v>26250.54</v>
      </c>
      <c r="AC44" s="177">
        <v>936693.5</v>
      </c>
      <c r="AD44" s="177">
        <v>11372248.559999999</v>
      </c>
      <c r="AE44" s="177">
        <v>1819541.16</v>
      </c>
      <c r="AF44" s="177">
        <v>1750044.01</v>
      </c>
      <c r="AG44" s="177">
        <v>320159.94999999995</v>
      </c>
      <c r="AH44" s="177">
        <v>212735.81</v>
      </c>
      <c r="AI44" s="177">
        <v>1594293.4200000004</v>
      </c>
      <c r="AJ44" s="177">
        <v>1290959.99</v>
      </c>
      <c r="AK44" s="177">
        <v>297333.88999999996</v>
      </c>
      <c r="AL44" s="177">
        <v>1996669.37</v>
      </c>
      <c r="AM44" s="177">
        <v>505940.42000000004</v>
      </c>
      <c r="AN44" s="115">
        <v>1281592.7899999998</v>
      </c>
      <c r="AO44" s="115">
        <v>2075694.9200000002</v>
      </c>
      <c r="AP44" s="115">
        <v>299559.26</v>
      </c>
      <c r="AQ44" s="115">
        <v>422732.76</v>
      </c>
      <c r="AR44" s="115">
        <v>4270407.4899999993</v>
      </c>
      <c r="AS44" s="115">
        <v>17164.190000000002</v>
      </c>
      <c r="AT44" s="115">
        <v>179949.42</v>
      </c>
      <c r="AU44" s="115">
        <v>4112036.77</v>
      </c>
      <c r="AV44" s="115">
        <v>220436082.87</v>
      </c>
      <c r="AW44" s="115">
        <v>10313644.689999999</v>
      </c>
      <c r="AX44" s="115">
        <v>427524.86000000004</v>
      </c>
      <c r="AY44" s="115">
        <v>655918.76000000013</v>
      </c>
      <c r="AZ44" s="115">
        <v>1140218</v>
      </c>
      <c r="BA44" s="115">
        <v>5176836.3299999991</v>
      </c>
      <c r="BB44" s="115">
        <v>175002.68000000002</v>
      </c>
      <c r="BC44" s="115">
        <v>1334895.28</v>
      </c>
      <c r="BD44" s="115">
        <v>8029591.1299999999</v>
      </c>
      <c r="BE44" s="115">
        <v>137673.62</v>
      </c>
      <c r="BF44" s="115">
        <v>1445938</v>
      </c>
      <c r="BG44" s="115">
        <v>1453713.08</v>
      </c>
      <c r="BH44" s="115">
        <v>2345781.9000000004</v>
      </c>
      <c r="BI44" s="115">
        <v>451578.1</v>
      </c>
      <c r="BJ44" s="115">
        <v>1739888.99</v>
      </c>
      <c r="BK44" s="115">
        <v>445341.9800000001</v>
      </c>
      <c r="BL44" s="115">
        <v>2309943.91</v>
      </c>
      <c r="BM44" s="115">
        <v>500882.99</v>
      </c>
      <c r="BN44" s="115">
        <v>932266</v>
      </c>
      <c r="BO44" s="115">
        <v>1205389.04</v>
      </c>
      <c r="BP44" s="115">
        <v>623326.1</v>
      </c>
      <c r="BQ44" s="115">
        <v>1007332</v>
      </c>
      <c r="BR44" s="115">
        <v>9127084.6899999995</v>
      </c>
      <c r="BS44" s="115">
        <v>2274648.94</v>
      </c>
      <c r="BT44" s="115">
        <v>171109.47999999998</v>
      </c>
      <c r="BU44" s="115">
        <v>400282.2</v>
      </c>
      <c r="BV44" s="115">
        <v>155507.79999999999</v>
      </c>
      <c r="BW44" s="115">
        <v>315740.91999999993</v>
      </c>
      <c r="BX44" s="115">
        <v>4274077.92</v>
      </c>
      <c r="BY44" s="115">
        <v>144269.74999999997</v>
      </c>
      <c r="BZ44" s="115">
        <v>64737431.460000008</v>
      </c>
      <c r="CA44" s="115">
        <v>3655707</v>
      </c>
      <c r="CB44" s="115">
        <v>699775.71</v>
      </c>
      <c r="CC44" s="115">
        <v>1552188</v>
      </c>
      <c r="CD44" s="115">
        <v>1834314</v>
      </c>
      <c r="CE44" s="115">
        <v>235310.34</v>
      </c>
      <c r="CF44" s="115">
        <v>390269</v>
      </c>
      <c r="CG44" s="115">
        <v>1398823</v>
      </c>
      <c r="CH44" s="115">
        <v>1861257.08</v>
      </c>
      <c r="CI44" s="115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3"/>
      <c r="G45" s="103">
        <f t="shared" si="2"/>
        <v>135934.95000000001</v>
      </c>
      <c r="H45" s="15"/>
      <c r="I45" s="15"/>
      <c r="J45" s="15"/>
      <c r="K45" s="15"/>
      <c r="L45" s="15"/>
      <c r="M45" s="15"/>
      <c r="N45" s="95"/>
      <c r="O45" s="113">
        <v>43</v>
      </c>
      <c r="P45" s="113">
        <v>0</v>
      </c>
      <c r="Q45" s="114">
        <v>93624.84</v>
      </c>
      <c r="R45" s="177">
        <v>2421</v>
      </c>
      <c r="S45" s="177">
        <v>244254</v>
      </c>
      <c r="T45" s="177">
        <v>64477.279999999999</v>
      </c>
      <c r="U45" s="177">
        <v>354125.26</v>
      </c>
      <c r="V45" s="177">
        <v>0</v>
      </c>
      <c r="W45" s="177">
        <v>661051.16</v>
      </c>
      <c r="X45" s="177">
        <v>135934.95000000001</v>
      </c>
      <c r="Y45" s="177">
        <v>37473.160000000003</v>
      </c>
      <c r="Z45" s="177">
        <v>0</v>
      </c>
      <c r="AA45" s="177">
        <v>90766.13</v>
      </c>
      <c r="AB45" s="177">
        <v>0</v>
      </c>
      <c r="AC45" s="177">
        <v>102514.54</v>
      </c>
      <c r="AD45" s="177">
        <v>3346423.75</v>
      </c>
      <c r="AE45" s="177">
        <v>466369.12</v>
      </c>
      <c r="AF45" s="177">
        <v>0</v>
      </c>
      <c r="AG45" s="177">
        <v>0</v>
      </c>
      <c r="AH45" s="177">
        <v>0</v>
      </c>
      <c r="AI45" s="177">
        <v>182943.44</v>
      </c>
      <c r="AJ45" s="177">
        <v>31280.25</v>
      </c>
      <c r="AK45" s="177">
        <v>0</v>
      </c>
      <c r="AL45" s="177">
        <v>0</v>
      </c>
      <c r="AM45" s="177">
        <v>34019.050000000003</v>
      </c>
      <c r="AN45" s="114">
        <v>610331.36</v>
      </c>
      <c r="AO45" s="114">
        <v>172176.79</v>
      </c>
      <c r="AP45" s="114">
        <v>206277.52</v>
      </c>
      <c r="AQ45" s="114">
        <v>0</v>
      </c>
      <c r="AR45" s="114">
        <v>0</v>
      </c>
      <c r="AS45" s="114">
        <v>68743.87</v>
      </c>
      <c r="AT45" s="114">
        <v>0</v>
      </c>
      <c r="AU45" s="114">
        <v>444529.27</v>
      </c>
      <c r="AV45" s="114">
        <v>0</v>
      </c>
      <c r="AW45" s="114">
        <v>0</v>
      </c>
      <c r="AX45" s="114">
        <v>0</v>
      </c>
      <c r="AY45" s="114">
        <v>0</v>
      </c>
      <c r="AZ45" s="114">
        <v>0</v>
      </c>
      <c r="BA45" s="114">
        <v>491075.54</v>
      </c>
      <c r="BB45" s="114">
        <v>0</v>
      </c>
      <c r="BC45" s="114">
        <v>203668.01</v>
      </c>
      <c r="BD45" s="114">
        <v>165106.79999999999</v>
      </c>
      <c r="BE45" s="114">
        <v>0</v>
      </c>
      <c r="BF45" s="114">
        <v>0</v>
      </c>
      <c r="BG45" s="114">
        <v>104528.39</v>
      </c>
      <c r="BH45" s="114">
        <v>998224.01</v>
      </c>
      <c r="BI45" s="114">
        <v>19518.59</v>
      </c>
      <c r="BJ45" s="114">
        <v>0</v>
      </c>
      <c r="BK45" s="114">
        <v>83896.7</v>
      </c>
      <c r="BL45" s="114">
        <v>531210.74</v>
      </c>
      <c r="BM45" s="114">
        <v>19076.64</v>
      </c>
      <c r="BN45" s="114">
        <v>0</v>
      </c>
      <c r="BO45" s="114">
        <v>138042.28</v>
      </c>
      <c r="BP45" s="114">
        <v>0</v>
      </c>
      <c r="BQ45" s="114">
        <v>328163</v>
      </c>
      <c r="BR45" s="114">
        <v>1020229.54</v>
      </c>
      <c r="BS45" s="114">
        <v>48437.89</v>
      </c>
      <c r="BT45" s="114">
        <v>0</v>
      </c>
      <c r="BU45" s="114">
        <v>0</v>
      </c>
      <c r="BV45" s="114">
        <v>0</v>
      </c>
      <c r="BW45" s="114">
        <v>73193.23</v>
      </c>
      <c r="BX45" s="114">
        <v>0</v>
      </c>
      <c r="BY45" s="114">
        <v>0</v>
      </c>
      <c r="BZ45" s="114">
        <v>230611.92</v>
      </c>
      <c r="CA45" s="114">
        <v>0</v>
      </c>
      <c r="CB45" s="114">
        <v>0</v>
      </c>
      <c r="CC45" s="114">
        <v>60550</v>
      </c>
      <c r="CD45" s="114">
        <v>0</v>
      </c>
      <c r="CE45" s="114">
        <v>36587.99</v>
      </c>
      <c r="CF45" s="114">
        <v>0</v>
      </c>
      <c r="CG45" s="114">
        <v>17479</v>
      </c>
      <c r="CH45" s="114">
        <v>59376.02</v>
      </c>
      <c r="CI45" s="114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3"/>
      <c r="G46" s="103">
        <f t="shared" si="2"/>
        <v>89466.54</v>
      </c>
      <c r="H46" s="15"/>
      <c r="I46" s="15"/>
      <c r="J46" s="15"/>
      <c r="K46" s="15"/>
      <c r="L46" s="15"/>
      <c r="M46" s="15"/>
      <c r="N46" s="95"/>
      <c r="O46" s="113">
        <v>44</v>
      </c>
      <c r="P46" s="113">
        <v>0</v>
      </c>
      <c r="Q46" s="114">
        <v>115582.26</v>
      </c>
      <c r="R46" s="177">
        <v>39511.699999999997</v>
      </c>
      <c r="S46" s="177">
        <v>270167</v>
      </c>
      <c r="T46" s="177">
        <v>16528.509999999998</v>
      </c>
      <c r="U46" s="177">
        <v>474668.05</v>
      </c>
      <c r="V46" s="177">
        <v>385991.65</v>
      </c>
      <c r="W46" s="177">
        <v>261151.49</v>
      </c>
      <c r="X46" s="177">
        <v>89466.54</v>
      </c>
      <c r="Y46" s="177">
        <v>103048.34</v>
      </c>
      <c r="Z46" s="177">
        <v>32959.160000000003</v>
      </c>
      <c r="AA46" s="177">
        <v>170501.94</v>
      </c>
      <c r="AB46" s="177">
        <v>0</v>
      </c>
      <c r="AC46" s="177">
        <v>54311.199999999997</v>
      </c>
      <c r="AD46" s="177">
        <v>2137216.25</v>
      </c>
      <c r="AE46" s="177">
        <v>261072.01</v>
      </c>
      <c r="AF46" s="177">
        <v>295890.69</v>
      </c>
      <c r="AG46" s="177">
        <v>0</v>
      </c>
      <c r="AH46" s="177">
        <v>62426.31</v>
      </c>
      <c r="AI46" s="177">
        <v>294424.44</v>
      </c>
      <c r="AJ46" s="177">
        <v>236772.21</v>
      </c>
      <c r="AK46" s="177">
        <v>3546.87</v>
      </c>
      <c r="AL46" s="177">
        <v>24410.27</v>
      </c>
      <c r="AM46" s="177">
        <v>53593.36</v>
      </c>
      <c r="AN46" s="114">
        <v>122448.03</v>
      </c>
      <c r="AO46" s="114">
        <v>295926.92</v>
      </c>
      <c r="AP46" s="114">
        <v>35661.49</v>
      </c>
      <c r="AQ46" s="114">
        <v>23404.7</v>
      </c>
      <c r="AR46" s="114">
        <v>0</v>
      </c>
      <c r="AS46" s="114">
        <v>0</v>
      </c>
      <c r="AT46" s="114">
        <v>34817.279999999999</v>
      </c>
      <c r="AU46" s="114">
        <v>685608.33</v>
      </c>
      <c r="AV46" s="114">
        <v>12101865.369999999</v>
      </c>
      <c r="AW46" s="114">
        <v>411331.64</v>
      </c>
      <c r="AX46" s="114">
        <v>0</v>
      </c>
      <c r="AY46" s="114">
        <v>23602.74</v>
      </c>
      <c r="AZ46" s="114">
        <v>187754</v>
      </c>
      <c r="BA46" s="114">
        <v>564690.54</v>
      </c>
      <c r="BB46" s="114">
        <v>260413.01</v>
      </c>
      <c r="BC46" s="114">
        <v>72413.72</v>
      </c>
      <c r="BD46" s="114">
        <v>1591164.94</v>
      </c>
      <c r="BE46" s="114">
        <v>130806.59</v>
      </c>
      <c r="BF46" s="114">
        <v>302929</v>
      </c>
      <c r="BG46" s="114">
        <v>316368.26</v>
      </c>
      <c r="BH46" s="114">
        <v>496222.07</v>
      </c>
      <c r="BI46" s="114">
        <v>100979.61</v>
      </c>
      <c r="BJ46" s="114">
        <v>273317.93</v>
      </c>
      <c r="BK46" s="114">
        <v>178101.85</v>
      </c>
      <c r="BL46" s="114">
        <v>714694.58</v>
      </c>
      <c r="BM46" s="114">
        <v>167417.01</v>
      </c>
      <c r="BN46" s="114">
        <v>163377</v>
      </c>
      <c r="BO46" s="114">
        <v>508970.71</v>
      </c>
      <c r="BP46" s="114">
        <v>48136.32</v>
      </c>
      <c r="BQ46" s="114">
        <v>271591</v>
      </c>
      <c r="BR46" s="114">
        <v>2306710.42</v>
      </c>
      <c r="BS46" s="114">
        <v>337646.28</v>
      </c>
      <c r="BT46" s="114">
        <v>27950.240000000002</v>
      </c>
      <c r="BU46" s="114">
        <v>61805.77</v>
      </c>
      <c r="BV46" s="114">
        <v>4532.88</v>
      </c>
      <c r="BW46" s="114">
        <v>188530.99</v>
      </c>
      <c r="BX46" s="114">
        <v>202650.93</v>
      </c>
      <c r="BY46" s="114">
        <v>41379.31</v>
      </c>
      <c r="BZ46" s="114">
        <v>3578418.19</v>
      </c>
      <c r="CA46" s="114">
        <v>228968</v>
      </c>
      <c r="CB46" s="114">
        <v>138480.65</v>
      </c>
      <c r="CC46" s="114">
        <v>363377</v>
      </c>
      <c r="CD46" s="114">
        <v>25152</v>
      </c>
      <c r="CE46" s="114">
        <v>63157.63</v>
      </c>
      <c r="CF46" s="114">
        <v>75061</v>
      </c>
      <c r="CG46" s="114">
        <v>229487</v>
      </c>
      <c r="CH46" s="114">
        <v>309657.81</v>
      </c>
      <c r="CI46" s="114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3"/>
      <c r="G47" s="103">
        <f t="shared" si="2"/>
        <v>468791.54</v>
      </c>
      <c r="H47" s="15"/>
      <c r="I47" s="15"/>
      <c r="J47" s="15"/>
      <c r="K47" s="15"/>
      <c r="L47" s="15"/>
      <c r="M47" s="15"/>
      <c r="N47" s="95"/>
      <c r="O47" s="113">
        <v>45</v>
      </c>
      <c r="P47" s="113">
        <v>0</v>
      </c>
      <c r="Q47" s="114">
        <v>170739.85</v>
      </c>
      <c r="R47" s="177">
        <v>127999</v>
      </c>
      <c r="S47" s="177">
        <v>932853</v>
      </c>
      <c r="T47" s="177">
        <v>292854.96000000002</v>
      </c>
      <c r="U47" s="177">
        <v>782822.03</v>
      </c>
      <c r="V47" s="177">
        <v>856666.1</v>
      </c>
      <c r="W47" s="177">
        <v>1075142.3600000001</v>
      </c>
      <c r="X47" s="177">
        <v>468791.54</v>
      </c>
      <c r="Y47" s="177">
        <v>200099.41</v>
      </c>
      <c r="Z47" s="177">
        <v>78035.350000000006</v>
      </c>
      <c r="AA47" s="177">
        <v>431511.81</v>
      </c>
      <c r="AB47" s="177">
        <v>201913.39</v>
      </c>
      <c r="AC47" s="177">
        <v>236392.21</v>
      </c>
      <c r="AD47" s="177">
        <v>863810.11</v>
      </c>
      <c r="AE47" s="177">
        <v>2365443.0099999998</v>
      </c>
      <c r="AF47" s="177">
        <v>376717.04</v>
      </c>
      <c r="AG47" s="177">
        <v>840661.94</v>
      </c>
      <c r="AH47" s="177">
        <v>164329.73000000001</v>
      </c>
      <c r="AI47" s="177">
        <v>484435.85</v>
      </c>
      <c r="AJ47" s="177">
        <v>561370.9</v>
      </c>
      <c r="AK47" s="177">
        <v>149179.20000000001</v>
      </c>
      <c r="AL47" s="177">
        <v>1547561.38</v>
      </c>
      <c r="AM47" s="177">
        <v>429705.29</v>
      </c>
      <c r="AN47" s="114">
        <v>1104774.51</v>
      </c>
      <c r="AO47" s="114">
        <v>705387.84</v>
      </c>
      <c r="AP47" s="114">
        <v>355870.31</v>
      </c>
      <c r="AQ47" s="114">
        <v>208062</v>
      </c>
      <c r="AR47" s="114">
        <v>0</v>
      </c>
      <c r="AS47" s="114">
        <v>122806.41</v>
      </c>
      <c r="AT47" s="114">
        <v>233513.81</v>
      </c>
      <c r="AU47" s="114">
        <v>2887302.5</v>
      </c>
      <c r="AV47" s="114">
        <v>55948037.57</v>
      </c>
      <c r="AW47" s="114">
        <v>9083370.5</v>
      </c>
      <c r="AX47" s="114">
        <v>388247.57</v>
      </c>
      <c r="AY47" s="114">
        <v>442461.28</v>
      </c>
      <c r="AZ47" s="114">
        <v>358918</v>
      </c>
      <c r="BA47" s="114">
        <v>1758559.97</v>
      </c>
      <c r="BB47" s="114">
        <v>173403.06</v>
      </c>
      <c r="BC47" s="114">
        <v>579899.07999999996</v>
      </c>
      <c r="BD47" s="114">
        <v>1778883.72</v>
      </c>
      <c r="BE47" s="114">
        <v>218614.27</v>
      </c>
      <c r="BF47" s="114">
        <v>1456923</v>
      </c>
      <c r="BG47" s="114">
        <v>794943.58</v>
      </c>
      <c r="BH47" s="114">
        <v>2711004.73</v>
      </c>
      <c r="BI47" s="114">
        <v>393071.53</v>
      </c>
      <c r="BJ47" s="114">
        <v>414687.25</v>
      </c>
      <c r="BK47" s="114">
        <v>163828.26</v>
      </c>
      <c r="BL47" s="114">
        <v>1054856.43</v>
      </c>
      <c r="BM47" s="114">
        <v>325489.40000000002</v>
      </c>
      <c r="BN47" s="114">
        <v>854737</v>
      </c>
      <c r="BO47" s="114">
        <v>1035895.31</v>
      </c>
      <c r="BP47" s="114">
        <v>431255.32</v>
      </c>
      <c r="BQ47" s="114">
        <v>747720</v>
      </c>
      <c r="BR47" s="114">
        <v>7554640.8300000001</v>
      </c>
      <c r="BS47" s="114">
        <v>501949.29</v>
      </c>
      <c r="BT47" s="114">
        <v>277980.48</v>
      </c>
      <c r="BU47" s="114">
        <v>351163.41</v>
      </c>
      <c r="BV47" s="114">
        <v>206117.41</v>
      </c>
      <c r="BW47" s="114">
        <v>352764.97</v>
      </c>
      <c r="BX47" s="114">
        <v>1109380.73</v>
      </c>
      <c r="BY47" s="114">
        <v>441976.74</v>
      </c>
      <c r="BZ47" s="114">
        <v>8714033</v>
      </c>
      <c r="CA47" s="114">
        <v>2959935</v>
      </c>
      <c r="CB47" s="114">
        <v>486908.99</v>
      </c>
      <c r="CC47" s="114">
        <v>1527462</v>
      </c>
      <c r="CD47" s="114">
        <v>846403</v>
      </c>
      <c r="CE47" s="114">
        <v>115121.47</v>
      </c>
      <c r="CF47" s="114">
        <v>342729</v>
      </c>
      <c r="CG47" s="114">
        <v>443945</v>
      </c>
      <c r="CH47" s="114">
        <v>910410.43</v>
      </c>
      <c r="CI47" s="114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3"/>
      <c r="G48" s="103">
        <f t="shared" si="2"/>
        <v>367129.86</v>
      </c>
      <c r="H48" s="15"/>
      <c r="I48" s="15"/>
      <c r="J48" s="15"/>
      <c r="K48" s="15"/>
      <c r="L48" s="15"/>
      <c r="M48" s="15"/>
      <c r="N48" s="95"/>
      <c r="O48" s="113">
        <v>46</v>
      </c>
      <c r="P48" s="113">
        <v>0</v>
      </c>
      <c r="Q48" s="114">
        <v>236538.22</v>
      </c>
      <c r="R48" s="177">
        <v>0</v>
      </c>
      <c r="S48" s="177">
        <v>258401</v>
      </c>
      <c r="T48" s="177">
        <v>314208.28000000003</v>
      </c>
      <c r="U48" s="177">
        <v>379474.9</v>
      </c>
      <c r="V48" s="177">
        <v>229986.16</v>
      </c>
      <c r="W48" s="177">
        <v>273855.51</v>
      </c>
      <c r="X48" s="177">
        <v>367129.86</v>
      </c>
      <c r="Y48" s="177">
        <v>104579.83</v>
      </c>
      <c r="Z48" s="177">
        <v>0</v>
      </c>
      <c r="AA48" s="177">
        <v>101199.66</v>
      </c>
      <c r="AB48" s="177">
        <v>0</v>
      </c>
      <c r="AC48" s="177">
        <v>89833.37</v>
      </c>
      <c r="AD48" s="177">
        <v>1075005.92</v>
      </c>
      <c r="AE48" s="177">
        <v>-987227.53</v>
      </c>
      <c r="AF48" s="177">
        <v>54615.59</v>
      </c>
      <c r="AG48" s="177">
        <v>0</v>
      </c>
      <c r="AH48" s="177">
        <v>107235.44</v>
      </c>
      <c r="AI48" s="177">
        <v>69656.77</v>
      </c>
      <c r="AJ48" s="177">
        <v>191797.14</v>
      </c>
      <c r="AK48" s="177">
        <v>101720</v>
      </c>
      <c r="AL48" s="177">
        <v>196173.02</v>
      </c>
      <c r="AM48" s="177">
        <v>26442.73</v>
      </c>
      <c r="AN48" s="114">
        <v>301368.28000000003</v>
      </c>
      <c r="AO48" s="114">
        <v>257907.72</v>
      </c>
      <c r="AP48" s="114">
        <v>530094.32999999996</v>
      </c>
      <c r="AQ48" s="114">
        <v>42892.43</v>
      </c>
      <c r="AR48" s="114">
        <v>173679.17</v>
      </c>
      <c r="AS48" s="114">
        <v>0</v>
      </c>
      <c r="AT48" s="114">
        <v>106676.27</v>
      </c>
      <c r="AU48" s="114">
        <v>1206443.51</v>
      </c>
      <c r="AV48" s="114">
        <v>14021264.189999999</v>
      </c>
      <c r="AW48" s="114">
        <v>1924961.15</v>
      </c>
      <c r="AX48" s="114">
        <v>345165.19</v>
      </c>
      <c r="AY48" s="114">
        <v>0</v>
      </c>
      <c r="AZ48" s="114">
        <v>138566</v>
      </c>
      <c r="BA48" s="114">
        <v>795688.12</v>
      </c>
      <c r="BB48" s="114">
        <v>30140.1</v>
      </c>
      <c r="BC48" s="114">
        <v>166715.22</v>
      </c>
      <c r="BD48" s="114">
        <v>1381180.83</v>
      </c>
      <c r="BE48" s="114">
        <v>74789.05</v>
      </c>
      <c r="BF48" s="114">
        <v>340252</v>
      </c>
      <c r="BG48" s="114">
        <v>682037.61</v>
      </c>
      <c r="BH48" s="114">
        <v>554044.62</v>
      </c>
      <c r="BI48" s="114">
        <v>55199.75</v>
      </c>
      <c r="BJ48" s="114">
        <v>288999.34000000003</v>
      </c>
      <c r="BK48" s="114">
        <v>114155</v>
      </c>
      <c r="BL48" s="114">
        <v>138481.54999999999</v>
      </c>
      <c r="BM48" s="114">
        <v>158188.45000000001</v>
      </c>
      <c r="BN48" s="114">
        <v>38116</v>
      </c>
      <c r="BO48" s="114">
        <v>279225.38</v>
      </c>
      <c r="BP48" s="114">
        <v>150075.47</v>
      </c>
      <c r="BQ48" s="114">
        <v>694753</v>
      </c>
      <c r="BR48" s="114">
        <v>3457638.34</v>
      </c>
      <c r="BS48" s="114">
        <v>348403.51</v>
      </c>
      <c r="BT48" s="114">
        <v>81538.06</v>
      </c>
      <c r="BU48" s="114">
        <v>56173.279999999999</v>
      </c>
      <c r="BV48" s="114">
        <v>95179.04</v>
      </c>
      <c r="BW48" s="114">
        <v>400749.09</v>
      </c>
      <c r="BX48" s="114">
        <v>487488.47</v>
      </c>
      <c r="BY48" s="114">
        <v>-21.83</v>
      </c>
      <c r="BZ48" s="114">
        <v>17591342.539999999</v>
      </c>
      <c r="CA48" s="114">
        <v>1130375</v>
      </c>
      <c r="CB48" s="114">
        <v>318234.73</v>
      </c>
      <c r="CC48" s="114">
        <v>695153</v>
      </c>
      <c r="CD48" s="114">
        <v>415753</v>
      </c>
      <c r="CE48" s="114">
        <v>112720.04</v>
      </c>
      <c r="CF48" s="114">
        <v>0</v>
      </c>
      <c r="CG48" s="114">
        <v>331136</v>
      </c>
      <c r="CH48" s="114">
        <v>203774.73</v>
      </c>
      <c r="CI48" s="114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3"/>
      <c r="G49" s="103">
        <f t="shared" si="2"/>
        <v>0</v>
      </c>
      <c r="H49" s="15"/>
      <c r="I49" s="15"/>
      <c r="J49" s="15"/>
      <c r="K49" s="15"/>
      <c r="L49" s="15"/>
      <c r="M49" s="15"/>
      <c r="N49" s="95"/>
      <c r="O49" s="113">
        <v>47</v>
      </c>
      <c r="P49" s="113">
        <v>0</v>
      </c>
      <c r="Q49" s="114">
        <v>0</v>
      </c>
      <c r="R49" s="177">
        <v>-36.9</v>
      </c>
      <c r="S49" s="177">
        <v>0</v>
      </c>
      <c r="T49" s="177">
        <v>-70.83</v>
      </c>
      <c r="U49" s="177">
        <v>7122.57</v>
      </c>
      <c r="V49" s="177">
        <v>215.16</v>
      </c>
      <c r="W49" s="177">
        <v>-0.1</v>
      </c>
      <c r="X49" s="177">
        <v>0</v>
      </c>
      <c r="Y49" s="177">
        <v>-3.4</v>
      </c>
      <c r="Z49" s="177">
        <v>0</v>
      </c>
      <c r="AA49" s="177">
        <v>170.66</v>
      </c>
      <c r="AB49" s="177">
        <v>0</v>
      </c>
      <c r="AC49" s="177">
        <v>2753.27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</v>
      </c>
      <c r="AK49" s="177">
        <v>0</v>
      </c>
      <c r="AL49" s="177">
        <v>0</v>
      </c>
      <c r="AM49" s="177">
        <v>0</v>
      </c>
      <c r="AN49" s="114">
        <v>2893.85</v>
      </c>
      <c r="AO49" s="114">
        <v>-19.62</v>
      </c>
      <c r="AP49" s="114">
        <v>30</v>
      </c>
      <c r="AQ49" s="114">
        <v>0</v>
      </c>
      <c r="AR49" s="114">
        <v>0</v>
      </c>
      <c r="AS49" s="114">
        <v>0</v>
      </c>
      <c r="AT49" s="114">
        <v>7.85</v>
      </c>
      <c r="AU49" s="114">
        <v>0</v>
      </c>
      <c r="AV49" s="114">
        <v>0</v>
      </c>
      <c r="AW49" s="114">
        <v>0</v>
      </c>
      <c r="AX49" s="114">
        <v>147.87</v>
      </c>
      <c r="AY49" s="114">
        <v>0</v>
      </c>
      <c r="AZ49" s="114">
        <v>0</v>
      </c>
      <c r="BA49" s="114">
        <v>-190.85</v>
      </c>
      <c r="BB49" s="114">
        <v>-506.1</v>
      </c>
      <c r="BC49" s="114">
        <v>-3147.9</v>
      </c>
      <c r="BD49" s="114">
        <v>0</v>
      </c>
      <c r="BE49" s="114">
        <v>110.94</v>
      </c>
      <c r="BF49" s="114">
        <v>-110</v>
      </c>
      <c r="BG49" s="114">
        <v>-56.23</v>
      </c>
      <c r="BH49" s="114">
        <v>137.66999999999999</v>
      </c>
      <c r="BI49" s="114">
        <v>-20.079999999999998</v>
      </c>
      <c r="BJ49" s="114">
        <v>382.98</v>
      </c>
      <c r="BK49" s="114">
        <v>25.05</v>
      </c>
      <c r="BL49" s="114">
        <v>0</v>
      </c>
      <c r="BM49" s="114">
        <v>-8.5399999999999991</v>
      </c>
      <c r="BN49" s="114">
        <v>0</v>
      </c>
      <c r="BO49" s="114">
        <v>0</v>
      </c>
      <c r="BP49" s="114">
        <v>0</v>
      </c>
      <c r="BQ49" s="114">
        <v>-1992</v>
      </c>
      <c r="BR49" s="114">
        <v>-3232.87</v>
      </c>
      <c r="BS49" s="114">
        <v>0</v>
      </c>
      <c r="BT49" s="114">
        <v>100.13</v>
      </c>
      <c r="BU49" s="114">
        <v>-41.19</v>
      </c>
      <c r="BV49" s="114">
        <v>-6.6</v>
      </c>
      <c r="BW49" s="114">
        <v>-39.75</v>
      </c>
      <c r="BX49" s="114">
        <v>0</v>
      </c>
      <c r="BY49" s="114">
        <v>0</v>
      </c>
      <c r="BZ49" s="114">
        <v>0</v>
      </c>
      <c r="CA49" s="114">
        <v>-1</v>
      </c>
      <c r="CB49" s="114">
        <v>315.72000000000003</v>
      </c>
      <c r="CC49" s="114">
        <v>-104</v>
      </c>
      <c r="CD49" s="114">
        <v>-119</v>
      </c>
      <c r="CE49" s="114">
        <v>19.940000000000001</v>
      </c>
      <c r="CF49" s="114">
        <v>-81</v>
      </c>
      <c r="CG49" s="114">
        <v>0</v>
      </c>
      <c r="CH49" s="114">
        <v>0</v>
      </c>
      <c r="CI49" s="114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3"/>
      <c r="G50" s="103">
        <f t="shared" si="2"/>
        <v>0</v>
      </c>
      <c r="H50" s="15"/>
      <c r="I50" s="15"/>
      <c r="J50" s="15"/>
      <c r="K50" s="15"/>
      <c r="L50" s="15"/>
      <c r="M50" s="15"/>
      <c r="N50" s="95"/>
      <c r="O50" s="113">
        <v>48</v>
      </c>
      <c r="P50" s="113">
        <v>0</v>
      </c>
      <c r="Q50" s="114">
        <v>0</v>
      </c>
      <c r="R50" s="177">
        <v>106.94</v>
      </c>
      <c r="S50" s="177">
        <v>38</v>
      </c>
      <c r="T50" s="177">
        <v>1660.15</v>
      </c>
      <c r="U50" s="177">
        <v>207.14</v>
      </c>
      <c r="V50" s="177">
        <v>107012.94</v>
      </c>
      <c r="W50" s="177">
        <v>22171.08</v>
      </c>
      <c r="X50" s="177">
        <v>0</v>
      </c>
      <c r="Y50" s="177">
        <v>0</v>
      </c>
      <c r="Z50" s="177">
        <v>0</v>
      </c>
      <c r="AA50" s="177">
        <v>0</v>
      </c>
      <c r="AB50" s="177">
        <v>3650</v>
      </c>
      <c r="AC50" s="177">
        <v>5329.26</v>
      </c>
      <c r="AD50" s="177">
        <v>-317680.38</v>
      </c>
      <c r="AE50" s="177">
        <v>0</v>
      </c>
      <c r="AF50" s="177">
        <v>0</v>
      </c>
      <c r="AG50" s="177">
        <v>183012.24</v>
      </c>
      <c r="AH50" s="177">
        <v>0</v>
      </c>
      <c r="AI50" s="177">
        <v>40</v>
      </c>
      <c r="AJ50" s="177">
        <v>0</v>
      </c>
      <c r="AK50" s="177">
        <v>0</v>
      </c>
      <c r="AL50" s="177">
        <v>0</v>
      </c>
      <c r="AM50" s="177">
        <v>1384.26</v>
      </c>
      <c r="AN50" s="114">
        <v>40242.35</v>
      </c>
      <c r="AO50" s="114">
        <v>0</v>
      </c>
      <c r="AP50" s="114">
        <v>14859.18</v>
      </c>
      <c r="AQ50" s="114">
        <v>1446.61</v>
      </c>
      <c r="AR50" s="114">
        <v>0</v>
      </c>
      <c r="AS50" s="114">
        <v>157.6</v>
      </c>
      <c r="AT50" s="114">
        <v>0</v>
      </c>
      <c r="AU50" s="114">
        <v>13547.8</v>
      </c>
      <c r="AV50" s="114">
        <v>0</v>
      </c>
      <c r="AW50" s="114">
        <v>3.27</v>
      </c>
      <c r="AX50" s="114">
        <v>0</v>
      </c>
      <c r="AY50" s="114">
        <v>0</v>
      </c>
      <c r="AZ50" s="114">
        <v>0</v>
      </c>
      <c r="BA50" s="114">
        <v>0</v>
      </c>
      <c r="BB50" s="114">
        <v>9684.1299999999992</v>
      </c>
      <c r="BC50" s="114">
        <v>-8865</v>
      </c>
      <c r="BD50" s="114">
        <v>-693806</v>
      </c>
      <c r="BE50" s="114">
        <v>1526.29</v>
      </c>
      <c r="BF50" s="114">
        <v>0</v>
      </c>
      <c r="BG50" s="114">
        <v>0</v>
      </c>
      <c r="BH50" s="114">
        <v>0</v>
      </c>
      <c r="BI50" s="114">
        <v>0</v>
      </c>
      <c r="BJ50" s="114">
        <v>0</v>
      </c>
      <c r="BK50" s="114">
        <v>3944.55</v>
      </c>
      <c r="BL50" s="114">
        <v>-366726.96</v>
      </c>
      <c r="BM50" s="114">
        <v>0</v>
      </c>
      <c r="BN50" s="114">
        <v>0</v>
      </c>
      <c r="BO50" s="114">
        <v>0</v>
      </c>
      <c r="BP50" s="114">
        <v>0</v>
      </c>
      <c r="BQ50" s="114">
        <v>0</v>
      </c>
      <c r="BR50" s="114">
        <v>21489.43</v>
      </c>
      <c r="BS50" s="114">
        <v>0</v>
      </c>
      <c r="BT50" s="114">
        <v>0</v>
      </c>
      <c r="BU50" s="114">
        <v>0</v>
      </c>
      <c r="BV50" s="114">
        <v>0</v>
      </c>
      <c r="BW50" s="114">
        <v>-282330</v>
      </c>
      <c r="BX50" s="114">
        <v>0</v>
      </c>
      <c r="BY50" s="114">
        <v>0</v>
      </c>
      <c r="BZ50" s="114">
        <v>0</v>
      </c>
      <c r="CA50" s="114">
        <v>0</v>
      </c>
      <c r="CB50" s="114">
        <v>-133.09</v>
      </c>
      <c r="CC50" s="114">
        <v>-136483</v>
      </c>
      <c r="CD50" s="114">
        <v>0</v>
      </c>
      <c r="CE50" s="114">
        <v>0</v>
      </c>
      <c r="CF50" s="114">
        <v>0</v>
      </c>
      <c r="CG50" s="114">
        <v>16971</v>
      </c>
      <c r="CH50" s="114">
        <v>10066.4</v>
      </c>
      <c r="CI50" s="114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3"/>
      <c r="G51" s="103">
        <f t="shared" si="2"/>
        <v>475043.82</v>
      </c>
      <c r="H51" s="15"/>
      <c r="I51" s="15"/>
      <c r="J51" s="15"/>
      <c r="K51" s="15"/>
      <c r="L51" s="15"/>
      <c r="M51" s="15"/>
      <c r="N51" s="95"/>
      <c r="O51" s="113">
        <v>49</v>
      </c>
      <c r="P51" s="113">
        <v>0</v>
      </c>
      <c r="Q51" s="114">
        <v>284100.47999999998</v>
      </c>
      <c r="R51" s="177">
        <v>0</v>
      </c>
      <c r="S51" s="177">
        <v>0</v>
      </c>
      <c r="T51" s="177">
        <v>54566.09</v>
      </c>
      <c r="U51" s="177">
        <v>769728.97</v>
      </c>
      <c r="V51" s="177">
        <v>596993.97</v>
      </c>
      <c r="W51" s="177">
        <v>0</v>
      </c>
      <c r="X51" s="177">
        <v>475043.82</v>
      </c>
      <c r="Y51" s="177">
        <v>0</v>
      </c>
      <c r="Z51" s="177">
        <v>0</v>
      </c>
      <c r="AA51" s="177">
        <v>0</v>
      </c>
      <c r="AB51" s="177">
        <v>0</v>
      </c>
      <c r="AC51" s="177">
        <v>0</v>
      </c>
      <c r="AD51" s="177">
        <v>174645.42</v>
      </c>
      <c r="AE51" s="177">
        <v>0</v>
      </c>
      <c r="AF51" s="177">
        <v>0</v>
      </c>
      <c r="AG51" s="177">
        <v>0</v>
      </c>
      <c r="AH51" s="177">
        <v>0</v>
      </c>
      <c r="AI51" s="177">
        <v>7860.54</v>
      </c>
      <c r="AJ51" s="177">
        <v>155555.45000000001</v>
      </c>
      <c r="AK51" s="177">
        <v>0</v>
      </c>
      <c r="AL51" s="177">
        <v>88050.81</v>
      </c>
      <c r="AM51" s="177">
        <v>0</v>
      </c>
      <c r="AN51" s="114">
        <v>1151.23</v>
      </c>
      <c r="AO51" s="114">
        <v>66349</v>
      </c>
      <c r="AP51" s="114">
        <v>0</v>
      </c>
      <c r="AQ51" s="114">
        <v>21420</v>
      </c>
      <c r="AR51" s="114">
        <v>8001192.2000000002</v>
      </c>
      <c r="AS51" s="114">
        <v>0</v>
      </c>
      <c r="AT51" s="114">
        <v>0</v>
      </c>
      <c r="AU51" s="114">
        <v>567117.5</v>
      </c>
      <c r="AV51" s="114">
        <v>7241755.9400000004</v>
      </c>
      <c r="AW51" s="114">
        <v>0</v>
      </c>
      <c r="AX51" s="114">
        <v>162718.41</v>
      </c>
      <c r="AY51" s="114">
        <v>0</v>
      </c>
      <c r="AZ51" s="114">
        <v>0</v>
      </c>
      <c r="BA51" s="114">
        <v>0</v>
      </c>
      <c r="BB51" s="114">
        <v>33177.599999999999</v>
      </c>
      <c r="BC51" s="114">
        <v>127361.77</v>
      </c>
      <c r="BD51" s="114">
        <v>0</v>
      </c>
      <c r="BE51" s="114">
        <v>0</v>
      </c>
      <c r="BF51" s="114">
        <v>0</v>
      </c>
      <c r="BG51" s="114">
        <v>0</v>
      </c>
      <c r="BH51" s="114">
        <v>238462.53</v>
      </c>
      <c r="BI51" s="114">
        <v>4682.18</v>
      </c>
      <c r="BJ51" s="114">
        <v>187.59</v>
      </c>
      <c r="BK51" s="114">
        <v>2123.2600000000002</v>
      </c>
      <c r="BL51" s="114">
        <v>0</v>
      </c>
      <c r="BM51" s="114">
        <v>0</v>
      </c>
      <c r="BN51" s="114">
        <v>0</v>
      </c>
      <c r="BO51" s="114">
        <v>0</v>
      </c>
      <c r="BP51" s="114">
        <v>-357.86</v>
      </c>
      <c r="BQ51" s="114">
        <v>0</v>
      </c>
      <c r="BR51" s="114">
        <v>0</v>
      </c>
      <c r="BS51" s="114">
        <v>0</v>
      </c>
      <c r="BT51" s="114">
        <v>0</v>
      </c>
      <c r="BU51" s="114">
        <v>0</v>
      </c>
      <c r="BV51" s="114">
        <v>0</v>
      </c>
      <c r="BW51" s="114">
        <v>32.71</v>
      </c>
      <c r="BX51" s="114">
        <v>0</v>
      </c>
      <c r="BY51" s="114">
        <v>74919.05</v>
      </c>
      <c r="BZ51" s="114">
        <v>0</v>
      </c>
      <c r="CA51" s="114">
        <v>1523562</v>
      </c>
      <c r="CB51" s="114">
        <v>0</v>
      </c>
      <c r="CC51" s="114">
        <v>0</v>
      </c>
      <c r="CD51" s="114">
        <v>33235</v>
      </c>
      <c r="CE51" s="114">
        <v>45140.3</v>
      </c>
      <c r="CF51" s="114">
        <v>0</v>
      </c>
      <c r="CG51" s="114">
        <v>0</v>
      </c>
      <c r="CH51" s="114">
        <v>829086.84</v>
      </c>
      <c r="CI51" s="114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4"/>
      <c r="G52" s="104">
        <f t="shared" si="2"/>
        <v>1536366.7100000002</v>
      </c>
      <c r="H52" s="15"/>
      <c r="I52" s="18"/>
      <c r="J52" s="18"/>
      <c r="K52" s="18"/>
      <c r="L52" s="18"/>
      <c r="M52" s="18"/>
      <c r="N52" s="95"/>
      <c r="O52" s="113">
        <v>50</v>
      </c>
      <c r="P52" s="113">
        <v>0</v>
      </c>
      <c r="Q52" s="114">
        <v>900585.64999999991</v>
      </c>
      <c r="R52" s="177">
        <v>170001.74000000002</v>
      </c>
      <c r="S52" s="177">
        <v>1705713</v>
      </c>
      <c r="T52" s="177">
        <v>744224.44000000006</v>
      </c>
      <c r="U52" s="177">
        <v>2768148.92</v>
      </c>
      <c r="V52" s="177">
        <v>2176865.9799999995</v>
      </c>
      <c r="W52" s="177">
        <v>2293371.5000000005</v>
      </c>
      <c r="X52" s="177">
        <v>1536366.7100000002</v>
      </c>
      <c r="Y52" s="177">
        <v>445197.34</v>
      </c>
      <c r="Z52" s="177">
        <v>110994.51000000001</v>
      </c>
      <c r="AA52" s="177">
        <v>794150.20000000007</v>
      </c>
      <c r="AB52" s="177">
        <v>205563.39</v>
      </c>
      <c r="AC52" s="177">
        <v>491133.85</v>
      </c>
      <c r="AD52" s="177">
        <v>7279421.0700000003</v>
      </c>
      <c r="AE52" s="177">
        <v>2105656.6099999994</v>
      </c>
      <c r="AF52" s="177">
        <v>727223.32</v>
      </c>
      <c r="AG52" s="177">
        <v>1023674.1799999999</v>
      </c>
      <c r="AH52" s="177">
        <v>333991.48</v>
      </c>
      <c r="AI52" s="177">
        <v>1039361.04</v>
      </c>
      <c r="AJ52" s="177">
        <v>1176775.95</v>
      </c>
      <c r="AK52" s="177">
        <v>254446.07</v>
      </c>
      <c r="AL52" s="177">
        <v>1856195.48</v>
      </c>
      <c r="AM52" s="177">
        <v>545144.68999999994</v>
      </c>
      <c r="AN52" s="115">
        <v>2183209.61</v>
      </c>
      <c r="AO52" s="115">
        <v>1497728.6499999997</v>
      </c>
      <c r="AP52" s="115">
        <v>1142792.8299999998</v>
      </c>
      <c r="AQ52" s="115">
        <v>297225.74</v>
      </c>
      <c r="AR52" s="115">
        <v>8174871.3700000001</v>
      </c>
      <c r="AS52" s="115">
        <v>191707.88</v>
      </c>
      <c r="AT52" s="115">
        <v>375015.20999999996</v>
      </c>
      <c r="AU52" s="115">
        <v>5804548.9100000001</v>
      </c>
      <c r="AV52" s="115">
        <v>89312923.069999993</v>
      </c>
      <c r="AW52" s="115">
        <v>11419666.560000001</v>
      </c>
      <c r="AX52" s="115">
        <v>896279.04000000004</v>
      </c>
      <c r="AY52" s="115">
        <v>466064.02</v>
      </c>
      <c r="AZ52" s="115">
        <v>685238</v>
      </c>
      <c r="BA52" s="115">
        <v>3609823.32</v>
      </c>
      <c r="BB52" s="115">
        <v>506311.8</v>
      </c>
      <c r="BC52" s="115">
        <v>1138044.8999999999</v>
      </c>
      <c r="BD52" s="115">
        <v>4222530.29</v>
      </c>
      <c r="BE52" s="115">
        <v>425847.13999999996</v>
      </c>
      <c r="BF52" s="115">
        <v>2099994</v>
      </c>
      <c r="BG52" s="115">
        <v>1897821.6099999999</v>
      </c>
      <c r="BH52" s="115">
        <v>4998095.6300000008</v>
      </c>
      <c r="BI52" s="115">
        <v>573431.58000000007</v>
      </c>
      <c r="BJ52" s="115">
        <v>977575.09</v>
      </c>
      <c r="BK52" s="115">
        <v>546074.67000000016</v>
      </c>
      <c r="BL52" s="115">
        <v>2072516.3399999999</v>
      </c>
      <c r="BM52" s="115">
        <v>670162.96</v>
      </c>
      <c r="BN52" s="115">
        <v>1056230</v>
      </c>
      <c r="BO52" s="115">
        <v>1962133.6800000002</v>
      </c>
      <c r="BP52" s="115">
        <v>629109.25</v>
      </c>
      <c r="BQ52" s="115">
        <v>2040235</v>
      </c>
      <c r="BR52" s="115">
        <v>14357475.689999999</v>
      </c>
      <c r="BS52" s="115">
        <v>1236436.97</v>
      </c>
      <c r="BT52" s="115">
        <v>387568.91</v>
      </c>
      <c r="BU52" s="115">
        <v>469101.26999999996</v>
      </c>
      <c r="BV52" s="115">
        <v>305822.73000000004</v>
      </c>
      <c r="BW52" s="115">
        <v>732901.24</v>
      </c>
      <c r="BX52" s="115">
        <v>1799520.13</v>
      </c>
      <c r="BY52" s="115">
        <v>558253.27</v>
      </c>
      <c r="BZ52" s="115">
        <v>30114405.649999999</v>
      </c>
      <c r="CA52" s="115">
        <v>5842839</v>
      </c>
      <c r="CB52" s="115">
        <v>943807</v>
      </c>
      <c r="CC52" s="115">
        <v>2509955</v>
      </c>
      <c r="CD52" s="115">
        <v>1320424</v>
      </c>
      <c r="CE52" s="115">
        <v>372747.37</v>
      </c>
      <c r="CF52" s="115">
        <v>417709</v>
      </c>
      <c r="CG52" s="115">
        <v>1039018</v>
      </c>
      <c r="CH52" s="115">
        <v>2322372.23</v>
      </c>
      <c r="CI52" s="115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3"/>
      <c r="G53" s="103">
        <f t="shared" si="2"/>
        <v>0</v>
      </c>
      <c r="H53" s="15"/>
      <c r="I53" s="15"/>
      <c r="J53" s="15"/>
      <c r="K53" s="15"/>
      <c r="L53" s="15"/>
      <c r="M53" s="15"/>
      <c r="N53" s="95"/>
      <c r="O53" s="113">
        <v>51</v>
      </c>
      <c r="P53" s="113">
        <v>0</v>
      </c>
      <c r="Q53" s="114">
        <v>0</v>
      </c>
      <c r="R53" s="177">
        <v>0</v>
      </c>
      <c r="S53" s="177">
        <v>0</v>
      </c>
      <c r="T53" s="177">
        <v>0</v>
      </c>
      <c r="U53" s="177">
        <v>0</v>
      </c>
      <c r="V53" s="177">
        <v>0</v>
      </c>
      <c r="W53" s="177">
        <v>0</v>
      </c>
      <c r="X53" s="177">
        <v>0</v>
      </c>
      <c r="Y53" s="177">
        <v>0</v>
      </c>
      <c r="Z53" s="177">
        <v>0</v>
      </c>
      <c r="AA53" s="177">
        <v>0</v>
      </c>
      <c r="AB53" s="177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0</v>
      </c>
      <c r="AH53" s="177">
        <v>0</v>
      </c>
      <c r="AI53" s="177">
        <v>0</v>
      </c>
      <c r="AJ53" s="177">
        <v>0</v>
      </c>
      <c r="AK53" s="177">
        <v>15284.42</v>
      </c>
      <c r="AL53" s="177">
        <v>0</v>
      </c>
      <c r="AM53" s="177">
        <v>0</v>
      </c>
      <c r="AN53" s="114">
        <v>0</v>
      </c>
      <c r="AO53" s="114">
        <v>0</v>
      </c>
      <c r="AP53" s="114">
        <v>0</v>
      </c>
      <c r="AQ53" s="114">
        <v>0</v>
      </c>
      <c r="AR53" s="114">
        <v>0</v>
      </c>
      <c r="AS53" s="114">
        <v>0</v>
      </c>
      <c r="AT53" s="114">
        <v>0</v>
      </c>
      <c r="AU53" s="114">
        <v>172604.32</v>
      </c>
      <c r="AV53" s="114">
        <v>0</v>
      </c>
      <c r="AW53" s="114">
        <v>0</v>
      </c>
      <c r="AX53" s="114">
        <v>0</v>
      </c>
      <c r="AY53" s="114">
        <v>0</v>
      </c>
      <c r="AZ53" s="114">
        <v>0</v>
      </c>
      <c r="BA53" s="114">
        <v>0</v>
      </c>
      <c r="BB53" s="114">
        <v>0</v>
      </c>
      <c r="BC53" s="114">
        <v>0</v>
      </c>
      <c r="BD53" s="114">
        <v>0</v>
      </c>
      <c r="BE53" s="114">
        <v>0</v>
      </c>
      <c r="BF53" s="114">
        <v>0</v>
      </c>
      <c r="BG53" s="114">
        <v>0</v>
      </c>
      <c r="BH53" s="114">
        <v>0</v>
      </c>
      <c r="BI53" s="114">
        <v>0</v>
      </c>
      <c r="BJ53" s="114">
        <v>0</v>
      </c>
      <c r="BK53" s="114">
        <v>0</v>
      </c>
      <c r="BL53" s="114">
        <v>0</v>
      </c>
      <c r="BM53" s="114">
        <v>0</v>
      </c>
      <c r="BN53" s="114">
        <v>0</v>
      </c>
      <c r="BO53" s="114">
        <v>144749.60999999999</v>
      </c>
      <c r="BP53" s="114">
        <v>0</v>
      </c>
      <c r="BQ53" s="114">
        <v>0</v>
      </c>
      <c r="BR53" s="114">
        <v>974107.4</v>
      </c>
      <c r="BS53" s="114">
        <v>59942.43</v>
      </c>
      <c r="BT53" s="114">
        <v>0</v>
      </c>
      <c r="BU53" s="114">
        <v>0</v>
      </c>
      <c r="BV53" s="114">
        <v>0</v>
      </c>
      <c r="BW53" s="114">
        <v>0</v>
      </c>
      <c r="BX53" s="114">
        <v>0</v>
      </c>
      <c r="BY53" s="114">
        <v>0</v>
      </c>
      <c r="BZ53" s="114">
        <v>0</v>
      </c>
      <c r="CA53" s="114">
        <v>0</v>
      </c>
      <c r="CB53" s="114">
        <v>0</v>
      </c>
      <c r="CC53" s="114">
        <v>0</v>
      </c>
      <c r="CD53" s="114">
        <v>45165</v>
      </c>
      <c r="CE53" s="114">
        <v>0</v>
      </c>
      <c r="CF53" s="114">
        <v>0</v>
      </c>
      <c r="CG53" s="114">
        <v>0</v>
      </c>
      <c r="CH53" s="114">
        <v>0</v>
      </c>
      <c r="CI53" s="114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3"/>
      <c r="G54" s="103">
        <f t="shared" si="2"/>
        <v>46.22</v>
      </c>
      <c r="H54" s="15"/>
      <c r="I54" s="15"/>
      <c r="J54" s="15"/>
      <c r="K54" s="15"/>
      <c r="L54" s="15"/>
      <c r="M54" s="15"/>
      <c r="N54" s="95"/>
      <c r="O54" s="113">
        <v>52</v>
      </c>
      <c r="P54" s="113">
        <v>0</v>
      </c>
      <c r="Q54" s="114">
        <v>10795.73</v>
      </c>
      <c r="R54" s="177">
        <v>0</v>
      </c>
      <c r="S54" s="177">
        <v>108281</v>
      </c>
      <c r="T54" s="177">
        <v>-162.02000000000001</v>
      </c>
      <c r="U54" s="177">
        <v>4975.13</v>
      </c>
      <c r="V54" s="177">
        <v>0</v>
      </c>
      <c r="W54" s="177">
        <v>5156.92</v>
      </c>
      <c r="X54" s="177">
        <v>46.22</v>
      </c>
      <c r="Y54" s="177">
        <v>11925.16</v>
      </c>
      <c r="Z54" s="177">
        <v>115</v>
      </c>
      <c r="AA54" s="177">
        <v>0</v>
      </c>
      <c r="AB54" s="177">
        <v>8362.7000000000007</v>
      </c>
      <c r="AC54" s="177">
        <v>-12907.47</v>
      </c>
      <c r="AD54" s="177">
        <v>0</v>
      </c>
      <c r="AE54" s="177">
        <v>26427.46</v>
      </c>
      <c r="AF54" s="177">
        <v>48725.18</v>
      </c>
      <c r="AG54" s="177">
        <v>21168.29</v>
      </c>
      <c r="AH54" s="177">
        <v>54.99</v>
      </c>
      <c r="AI54" s="177">
        <v>12012.75</v>
      </c>
      <c r="AJ54" s="177">
        <v>0</v>
      </c>
      <c r="AK54" s="177">
        <v>7513.57</v>
      </c>
      <c r="AL54" s="177">
        <v>0</v>
      </c>
      <c r="AM54" s="177">
        <v>0</v>
      </c>
      <c r="AN54" s="114">
        <v>5131.1400000000003</v>
      </c>
      <c r="AO54" s="114">
        <v>60428.15</v>
      </c>
      <c r="AP54" s="114">
        <v>0</v>
      </c>
      <c r="AQ54" s="114">
        <v>3958.34</v>
      </c>
      <c r="AR54" s="114">
        <v>0</v>
      </c>
      <c r="AS54" s="114">
        <v>0</v>
      </c>
      <c r="AT54" s="114">
        <v>0</v>
      </c>
      <c r="AU54" s="114">
        <v>124541.1</v>
      </c>
      <c r="AV54" s="114">
        <v>963063.9</v>
      </c>
      <c r="AW54" s="114">
        <v>4504232.41</v>
      </c>
      <c r="AX54" s="114">
        <v>5268.36</v>
      </c>
      <c r="AY54" s="114">
        <v>0</v>
      </c>
      <c r="AZ54" s="114">
        <v>395</v>
      </c>
      <c r="BA54" s="114">
        <v>159802.93</v>
      </c>
      <c r="BB54" s="114">
        <v>12772.87</v>
      </c>
      <c r="BC54" s="114">
        <v>26400.240000000002</v>
      </c>
      <c r="BD54" s="114">
        <v>60431.08</v>
      </c>
      <c r="BE54" s="114">
        <v>4998.28</v>
      </c>
      <c r="BF54" s="114">
        <v>14510</v>
      </c>
      <c r="BG54" s="114">
        <v>8911.17</v>
      </c>
      <c r="BH54" s="114">
        <v>82819.02</v>
      </c>
      <c r="BI54" s="114">
        <v>0</v>
      </c>
      <c r="BJ54" s="114">
        <v>0</v>
      </c>
      <c r="BK54" s="114">
        <v>0</v>
      </c>
      <c r="BL54" s="114">
        <v>133434.04</v>
      </c>
      <c r="BM54" s="114">
        <v>16698.36</v>
      </c>
      <c r="BN54" s="114">
        <v>39833</v>
      </c>
      <c r="BO54" s="114">
        <v>69779.839999999997</v>
      </c>
      <c r="BP54" s="114">
        <v>19058.91</v>
      </c>
      <c r="BQ54" s="114">
        <v>0</v>
      </c>
      <c r="BR54" s="114">
        <v>689379.29</v>
      </c>
      <c r="BS54" s="114">
        <v>582621.34</v>
      </c>
      <c r="BT54" s="114">
        <v>1688.17</v>
      </c>
      <c r="BU54" s="114">
        <v>2420.88</v>
      </c>
      <c r="BV54" s="114">
        <v>0</v>
      </c>
      <c r="BW54" s="114">
        <v>0</v>
      </c>
      <c r="BX54" s="114">
        <v>0</v>
      </c>
      <c r="BY54" s="114">
        <v>0</v>
      </c>
      <c r="BZ54" s="114">
        <v>-16028.53</v>
      </c>
      <c r="CA54" s="114">
        <v>167485</v>
      </c>
      <c r="CB54" s="114">
        <v>1867.92</v>
      </c>
      <c r="CC54" s="114">
        <v>98020</v>
      </c>
      <c r="CD54" s="114">
        <v>7848</v>
      </c>
      <c r="CE54" s="114">
        <v>1655.35</v>
      </c>
      <c r="CF54" s="114">
        <v>458</v>
      </c>
      <c r="CG54" s="114">
        <v>20931</v>
      </c>
      <c r="CH54" s="114">
        <v>34116.35</v>
      </c>
      <c r="CI54" s="114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3"/>
      <c r="G55" s="103">
        <f t="shared" si="2"/>
        <v>1830</v>
      </c>
      <c r="H55" s="15"/>
      <c r="I55" s="15"/>
      <c r="J55" s="15"/>
      <c r="K55" s="15"/>
      <c r="L55" s="15"/>
      <c r="M55" s="15"/>
      <c r="N55" s="95"/>
      <c r="O55" s="113">
        <v>53</v>
      </c>
      <c r="P55" s="113">
        <v>0</v>
      </c>
      <c r="Q55" s="114">
        <v>0</v>
      </c>
      <c r="R55" s="177">
        <v>0</v>
      </c>
      <c r="S55" s="177">
        <v>132914</v>
      </c>
      <c r="T55" s="177">
        <v>13238.72</v>
      </c>
      <c r="U55" s="177">
        <v>6529.83</v>
      </c>
      <c r="V55" s="177">
        <v>27979.66</v>
      </c>
      <c r="W55" s="177">
        <v>60739.37</v>
      </c>
      <c r="X55" s="177">
        <v>1830</v>
      </c>
      <c r="Y55" s="177">
        <v>0</v>
      </c>
      <c r="Z55" s="177">
        <v>0</v>
      </c>
      <c r="AA55" s="177">
        <v>2587.5</v>
      </c>
      <c r="AB55" s="177">
        <v>0</v>
      </c>
      <c r="AC55" s="177">
        <v>0</v>
      </c>
      <c r="AD55" s="177">
        <v>0</v>
      </c>
      <c r="AE55" s="177">
        <v>0</v>
      </c>
      <c r="AF55" s="177">
        <v>0</v>
      </c>
      <c r="AG55" s="177">
        <v>0</v>
      </c>
      <c r="AH55" s="177">
        <v>0</v>
      </c>
      <c r="AI55" s="177">
        <v>0</v>
      </c>
      <c r="AJ55" s="177">
        <v>11632.26</v>
      </c>
      <c r="AK55" s="177">
        <v>0</v>
      </c>
      <c r="AL55" s="177">
        <v>0</v>
      </c>
      <c r="AM55" s="177">
        <v>0</v>
      </c>
      <c r="AN55" s="114">
        <v>0</v>
      </c>
      <c r="AO55" s="114">
        <v>0</v>
      </c>
      <c r="AP55" s="114">
        <v>456</v>
      </c>
      <c r="AQ55" s="114">
        <v>3175.15</v>
      </c>
      <c r="AR55" s="114">
        <v>0</v>
      </c>
      <c r="AS55" s="114">
        <v>0</v>
      </c>
      <c r="AT55" s="114">
        <v>0</v>
      </c>
      <c r="AU55" s="114">
        <v>10800</v>
      </c>
      <c r="AV55" s="114">
        <v>274338.71999999997</v>
      </c>
      <c r="AW55" s="114">
        <v>0</v>
      </c>
      <c r="AX55" s="114">
        <v>350</v>
      </c>
      <c r="AY55" s="114">
        <v>0</v>
      </c>
      <c r="AZ55" s="114">
        <v>0</v>
      </c>
      <c r="BA55" s="114">
        <v>78226.91</v>
      </c>
      <c r="BB55" s="114">
        <v>0</v>
      </c>
      <c r="BC55" s="114">
        <v>0</v>
      </c>
      <c r="BD55" s="114">
        <v>86098.82</v>
      </c>
      <c r="BE55" s="114">
        <v>0</v>
      </c>
      <c r="BF55" s="114">
        <v>6910</v>
      </c>
      <c r="BG55" s="114">
        <v>0</v>
      </c>
      <c r="BH55" s="114">
        <v>0</v>
      </c>
      <c r="BI55" s="114">
        <v>0</v>
      </c>
      <c r="BJ55" s="114">
        <v>45.19</v>
      </c>
      <c r="BK55" s="114">
        <v>0</v>
      </c>
      <c r="BL55" s="114">
        <v>13000</v>
      </c>
      <c r="BM55" s="114">
        <v>0</v>
      </c>
      <c r="BN55" s="114">
        <v>0</v>
      </c>
      <c r="BO55" s="114">
        <v>181868.17</v>
      </c>
      <c r="BP55" s="114">
        <v>40687.83</v>
      </c>
      <c r="BQ55" s="114">
        <v>0</v>
      </c>
      <c r="BR55" s="114">
        <v>0</v>
      </c>
      <c r="BS55" s="114">
        <v>27980.49</v>
      </c>
      <c r="BT55" s="114">
        <v>0</v>
      </c>
      <c r="BU55" s="114">
        <v>0</v>
      </c>
      <c r="BV55" s="114">
        <v>0</v>
      </c>
      <c r="BW55" s="114">
        <v>0</v>
      </c>
      <c r="BX55" s="114">
        <v>12624.26</v>
      </c>
      <c r="BY55" s="114">
        <v>0</v>
      </c>
      <c r="BZ55" s="114">
        <v>3513580.31</v>
      </c>
      <c r="CA55" s="114">
        <v>13676</v>
      </c>
      <c r="CB55" s="114">
        <v>0</v>
      </c>
      <c r="CC55" s="114">
        <v>9496</v>
      </c>
      <c r="CD55" s="114">
        <v>3928</v>
      </c>
      <c r="CE55" s="114">
        <v>1192.18</v>
      </c>
      <c r="CF55" s="114">
        <v>0</v>
      </c>
      <c r="CG55" s="114">
        <v>6600</v>
      </c>
      <c r="CH55" s="114">
        <v>0</v>
      </c>
      <c r="CI55" s="114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3"/>
      <c r="G56" s="103">
        <f t="shared" si="2"/>
        <v>20250</v>
      </c>
      <c r="H56" s="15"/>
      <c r="I56" s="15"/>
      <c r="J56" s="15"/>
      <c r="K56" s="15"/>
      <c r="L56" s="15"/>
      <c r="M56" s="15"/>
      <c r="N56" s="95"/>
      <c r="O56" s="113">
        <v>54</v>
      </c>
      <c r="P56" s="113">
        <v>0</v>
      </c>
      <c r="Q56" s="114">
        <v>13633.98</v>
      </c>
      <c r="R56" s="177">
        <v>0</v>
      </c>
      <c r="S56" s="177">
        <v>1062</v>
      </c>
      <c r="T56" s="177">
        <v>0</v>
      </c>
      <c r="U56" s="177">
        <v>0</v>
      </c>
      <c r="V56" s="177">
        <v>0</v>
      </c>
      <c r="W56" s="177">
        <v>29688.61</v>
      </c>
      <c r="X56" s="177">
        <v>20250</v>
      </c>
      <c r="Y56" s="177">
        <v>7990.22</v>
      </c>
      <c r="Z56" s="177">
        <v>0</v>
      </c>
      <c r="AA56" s="177">
        <v>205590.51</v>
      </c>
      <c r="AB56" s="177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3681.32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7">
        <v>0</v>
      </c>
      <c r="AN56" s="114">
        <v>38857.01</v>
      </c>
      <c r="AO56" s="114">
        <v>0</v>
      </c>
      <c r="AP56" s="114">
        <v>0</v>
      </c>
      <c r="AQ56" s="114">
        <v>0</v>
      </c>
      <c r="AR56" s="114">
        <v>0</v>
      </c>
      <c r="AS56" s="114">
        <v>0</v>
      </c>
      <c r="AT56" s="114">
        <v>0</v>
      </c>
      <c r="AU56" s="114">
        <v>180753.63</v>
      </c>
      <c r="AV56" s="114">
        <v>0</v>
      </c>
      <c r="AW56" s="114">
        <v>0</v>
      </c>
      <c r="AX56" s="114">
        <v>2447.9</v>
      </c>
      <c r="AY56" s="114">
        <v>0</v>
      </c>
      <c r="AZ56" s="114">
        <v>95401</v>
      </c>
      <c r="BA56" s="114">
        <v>0</v>
      </c>
      <c r="BB56" s="114">
        <v>0</v>
      </c>
      <c r="BC56" s="114">
        <v>0</v>
      </c>
      <c r="BD56" s="114">
        <v>0</v>
      </c>
      <c r="BE56" s="114">
        <v>12939.7</v>
      </c>
      <c r="BF56" s="114">
        <v>0</v>
      </c>
      <c r="BG56" s="114">
        <v>0</v>
      </c>
      <c r="BH56" s="114">
        <v>0</v>
      </c>
      <c r="BI56" s="114">
        <v>757.65</v>
      </c>
      <c r="BJ56" s="114">
        <v>1276.95</v>
      </c>
      <c r="BK56" s="114">
        <v>0</v>
      </c>
      <c r="BL56" s="114">
        <v>1399.47</v>
      </c>
      <c r="BM56" s="114">
        <v>0</v>
      </c>
      <c r="BN56" s="114">
        <v>0</v>
      </c>
      <c r="BO56" s="114">
        <v>694532.91</v>
      </c>
      <c r="BP56" s="114">
        <v>0</v>
      </c>
      <c r="BQ56" s="114">
        <v>0</v>
      </c>
      <c r="BR56" s="114">
        <v>0</v>
      </c>
      <c r="BS56" s="114">
        <v>0</v>
      </c>
      <c r="BT56" s="114">
        <v>0</v>
      </c>
      <c r="BU56" s="114">
        <v>4042.94</v>
      </c>
      <c r="BV56" s="114">
        <v>0</v>
      </c>
      <c r="BW56" s="114">
        <v>0</v>
      </c>
      <c r="BX56" s="114">
        <v>0</v>
      </c>
      <c r="BY56" s="114">
        <v>0</v>
      </c>
      <c r="BZ56" s="114">
        <v>0</v>
      </c>
      <c r="CA56" s="114">
        <v>113</v>
      </c>
      <c r="CB56" s="114">
        <v>0</v>
      </c>
      <c r="CC56" s="114">
        <v>0</v>
      </c>
      <c r="CD56" s="114">
        <v>0</v>
      </c>
      <c r="CE56" s="114">
        <v>0</v>
      </c>
      <c r="CF56" s="114">
        <v>0</v>
      </c>
      <c r="CG56" s="114">
        <v>6867</v>
      </c>
      <c r="CH56" s="114">
        <v>63390.7</v>
      </c>
      <c r="CI56" s="114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4"/>
      <c r="G57" s="104">
        <f t="shared" si="2"/>
        <v>22126.22</v>
      </c>
      <c r="H57" s="15"/>
      <c r="I57" s="18"/>
      <c r="J57" s="18"/>
      <c r="K57" s="18"/>
      <c r="L57" s="18"/>
      <c r="M57" s="18"/>
      <c r="N57" s="95"/>
      <c r="O57" s="113">
        <v>55</v>
      </c>
      <c r="P57" s="113">
        <v>0</v>
      </c>
      <c r="Q57" s="114">
        <v>24429.71</v>
      </c>
      <c r="R57" s="177">
        <v>0</v>
      </c>
      <c r="S57" s="177">
        <v>242257</v>
      </c>
      <c r="T57" s="177">
        <v>13076.699999999999</v>
      </c>
      <c r="U57" s="177">
        <v>11504.96</v>
      </c>
      <c r="V57" s="177">
        <v>27979.66</v>
      </c>
      <c r="W57" s="177">
        <v>95584.900000000009</v>
      </c>
      <c r="X57" s="177">
        <v>22126.22</v>
      </c>
      <c r="Y57" s="177">
        <v>19915.38</v>
      </c>
      <c r="Z57" s="177">
        <v>115</v>
      </c>
      <c r="AA57" s="177">
        <v>208178.01</v>
      </c>
      <c r="AB57" s="177">
        <v>8362.7000000000007</v>
      </c>
      <c r="AC57" s="177">
        <v>-12907.47</v>
      </c>
      <c r="AD57" s="177">
        <v>0</v>
      </c>
      <c r="AE57" s="177">
        <v>26427.46</v>
      </c>
      <c r="AF57" s="177">
        <v>48725.18</v>
      </c>
      <c r="AG57" s="177">
        <v>24849.61</v>
      </c>
      <c r="AH57" s="177">
        <v>54.99</v>
      </c>
      <c r="AI57" s="177">
        <v>12012.75</v>
      </c>
      <c r="AJ57" s="177">
        <v>11632.26</v>
      </c>
      <c r="AK57" s="177">
        <v>22797.989999999998</v>
      </c>
      <c r="AL57" s="177">
        <v>0</v>
      </c>
      <c r="AM57" s="177">
        <v>0</v>
      </c>
      <c r="AN57" s="115">
        <v>43988.15</v>
      </c>
      <c r="AO57" s="115">
        <v>60428.15</v>
      </c>
      <c r="AP57" s="115">
        <v>456</v>
      </c>
      <c r="AQ57" s="115">
        <v>7133.49</v>
      </c>
      <c r="AR57" s="115">
        <v>0</v>
      </c>
      <c r="AS57" s="115">
        <v>0</v>
      </c>
      <c r="AT57" s="115">
        <v>0</v>
      </c>
      <c r="AU57" s="115">
        <v>488699.05000000005</v>
      </c>
      <c r="AV57" s="115">
        <v>1237402.6200000001</v>
      </c>
      <c r="AW57" s="115">
        <v>4504232.41</v>
      </c>
      <c r="AX57" s="115">
        <v>8066.26</v>
      </c>
      <c r="AY57" s="115">
        <v>0</v>
      </c>
      <c r="AZ57" s="115">
        <v>95796</v>
      </c>
      <c r="BA57" s="115">
        <v>238029.84</v>
      </c>
      <c r="BB57" s="115">
        <v>12772.87</v>
      </c>
      <c r="BC57" s="115">
        <v>26400.240000000002</v>
      </c>
      <c r="BD57" s="115">
        <v>146529.90000000002</v>
      </c>
      <c r="BE57" s="115">
        <v>17937.98</v>
      </c>
      <c r="BF57" s="115">
        <v>21420</v>
      </c>
      <c r="BG57" s="115">
        <v>8911.17</v>
      </c>
      <c r="BH57" s="115">
        <v>82819.02</v>
      </c>
      <c r="BI57" s="115">
        <v>757.65</v>
      </c>
      <c r="BJ57" s="115">
        <v>1322.14</v>
      </c>
      <c r="BK57" s="115">
        <v>0</v>
      </c>
      <c r="BL57" s="115">
        <v>147833.51</v>
      </c>
      <c r="BM57" s="115">
        <v>16698.36</v>
      </c>
      <c r="BN57" s="115">
        <v>39833</v>
      </c>
      <c r="BO57" s="115">
        <v>1090930.53</v>
      </c>
      <c r="BP57" s="115">
        <v>59746.740000000005</v>
      </c>
      <c r="BQ57" s="115">
        <v>0</v>
      </c>
      <c r="BR57" s="115">
        <v>1663486.69</v>
      </c>
      <c r="BS57" s="115">
        <v>670544.26</v>
      </c>
      <c r="BT57" s="115">
        <v>1688.17</v>
      </c>
      <c r="BU57" s="115">
        <v>6463.82</v>
      </c>
      <c r="BV57" s="115">
        <v>0</v>
      </c>
      <c r="BW57" s="115">
        <v>0</v>
      </c>
      <c r="BX57" s="115">
        <v>12624.26</v>
      </c>
      <c r="BY57" s="115">
        <v>0</v>
      </c>
      <c r="BZ57" s="115">
        <v>3497551.7800000003</v>
      </c>
      <c r="CA57" s="115">
        <v>181274</v>
      </c>
      <c r="CB57" s="115">
        <v>1867.92</v>
      </c>
      <c r="CC57" s="115">
        <v>107516</v>
      </c>
      <c r="CD57" s="115">
        <v>56941</v>
      </c>
      <c r="CE57" s="115">
        <v>2847.5299999999997</v>
      </c>
      <c r="CF57" s="115">
        <v>458</v>
      </c>
      <c r="CG57" s="115">
        <v>34398</v>
      </c>
      <c r="CH57" s="115">
        <v>97507.049999999988</v>
      </c>
      <c r="CI57" s="115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3"/>
      <c r="G58" s="103">
        <f t="shared" si="2"/>
        <v>505967.88</v>
      </c>
      <c r="H58" s="15"/>
      <c r="I58" s="15"/>
      <c r="J58" s="15"/>
      <c r="K58" s="15"/>
      <c r="L58" s="15"/>
      <c r="M58" s="15"/>
      <c r="N58" s="95"/>
      <c r="O58" s="113">
        <v>56</v>
      </c>
      <c r="P58" s="113">
        <v>0</v>
      </c>
      <c r="Q58" s="114">
        <v>453185.28000000003</v>
      </c>
      <c r="R58" s="177">
        <v>6078</v>
      </c>
      <c r="S58" s="177">
        <v>1398712</v>
      </c>
      <c r="T58" s="177">
        <v>118034.37</v>
      </c>
      <c r="U58" s="177">
        <v>1237215.04</v>
      </c>
      <c r="V58" s="177">
        <v>1532053.15</v>
      </c>
      <c r="W58" s="177">
        <v>2016050.9</v>
      </c>
      <c r="X58" s="177">
        <v>505967.88</v>
      </c>
      <c r="Y58" s="177">
        <v>0</v>
      </c>
      <c r="Z58" s="177">
        <v>13200</v>
      </c>
      <c r="AA58" s="177">
        <v>370415.42</v>
      </c>
      <c r="AB58" s="177">
        <v>27661.8</v>
      </c>
      <c r="AC58" s="177">
        <v>22608.92</v>
      </c>
      <c r="AD58" s="177">
        <v>303079.3</v>
      </c>
      <c r="AE58" s="177">
        <v>0</v>
      </c>
      <c r="AF58" s="177">
        <v>0</v>
      </c>
      <c r="AG58" s="177">
        <v>255459.68</v>
      </c>
      <c r="AH58" s="177">
        <v>18540</v>
      </c>
      <c r="AI58" s="177">
        <v>0</v>
      </c>
      <c r="AJ58" s="177">
        <v>632673.06000000006</v>
      </c>
      <c r="AK58" s="177">
        <v>166876.64000000001</v>
      </c>
      <c r="AL58" s="177">
        <v>720615.67</v>
      </c>
      <c r="AM58" s="177">
        <v>198245.56</v>
      </c>
      <c r="AN58" s="114">
        <v>110850.17</v>
      </c>
      <c r="AO58" s="114">
        <v>70365.66</v>
      </c>
      <c r="AP58" s="114">
        <v>558980.98</v>
      </c>
      <c r="AQ58" s="114">
        <v>11300</v>
      </c>
      <c r="AR58" s="114">
        <v>2104496.92</v>
      </c>
      <c r="AS58" s="114">
        <v>16940.259999999998</v>
      </c>
      <c r="AT58" s="114">
        <v>101804.32</v>
      </c>
      <c r="AU58" s="114">
        <v>1266279.92</v>
      </c>
      <c r="AV58" s="114">
        <v>5423323.1200000001</v>
      </c>
      <c r="AW58" s="114">
        <v>2741568.29</v>
      </c>
      <c r="AX58" s="114">
        <v>262072.8</v>
      </c>
      <c r="AY58" s="114">
        <v>8547</v>
      </c>
      <c r="AZ58" s="114">
        <v>158386</v>
      </c>
      <c r="BA58" s="114">
        <v>50510.07</v>
      </c>
      <c r="BB58" s="114">
        <v>61205.22</v>
      </c>
      <c r="BC58" s="114">
        <v>7844.26</v>
      </c>
      <c r="BD58" s="114">
        <v>1226805.3600000001</v>
      </c>
      <c r="BE58" s="114">
        <v>28594.95</v>
      </c>
      <c r="BF58" s="114">
        <v>100540</v>
      </c>
      <c r="BG58" s="114">
        <v>126518.8</v>
      </c>
      <c r="BH58" s="114">
        <v>431247.11</v>
      </c>
      <c r="BI58" s="114">
        <v>95735.74</v>
      </c>
      <c r="BJ58" s="114">
        <v>0</v>
      </c>
      <c r="BK58" s="114">
        <v>34192.49</v>
      </c>
      <c r="BL58" s="114">
        <v>1970458.83</v>
      </c>
      <c r="BM58" s="114">
        <v>667736.13</v>
      </c>
      <c r="BN58" s="114">
        <v>489171</v>
      </c>
      <c r="BO58" s="114">
        <v>679063.35</v>
      </c>
      <c r="BP58" s="114">
        <v>40166.1</v>
      </c>
      <c r="BQ58" s="114">
        <v>222561</v>
      </c>
      <c r="BR58" s="114">
        <v>3766051.06</v>
      </c>
      <c r="BS58" s="114">
        <v>366005.91</v>
      </c>
      <c r="BT58" s="114">
        <v>120550.34</v>
      </c>
      <c r="BU58" s="114">
        <v>287287.38</v>
      </c>
      <c r="BV58" s="114">
        <v>19624.48</v>
      </c>
      <c r="BW58" s="114">
        <v>399167.52</v>
      </c>
      <c r="BX58" s="114">
        <v>970684.01</v>
      </c>
      <c r="BY58" s="114">
        <v>136.99</v>
      </c>
      <c r="BZ58" s="114">
        <v>1610316.26</v>
      </c>
      <c r="CA58" s="114">
        <v>1937508</v>
      </c>
      <c r="CB58" s="114">
        <v>50356.85</v>
      </c>
      <c r="CC58" s="114">
        <v>646592</v>
      </c>
      <c r="CD58" s="114">
        <v>373402</v>
      </c>
      <c r="CE58" s="114">
        <v>87970.09</v>
      </c>
      <c r="CF58" s="114">
        <v>51722</v>
      </c>
      <c r="CG58" s="114">
        <v>601930</v>
      </c>
      <c r="CH58" s="114">
        <v>56161.86</v>
      </c>
      <c r="CI58" s="114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3"/>
      <c r="G59" s="103">
        <f t="shared" si="2"/>
        <v>518756.64</v>
      </c>
      <c r="H59" s="15"/>
      <c r="I59" s="15"/>
      <c r="J59" s="15"/>
      <c r="K59" s="15"/>
      <c r="L59" s="15"/>
      <c r="M59" s="15"/>
      <c r="N59" s="95"/>
      <c r="O59" s="113">
        <v>57</v>
      </c>
      <c r="P59" s="113">
        <v>0</v>
      </c>
      <c r="Q59" s="114">
        <v>434875.12</v>
      </c>
      <c r="R59" s="177">
        <v>124772.29</v>
      </c>
      <c r="S59" s="177">
        <v>89981</v>
      </c>
      <c r="T59" s="177">
        <v>200000</v>
      </c>
      <c r="U59" s="177">
        <v>321734.78999999998</v>
      </c>
      <c r="V59" s="177">
        <v>24412.48</v>
      </c>
      <c r="W59" s="177">
        <v>2143282.17</v>
      </c>
      <c r="X59" s="177">
        <v>518756.64</v>
      </c>
      <c r="Y59" s="177">
        <v>364886.57</v>
      </c>
      <c r="Z59" s="177">
        <v>60694.78</v>
      </c>
      <c r="AA59" s="177">
        <v>123483.31</v>
      </c>
      <c r="AB59" s="177">
        <v>93234.78</v>
      </c>
      <c r="AC59" s="177">
        <v>310992.98</v>
      </c>
      <c r="AD59" s="177">
        <v>3032384.49</v>
      </c>
      <c r="AE59" s="177">
        <v>1656427.36</v>
      </c>
      <c r="AF59" s="177">
        <v>6424375.4400000004</v>
      </c>
      <c r="AG59" s="177">
        <v>1248014.54</v>
      </c>
      <c r="AH59" s="177">
        <v>79354.73</v>
      </c>
      <c r="AI59" s="177">
        <v>1361535.19</v>
      </c>
      <c r="AJ59" s="177">
        <v>0</v>
      </c>
      <c r="AK59" s="177">
        <v>0</v>
      </c>
      <c r="AL59" s="177">
        <v>438063.9</v>
      </c>
      <c r="AM59" s="177">
        <v>289447.39</v>
      </c>
      <c r="AN59" s="114">
        <v>2985636.95</v>
      </c>
      <c r="AO59" s="114">
        <v>848627.65</v>
      </c>
      <c r="AP59" s="114">
        <v>449862.8</v>
      </c>
      <c r="AQ59" s="114">
        <v>0</v>
      </c>
      <c r="AR59" s="114">
        <v>3510150.17</v>
      </c>
      <c r="AS59" s="114">
        <v>13768.97</v>
      </c>
      <c r="AT59" s="114">
        <v>39465.199999999997</v>
      </c>
      <c r="AU59" s="114">
        <v>1484310.48</v>
      </c>
      <c r="AV59" s="114">
        <v>31307356.449999999</v>
      </c>
      <c r="AW59" s="114">
        <v>8258618.0099999998</v>
      </c>
      <c r="AX59" s="114">
        <v>329472.78999999998</v>
      </c>
      <c r="AY59" s="114">
        <v>0</v>
      </c>
      <c r="AZ59" s="114">
        <v>88705</v>
      </c>
      <c r="BA59" s="114">
        <v>889468.1</v>
      </c>
      <c r="BB59" s="114">
        <v>207878.36</v>
      </c>
      <c r="BC59" s="114">
        <v>0</v>
      </c>
      <c r="BD59" s="114">
        <v>1208115.6599999999</v>
      </c>
      <c r="BE59" s="114">
        <v>500455.35</v>
      </c>
      <c r="BF59" s="114">
        <v>1152477</v>
      </c>
      <c r="BG59" s="114">
        <v>749974.64</v>
      </c>
      <c r="BH59" s="114">
        <v>2124474.0699999998</v>
      </c>
      <c r="BI59" s="114">
        <v>103490.75</v>
      </c>
      <c r="BJ59" s="114">
        <v>776633.96</v>
      </c>
      <c r="BK59" s="114">
        <v>126349.8</v>
      </c>
      <c r="BL59" s="114">
        <v>0</v>
      </c>
      <c r="BM59" s="114">
        <v>0</v>
      </c>
      <c r="BN59" s="114">
        <v>461063</v>
      </c>
      <c r="BO59" s="114">
        <v>714400.23</v>
      </c>
      <c r="BP59" s="114">
        <v>194911</v>
      </c>
      <c r="BQ59" s="114">
        <v>0</v>
      </c>
      <c r="BR59" s="114">
        <v>10397848.48</v>
      </c>
      <c r="BS59" s="114">
        <v>520921.26</v>
      </c>
      <c r="BT59" s="114">
        <v>94084.93</v>
      </c>
      <c r="BU59" s="114">
        <v>0</v>
      </c>
      <c r="BV59" s="114">
        <v>130214.68</v>
      </c>
      <c r="BW59" s="114">
        <v>514981.77</v>
      </c>
      <c r="BX59" s="114">
        <v>0</v>
      </c>
      <c r="BY59" s="114">
        <v>0</v>
      </c>
      <c r="BZ59" s="114">
        <v>2826.74</v>
      </c>
      <c r="CA59" s="114">
        <v>0</v>
      </c>
      <c r="CB59" s="114">
        <v>339820.22</v>
      </c>
      <c r="CC59" s="114">
        <v>0</v>
      </c>
      <c r="CD59" s="114">
        <v>477066</v>
      </c>
      <c r="CE59" s="114">
        <v>111000.89</v>
      </c>
      <c r="CF59" s="114">
        <v>19543</v>
      </c>
      <c r="CG59" s="114">
        <v>190596</v>
      </c>
      <c r="CH59" s="114">
        <v>1049506.31</v>
      </c>
      <c r="CI59" s="114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3"/>
      <c r="G60" s="103">
        <f t="shared" si="2"/>
        <v>3426728.47</v>
      </c>
      <c r="H60" s="15"/>
      <c r="I60" s="15"/>
      <c r="J60" s="15"/>
      <c r="K60" s="15"/>
      <c r="L60" s="15"/>
      <c r="M60" s="15"/>
      <c r="N60" s="95"/>
      <c r="O60" s="113">
        <v>58</v>
      </c>
      <c r="P60" s="113">
        <v>0</v>
      </c>
      <c r="Q60" s="114">
        <v>1798315.01</v>
      </c>
      <c r="R60" s="177">
        <v>88830.03</v>
      </c>
      <c r="S60" s="177">
        <v>1408588</v>
      </c>
      <c r="T60" s="177">
        <v>146318.76999999999</v>
      </c>
      <c r="U60" s="177">
        <v>861522.14</v>
      </c>
      <c r="V60" s="177">
        <v>2103892.12</v>
      </c>
      <c r="W60" s="177">
        <v>1175366.31</v>
      </c>
      <c r="X60" s="177">
        <v>3426728.47</v>
      </c>
      <c r="Y60" s="177">
        <v>215288.65</v>
      </c>
      <c r="Z60" s="177">
        <v>14457.16</v>
      </c>
      <c r="AA60" s="177">
        <v>308901.42</v>
      </c>
      <c r="AB60" s="177">
        <v>64691.06</v>
      </c>
      <c r="AC60" s="177">
        <v>76505.5</v>
      </c>
      <c r="AD60" s="177">
        <v>2913982.43</v>
      </c>
      <c r="AE60" s="177">
        <v>91956.57</v>
      </c>
      <c r="AF60" s="177">
        <v>2110542.4500000002</v>
      </c>
      <c r="AG60" s="177">
        <v>112292.16</v>
      </c>
      <c r="AH60" s="177">
        <v>23003.22</v>
      </c>
      <c r="AI60" s="177">
        <v>218512.66</v>
      </c>
      <c r="AJ60" s="177">
        <v>452913.86</v>
      </c>
      <c r="AK60" s="177">
        <v>172472.23</v>
      </c>
      <c r="AL60" s="177">
        <v>821485.2</v>
      </c>
      <c r="AM60" s="177">
        <v>337012.39</v>
      </c>
      <c r="AN60" s="114">
        <v>201943.65</v>
      </c>
      <c r="AO60" s="114">
        <v>691081.79</v>
      </c>
      <c r="AP60" s="114">
        <v>595533.29</v>
      </c>
      <c r="AQ60" s="114">
        <v>92121.35</v>
      </c>
      <c r="AR60" s="114">
        <v>2761116.36</v>
      </c>
      <c r="AS60" s="114">
        <v>12269.11</v>
      </c>
      <c r="AT60" s="114">
        <v>0</v>
      </c>
      <c r="AU60" s="114">
        <v>2251583.34</v>
      </c>
      <c r="AV60" s="114">
        <v>55421386.689999998</v>
      </c>
      <c r="AW60" s="114">
        <v>4425795.1900000004</v>
      </c>
      <c r="AX60" s="114">
        <v>923300.34</v>
      </c>
      <c r="AY60" s="114">
        <v>376892.66</v>
      </c>
      <c r="AZ60" s="114">
        <v>475376</v>
      </c>
      <c r="BA60" s="114">
        <v>292024.81</v>
      </c>
      <c r="BB60" s="114">
        <v>301420.57</v>
      </c>
      <c r="BC60" s="114">
        <v>365.33</v>
      </c>
      <c r="BD60" s="114">
        <v>3436555.98</v>
      </c>
      <c r="BE60" s="114">
        <v>51817.5</v>
      </c>
      <c r="BF60" s="114">
        <v>722297</v>
      </c>
      <c r="BG60" s="114">
        <v>427824.32</v>
      </c>
      <c r="BH60" s="114">
        <v>464011.73</v>
      </c>
      <c r="BI60" s="114">
        <v>116758.84</v>
      </c>
      <c r="BJ60" s="114">
        <v>375404.09</v>
      </c>
      <c r="BK60" s="114">
        <v>104931.8</v>
      </c>
      <c r="BL60" s="114">
        <v>127496.18</v>
      </c>
      <c r="BM60" s="114">
        <v>328730.21999999997</v>
      </c>
      <c r="BN60" s="114">
        <v>155066</v>
      </c>
      <c r="BO60" s="114">
        <v>1066612.71</v>
      </c>
      <c r="BP60" s="114">
        <v>230319.82</v>
      </c>
      <c r="BQ60" s="114">
        <v>1261378</v>
      </c>
      <c r="BR60" s="114">
        <v>2081420.08</v>
      </c>
      <c r="BS60" s="114">
        <v>392407.26</v>
      </c>
      <c r="BT60" s="114">
        <v>11051.87</v>
      </c>
      <c r="BU60" s="114">
        <v>221098.51</v>
      </c>
      <c r="BV60" s="114">
        <v>80851.570000000007</v>
      </c>
      <c r="BW60" s="114">
        <v>257626.44</v>
      </c>
      <c r="BX60" s="114">
        <v>1361628.01</v>
      </c>
      <c r="BY60" s="114">
        <v>565863.51</v>
      </c>
      <c r="BZ60" s="114">
        <v>54200157.770000003</v>
      </c>
      <c r="CA60" s="114">
        <v>5002212</v>
      </c>
      <c r="CB60" s="114">
        <v>280373.13</v>
      </c>
      <c r="CC60" s="114">
        <v>1452229</v>
      </c>
      <c r="CD60" s="114">
        <v>371055</v>
      </c>
      <c r="CE60" s="114">
        <v>84243.87</v>
      </c>
      <c r="CF60" s="114">
        <v>134416</v>
      </c>
      <c r="CG60" s="114">
        <v>324813</v>
      </c>
      <c r="CH60" s="114">
        <v>479135.73</v>
      </c>
      <c r="CI60" s="114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3"/>
      <c r="G61" s="103">
        <f t="shared" si="2"/>
        <v>446962.09</v>
      </c>
      <c r="H61" s="15"/>
      <c r="I61" s="15"/>
      <c r="J61" s="15"/>
      <c r="K61" s="15"/>
      <c r="L61" s="15"/>
      <c r="M61" s="15"/>
      <c r="N61" s="95"/>
      <c r="O61" s="113">
        <v>59</v>
      </c>
      <c r="P61" s="113">
        <v>0</v>
      </c>
      <c r="Q61" s="114">
        <v>161997.82</v>
      </c>
      <c r="R61" s="177">
        <v>3914.76</v>
      </c>
      <c r="S61" s="177">
        <v>2180</v>
      </c>
      <c r="T61" s="177">
        <v>19049.439999999999</v>
      </c>
      <c r="U61" s="177">
        <v>73080.61</v>
      </c>
      <c r="V61" s="177">
        <v>486947.15</v>
      </c>
      <c r="W61" s="177">
        <v>440151.98</v>
      </c>
      <c r="X61" s="177">
        <v>446962.09</v>
      </c>
      <c r="Y61" s="177">
        <v>58173.23</v>
      </c>
      <c r="Z61" s="177">
        <v>25504.86</v>
      </c>
      <c r="AA61" s="177">
        <v>0</v>
      </c>
      <c r="AB61" s="177">
        <v>42007.040000000001</v>
      </c>
      <c r="AC61" s="177">
        <v>79379.91</v>
      </c>
      <c r="AD61" s="177">
        <v>484119.4</v>
      </c>
      <c r="AE61" s="177">
        <v>213617.46</v>
      </c>
      <c r="AF61" s="177">
        <v>119843.51</v>
      </c>
      <c r="AG61" s="177">
        <v>69781.94</v>
      </c>
      <c r="AH61" s="177">
        <v>72713.02</v>
      </c>
      <c r="AI61" s="177">
        <v>443140.38</v>
      </c>
      <c r="AJ61" s="177">
        <v>177408.27</v>
      </c>
      <c r="AK61" s="177">
        <v>16576.36</v>
      </c>
      <c r="AL61" s="177">
        <v>219356.91</v>
      </c>
      <c r="AM61" s="177">
        <v>45851.87</v>
      </c>
      <c r="AN61" s="114">
        <v>380991.36</v>
      </c>
      <c r="AO61" s="114">
        <v>123363.15</v>
      </c>
      <c r="AP61" s="114">
        <v>135536.92000000001</v>
      </c>
      <c r="AQ61" s="114">
        <v>7571.6</v>
      </c>
      <c r="AR61" s="114">
        <v>1793845.02</v>
      </c>
      <c r="AS61" s="114">
        <v>24134.41</v>
      </c>
      <c r="AT61" s="114">
        <v>22542.75</v>
      </c>
      <c r="AU61" s="114">
        <v>0</v>
      </c>
      <c r="AV61" s="114">
        <v>0</v>
      </c>
      <c r="AW61" s="114">
        <v>4581176.3600000003</v>
      </c>
      <c r="AX61" s="114">
        <v>216791.33</v>
      </c>
      <c r="AY61" s="114">
        <v>125820.97</v>
      </c>
      <c r="AZ61" s="114">
        <v>160661</v>
      </c>
      <c r="BA61" s="114">
        <v>161849.98000000001</v>
      </c>
      <c r="BB61" s="114">
        <v>93138.67</v>
      </c>
      <c r="BC61" s="114">
        <v>201456.18</v>
      </c>
      <c r="BD61" s="114">
        <v>1232138.72</v>
      </c>
      <c r="BE61" s="114">
        <v>109666.02</v>
      </c>
      <c r="BF61" s="114">
        <v>234166</v>
      </c>
      <c r="BG61" s="114">
        <v>281625.02</v>
      </c>
      <c r="BH61" s="114">
        <v>78511.44</v>
      </c>
      <c r="BI61" s="114">
        <v>28191.14</v>
      </c>
      <c r="BJ61" s="114">
        <v>23.97</v>
      </c>
      <c r="BK61" s="114">
        <v>102652.29</v>
      </c>
      <c r="BL61" s="114">
        <v>223562.47</v>
      </c>
      <c r="BM61" s="114">
        <v>69605.899999999994</v>
      </c>
      <c r="BN61" s="114">
        <v>194888</v>
      </c>
      <c r="BO61" s="114">
        <v>180288.24</v>
      </c>
      <c r="BP61" s="114">
        <v>88398.88</v>
      </c>
      <c r="BQ61" s="114">
        <v>5168</v>
      </c>
      <c r="BR61" s="114">
        <v>1845469.59</v>
      </c>
      <c r="BS61" s="114">
        <v>413553.31</v>
      </c>
      <c r="BT61" s="114">
        <v>41379.24</v>
      </c>
      <c r="BU61" s="114">
        <v>10679.94</v>
      </c>
      <c r="BV61" s="114">
        <v>7470.13</v>
      </c>
      <c r="BW61" s="114">
        <v>184643.36</v>
      </c>
      <c r="BX61" s="114">
        <v>258352.51</v>
      </c>
      <c r="BY61" s="114">
        <v>0</v>
      </c>
      <c r="BZ61" s="114">
        <v>3001.37</v>
      </c>
      <c r="CA61" s="114">
        <v>595044</v>
      </c>
      <c r="CB61" s="114">
        <v>66092.73</v>
      </c>
      <c r="CC61" s="114">
        <v>0</v>
      </c>
      <c r="CD61" s="114">
        <v>0</v>
      </c>
      <c r="CE61" s="114">
        <v>27346.36</v>
      </c>
      <c r="CF61" s="114">
        <v>1568</v>
      </c>
      <c r="CG61" s="114">
        <v>567096</v>
      </c>
      <c r="CH61" s="114">
        <v>130247.95</v>
      </c>
      <c r="CI61" s="114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3"/>
      <c r="G62" s="103">
        <f t="shared" si="2"/>
        <v>-4176269.18</v>
      </c>
      <c r="H62" s="15"/>
      <c r="I62" s="15"/>
      <c r="J62" s="15"/>
      <c r="K62" s="15"/>
      <c r="L62" s="15"/>
      <c r="M62" s="15"/>
      <c r="N62" s="95"/>
      <c r="O62" s="113">
        <v>60</v>
      </c>
      <c r="P62" s="113">
        <v>0</v>
      </c>
      <c r="Q62" s="114">
        <v>-265694.5</v>
      </c>
      <c r="R62" s="177">
        <v>0</v>
      </c>
      <c r="S62" s="177">
        <v>0</v>
      </c>
      <c r="T62" s="177">
        <v>-229071.6</v>
      </c>
      <c r="U62" s="177">
        <v>-271232.73</v>
      </c>
      <c r="V62" s="177">
        <v>-314760.81</v>
      </c>
      <c r="W62" s="177">
        <v>-200960</v>
      </c>
      <c r="X62" s="177">
        <v>-4176269.18</v>
      </c>
      <c r="Y62" s="177">
        <v>0</v>
      </c>
      <c r="Z62" s="177">
        <v>0</v>
      </c>
      <c r="AA62" s="177">
        <v>0</v>
      </c>
      <c r="AB62" s="177">
        <v>0</v>
      </c>
      <c r="AC62" s="177">
        <v>0</v>
      </c>
      <c r="AD62" s="177">
        <v>-8663030.6799999997</v>
      </c>
      <c r="AE62" s="177">
        <v>0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-6364.49</v>
      </c>
      <c r="AL62" s="177">
        <v>0</v>
      </c>
      <c r="AM62" s="177">
        <v>0</v>
      </c>
      <c r="AN62" s="114">
        <v>-681009.09</v>
      </c>
      <c r="AO62" s="114">
        <v>0</v>
      </c>
      <c r="AP62" s="114">
        <v>0</v>
      </c>
      <c r="AQ62" s="114">
        <v>0</v>
      </c>
      <c r="AR62" s="114">
        <v>-1635709.08</v>
      </c>
      <c r="AS62" s="114">
        <v>0</v>
      </c>
      <c r="AT62" s="114">
        <v>0</v>
      </c>
      <c r="AU62" s="114">
        <v>0</v>
      </c>
      <c r="AV62" s="114">
        <v>-88113120.530000001</v>
      </c>
      <c r="AW62" s="114">
        <v>219693.65</v>
      </c>
      <c r="AX62" s="114">
        <v>0</v>
      </c>
      <c r="AY62" s="114">
        <v>0</v>
      </c>
      <c r="AZ62" s="114">
        <v>0</v>
      </c>
      <c r="BA62" s="114">
        <v>-420201.31</v>
      </c>
      <c r="BB62" s="114">
        <v>0</v>
      </c>
      <c r="BC62" s="114">
        <v>0</v>
      </c>
      <c r="BD62" s="114">
        <v>0</v>
      </c>
      <c r="BE62" s="114">
        <v>0</v>
      </c>
      <c r="BF62" s="114">
        <v>-16560</v>
      </c>
      <c r="BG62" s="114">
        <v>0</v>
      </c>
      <c r="BH62" s="114">
        <v>0</v>
      </c>
      <c r="BI62" s="114">
        <v>0</v>
      </c>
      <c r="BJ62" s="114">
        <v>0</v>
      </c>
      <c r="BK62" s="114">
        <v>0</v>
      </c>
      <c r="BL62" s="114">
        <v>-1452801</v>
      </c>
      <c r="BM62" s="114">
        <v>0</v>
      </c>
      <c r="BN62" s="114">
        <v>-443574</v>
      </c>
      <c r="BO62" s="114">
        <v>-199414.39999999999</v>
      </c>
      <c r="BP62" s="114">
        <v>0</v>
      </c>
      <c r="BQ62" s="114">
        <v>0</v>
      </c>
      <c r="BR62" s="114">
        <v>0</v>
      </c>
      <c r="BS62" s="114">
        <v>0</v>
      </c>
      <c r="BT62" s="114">
        <v>0</v>
      </c>
      <c r="BU62" s="114">
        <v>56221.45</v>
      </c>
      <c r="BV62" s="114">
        <v>0</v>
      </c>
      <c r="BW62" s="114">
        <v>0</v>
      </c>
      <c r="BX62" s="114">
        <v>0</v>
      </c>
      <c r="BY62" s="114">
        <v>0</v>
      </c>
      <c r="BZ62" s="114">
        <v>138439.12</v>
      </c>
      <c r="CA62" s="114">
        <v>-178732</v>
      </c>
      <c r="CB62" s="114">
        <v>53986.14</v>
      </c>
      <c r="CC62" s="114">
        <v>-767998</v>
      </c>
      <c r="CD62" s="114">
        <v>0</v>
      </c>
      <c r="CE62" s="114">
        <v>0</v>
      </c>
      <c r="CF62" s="114">
        <v>0</v>
      </c>
      <c r="CG62" s="114">
        <v>0</v>
      </c>
      <c r="CH62" s="114">
        <v>0</v>
      </c>
      <c r="CI62" s="114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3"/>
      <c r="G63" s="103">
        <f t="shared" si="2"/>
        <v>480141.32</v>
      </c>
      <c r="H63" s="15"/>
      <c r="I63" s="15"/>
      <c r="J63" s="15"/>
      <c r="K63" s="15"/>
      <c r="L63" s="15"/>
      <c r="M63" s="15"/>
      <c r="N63" s="95"/>
      <c r="O63" s="113">
        <v>61</v>
      </c>
      <c r="P63" s="113">
        <v>0</v>
      </c>
      <c r="Q63" s="114">
        <v>398333.96</v>
      </c>
      <c r="R63" s="177">
        <v>43526.09</v>
      </c>
      <c r="S63" s="177">
        <v>-2770</v>
      </c>
      <c r="T63" s="177">
        <v>325101.99</v>
      </c>
      <c r="U63" s="177">
        <v>501850.27</v>
      </c>
      <c r="V63" s="177">
        <v>433624.43</v>
      </c>
      <c r="W63" s="177">
        <v>578398.79</v>
      </c>
      <c r="X63" s="177">
        <v>480141.32</v>
      </c>
      <c r="Y63" s="177">
        <v>42200.02</v>
      </c>
      <c r="Z63" s="177">
        <v>110675.31</v>
      </c>
      <c r="AA63" s="177">
        <v>68317.399999999994</v>
      </c>
      <c r="AB63" s="177">
        <v>42412.13</v>
      </c>
      <c r="AC63" s="177">
        <v>148908.07</v>
      </c>
      <c r="AD63" s="177">
        <v>0</v>
      </c>
      <c r="AE63" s="177">
        <v>335067.42</v>
      </c>
      <c r="AF63" s="177">
        <v>862885.23</v>
      </c>
      <c r="AG63" s="177">
        <v>208258.53</v>
      </c>
      <c r="AH63" s="177">
        <v>93144.73</v>
      </c>
      <c r="AI63" s="177">
        <v>54903.35</v>
      </c>
      <c r="AJ63" s="177">
        <v>93678.18</v>
      </c>
      <c r="AK63" s="177">
        <v>73383.06</v>
      </c>
      <c r="AL63" s="177">
        <v>53251.69</v>
      </c>
      <c r="AM63" s="177">
        <v>53180.71</v>
      </c>
      <c r="AN63" s="114">
        <v>625795.87</v>
      </c>
      <c r="AO63" s="114">
        <v>367266.93</v>
      </c>
      <c r="AP63" s="114">
        <v>106429.48</v>
      </c>
      <c r="AQ63" s="114">
        <v>83585.17</v>
      </c>
      <c r="AR63" s="114">
        <v>1548573.99</v>
      </c>
      <c r="AS63" s="114">
        <v>15093.75</v>
      </c>
      <c r="AT63" s="114">
        <v>32579.31</v>
      </c>
      <c r="AU63" s="114">
        <v>122500.29</v>
      </c>
      <c r="AV63" s="114">
        <v>16160774.9</v>
      </c>
      <c r="AW63" s="114">
        <v>1372754.58</v>
      </c>
      <c r="AX63" s="114">
        <v>199341.52</v>
      </c>
      <c r="AY63" s="114">
        <v>254591.22</v>
      </c>
      <c r="AZ63" s="114">
        <v>469552</v>
      </c>
      <c r="BA63" s="114">
        <v>107686.31</v>
      </c>
      <c r="BB63" s="114">
        <v>92587.03</v>
      </c>
      <c r="BC63" s="114">
        <v>120576.75</v>
      </c>
      <c r="BD63" s="114">
        <v>1084284.6499999999</v>
      </c>
      <c r="BE63" s="114">
        <v>72890.03</v>
      </c>
      <c r="BF63" s="114">
        <v>460505</v>
      </c>
      <c r="BG63" s="114">
        <v>276503.84000000003</v>
      </c>
      <c r="BH63" s="114">
        <v>55995</v>
      </c>
      <c r="BI63" s="114">
        <v>41497.24</v>
      </c>
      <c r="BJ63" s="114">
        <v>270683.8</v>
      </c>
      <c r="BK63" s="114">
        <v>193377.04</v>
      </c>
      <c r="BL63" s="114">
        <v>732786.04</v>
      </c>
      <c r="BM63" s="114">
        <v>134381.09</v>
      </c>
      <c r="BN63" s="114">
        <v>196905</v>
      </c>
      <c r="BO63" s="114">
        <v>392972.45</v>
      </c>
      <c r="BP63" s="114">
        <v>35000.089999999997</v>
      </c>
      <c r="BQ63" s="114">
        <v>129889</v>
      </c>
      <c r="BR63" s="114">
        <v>5171021.37</v>
      </c>
      <c r="BS63" s="114">
        <v>227541.99</v>
      </c>
      <c r="BT63" s="114">
        <v>35286.75</v>
      </c>
      <c r="BU63" s="114">
        <v>70011.960000000006</v>
      </c>
      <c r="BV63" s="114">
        <v>32307.02</v>
      </c>
      <c r="BW63" s="114">
        <v>57125.82</v>
      </c>
      <c r="BX63" s="114">
        <v>207971.75</v>
      </c>
      <c r="BY63" s="114">
        <v>151120</v>
      </c>
      <c r="BZ63" s="114">
        <v>6130421.3899999997</v>
      </c>
      <c r="CA63" s="114">
        <v>373588</v>
      </c>
      <c r="CB63" s="114">
        <v>41408.559999999998</v>
      </c>
      <c r="CC63" s="114">
        <v>-10605</v>
      </c>
      <c r="CD63" s="114">
        <v>129944</v>
      </c>
      <c r="CE63" s="114">
        <v>88023.16</v>
      </c>
      <c r="CF63" s="114">
        <v>226556</v>
      </c>
      <c r="CG63" s="114">
        <v>193497</v>
      </c>
      <c r="CH63" s="114">
        <v>373189.7</v>
      </c>
      <c r="CI63" s="114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3"/>
      <c r="G64" s="103">
        <f t="shared" si="2"/>
        <v>0</v>
      </c>
      <c r="H64" s="15"/>
      <c r="I64" s="15"/>
      <c r="J64" s="15"/>
      <c r="K64" s="15"/>
      <c r="L64" s="15"/>
      <c r="M64" s="15"/>
      <c r="N64" s="95"/>
      <c r="O64" s="113">
        <v>62</v>
      </c>
      <c r="P64" s="113">
        <v>0</v>
      </c>
      <c r="Q64" s="114">
        <v>0</v>
      </c>
      <c r="R64" s="177">
        <v>0</v>
      </c>
      <c r="S64" s="177">
        <v>0</v>
      </c>
      <c r="T64" s="177">
        <v>54868.800000000003</v>
      </c>
      <c r="U64" s="177">
        <v>0</v>
      </c>
      <c r="V64" s="177">
        <v>160260.98000000001</v>
      </c>
      <c r="W64" s="177">
        <v>132414.04999999999</v>
      </c>
      <c r="X64" s="177">
        <v>0</v>
      </c>
      <c r="Y64" s="177">
        <v>32743.73</v>
      </c>
      <c r="Z64" s="177">
        <v>7020.81</v>
      </c>
      <c r="AA64" s="177">
        <v>45507.79</v>
      </c>
      <c r="AB64" s="177">
        <v>2062.4</v>
      </c>
      <c r="AC64" s="177">
        <v>42777.47</v>
      </c>
      <c r="AD64" s="177">
        <v>0</v>
      </c>
      <c r="AE64" s="177">
        <v>253.6</v>
      </c>
      <c r="AF64" s="177">
        <v>331013.59999999998</v>
      </c>
      <c r="AG64" s="177">
        <v>0</v>
      </c>
      <c r="AH64" s="177">
        <v>7530.44</v>
      </c>
      <c r="AI64" s="177">
        <v>15116.27</v>
      </c>
      <c r="AJ64" s="177">
        <v>34543.040000000001</v>
      </c>
      <c r="AK64" s="177">
        <v>0</v>
      </c>
      <c r="AL64" s="177">
        <v>0</v>
      </c>
      <c r="AM64" s="177">
        <v>0</v>
      </c>
      <c r="AN64" s="114">
        <v>78298.83</v>
      </c>
      <c r="AO64" s="114">
        <v>0</v>
      </c>
      <c r="AP64" s="114">
        <v>62098.04</v>
      </c>
      <c r="AQ64" s="114">
        <v>0</v>
      </c>
      <c r="AR64" s="114">
        <v>459955.8</v>
      </c>
      <c r="AS64" s="114">
        <v>0</v>
      </c>
      <c r="AT64" s="114">
        <v>3517.56</v>
      </c>
      <c r="AU64" s="114">
        <v>280419.61</v>
      </c>
      <c r="AV64" s="114">
        <v>1045317.97</v>
      </c>
      <c r="AW64" s="114">
        <v>705329.54</v>
      </c>
      <c r="AX64" s="114">
        <v>49895.839999999997</v>
      </c>
      <c r="AY64" s="114">
        <v>1700</v>
      </c>
      <c r="AZ64" s="114">
        <v>53296</v>
      </c>
      <c r="BA64" s="114">
        <v>196168.47</v>
      </c>
      <c r="BB64" s="114">
        <v>30333.7</v>
      </c>
      <c r="BC64" s="114">
        <v>0</v>
      </c>
      <c r="BD64" s="114">
        <v>350236.36</v>
      </c>
      <c r="BE64" s="114">
        <v>11422.56</v>
      </c>
      <c r="BF64" s="114">
        <v>0</v>
      </c>
      <c r="BG64" s="114">
        <v>0</v>
      </c>
      <c r="BH64" s="114">
        <v>0</v>
      </c>
      <c r="BI64" s="114">
        <v>22102.36</v>
      </c>
      <c r="BJ64" s="114">
        <v>0</v>
      </c>
      <c r="BK64" s="114">
        <v>0</v>
      </c>
      <c r="BL64" s="114">
        <v>191613.03</v>
      </c>
      <c r="BM64" s="114">
        <v>18644.04</v>
      </c>
      <c r="BN64" s="114">
        <v>29229</v>
      </c>
      <c r="BO64" s="114">
        <v>151978.65</v>
      </c>
      <c r="BP64" s="114">
        <v>0</v>
      </c>
      <c r="BQ64" s="114">
        <v>0</v>
      </c>
      <c r="BR64" s="114">
        <v>2165070.6800000002</v>
      </c>
      <c r="BS64" s="114">
        <v>0</v>
      </c>
      <c r="BT64" s="114">
        <v>7160.61</v>
      </c>
      <c r="BU64" s="114">
        <v>16866.36</v>
      </c>
      <c r="BV64" s="114">
        <v>0</v>
      </c>
      <c r="BW64" s="114">
        <v>0</v>
      </c>
      <c r="BX64" s="114">
        <v>226829.51</v>
      </c>
      <c r="BY64" s="114">
        <v>0</v>
      </c>
      <c r="BZ64" s="114">
        <v>1642099.65</v>
      </c>
      <c r="CA64" s="114">
        <v>249982</v>
      </c>
      <c r="CB64" s="114">
        <v>0</v>
      </c>
      <c r="CC64" s="114">
        <v>110867</v>
      </c>
      <c r="CD64" s="114">
        <v>0</v>
      </c>
      <c r="CE64" s="114">
        <v>0</v>
      </c>
      <c r="CF64" s="114">
        <v>2203</v>
      </c>
      <c r="CG64" s="114">
        <v>0</v>
      </c>
      <c r="CH64" s="114">
        <v>65541.97</v>
      </c>
      <c r="CI64" s="114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3"/>
      <c r="G65" s="103">
        <f t="shared" si="2"/>
        <v>1098810.8799999999</v>
      </c>
      <c r="H65" s="15"/>
      <c r="I65" s="15"/>
      <c r="J65" s="15"/>
      <c r="K65" s="15"/>
      <c r="L65" s="15"/>
      <c r="M65" s="15"/>
      <c r="N65" s="95"/>
      <c r="O65" s="113">
        <v>63</v>
      </c>
      <c r="P65" s="113">
        <v>0</v>
      </c>
      <c r="Q65" s="114">
        <v>283971.38</v>
      </c>
      <c r="R65" s="177">
        <v>61991.74</v>
      </c>
      <c r="S65" s="177">
        <v>1551815</v>
      </c>
      <c r="T65" s="177">
        <v>0</v>
      </c>
      <c r="U65" s="177">
        <v>37645.050000000003</v>
      </c>
      <c r="V65" s="177">
        <v>335511.90999999997</v>
      </c>
      <c r="W65" s="177">
        <v>249388.76</v>
      </c>
      <c r="X65" s="177">
        <v>1098810.8799999999</v>
      </c>
      <c r="Y65" s="177">
        <v>14641.81</v>
      </c>
      <c r="Z65" s="177">
        <v>63952.77</v>
      </c>
      <c r="AA65" s="177">
        <v>-6830</v>
      </c>
      <c r="AB65" s="177">
        <v>0</v>
      </c>
      <c r="AC65" s="177">
        <v>0</v>
      </c>
      <c r="AD65" s="177">
        <v>71242.77</v>
      </c>
      <c r="AE65" s="177">
        <v>209003.15</v>
      </c>
      <c r="AF65" s="177">
        <v>6284997.2800000003</v>
      </c>
      <c r="AG65" s="177">
        <v>1027162.91</v>
      </c>
      <c r="AH65" s="177">
        <v>12011.36</v>
      </c>
      <c r="AI65" s="177">
        <v>191789</v>
      </c>
      <c r="AJ65" s="177">
        <v>70826.45</v>
      </c>
      <c r="AK65" s="177">
        <v>42993.22</v>
      </c>
      <c r="AL65" s="177">
        <v>-477626</v>
      </c>
      <c r="AM65" s="177">
        <v>6803.33</v>
      </c>
      <c r="AN65" s="114">
        <v>831687</v>
      </c>
      <c r="AO65" s="114">
        <v>0</v>
      </c>
      <c r="AP65" s="114">
        <v>87995.75</v>
      </c>
      <c r="AQ65" s="114">
        <v>0</v>
      </c>
      <c r="AR65" s="114">
        <v>1575030.87</v>
      </c>
      <c r="AS65" s="114">
        <v>2640.33</v>
      </c>
      <c r="AT65" s="114">
        <v>10055.07</v>
      </c>
      <c r="AU65" s="114">
        <v>0</v>
      </c>
      <c r="AV65" s="114">
        <v>0</v>
      </c>
      <c r="AW65" s="114">
        <v>704959.29</v>
      </c>
      <c r="AX65" s="114">
        <v>15753</v>
      </c>
      <c r="AY65" s="114">
        <v>117122</v>
      </c>
      <c r="AZ65" s="114">
        <v>33262</v>
      </c>
      <c r="BA65" s="114">
        <v>2205.5500000000002</v>
      </c>
      <c r="BB65" s="114">
        <v>0</v>
      </c>
      <c r="BC65" s="114">
        <v>132281.13</v>
      </c>
      <c r="BD65" s="114">
        <v>327814.67</v>
      </c>
      <c r="BE65" s="114">
        <v>0</v>
      </c>
      <c r="BF65" s="114">
        <v>22421</v>
      </c>
      <c r="BG65" s="114">
        <v>0</v>
      </c>
      <c r="BH65" s="114">
        <v>0</v>
      </c>
      <c r="BI65" s="114">
        <v>11945</v>
      </c>
      <c r="BJ65" s="114">
        <v>534616.32999999996</v>
      </c>
      <c r="BK65" s="114">
        <v>9220.36</v>
      </c>
      <c r="BL65" s="114">
        <v>1895179.7</v>
      </c>
      <c r="BM65" s="114">
        <v>4718.46</v>
      </c>
      <c r="BN65" s="114">
        <v>0</v>
      </c>
      <c r="BO65" s="114">
        <v>830253.4</v>
      </c>
      <c r="BP65" s="114">
        <v>-6974.71</v>
      </c>
      <c r="BQ65" s="114">
        <v>0</v>
      </c>
      <c r="BR65" s="114">
        <v>549891.52</v>
      </c>
      <c r="BS65" s="114">
        <v>0</v>
      </c>
      <c r="BT65" s="114">
        <v>2468.56</v>
      </c>
      <c r="BU65" s="114">
        <v>0</v>
      </c>
      <c r="BV65" s="114">
        <v>8443.02</v>
      </c>
      <c r="BW65" s="114">
        <v>4248</v>
      </c>
      <c r="BX65" s="114">
        <v>799717.16</v>
      </c>
      <c r="BY65" s="114">
        <v>0</v>
      </c>
      <c r="BZ65" s="114">
        <v>0</v>
      </c>
      <c r="CA65" s="114">
        <v>0</v>
      </c>
      <c r="CB65" s="114">
        <v>0</v>
      </c>
      <c r="CC65" s="114">
        <v>0</v>
      </c>
      <c r="CD65" s="114">
        <v>84342</v>
      </c>
      <c r="CE65" s="114">
        <v>2221</v>
      </c>
      <c r="CF65" s="114">
        <v>0</v>
      </c>
      <c r="CG65" s="114">
        <v>0</v>
      </c>
      <c r="CH65" s="114">
        <v>0</v>
      </c>
      <c r="CI65" s="114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3"/>
      <c r="G66" s="103">
        <f t="shared" si="2"/>
        <v>0</v>
      </c>
      <c r="H66" s="15"/>
      <c r="I66" s="15"/>
      <c r="J66" s="15"/>
      <c r="K66" s="15"/>
      <c r="L66" s="15"/>
      <c r="M66" s="15"/>
      <c r="N66" s="95"/>
      <c r="O66" s="113">
        <v>64</v>
      </c>
      <c r="P66" s="113">
        <v>0</v>
      </c>
      <c r="Q66" s="114">
        <v>0</v>
      </c>
      <c r="R66" s="177">
        <v>0</v>
      </c>
      <c r="S66" s="177">
        <v>0</v>
      </c>
      <c r="T66" s="177">
        <v>0</v>
      </c>
      <c r="U66" s="177">
        <v>0</v>
      </c>
      <c r="V66" s="177">
        <v>0</v>
      </c>
      <c r="W66" s="177">
        <v>0</v>
      </c>
      <c r="X66" s="177">
        <v>0</v>
      </c>
      <c r="Y66" s="177">
        <v>0</v>
      </c>
      <c r="Z66" s="177">
        <v>0</v>
      </c>
      <c r="AA66" s="177">
        <v>0</v>
      </c>
      <c r="AB66" s="177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7">
        <v>0</v>
      </c>
      <c r="AN66" s="114">
        <v>0</v>
      </c>
      <c r="AO66" s="114">
        <v>0</v>
      </c>
      <c r="AP66" s="114">
        <v>0</v>
      </c>
      <c r="AQ66" s="114">
        <v>0</v>
      </c>
      <c r="AR66" s="114">
        <v>0</v>
      </c>
      <c r="AS66" s="114">
        <v>0</v>
      </c>
      <c r="AT66" s="114">
        <v>0</v>
      </c>
      <c r="AU66" s="114">
        <v>0</v>
      </c>
      <c r="AV66" s="114">
        <v>0</v>
      </c>
      <c r="AW66" s="114">
        <v>0</v>
      </c>
      <c r="AX66" s="114">
        <v>0</v>
      </c>
      <c r="AY66" s="114">
        <v>0</v>
      </c>
      <c r="AZ66" s="114">
        <v>0</v>
      </c>
      <c r="BA66" s="114">
        <v>0</v>
      </c>
      <c r="BB66" s="114">
        <v>0</v>
      </c>
      <c r="BC66" s="114">
        <v>0</v>
      </c>
      <c r="BD66" s="114">
        <v>0</v>
      </c>
      <c r="BE66" s="114">
        <v>0</v>
      </c>
      <c r="BF66" s="114">
        <v>0</v>
      </c>
      <c r="BG66" s="114">
        <v>0</v>
      </c>
      <c r="BH66" s="114">
        <v>0</v>
      </c>
      <c r="BI66" s="114">
        <v>0</v>
      </c>
      <c r="BJ66" s="114">
        <v>0</v>
      </c>
      <c r="BK66" s="114">
        <v>0</v>
      </c>
      <c r="BL66" s="114">
        <v>0</v>
      </c>
      <c r="BM66" s="114">
        <v>0</v>
      </c>
      <c r="BN66" s="114">
        <v>0</v>
      </c>
      <c r="BO66" s="114">
        <v>0</v>
      </c>
      <c r="BP66" s="114">
        <v>0</v>
      </c>
      <c r="BQ66" s="114">
        <v>0</v>
      </c>
      <c r="BR66" s="114">
        <v>0</v>
      </c>
      <c r="BS66" s="114">
        <v>0</v>
      </c>
      <c r="BT66" s="114">
        <v>0</v>
      </c>
      <c r="BU66" s="114">
        <v>881.86</v>
      </c>
      <c r="BV66" s="114">
        <v>0</v>
      </c>
      <c r="BW66" s="114">
        <v>0</v>
      </c>
      <c r="BX66" s="114">
        <v>0</v>
      </c>
      <c r="BY66" s="114">
        <v>0</v>
      </c>
      <c r="BZ66" s="114">
        <v>0</v>
      </c>
      <c r="CA66" s="114">
        <v>0</v>
      </c>
      <c r="CB66" s="114">
        <v>0</v>
      </c>
      <c r="CC66" s="114">
        <v>0</v>
      </c>
      <c r="CD66" s="114">
        <v>0</v>
      </c>
      <c r="CE66" s="114">
        <v>0</v>
      </c>
      <c r="CF66" s="114">
        <v>0</v>
      </c>
      <c r="CG66" s="114">
        <v>0</v>
      </c>
      <c r="CH66" s="114">
        <v>0</v>
      </c>
      <c r="CI66" s="114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3"/>
      <c r="G67" s="103">
        <f t="shared" si="2"/>
        <v>0</v>
      </c>
      <c r="H67" s="15"/>
      <c r="I67" s="15"/>
      <c r="J67" s="15"/>
      <c r="K67" s="15"/>
      <c r="L67" s="15"/>
      <c r="M67" s="15"/>
      <c r="N67" s="95"/>
      <c r="O67" s="113">
        <v>65</v>
      </c>
      <c r="P67" s="113">
        <v>0</v>
      </c>
      <c r="Q67" s="114">
        <v>0</v>
      </c>
      <c r="R67" s="177">
        <v>0</v>
      </c>
      <c r="S67" s="177">
        <v>0</v>
      </c>
      <c r="T67" s="177">
        <v>0</v>
      </c>
      <c r="U67" s="177">
        <v>0</v>
      </c>
      <c r="V67" s="177">
        <v>0</v>
      </c>
      <c r="W67" s="177">
        <v>0</v>
      </c>
      <c r="X67" s="177">
        <v>0</v>
      </c>
      <c r="Y67" s="177">
        <v>0</v>
      </c>
      <c r="Z67" s="177">
        <v>0</v>
      </c>
      <c r="AA67" s="177">
        <v>0</v>
      </c>
      <c r="AB67" s="177">
        <v>0</v>
      </c>
      <c r="AC67" s="177">
        <v>0</v>
      </c>
      <c r="AD67" s="177">
        <v>0</v>
      </c>
      <c r="AE67" s="177">
        <v>0</v>
      </c>
      <c r="AF67" s="177">
        <v>0</v>
      </c>
      <c r="AG67" s="177">
        <v>0</v>
      </c>
      <c r="AH67" s="177">
        <v>0</v>
      </c>
      <c r="AI67" s="177">
        <v>0</v>
      </c>
      <c r="AJ67" s="177">
        <v>0</v>
      </c>
      <c r="AK67" s="177">
        <v>0</v>
      </c>
      <c r="AL67" s="177">
        <v>0</v>
      </c>
      <c r="AM67" s="177">
        <v>0</v>
      </c>
      <c r="AN67" s="114">
        <v>-20568</v>
      </c>
      <c r="AO67" s="114">
        <v>0</v>
      </c>
      <c r="AP67" s="114">
        <v>0</v>
      </c>
      <c r="AQ67" s="114">
        <v>0</v>
      </c>
      <c r="AR67" s="114">
        <v>0</v>
      </c>
      <c r="AS67" s="114">
        <v>0</v>
      </c>
      <c r="AT67" s="114">
        <v>0</v>
      </c>
      <c r="AU67" s="114">
        <v>0</v>
      </c>
      <c r="AV67" s="114">
        <v>0</v>
      </c>
      <c r="AW67" s="114">
        <v>0</v>
      </c>
      <c r="AX67" s="114">
        <v>0</v>
      </c>
      <c r="AY67" s="114">
        <v>0</v>
      </c>
      <c r="AZ67" s="114">
        <v>0</v>
      </c>
      <c r="BA67" s="114">
        <v>0</v>
      </c>
      <c r="BB67" s="114">
        <v>0</v>
      </c>
      <c r="BC67" s="114">
        <v>0</v>
      </c>
      <c r="BD67" s="114">
        <v>0</v>
      </c>
      <c r="BE67" s="114">
        <v>0</v>
      </c>
      <c r="BF67" s="114">
        <v>0</v>
      </c>
      <c r="BG67" s="114">
        <v>0</v>
      </c>
      <c r="BH67" s="114">
        <v>0</v>
      </c>
      <c r="BI67" s="114">
        <v>0</v>
      </c>
      <c r="BJ67" s="114">
        <v>4700</v>
      </c>
      <c r="BK67" s="114">
        <v>0</v>
      </c>
      <c r="BL67" s="114">
        <v>0</v>
      </c>
      <c r="BM67" s="114">
        <v>0</v>
      </c>
      <c r="BN67" s="114">
        <v>0</v>
      </c>
      <c r="BO67" s="114">
        <v>0</v>
      </c>
      <c r="BP67" s="114">
        <v>0</v>
      </c>
      <c r="BQ67" s="114">
        <v>0</v>
      </c>
      <c r="BR67" s="114">
        <v>0</v>
      </c>
      <c r="BS67" s="114">
        <v>0</v>
      </c>
      <c r="BT67" s="114">
        <v>0</v>
      </c>
      <c r="BU67" s="114">
        <v>0</v>
      </c>
      <c r="BV67" s="114">
        <v>0</v>
      </c>
      <c r="BW67" s="114">
        <v>0</v>
      </c>
      <c r="BX67" s="114">
        <v>0</v>
      </c>
      <c r="BY67" s="114">
        <v>0</v>
      </c>
      <c r="BZ67" s="114">
        <v>0</v>
      </c>
      <c r="CA67" s="114">
        <v>0</v>
      </c>
      <c r="CB67" s="114">
        <v>0</v>
      </c>
      <c r="CC67" s="114">
        <v>0</v>
      </c>
      <c r="CD67" s="114">
        <v>0</v>
      </c>
      <c r="CE67" s="114">
        <v>0</v>
      </c>
      <c r="CF67" s="114">
        <v>0</v>
      </c>
      <c r="CG67" s="114">
        <v>0</v>
      </c>
      <c r="CH67" s="114">
        <v>0</v>
      </c>
      <c r="CI67" s="114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3"/>
      <c r="G68" s="103">
        <f t="shared" si="2"/>
        <v>0</v>
      </c>
      <c r="H68" s="15"/>
      <c r="I68" s="15"/>
      <c r="J68" s="15"/>
      <c r="K68" s="15"/>
      <c r="L68" s="15"/>
      <c r="M68" s="15"/>
      <c r="N68" s="95"/>
      <c r="O68" s="113">
        <v>66</v>
      </c>
      <c r="P68" s="113">
        <v>0</v>
      </c>
      <c r="Q68" s="114">
        <v>0</v>
      </c>
      <c r="R68" s="177">
        <v>0</v>
      </c>
      <c r="S68" s="177">
        <v>0</v>
      </c>
      <c r="T68" s="177">
        <v>0</v>
      </c>
      <c r="U68" s="177">
        <v>62200</v>
      </c>
      <c r="V68" s="177">
        <v>0</v>
      </c>
      <c r="W68" s="177">
        <v>0</v>
      </c>
      <c r="X68" s="177">
        <v>0</v>
      </c>
      <c r="Y68" s="177">
        <v>0</v>
      </c>
      <c r="Z68" s="177">
        <v>0</v>
      </c>
      <c r="AA68" s="177">
        <v>0</v>
      </c>
      <c r="AB68" s="177">
        <v>0</v>
      </c>
      <c r="AC68" s="177">
        <v>0</v>
      </c>
      <c r="AD68" s="177">
        <v>0</v>
      </c>
      <c r="AE68" s="177">
        <v>0</v>
      </c>
      <c r="AF68" s="177">
        <v>0</v>
      </c>
      <c r="AG68" s="177">
        <v>0</v>
      </c>
      <c r="AH68" s="177">
        <v>0</v>
      </c>
      <c r="AI68" s="177">
        <v>0</v>
      </c>
      <c r="AJ68" s="177">
        <v>0</v>
      </c>
      <c r="AK68" s="177">
        <v>0</v>
      </c>
      <c r="AL68" s="177">
        <v>0</v>
      </c>
      <c r="AM68" s="177">
        <v>0</v>
      </c>
      <c r="AN68" s="114">
        <v>0</v>
      </c>
      <c r="AO68" s="114">
        <v>0</v>
      </c>
      <c r="AP68" s="114">
        <v>0</v>
      </c>
      <c r="AQ68" s="114">
        <v>0</v>
      </c>
      <c r="AR68" s="114">
        <v>0</v>
      </c>
      <c r="AS68" s="114">
        <v>0</v>
      </c>
      <c r="AT68" s="114">
        <v>0</v>
      </c>
      <c r="AU68" s="114">
        <v>0</v>
      </c>
      <c r="AV68" s="114">
        <v>0</v>
      </c>
      <c r="AW68" s="114">
        <v>0</v>
      </c>
      <c r="AX68" s="114">
        <v>0</v>
      </c>
      <c r="AY68" s="114">
        <v>0</v>
      </c>
      <c r="AZ68" s="114">
        <v>0</v>
      </c>
      <c r="BA68" s="114">
        <v>0</v>
      </c>
      <c r="BB68" s="114">
        <v>0</v>
      </c>
      <c r="BC68" s="114">
        <v>0</v>
      </c>
      <c r="BD68" s="114">
        <v>0</v>
      </c>
      <c r="BE68" s="114">
        <v>0</v>
      </c>
      <c r="BF68" s="114">
        <v>0</v>
      </c>
      <c r="BG68" s="114">
        <v>0</v>
      </c>
      <c r="BH68" s="114">
        <v>0</v>
      </c>
      <c r="BI68" s="114">
        <v>0</v>
      </c>
      <c r="BJ68" s="114">
        <v>0</v>
      </c>
      <c r="BK68" s="114">
        <v>0</v>
      </c>
      <c r="BL68" s="114">
        <v>0</v>
      </c>
      <c r="BM68" s="114">
        <v>0</v>
      </c>
      <c r="BN68" s="114">
        <v>0</v>
      </c>
      <c r="BO68" s="114">
        <v>0</v>
      </c>
      <c r="BP68" s="114">
        <v>0</v>
      </c>
      <c r="BQ68" s="114">
        <v>0</v>
      </c>
      <c r="BR68" s="114">
        <v>0</v>
      </c>
      <c r="BS68" s="114">
        <v>0</v>
      </c>
      <c r="BT68" s="114">
        <v>0</v>
      </c>
      <c r="BU68" s="114">
        <v>0</v>
      </c>
      <c r="BV68" s="114">
        <v>0</v>
      </c>
      <c r="BW68" s="114">
        <v>0</v>
      </c>
      <c r="BX68" s="114">
        <v>0</v>
      </c>
      <c r="BY68" s="114">
        <v>0</v>
      </c>
      <c r="BZ68" s="114">
        <v>0</v>
      </c>
      <c r="CA68" s="114">
        <v>0</v>
      </c>
      <c r="CB68" s="114">
        <v>0</v>
      </c>
      <c r="CC68" s="114">
        <v>0</v>
      </c>
      <c r="CD68" s="114">
        <v>0</v>
      </c>
      <c r="CE68" s="114">
        <v>0</v>
      </c>
      <c r="CF68" s="114">
        <v>0</v>
      </c>
      <c r="CG68" s="114">
        <v>0</v>
      </c>
      <c r="CH68" s="114">
        <v>0</v>
      </c>
      <c r="CI68" s="114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3"/>
      <c r="G69" s="103">
        <f t="shared" si="2"/>
        <v>232673.24</v>
      </c>
      <c r="H69" s="15"/>
      <c r="I69" s="15"/>
      <c r="J69" s="15"/>
      <c r="K69" s="15"/>
      <c r="L69" s="15"/>
      <c r="M69" s="15"/>
      <c r="N69" s="95"/>
      <c r="O69" s="113">
        <v>67</v>
      </c>
      <c r="P69" s="113">
        <v>0</v>
      </c>
      <c r="Q69" s="114">
        <v>240991.56</v>
      </c>
      <c r="R69" s="177">
        <v>13555.07</v>
      </c>
      <c r="S69" s="177">
        <v>324758</v>
      </c>
      <c r="T69" s="177">
        <v>50126.05</v>
      </c>
      <c r="U69" s="177">
        <v>104605.8</v>
      </c>
      <c r="V69" s="177">
        <v>227877.68</v>
      </c>
      <c r="W69" s="177">
        <v>182712.94</v>
      </c>
      <c r="X69" s="177">
        <v>232673.24</v>
      </c>
      <c r="Y69" s="177">
        <v>93458.96</v>
      </c>
      <c r="Z69" s="177">
        <v>7774.19</v>
      </c>
      <c r="AA69" s="177">
        <v>122296.33</v>
      </c>
      <c r="AB69" s="177">
        <v>36194.21</v>
      </c>
      <c r="AC69" s="177">
        <v>68693.039999999994</v>
      </c>
      <c r="AD69" s="177">
        <v>765392.94</v>
      </c>
      <c r="AE69" s="177">
        <v>492630.93</v>
      </c>
      <c r="AF69" s="177">
        <v>315141.25</v>
      </c>
      <c r="AG69" s="177">
        <v>78600.87</v>
      </c>
      <c r="AH69" s="177">
        <v>105120.25</v>
      </c>
      <c r="AI69" s="177">
        <v>146535.21</v>
      </c>
      <c r="AJ69" s="177">
        <v>138888.75</v>
      </c>
      <c r="AK69" s="177">
        <v>23683.4</v>
      </c>
      <c r="AL69" s="177">
        <v>418206.96</v>
      </c>
      <c r="AM69" s="177">
        <v>30516.18</v>
      </c>
      <c r="AN69" s="114">
        <v>141830.01</v>
      </c>
      <c r="AO69" s="114">
        <v>101129.92</v>
      </c>
      <c r="AP69" s="114">
        <v>124999.54</v>
      </c>
      <c r="AQ69" s="114">
        <v>49644.46</v>
      </c>
      <c r="AR69" s="114">
        <v>697842.06</v>
      </c>
      <c r="AS69" s="114">
        <v>67143.38</v>
      </c>
      <c r="AT69" s="114">
        <v>40927.410000000003</v>
      </c>
      <c r="AU69" s="114">
        <v>1096452.4099999999</v>
      </c>
      <c r="AV69" s="114">
        <v>6471705.4299999997</v>
      </c>
      <c r="AW69" s="114">
        <v>1149931.3600000001</v>
      </c>
      <c r="AX69" s="114">
        <v>111126.39</v>
      </c>
      <c r="AY69" s="114">
        <v>24031.86</v>
      </c>
      <c r="AZ69" s="114">
        <v>496485</v>
      </c>
      <c r="BA69" s="114">
        <v>692177.89</v>
      </c>
      <c r="BB69" s="114">
        <v>39238.15</v>
      </c>
      <c r="BC69" s="114">
        <v>53990.65</v>
      </c>
      <c r="BD69" s="114">
        <v>435530.98</v>
      </c>
      <c r="BE69" s="114">
        <v>55700.54</v>
      </c>
      <c r="BF69" s="114">
        <v>201895</v>
      </c>
      <c r="BG69" s="114">
        <v>113824.34</v>
      </c>
      <c r="BH69" s="114">
        <v>243901.76</v>
      </c>
      <c r="BI69" s="114">
        <v>46540.19</v>
      </c>
      <c r="BJ69" s="114">
        <v>201801.23</v>
      </c>
      <c r="BK69" s="114">
        <v>25216.77</v>
      </c>
      <c r="BL69" s="114">
        <v>772716.55</v>
      </c>
      <c r="BM69" s="114">
        <v>44726.95</v>
      </c>
      <c r="BN69" s="114">
        <v>63240</v>
      </c>
      <c r="BO69" s="114">
        <v>369576.73</v>
      </c>
      <c r="BP69" s="114">
        <v>26774.92</v>
      </c>
      <c r="BQ69" s="114">
        <v>127259</v>
      </c>
      <c r="BR69" s="114">
        <v>1609593.84</v>
      </c>
      <c r="BS69" s="114">
        <v>149855.76999999999</v>
      </c>
      <c r="BT69" s="114">
        <v>12201.76</v>
      </c>
      <c r="BU69" s="114">
        <v>53961.279999999999</v>
      </c>
      <c r="BV69" s="114">
        <v>26500.82</v>
      </c>
      <c r="BW69" s="114">
        <v>126357.88</v>
      </c>
      <c r="BX69" s="114">
        <v>159172.63</v>
      </c>
      <c r="BY69" s="114">
        <v>54255.21</v>
      </c>
      <c r="BZ69" s="114">
        <v>4878459.47</v>
      </c>
      <c r="CA69" s="114">
        <v>477445</v>
      </c>
      <c r="CB69" s="114">
        <v>58317.31</v>
      </c>
      <c r="CC69" s="114">
        <v>466161</v>
      </c>
      <c r="CD69" s="114">
        <v>63752</v>
      </c>
      <c r="CE69" s="114">
        <v>127206.09</v>
      </c>
      <c r="CF69" s="114">
        <v>111739</v>
      </c>
      <c r="CG69" s="114">
        <v>115450</v>
      </c>
      <c r="CH69" s="114">
        <v>628652.54</v>
      </c>
      <c r="CI69" s="114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3"/>
      <c r="G70" s="103">
        <f t="shared" si="2"/>
        <v>427231.46</v>
      </c>
      <c r="H70" s="15"/>
      <c r="I70" s="15"/>
      <c r="J70" s="15"/>
      <c r="K70" s="15"/>
      <c r="L70" s="15"/>
      <c r="M70" s="15"/>
      <c r="N70" s="95"/>
      <c r="O70" s="113">
        <v>68</v>
      </c>
      <c r="P70" s="113">
        <v>0</v>
      </c>
      <c r="Q70" s="114">
        <v>94475.9</v>
      </c>
      <c r="R70" s="177">
        <v>29363.65</v>
      </c>
      <c r="S70" s="177">
        <v>786750</v>
      </c>
      <c r="T70" s="177">
        <v>218488.66</v>
      </c>
      <c r="U70" s="177">
        <v>5880.87</v>
      </c>
      <c r="V70" s="177">
        <v>488108.07</v>
      </c>
      <c r="W70" s="177">
        <v>2659.42</v>
      </c>
      <c r="X70" s="177">
        <v>427231.46</v>
      </c>
      <c r="Y70" s="177">
        <v>98005.64</v>
      </c>
      <c r="Z70" s="177">
        <v>72119.59</v>
      </c>
      <c r="AA70" s="177">
        <v>95358.720000000001</v>
      </c>
      <c r="AB70" s="177">
        <v>0</v>
      </c>
      <c r="AC70" s="177">
        <v>10272.49</v>
      </c>
      <c r="AD70" s="177">
        <v>16407610.74</v>
      </c>
      <c r="AE70" s="177">
        <v>21809.200000000001</v>
      </c>
      <c r="AF70" s="177">
        <v>111662.64</v>
      </c>
      <c r="AG70" s="177">
        <v>605348.74</v>
      </c>
      <c r="AH70" s="177">
        <v>2060.38</v>
      </c>
      <c r="AI70" s="177">
        <v>96851.31</v>
      </c>
      <c r="AJ70" s="177">
        <v>59198.400000000001</v>
      </c>
      <c r="AK70" s="177">
        <v>58335.4</v>
      </c>
      <c r="AL70" s="177">
        <v>470371.35</v>
      </c>
      <c r="AM70" s="177">
        <v>89350.68</v>
      </c>
      <c r="AN70" s="114">
        <v>992518.06</v>
      </c>
      <c r="AO70" s="114">
        <v>24443.89</v>
      </c>
      <c r="AP70" s="114">
        <v>464490.1</v>
      </c>
      <c r="AQ70" s="114">
        <v>30526.48</v>
      </c>
      <c r="AR70" s="114">
        <v>5954260.8899999997</v>
      </c>
      <c r="AS70" s="114">
        <v>0</v>
      </c>
      <c r="AT70" s="114">
        <v>17503.150000000001</v>
      </c>
      <c r="AU70" s="114">
        <v>3479185.57</v>
      </c>
      <c r="AV70" s="114">
        <v>5918186.54</v>
      </c>
      <c r="AW70" s="114">
        <v>2593215.69</v>
      </c>
      <c r="AX70" s="114">
        <v>131055.09</v>
      </c>
      <c r="AY70" s="114">
        <v>28049.919999999998</v>
      </c>
      <c r="AZ70" s="114">
        <v>7481</v>
      </c>
      <c r="BA70" s="114">
        <v>108078</v>
      </c>
      <c r="BB70" s="114">
        <v>0</v>
      </c>
      <c r="BC70" s="114">
        <v>1116155.31</v>
      </c>
      <c r="BD70" s="114">
        <v>1765823.58</v>
      </c>
      <c r="BE70" s="114">
        <v>42424.41</v>
      </c>
      <c r="BF70" s="114">
        <v>261696</v>
      </c>
      <c r="BG70" s="114">
        <v>0</v>
      </c>
      <c r="BH70" s="114">
        <v>103471.77</v>
      </c>
      <c r="BI70" s="114">
        <v>53735.77</v>
      </c>
      <c r="BJ70" s="114">
        <v>89668.160000000003</v>
      </c>
      <c r="BK70" s="114">
        <v>9733.66</v>
      </c>
      <c r="BL70" s="114">
        <v>711170.89</v>
      </c>
      <c r="BM70" s="114">
        <v>170503.75</v>
      </c>
      <c r="BN70" s="114">
        <v>107596</v>
      </c>
      <c r="BO70" s="114">
        <v>138011.79</v>
      </c>
      <c r="BP70" s="114">
        <v>68663</v>
      </c>
      <c r="BQ70" s="114">
        <v>105416</v>
      </c>
      <c r="BR70" s="114">
        <v>9259324.0199999996</v>
      </c>
      <c r="BS70" s="114">
        <v>223160.74</v>
      </c>
      <c r="BT70" s="114">
        <v>35112.6</v>
      </c>
      <c r="BU70" s="114">
        <v>100014.39999999999</v>
      </c>
      <c r="BV70" s="114">
        <v>46621.62</v>
      </c>
      <c r="BW70" s="114">
        <v>110470.37</v>
      </c>
      <c r="BX70" s="114">
        <v>121477.29</v>
      </c>
      <c r="BY70" s="114">
        <v>206876.62</v>
      </c>
      <c r="BZ70" s="114">
        <v>-630.14</v>
      </c>
      <c r="CA70" s="114">
        <v>344232</v>
      </c>
      <c r="CB70" s="114">
        <v>105572.89</v>
      </c>
      <c r="CC70" s="114">
        <v>269600</v>
      </c>
      <c r="CD70" s="114">
        <v>130332</v>
      </c>
      <c r="CE70" s="114">
        <v>75785.16</v>
      </c>
      <c r="CF70" s="114">
        <v>32173</v>
      </c>
      <c r="CG70" s="114">
        <v>173669</v>
      </c>
      <c r="CH70" s="114">
        <v>344302.77</v>
      </c>
      <c r="CI70" s="114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3"/>
      <c r="G71" s="103">
        <f t="shared" si="2"/>
        <v>342585.12</v>
      </c>
      <c r="H71" s="15"/>
      <c r="I71" s="15"/>
      <c r="J71" s="15"/>
      <c r="K71" s="15"/>
      <c r="L71" s="15"/>
      <c r="M71" s="15"/>
      <c r="N71" s="95"/>
      <c r="O71" s="113">
        <v>69</v>
      </c>
      <c r="P71" s="113">
        <v>0</v>
      </c>
      <c r="Q71" s="114">
        <v>233562.55</v>
      </c>
      <c r="R71" s="177">
        <v>0</v>
      </c>
      <c r="S71" s="177">
        <v>0</v>
      </c>
      <c r="T71" s="177">
        <v>0</v>
      </c>
      <c r="U71" s="177">
        <v>0</v>
      </c>
      <c r="V71" s="177">
        <v>115698.24000000001</v>
      </c>
      <c r="W71" s="177">
        <v>34613.64</v>
      </c>
      <c r="X71" s="177">
        <v>342585.12</v>
      </c>
      <c r="Y71" s="177">
        <v>0</v>
      </c>
      <c r="Z71" s="177">
        <v>0</v>
      </c>
      <c r="AA71" s="177">
        <v>64992</v>
      </c>
      <c r="AB71" s="177">
        <v>14100</v>
      </c>
      <c r="AC71" s="177">
        <v>0</v>
      </c>
      <c r="AD71" s="177">
        <v>0</v>
      </c>
      <c r="AE71" s="177">
        <v>0</v>
      </c>
      <c r="AF71" s="177">
        <v>0</v>
      </c>
      <c r="AG71" s="177">
        <v>227975.36</v>
      </c>
      <c r="AH71" s="177">
        <v>0</v>
      </c>
      <c r="AI71" s="177">
        <v>0</v>
      </c>
      <c r="AJ71" s="177">
        <v>0</v>
      </c>
      <c r="AK71" s="177">
        <v>13284</v>
      </c>
      <c r="AL71" s="177">
        <v>42000</v>
      </c>
      <c r="AM71" s="177">
        <v>0</v>
      </c>
      <c r="AN71" s="114">
        <v>0</v>
      </c>
      <c r="AO71" s="114">
        <v>0</v>
      </c>
      <c r="AP71" s="114">
        <v>0</v>
      </c>
      <c r="AQ71" s="114">
        <v>13380</v>
      </c>
      <c r="AR71" s="114">
        <v>0</v>
      </c>
      <c r="AS71" s="114">
        <v>11080.56</v>
      </c>
      <c r="AT71" s="114">
        <v>0</v>
      </c>
      <c r="AU71" s="114">
        <v>0</v>
      </c>
      <c r="AV71" s="114">
        <v>9353488.2599999998</v>
      </c>
      <c r="AW71" s="114">
        <v>0</v>
      </c>
      <c r="AX71" s="114">
        <v>1530.19</v>
      </c>
      <c r="AY71" s="114">
        <v>0</v>
      </c>
      <c r="AZ71" s="114">
        <v>303741</v>
      </c>
      <c r="BA71" s="114">
        <v>0</v>
      </c>
      <c r="BB71" s="114">
        <v>0</v>
      </c>
      <c r="BC71" s="114">
        <v>0</v>
      </c>
      <c r="BD71" s="114">
        <v>0</v>
      </c>
      <c r="BE71" s="114">
        <v>0</v>
      </c>
      <c r="BF71" s="114">
        <v>355273</v>
      </c>
      <c r="BG71" s="114">
        <v>270000</v>
      </c>
      <c r="BH71" s="114">
        <v>0</v>
      </c>
      <c r="BI71" s="114">
        <v>0</v>
      </c>
      <c r="BJ71" s="114">
        <v>0</v>
      </c>
      <c r="BK71" s="114">
        <v>0</v>
      </c>
      <c r="BL71" s="114">
        <v>8363.86</v>
      </c>
      <c r="BM71" s="114">
        <v>0</v>
      </c>
      <c r="BN71" s="114">
        <v>0</v>
      </c>
      <c r="BO71" s="114">
        <v>301864.03000000003</v>
      </c>
      <c r="BP71" s="114">
        <v>13200</v>
      </c>
      <c r="BQ71" s="114">
        <v>671766</v>
      </c>
      <c r="BR71" s="114">
        <v>1270950.58</v>
      </c>
      <c r="BS71" s="114">
        <v>0</v>
      </c>
      <c r="BT71" s="114">
        <v>7885.74</v>
      </c>
      <c r="BU71" s="114">
        <v>7528.02</v>
      </c>
      <c r="BV71" s="114">
        <v>20731.919999999998</v>
      </c>
      <c r="BW71" s="114">
        <v>0</v>
      </c>
      <c r="BX71" s="114">
        <v>294647.98</v>
      </c>
      <c r="BY71" s="114">
        <v>136116</v>
      </c>
      <c r="BZ71" s="114">
        <v>0</v>
      </c>
      <c r="CA71" s="114">
        <v>0</v>
      </c>
      <c r="CB71" s="114">
        <v>0</v>
      </c>
      <c r="CC71" s="114">
        <v>0</v>
      </c>
      <c r="CD71" s="114">
        <v>0</v>
      </c>
      <c r="CE71" s="114">
        <v>57.22</v>
      </c>
      <c r="CF71" s="114">
        <v>104352</v>
      </c>
      <c r="CG71" s="114">
        <v>0</v>
      </c>
      <c r="CH71" s="114">
        <v>0</v>
      </c>
      <c r="CI71" s="114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3"/>
      <c r="G72" s="103">
        <f t="shared" si="2"/>
        <v>0</v>
      </c>
      <c r="H72" s="15"/>
      <c r="I72" s="15"/>
      <c r="J72" s="15"/>
      <c r="K72" s="15"/>
      <c r="L72" s="15"/>
      <c r="M72" s="15"/>
      <c r="N72" s="95"/>
      <c r="O72" s="113">
        <v>70</v>
      </c>
      <c r="P72" s="113">
        <v>0</v>
      </c>
      <c r="Q72" s="114">
        <v>0</v>
      </c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77">
        <v>0</v>
      </c>
      <c r="Z72" s="177">
        <v>0</v>
      </c>
      <c r="AA72" s="177">
        <v>0</v>
      </c>
      <c r="AB72" s="177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</v>
      </c>
      <c r="AL72" s="177">
        <v>0</v>
      </c>
      <c r="AM72" s="177">
        <v>0</v>
      </c>
      <c r="AN72" s="114">
        <v>0</v>
      </c>
      <c r="AO72" s="114">
        <v>0</v>
      </c>
      <c r="AP72" s="114">
        <v>0</v>
      </c>
      <c r="AQ72" s="114">
        <v>0</v>
      </c>
      <c r="AR72" s="114">
        <v>0</v>
      </c>
      <c r="AS72" s="114">
        <v>0</v>
      </c>
      <c r="AT72" s="114">
        <v>0</v>
      </c>
      <c r="AU72" s="114">
        <v>0</v>
      </c>
      <c r="AV72" s="114">
        <v>0</v>
      </c>
      <c r="AW72" s="114">
        <v>0</v>
      </c>
      <c r="AX72" s="114">
        <v>0</v>
      </c>
      <c r="AY72" s="114">
        <v>0</v>
      </c>
      <c r="AZ72" s="114">
        <v>0</v>
      </c>
      <c r="BA72" s="114">
        <v>0</v>
      </c>
      <c r="BB72" s="114">
        <v>0</v>
      </c>
      <c r="BC72" s="114">
        <v>0</v>
      </c>
      <c r="BD72" s="114">
        <v>0</v>
      </c>
      <c r="BE72" s="114">
        <v>0</v>
      </c>
      <c r="BF72" s="114">
        <v>0</v>
      </c>
      <c r="BG72" s="114">
        <v>0</v>
      </c>
      <c r="BH72" s="114">
        <v>0</v>
      </c>
      <c r="BI72" s="114">
        <v>0</v>
      </c>
      <c r="BJ72" s="114">
        <v>0</v>
      </c>
      <c r="BK72" s="114">
        <v>0</v>
      </c>
      <c r="BL72" s="114">
        <v>0</v>
      </c>
      <c r="BM72" s="114">
        <v>0</v>
      </c>
      <c r="BN72" s="114">
        <v>0</v>
      </c>
      <c r="BO72" s="114">
        <v>0</v>
      </c>
      <c r="BP72" s="114">
        <v>0</v>
      </c>
      <c r="BQ72" s="114">
        <v>0</v>
      </c>
      <c r="BR72" s="114">
        <v>0</v>
      </c>
      <c r="BS72" s="114">
        <v>0</v>
      </c>
      <c r="BT72" s="114">
        <v>0</v>
      </c>
      <c r="BU72" s="114">
        <v>0</v>
      </c>
      <c r="BV72" s="114">
        <v>0</v>
      </c>
      <c r="BW72" s="114">
        <v>0</v>
      </c>
      <c r="BX72" s="114">
        <v>0</v>
      </c>
      <c r="BY72" s="114">
        <v>0</v>
      </c>
      <c r="BZ72" s="114">
        <v>0</v>
      </c>
      <c r="CA72" s="114">
        <v>0</v>
      </c>
      <c r="CB72" s="114">
        <v>0</v>
      </c>
      <c r="CC72" s="114">
        <v>0</v>
      </c>
      <c r="CD72" s="114">
        <v>0</v>
      </c>
      <c r="CE72" s="114">
        <v>0</v>
      </c>
      <c r="CF72" s="114">
        <v>0</v>
      </c>
      <c r="CG72" s="114">
        <v>0</v>
      </c>
      <c r="CH72" s="114">
        <v>0</v>
      </c>
      <c r="CI72" s="114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3"/>
      <c r="G73" s="103">
        <f t="shared" si="2"/>
        <v>611871.4</v>
      </c>
      <c r="H73" s="15"/>
      <c r="I73" s="15"/>
      <c r="J73" s="15"/>
      <c r="K73" s="15"/>
      <c r="L73" s="15"/>
      <c r="M73" s="15"/>
      <c r="N73" s="95"/>
      <c r="O73" s="113">
        <v>71</v>
      </c>
      <c r="P73" s="113">
        <v>0</v>
      </c>
      <c r="Q73" s="114">
        <v>597636.54</v>
      </c>
      <c r="R73" s="177">
        <v>40927.129999999997</v>
      </c>
      <c r="S73" s="177">
        <v>257497</v>
      </c>
      <c r="T73" s="177">
        <v>1779.75</v>
      </c>
      <c r="U73" s="177">
        <v>0</v>
      </c>
      <c r="V73" s="177">
        <v>334818.81</v>
      </c>
      <c r="W73" s="177">
        <v>864172.14</v>
      </c>
      <c r="X73" s="177">
        <v>611871.4</v>
      </c>
      <c r="Y73" s="177">
        <v>22729.07</v>
      </c>
      <c r="Z73" s="177">
        <v>0</v>
      </c>
      <c r="AA73" s="177">
        <v>30729.78</v>
      </c>
      <c r="AB73" s="177">
        <v>0</v>
      </c>
      <c r="AC73" s="177">
        <v>83637.62</v>
      </c>
      <c r="AD73" s="177">
        <v>11668054.380000001</v>
      </c>
      <c r="AE73" s="177">
        <v>476367.18</v>
      </c>
      <c r="AF73" s="177">
        <v>1502026.57</v>
      </c>
      <c r="AG73" s="177">
        <v>330340.53999999998</v>
      </c>
      <c r="AH73" s="177">
        <v>0</v>
      </c>
      <c r="AI73" s="177">
        <v>178260.32</v>
      </c>
      <c r="AJ73" s="177">
        <v>156107.09</v>
      </c>
      <c r="AK73" s="177">
        <v>0</v>
      </c>
      <c r="AL73" s="177">
        <v>501276.01</v>
      </c>
      <c r="AM73" s="177">
        <v>126342.92</v>
      </c>
      <c r="AN73" s="114">
        <v>670154.23999999999</v>
      </c>
      <c r="AO73" s="114">
        <v>0</v>
      </c>
      <c r="AP73" s="114">
        <v>262679.94</v>
      </c>
      <c r="AQ73" s="114">
        <v>0</v>
      </c>
      <c r="AR73" s="114">
        <v>1524112.53</v>
      </c>
      <c r="AS73" s="114">
        <v>0</v>
      </c>
      <c r="AT73" s="114">
        <v>19348.43</v>
      </c>
      <c r="AU73" s="114">
        <v>34012.68</v>
      </c>
      <c r="AV73" s="114">
        <v>84728345.950000003</v>
      </c>
      <c r="AW73" s="114">
        <v>7331787.8600000003</v>
      </c>
      <c r="AX73" s="114">
        <v>282147.84999999998</v>
      </c>
      <c r="AY73" s="114">
        <v>6622.51</v>
      </c>
      <c r="AZ73" s="114">
        <v>64456</v>
      </c>
      <c r="BA73" s="114">
        <v>324924.28999999998</v>
      </c>
      <c r="BB73" s="114">
        <v>55770.02</v>
      </c>
      <c r="BC73" s="114">
        <v>491248.72</v>
      </c>
      <c r="BD73" s="114">
        <v>644273.42000000004</v>
      </c>
      <c r="BE73" s="114">
        <v>20704.8</v>
      </c>
      <c r="BF73" s="114">
        <v>395909</v>
      </c>
      <c r="BG73" s="114">
        <v>140323.63</v>
      </c>
      <c r="BH73" s="114">
        <v>725448.89</v>
      </c>
      <c r="BI73" s="114">
        <v>151622.49</v>
      </c>
      <c r="BJ73" s="114">
        <v>271034.71000000002</v>
      </c>
      <c r="BK73" s="114">
        <v>0</v>
      </c>
      <c r="BL73" s="114">
        <v>276507.40999999997</v>
      </c>
      <c r="BM73" s="114">
        <v>108203.12</v>
      </c>
      <c r="BN73" s="114">
        <v>278362</v>
      </c>
      <c r="BO73" s="114">
        <v>773648.49</v>
      </c>
      <c r="BP73" s="114">
        <v>83367.59</v>
      </c>
      <c r="BQ73" s="114">
        <v>0</v>
      </c>
      <c r="BR73" s="114">
        <v>2690137.24</v>
      </c>
      <c r="BS73" s="114">
        <v>653778.49</v>
      </c>
      <c r="BT73" s="114">
        <v>47465.49</v>
      </c>
      <c r="BU73" s="114">
        <v>50880.41</v>
      </c>
      <c r="BV73" s="114">
        <v>0</v>
      </c>
      <c r="BW73" s="114">
        <v>136163.89000000001</v>
      </c>
      <c r="BX73" s="114">
        <v>95743.63</v>
      </c>
      <c r="BY73" s="114">
        <v>0</v>
      </c>
      <c r="BZ73" s="114">
        <v>11320163.35</v>
      </c>
      <c r="CA73" s="114">
        <v>1028679</v>
      </c>
      <c r="CB73" s="114">
        <v>48343.66</v>
      </c>
      <c r="CC73" s="114">
        <v>0</v>
      </c>
      <c r="CD73" s="114">
        <v>0</v>
      </c>
      <c r="CE73" s="114">
        <v>0</v>
      </c>
      <c r="CF73" s="114">
        <v>63510</v>
      </c>
      <c r="CG73" s="114">
        <v>90538</v>
      </c>
      <c r="CH73" s="114">
        <v>242051.76</v>
      </c>
      <c r="CI73" s="114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3"/>
      <c r="G74" s="103">
        <f t="shared" si="2"/>
        <v>14384.63</v>
      </c>
      <c r="H74" s="15"/>
      <c r="I74" s="15"/>
      <c r="J74" s="15"/>
      <c r="K74" s="15"/>
      <c r="L74" s="15"/>
      <c r="M74" s="15"/>
      <c r="N74" s="95"/>
      <c r="O74" s="113">
        <v>72</v>
      </c>
      <c r="P74" s="113">
        <v>0</v>
      </c>
      <c r="Q74" s="114">
        <v>20832.150000000001</v>
      </c>
      <c r="R74" s="177">
        <v>0</v>
      </c>
      <c r="S74" s="177">
        <v>898</v>
      </c>
      <c r="T74" s="177">
        <v>0</v>
      </c>
      <c r="U74" s="177">
        <v>16340.25</v>
      </c>
      <c r="V74" s="177">
        <v>0</v>
      </c>
      <c r="W74" s="177">
        <v>0</v>
      </c>
      <c r="X74" s="177">
        <v>14384.63</v>
      </c>
      <c r="Y74" s="177">
        <v>10043.280000000001</v>
      </c>
      <c r="Z74" s="177">
        <v>0</v>
      </c>
      <c r="AA74" s="177">
        <v>7434.31</v>
      </c>
      <c r="AB74" s="177">
        <v>1913.1</v>
      </c>
      <c r="AC74" s="177">
        <v>5261.75</v>
      </c>
      <c r="AD74" s="177">
        <v>100059.71</v>
      </c>
      <c r="AE74" s="177">
        <v>0</v>
      </c>
      <c r="AF74" s="177">
        <v>43793.71</v>
      </c>
      <c r="AG74" s="177">
        <v>0</v>
      </c>
      <c r="AH74" s="177">
        <v>3104.46</v>
      </c>
      <c r="AI74" s="177">
        <v>12379.14</v>
      </c>
      <c r="AJ74" s="177">
        <v>10482</v>
      </c>
      <c r="AK74" s="177">
        <v>5029.03</v>
      </c>
      <c r="AL74" s="177">
        <v>0</v>
      </c>
      <c r="AM74" s="177">
        <v>0</v>
      </c>
      <c r="AN74" s="114">
        <v>0</v>
      </c>
      <c r="AO74" s="114">
        <v>0</v>
      </c>
      <c r="AP74" s="114">
        <v>0</v>
      </c>
      <c r="AQ74" s="114">
        <v>2457.04</v>
      </c>
      <c r="AR74" s="114">
        <v>0</v>
      </c>
      <c r="AS74" s="114">
        <v>0</v>
      </c>
      <c r="AT74" s="114">
        <v>5108.74</v>
      </c>
      <c r="AU74" s="114">
        <v>62978.27</v>
      </c>
      <c r="AV74" s="114">
        <v>0</v>
      </c>
      <c r="AW74" s="114">
        <v>0</v>
      </c>
      <c r="AX74" s="114">
        <v>9212.2999999999993</v>
      </c>
      <c r="AY74" s="114">
        <v>4012.1</v>
      </c>
      <c r="AZ74" s="114">
        <v>14500</v>
      </c>
      <c r="BA74" s="114">
        <v>42090.87</v>
      </c>
      <c r="BB74" s="114">
        <v>64999.89</v>
      </c>
      <c r="BC74" s="114">
        <v>15914.71</v>
      </c>
      <c r="BD74" s="114">
        <v>0</v>
      </c>
      <c r="BE74" s="114">
        <v>5326.12</v>
      </c>
      <c r="BF74" s="114">
        <v>0</v>
      </c>
      <c r="BG74" s="114">
        <v>0</v>
      </c>
      <c r="BH74" s="114">
        <v>0</v>
      </c>
      <c r="BI74" s="114">
        <v>5314.74</v>
      </c>
      <c r="BJ74" s="114">
        <v>12065.96</v>
      </c>
      <c r="BK74" s="114">
        <v>4146.4799999999996</v>
      </c>
      <c r="BL74" s="114">
        <v>31153.45</v>
      </c>
      <c r="BM74" s="114">
        <v>1096.5899999999999</v>
      </c>
      <c r="BN74" s="114">
        <v>0</v>
      </c>
      <c r="BO74" s="114">
        <v>0</v>
      </c>
      <c r="BP74" s="114">
        <v>8063.61</v>
      </c>
      <c r="BQ74" s="114">
        <v>15983</v>
      </c>
      <c r="BR74" s="114">
        <v>0</v>
      </c>
      <c r="BS74" s="114">
        <v>0</v>
      </c>
      <c r="BT74" s="114">
        <v>2859.23</v>
      </c>
      <c r="BU74" s="114">
        <v>4361.26</v>
      </c>
      <c r="BV74" s="114">
        <v>2598.14</v>
      </c>
      <c r="BW74" s="114">
        <v>7686.48</v>
      </c>
      <c r="BX74" s="114">
        <v>0</v>
      </c>
      <c r="BY74" s="114">
        <v>6317.19</v>
      </c>
      <c r="BZ74" s="114">
        <v>409601.26</v>
      </c>
      <c r="CA74" s="114">
        <v>0</v>
      </c>
      <c r="CB74" s="114">
        <v>6394.3</v>
      </c>
      <c r="CC74" s="114">
        <v>0</v>
      </c>
      <c r="CD74" s="114">
        <v>9968</v>
      </c>
      <c r="CE74" s="114">
        <v>4370.66</v>
      </c>
      <c r="CF74" s="114">
        <v>0</v>
      </c>
      <c r="CG74" s="114">
        <v>0</v>
      </c>
      <c r="CH74" s="114">
        <v>0</v>
      </c>
      <c r="CI74" s="114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4"/>
      <c r="G75" s="104">
        <f t="shared" si="2"/>
        <v>3929843.9499999997</v>
      </c>
      <c r="H75" s="18"/>
      <c r="I75" s="18"/>
      <c r="J75" s="18"/>
      <c r="K75" s="18"/>
      <c r="L75" s="18"/>
      <c r="M75" s="18"/>
      <c r="N75" s="95"/>
      <c r="O75" s="113">
        <v>73</v>
      </c>
      <c r="P75" s="113">
        <v>0</v>
      </c>
      <c r="Q75" s="114">
        <v>4452482.7699999996</v>
      </c>
      <c r="R75" s="177">
        <v>412958.76000000007</v>
      </c>
      <c r="S75" s="177">
        <v>5818409</v>
      </c>
      <c r="T75" s="177">
        <v>904696.2300000001</v>
      </c>
      <c r="U75" s="177">
        <v>2950842.09</v>
      </c>
      <c r="V75" s="177">
        <v>5928444.21</v>
      </c>
      <c r="W75" s="177">
        <v>7618251.0999999987</v>
      </c>
      <c r="X75" s="177">
        <v>3929843.9499999997</v>
      </c>
      <c r="Y75" s="177">
        <v>952170.96</v>
      </c>
      <c r="Z75" s="177">
        <v>375399.47</v>
      </c>
      <c r="AA75" s="177">
        <v>1230606.48</v>
      </c>
      <c r="AB75" s="177">
        <v>324276.52</v>
      </c>
      <c r="AC75" s="177">
        <v>849037.74999999988</v>
      </c>
      <c r="AD75" s="177">
        <v>27082895.480000004</v>
      </c>
      <c r="AE75" s="177">
        <v>3497132.8700000006</v>
      </c>
      <c r="AF75" s="177">
        <v>18106281.680000003</v>
      </c>
      <c r="AG75" s="177">
        <v>4163235.27</v>
      </c>
      <c r="AH75" s="177">
        <v>416582.59</v>
      </c>
      <c r="AI75" s="177">
        <v>2719022.83</v>
      </c>
      <c r="AJ75" s="177">
        <v>1826719.0999999999</v>
      </c>
      <c r="AK75" s="177">
        <v>566268.85000000009</v>
      </c>
      <c r="AL75" s="177">
        <v>3207001.6900000004</v>
      </c>
      <c r="AM75" s="177">
        <v>1176751.03</v>
      </c>
      <c r="AN75" s="115">
        <v>6318129.0500000007</v>
      </c>
      <c r="AO75" s="115">
        <v>2226278.9900000002</v>
      </c>
      <c r="AP75" s="115">
        <v>2848606.84</v>
      </c>
      <c r="AQ75" s="115">
        <v>290586.09999999998</v>
      </c>
      <c r="AR75" s="115">
        <v>20293675.530000001</v>
      </c>
      <c r="AS75" s="115">
        <v>163070.77000000002</v>
      </c>
      <c r="AT75" s="115">
        <v>292851.94</v>
      </c>
      <c r="AU75" s="115">
        <v>10077722.57</v>
      </c>
      <c r="AV75" s="115">
        <v>127716764.77999999</v>
      </c>
      <c r="AW75" s="115">
        <v>34084829.82</v>
      </c>
      <c r="AX75" s="115">
        <v>2531699.44</v>
      </c>
      <c r="AY75" s="115">
        <v>947390.24</v>
      </c>
      <c r="AZ75" s="115">
        <v>2325901</v>
      </c>
      <c r="BA75" s="115">
        <v>2446983.0300000003</v>
      </c>
      <c r="BB75" s="115">
        <v>946571.61</v>
      </c>
      <c r="BC75" s="115">
        <v>2139833.04</v>
      </c>
      <c r="BD75" s="115">
        <v>11711579.379999999</v>
      </c>
      <c r="BE75" s="115">
        <v>899002.28000000014</v>
      </c>
      <c r="BF75" s="115">
        <v>3890619</v>
      </c>
      <c r="BG75" s="115">
        <v>2386594.59</v>
      </c>
      <c r="BH75" s="115">
        <v>4227061.7699999996</v>
      </c>
      <c r="BI75" s="115">
        <v>676934.26</v>
      </c>
      <c r="BJ75" s="115">
        <v>2536632.21</v>
      </c>
      <c r="BK75" s="115">
        <v>609820.69000000006</v>
      </c>
      <c r="BL75" s="115">
        <v>5488207.4100000011</v>
      </c>
      <c r="BM75" s="115">
        <v>1548346.2500000002</v>
      </c>
      <c r="BN75" s="115">
        <v>1531946</v>
      </c>
      <c r="BO75" s="115">
        <v>5399255.6700000009</v>
      </c>
      <c r="BP75" s="115">
        <v>781890.3</v>
      </c>
      <c r="BQ75" s="115">
        <v>2539420</v>
      </c>
      <c r="BR75" s="115">
        <v>40806778.460000001</v>
      </c>
      <c r="BS75" s="115">
        <v>2947224.7300000004</v>
      </c>
      <c r="BT75" s="115">
        <v>417507.11999999994</v>
      </c>
      <c r="BU75" s="115">
        <v>879792.83000000007</v>
      </c>
      <c r="BV75" s="115">
        <v>375363.4</v>
      </c>
      <c r="BW75" s="115">
        <v>1798471.5300000003</v>
      </c>
      <c r="BX75" s="115">
        <v>4496224.4799999995</v>
      </c>
      <c r="BY75" s="115">
        <v>1120685.52</v>
      </c>
      <c r="BZ75" s="115">
        <v>80334856.239999995</v>
      </c>
      <c r="CA75" s="115">
        <v>9829958</v>
      </c>
      <c r="CB75" s="115">
        <v>1050665.79</v>
      </c>
      <c r="CC75" s="115">
        <v>2166846</v>
      </c>
      <c r="CD75" s="115">
        <v>1639861</v>
      </c>
      <c r="CE75" s="115">
        <v>608224.5</v>
      </c>
      <c r="CF75" s="115">
        <v>747782</v>
      </c>
      <c r="CG75" s="115">
        <v>2257589</v>
      </c>
      <c r="CH75" s="115">
        <v>3368790.59</v>
      </c>
      <c r="CI75" s="115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3"/>
      <c r="G76" s="103">
        <f t="shared" si="2"/>
        <v>58796.72</v>
      </c>
      <c r="H76" s="15"/>
      <c r="I76" s="15"/>
      <c r="J76" s="15"/>
      <c r="K76" s="15"/>
      <c r="L76" s="15"/>
      <c r="M76" s="15"/>
      <c r="N76" s="95"/>
      <c r="O76" s="113">
        <v>74</v>
      </c>
      <c r="P76" s="113">
        <v>0</v>
      </c>
      <c r="Q76" s="114">
        <v>43704.52</v>
      </c>
      <c r="R76" s="177">
        <v>8280.85</v>
      </c>
      <c r="S76" s="177">
        <v>133208</v>
      </c>
      <c r="T76" s="177">
        <v>0</v>
      </c>
      <c r="U76" s="177">
        <v>80563.05</v>
      </c>
      <c r="V76" s="177">
        <v>37267.589999999997</v>
      </c>
      <c r="W76" s="177">
        <v>25449.03</v>
      </c>
      <c r="X76" s="177">
        <v>58796.72</v>
      </c>
      <c r="Y76" s="177">
        <v>5519.88</v>
      </c>
      <c r="Z76" s="177">
        <v>14916.1</v>
      </c>
      <c r="AA76" s="177">
        <v>29679.8</v>
      </c>
      <c r="AB76" s="177">
        <v>1854</v>
      </c>
      <c r="AC76" s="177">
        <v>27207.360000000001</v>
      </c>
      <c r="AD76" s="177">
        <v>0</v>
      </c>
      <c r="AE76" s="177">
        <v>103023.12</v>
      </c>
      <c r="AF76" s="177">
        <v>434110.3</v>
      </c>
      <c r="AG76" s="177">
        <v>25072.39</v>
      </c>
      <c r="AH76" s="177">
        <v>5757.48</v>
      </c>
      <c r="AI76" s="177">
        <v>21205.73</v>
      </c>
      <c r="AJ76" s="177">
        <v>0</v>
      </c>
      <c r="AK76" s="177">
        <v>17957.43</v>
      </c>
      <c r="AL76" s="177">
        <v>0</v>
      </c>
      <c r="AM76" s="177">
        <v>28961.67</v>
      </c>
      <c r="AN76" s="114">
        <v>114988.68</v>
      </c>
      <c r="AO76" s="114">
        <v>20631.34</v>
      </c>
      <c r="AP76" s="114">
        <v>45983.519999999997</v>
      </c>
      <c r="AQ76" s="114">
        <v>6152.98</v>
      </c>
      <c r="AR76" s="114">
        <v>75598.92</v>
      </c>
      <c r="AS76" s="114">
        <v>3474.58</v>
      </c>
      <c r="AT76" s="114">
        <v>4194.4399999999996</v>
      </c>
      <c r="AU76" s="114">
        <v>0</v>
      </c>
      <c r="AV76" s="114">
        <v>2841807.88</v>
      </c>
      <c r="AW76" s="114">
        <v>589976.06000000006</v>
      </c>
      <c r="AX76" s="114">
        <v>43942.58</v>
      </c>
      <c r="AY76" s="114">
        <v>29004.799999999999</v>
      </c>
      <c r="AZ76" s="114">
        <v>177810</v>
      </c>
      <c r="BA76" s="114">
        <v>280660.68</v>
      </c>
      <c r="BB76" s="114">
        <v>31802.22</v>
      </c>
      <c r="BC76" s="114">
        <v>56224.59</v>
      </c>
      <c r="BD76" s="114">
        <v>450186.53</v>
      </c>
      <c r="BE76" s="114">
        <v>28380.959999999999</v>
      </c>
      <c r="BF76" s="114">
        <v>110465</v>
      </c>
      <c r="BG76" s="114">
        <v>148867.89000000001</v>
      </c>
      <c r="BH76" s="114">
        <v>282015.69</v>
      </c>
      <c r="BI76" s="114">
        <v>28667.52</v>
      </c>
      <c r="BJ76" s="114">
        <v>129412.04</v>
      </c>
      <c r="BK76" s="114">
        <v>34417.56</v>
      </c>
      <c r="BL76" s="114">
        <v>100019.97</v>
      </c>
      <c r="BM76" s="114">
        <v>44215.31</v>
      </c>
      <c r="BN76" s="114">
        <v>39680</v>
      </c>
      <c r="BO76" s="114">
        <v>128279.49</v>
      </c>
      <c r="BP76" s="114">
        <v>0</v>
      </c>
      <c r="BQ76" s="114">
        <v>116671</v>
      </c>
      <c r="BR76" s="114">
        <v>0</v>
      </c>
      <c r="BS76" s="114">
        <v>205612.26</v>
      </c>
      <c r="BT76" s="114">
        <v>1480.23</v>
      </c>
      <c r="BU76" s="114">
        <v>18098.8</v>
      </c>
      <c r="BV76" s="114">
        <v>21486.57</v>
      </c>
      <c r="BW76" s="114">
        <v>47025.96</v>
      </c>
      <c r="BX76" s="114">
        <v>36473.800000000003</v>
      </c>
      <c r="BY76" s="114">
        <v>0</v>
      </c>
      <c r="BZ76" s="114">
        <v>1566037.36</v>
      </c>
      <c r="CA76" s="114">
        <v>171136</v>
      </c>
      <c r="CB76" s="114">
        <v>17042.400000000001</v>
      </c>
      <c r="CC76" s="114">
        <v>0</v>
      </c>
      <c r="CD76" s="114">
        <v>0</v>
      </c>
      <c r="CE76" s="114">
        <v>42075.25</v>
      </c>
      <c r="CF76" s="114">
        <v>31641</v>
      </c>
      <c r="CG76" s="114">
        <v>95965</v>
      </c>
      <c r="CH76" s="114">
        <v>83603.25</v>
      </c>
      <c r="CI76" s="114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3"/>
      <c r="G77" s="103">
        <f t="shared" si="2"/>
        <v>0</v>
      </c>
      <c r="H77" s="15"/>
      <c r="I77" s="15"/>
      <c r="J77" s="15"/>
      <c r="K77" s="15"/>
      <c r="L77" s="15"/>
      <c r="M77" s="15"/>
      <c r="N77" s="95"/>
      <c r="O77" s="113">
        <v>75</v>
      </c>
      <c r="P77" s="113">
        <v>0</v>
      </c>
      <c r="Q77" s="114">
        <v>0</v>
      </c>
      <c r="R77" s="177">
        <v>0</v>
      </c>
      <c r="S77" s="177">
        <v>0</v>
      </c>
      <c r="T77" s="177">
        <v>0</v>
      </c>
      <c r="U77" s="177">
        <v>0</v>
      </c>
      <c r="V77" s="177">
        <v>0</v>
      </c>
      <c r="W77" s="177">
        <v>0</v>
      </c>
      <c r="X77" s="177">
        <v>0</v>
      </c>
      <c r="Y77" s="177">
        <v>0</v>
      </c>
      <c r="Z77" s="177">
        <v>0</v>
      </c>
      <c r="AA77" s="177">
        <v>0</v>
      </c>
      <c r="AB77" s="177">
        <v>0</v>
      </c>
      <c r="AC77" s="177">
        <v>0</v>
      </c>
      <c r="AD77" s="177">
        <v>0</v>
      </c>
      <c r="AE77" s="177">
        <v>0</v>
      </c>
      <c r="AF77" s="177">
        <v>0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7">
        <v>0</v>
      </c>
      <c r="AN77" s="114">
        <v>0</v>
      </c>
      <c r="AO77" s="114">
        <v>0</v>
      </c>
      <c r="AP77" s="114">
        <v>0</v>
      </c>
      <c r="AQ77" s="114">
        <v>0</v>
      </c>
      <c r="AR77" s="114">
        <v>0</v>
      </c>
      <c r="AS77" s="114">
        <v>0</v>
      </c>
      <c r="AT77" s="114">
        <v>0</v>
      </c>
      <c r="AU77" s="114">
        <v>0</v>
      </c>
      <c r="AV77" s="114">
        <v>0</v>
      </c>
      <c r="AW77" s="114">
        <v>0</v>
      </c>
      <c r="AX77" s="114">
        <v>0</v>
      </c>
      <c r="AY77" s="114">
        <v>0</v>
      </c>
      <c r="AZ77" s="114">
        <v>0</v>
      </c>
      <c r="BA77" s="114">
        <v>0</v>
      </c>
      <c r="BB77" s="114">
        <v>0</v>
      </c>
      <c r="BC77" s="114">
        <v>0</v>
      </c>
      <c r="BD77" s="114">
        <v>0</v>
      </c>
      <c r="BE77" s="114">
        <v>0</v>
      </c>
      <c r="BF77" s="114">
        <v>0</v>
      </c>
      <c r="BG77" s="114">
        <v>0</v>
      </c>
      <c r="BH77" s="114">
        <v>0</v>
      </c>
      <c r="BI77" s="114">
        <v>0</v>
      </c>
      <c r="BJ77" s="114">
        <v>0</v>
      </c>
      <c r="BK77" s="114">
        <v>0</v>
      </c>
      <c r="BL77" s="114">
        <v>0</v>
      </c>
      <c r="BM77" s="114">
        <v>0</v>
      </c>
      <c r="BN77" s="114">
        <v>0</v>
      </c>
      <c r="BO77" s="114">
        <v>0</v>
      </c>
      <c r="BP77" s="114">
        <v>0</v>
      </c>
      <c r="BQ77" s="114">
        <v>0</v>
      </c>
      <c r="BR77" s="114">
        <v>0</v>
      </c>
      <c r="BS77" s="114">
        <v>0</v>
      </c>
      <c r="BT77" s="114">
        <v>0</v>
      </c>
      <c r="BU77" s="114">
        <v>0</v>
      </c>
      <c r="BV77" s="114">
        <v>0</v>
      </c>
      <c r="BW77" s="114">
        <v>0</v>
      </c>
      <c r="BX77" s="114">
        <v>0</v>
      </c>
      <c r="BY77" s="114">
        <v>0</v>
      </c>
      <c r="BZ77" s="114">
        <v>0</v>
      </c>
      <c r="CA77" s="114">
        <v>0</v>
      </c>
      <c r="CB77" s="114">
        <v>0</v>
      </c>
      <c r="CC77" s="114">
        <v>0</v>
      </c>
      <c r="CD77" s="114">
        <v>0</v>
      </c>
      <c r="CE77" s="114">
        <v>0</v>
      </c>
      <c r="CF77" s="114">
        <v>0</v>
      </c>
      <c r="CG77" s="114">
        <v>0</v>
      </c>
      <c r="CH77" s="114">
        <v>0</v>
      </c>
      <c r="CI77" s="114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4"/>
      <c r="G78" s="104">
        <f t="shared" si="2"/>
        <v>58796.72</v>
      </c>
      <c r="H78" s="18"/>
      <c r="I78" s="18"/>
      <c r="J78" s="18"/>
      <c r="K78" s="18"/>
      <c r="L78" s="18"/>
      <c r="M78" s="18"/>
      <c r="N78" s="95"/>
      <c r="O78" s="113">
        <v>76</v>
      </c>
      <c r="P78" s="113">
        <v>0</v>
      </c>
      <c r="Q78" s="114">
        <v>43704.52</v>
      </c>
      <c r="R78" s="177">
        <v>8280.85</v>
      </c>
      <c r="S78" s="177">
        <v>133208</v>
      </c>
      <c r="T78" s="177">
        <v>0</v>
      </c>
      <c r="U78" s="177">
        <v>80563.05</v>
      </c>
      <c r="V78" s="177">
        <v>37267.589999999997</v>
      </c>
      <c r="W78" s="177">
        <v>25449.03</v>
      </c>
      <c r="X78" s="177">
        <v>58796.72</v>
      </c>
      <c r="Y78" s="177">
        <v>5519.88</v>
      </c>
      <c r="Z78" s="177">
        <v>14916.1</v>
      </c>
      <c r="AA78" s="177">
        <v>29679.8</v>
      </c>
      <c r="AB78" s="177">
        <v>1854</v>
      </c>
      <c r="AC78" s="177">
        <v>27207.360000000001</v>
      </c>
      <c r="AD78" s="177">
        <v>0</v>
      </c>
      <c r="AE78" s="177">
        <v>103023.12</v>
      </c>
      <c r="AF78" s="177">
        <v>434110.3</v>
      </c>
      <c r="AG78" s="177">
        <v>25072.39</v>
      </c>
      <c r="AH78" s="177">
        <v>5757.48</v>
      </c>
      <c r="AI78" s="177">
        <v>21205.73</v>
      </c>
      <c r="AJ78" s="177">
        <v>0</v>
      </c>
      <c r="AK78" s="177">
        <v>17957.43</v>
      </c>
      <c r="AL78" s="177">
        <v>0</v>
      </c>
      <c r="AM78" s="177">
        <v>28961.67</v>
      </c>
      <c r="AN78" s="115">
        <v>114988.68</v>
      </c>
      <c r="AO78" s="115">
        <v>20631.34</v>
      </c>
      <c r="AP78" s="115">
        <v>45983.519999999997</v>
      </c>
      <c r="AQ78" s="115">
        <v>6152.98</v>
      </c>
      <c r="AR78" s="115">
        <v>75598.92</v>
      </c>
      <c r="AS78" s="115">
        <v>3474.58</v>
      </c>
      <c r="AT78" s="115">
        <v>4194.4399999999996</v>
      </c>
      <c r="AU78" s="115">
        <v>0</v>
      </c>
      <c r="AV78" s="115">
        <v>2841807.88</v>
      </c>
      <c r="AW78" s="115">
        <v>589976.06000000006</v>
      </c>
      <c r="AX78" s="115">
        <v>43942.58</v>
      </c>
      <c r="AY78" s="115">
        <v>29004.799999999999</v>
      </c>
      <c r="AZ78" s="115">
        <v>177810</v>
      </c>
      <c r="BA78" s="115">
        <v>280660.68</v>
      </c>
      <c r="BB78" s="115">
        <v>31802.22</v>
      </c>
      <c r="BC78" s="115">
        <v>56224.59</v>
      </c>
      <c r="BD78" s="115">
        <v>450186.53</v>
      </c>
      <c r="BE78" s="115">
        <v>28380.959999999999</v>
      </c>
      <c r="BF78" s="115">
        <v>110465</v>
      </c>
      <c r="BG78" s="115">
        <v>148867.89000000001</v>
      </c>
      <c r="BH78" s="115">
        <v>282015.69</v>
      </c>
      <c r="BI78" s="115">
        <v>28667.52</v>
      </c>
      <c r="BJ78" s="115">
        <v>129412.04</v>
      </c>
      <c r="BK78" s="115">
        <v>34417.56</v>
      </c>
      <c r="BL78" s="115">
        <v>100019.97</v>
      </c>
      <c r="BM78" s="115">
        <v>44215.31</v>
      </c>
      <c r="BN78" s="115">
        <v>39680</v>
      </c>
      <c r="BO78" s="115">
        <v>128279.49</v>
      </c>
      <c r="BP78" s="115">
        <v>0</v>
      </c>
      <c r="BQ78" s="115">
        <v>116671</v>
      </c>
      <c r="BR78" s="115">
        <v>0</v>
      </c>
      <c r="BS78" s="115">
        <v>205612.26</v>
      </c>
      <c r="BT78" s="115">
        <v>1480.23</v>
      </c>
      <c r="BU78" s="115">
        <v>18098.8</v>
      </c>
      <c r="BV78" s="115">
        <v>21486.57</v>
      </c>
      <c r="BW78" s="115">
        <v>47025.96</v>
      </c>
      <c r="BX78" s="115">
        <v>36473.800000000003</v>
      </c>
      <c r="BY78" s="115">
        <v>0</v>
      </c>
      <c r="BZ78" s="115">
        <v>1566037.36</v>
      </c>
      <c r="CA78" s="115">
        <v>171136</v>
      </c>
      <c r="CB78" s="115">
        <v>17042.400000000001</v>
      </c>
      <c r="CC78" s="115">
        <v>0</v>
      </c>
      <c r="CD78" s="115">
        <v>0</v>
      </c>
      <c r="CE78" s="115">
        <v>42075.25</v>
      </c>
      <c r="CF78" s="115">
        <v>31641</v>
      </c>
      <c r="CG78" s="115">
        <v>95965</v>
      </c>
      <c r="CH78" s="115">
        <v>83603.25</v>
      </c>
      <c r="CI78" s="115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3"/>
      <c r="G79" s="103">
        <f t="shared" si="2"/>
        <v>0</v>
      </c>
      <c r="H79" s="15"/>
      <c r="I79" s="15"/>
      <c r="J79" s="15"/>
      <c r="K79" s="15"/>
      <c r="L79" s="15"/>
      <c r="M79" s="15"/>
      <c r="N79" s="95"/>
      <c r="O79" s="113">
        <v>77</v>
      </c>
      <c r="P79" s="113">
        <v>0</v>
      </c>
      <c r="Q79" s="114">
        <v>0</v>
      </c>
      <c r="R79" s="177">
        <v>0</v>
      </c>
      <c r="S79" s="177">
        <v>0</v>
      </c>
      <c r="T79" s="177">
        <v>888.6</v>
      </c>
      <c r="U79" s="177">
        <v>0</v>
      </c>
      <c r="V79" s="177">
        <v>0</v>
      </c>
      <c r="W79" s="177">
        <v>0</v>
      </c>
      <c r="X79" s="177">
        <v>0</v>
      </c>
      <c r="Y79" s="177">
        <v>0</v>
      </c>
      <c r="Z79" s="177">
        <v>0</v>
      </c>
      <c r="AA79" s="177">
        <v>0</v>
      </c>
      <c r="AB79" s="177">
        <v>0</v>
      </c>
      <c r="AC79" s="177">
        <v>100</v>
      </c>
      <c r="AD79" s="177">
        <v>0</v>
      </c>
      <c r="AE79" s="177">
        <v>0</v>
      </c>
      <c r="AF79" s="177">
        <v>0</v>
      </c>
      <c r="AG79" s="177">
        <v>7043.8</v>
      </c>
      <c r="AH79" s="177">
        <v>0</v>
      </c>
      <c r="AI79" s="177">
        <v>0</v>
      </c>
      <c r="AJ79" s="177">
        <v>0</v>
      </c>
      <c r="AK79" s="177">
        <v>0</v>
      </c>
      <c r="AL79" s="177">
        <v>0</v>
      </c>
      <c r="AM79" s="177">
        <v>0</v>
      </c>
      <c r="AN79" s="114">
        <v>1604.99</v>
      </c>
      <c r="AO79" s="114">
        <v>0</v>
      </c>
      <c r="AP79" s="114">
        <v>0</v>
      </c>
      <c r="AQ79" s="114">
        <v>5617.87</v>
      </c>
      <c r="AR79" s="114">
        <v>0</v>
      </c>
      <c r="AS79" s="114">
        <v>0</v>
      </c>
      <c r="AT79" s="114">
        <v>0</v>
      </c>
      <c r="AU79" s="114">
        <v>0</v>
      </c>
      <c r="AV79" s="114">
        <v>0</v>
      </c>
      <c r="AW79" s="114">
        <v>1346.68</v>
      </c>
      <c r="AX79" s="114">
        <v>0</v>
      </c>
      <c r="AY79" s="114">
        <v>0</v>
      </c>
      <c r="AZ79" s="114">
        <v>0</v>
      </c>
      <c r="BA79" s="114">
        <v>0</v>
      </c>
      <c r="BB79" s="114">
        <v>0</v>
      </c>
      <c r="BC79" s="114">
        <v>0</v>
      </c>
      <c r="BD79" s="114">
        <v>0</v>
      </c>
      <c r="BE79" s="114">
        <v>0</v>
      </c>
      <c r="BF79" s="114">
        <v>0</v>
      </c>
      <c r="BG79" s="114">
        <v>0</v>
      </c>
      <c r="BH79" s="114">
        <v>0</v>
      </c>
      <c r="BI79" s="114">
        <v>0</v>
      </c>
      <c r="BJ79" s="114">
        <v>0</v>
      </c>
      <c r="BK79" s="114">
        <v>0</v>
      </c>
      <c r="BL79" s="114">
        <v>0</v>
      </c>
      <c r="BM79" s="114">
        <v>0</v>
      </c>
      <c r="BN79" s="114">
        <v>0</v>
      </c>
      <c r="BO79" s="114">
        <v>0</v>
      </c>
      <c r="BP79" s="114">
        <v>0</v>
      </c>
      <c r="BQ79" s="114">
        <v>0</v>
      </c>
      <c r="BR79" s="114">
        <v>0</v>
      </c>
      <c r="BS79" s="114">
        <v>0</v>
      </c>
      <c r="BT79" s="114">
        <v>0</v>
      </c>
      <c r="BU79" s="114">
        <v>0</v>
      </c>
      <c r="BV79" s="114">
        <v>0</v>
      </c>
      <c r="BW79" s="114">
        <v>0</v>
      </c>
      <c r="BX79" s="114">
        <v>91634.74</v>
      </c>
      <c r="BY79" s="114">
        <v>0</v>
      </c>
      <c r="BZ79" s="114">
        <v>0</v>
      </c>
      <c r="CA79" s="114">
        <v>0</v>
      </c>
      <c r="CB79" s="114">
        <v>0</v>
      </c>
      <c r="CC79" s="114">
        <v>0</v>
      </c>
      <c r="CD79" s="114">
        <v>1050</v>
      </c>
      <c r="CE79" s="114">
        <v>0</v>
      </c>
      <c r="CF79" s="114">
        <v>2034</v>
      </c>
      <c r="CG79" s="114">
        <v>0</v>
      </c>
      <c r="CH79" s="114">
        <v>0</v>
      </c>
      <c r="CI79" s="114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4"/>
      <c r="G80" s="104">
        <f t="shared" si="2"/>
        <v>0</v>
      </c>
      <c r="H80" s="18"/>
      <c r="I80" s="18"/>
      <c r="J80" s="18"/>
      <c r="K80" s="18"/>
      <c r="L80" s="18"/>
      <c r="M80" s="18"/>
      <c r="N80" s="95"/>
      <c r="O80" s="113">
        <v>78</v>
      </c>
      <c r="P80" s="113">
        <v>0</v>
      </c>
      <c r="Q80" s="114">
        <v>0</v>
      </c>
      <c r="R80" s="177">
        <v>0</v>
      </c>
      <c r="S80" s="177">
        <v>0</v>
      </c>
      <c r="T80" s="177">
        <v>888.6</v>
      </c>
      <c r="U80" s="177">
        <v>0</v>
      </c>
      <c r="V80" s="177">
        <v>0</v>
      </c>
      <c r="W80" s="177">
        <v>0</v>
      </c>
      <c r="X80" s="177">
        <v>0</v>
      </c>
      <c r="Y80" s="177">
        <v>0</v>
      </c>
      <c r="Z80" s="177">
        <v>0</v>
      </c>
      <c r="AA80" s="177">
        <v>0</v>
      </c>
      <c r="AB80" s="177">
        <v>0</v>
      </c>
      <c r="AC80" s="177">
        <v>100</v>
      </c>
      <c r="AD80" s="177">
        <v>0</v>
      </c>
      <c r="AE80" s="177">
        <v>0</v>
      </c>
      <c r="AF80" s="177">
        <v>0</v>
      </c>
      <c r="AG80" s="177">
        <v>7043.8</v>
      </c>
      <c r="AH80" s="177">
        <v>0</v>
      </c>
      <c r="AI80" s="177">
        <v>0</v>
      </c>
      <c r="AJ80" s="177">
        <v>0</v>
      </c>
      <c r="AK80" s="177">
        <v>0</v>
      </c>
      <c r="AL80" s="177">
        <v>0</v>
      </c>
      <c r="AM80" s="177">
        <v>0</v>
      </c>
      <c r="AN80" s="115">
        <v>1604.99</v>
      </c>
      <c r="AO80" s="115">
        <v>0</v>
      </c>
      <c r="AP80" s="115">
        <v>0</v>
      </c>
      <c r="AQ80" s="115">
        <v>5617.87</v>
      </c>
      <c r="AR80" s="115">
        <v>0</v>
      </c>
      <c r="AS80" s="115">
        <v>0</v>
      </c>
      <c r="AT80" s="115">
        <v>0</v>
      </c>
      <c r="AU80" s="115">
        <v>0</v>
      </c>
      <c r="AV80" s="115">
        <v>0</v>
      </c>
      <c r="AW80" s="115">
        <v>1346.68</v>
      </c>
      <c r="AX80" s="115">
        <v>0</v>
      </c>
      <c r="AY80" s="115">
        <v>0</v>
      </c>
      <c r="AZ80" s="115">
        <v>0</v>
      </c>
      <c r="BA80" s="115">
        <v>0</v>
      </c>
      <c r="BB80" s="115">
        <v>0</v>
      </c>
      <c r="BC80" s="115">
        <v>0</v>
      </c>
      <c r="BD80" s="115">
        <v>0</v>
      </c>
      <c r="BE80" s="115">
        <v>0</v>
      </c>
      <c r="BF80" s="115">
        <v>0</v>
      </c>
      <c r="BG80" s="115">
        <v>0</v>
      </c>
      <c r="BH80" s="115">
        <v>0</v>
      </c>
      <c r="BI80" s="115">
        <v>0</v>
      </c>
      <c r="BJ80" s="115">
        <v>0</v>
      </c>
      <c r="BK80" s="115">
        <v>0</v>
      </c>
      <c r="BL80" s="115">
        <v>0</v>
      </c>
      <c r="BM80" s="115">
        <v>0</v>
      </c>
      <c r="BN80" s="115">
        <v>0</v>
      </c>
      <c r="BO80" s="115">
        <v>0</v>
      </c>
      <c r="BP80" s="115">
        <v>0</v>
      </c>
      <c r="BQ80" s="115">
        <v>0</v>
      </c>
      <c r="BR80" s="115">
        <v>0</v>
      </c>
      <c r="BS80" s="115">
        <v>0</v>
      </c>
      <c r="BT80" s="115">
        <v>0</v>
      </c>
      <c r="BU80" s="115">
        <v>0</v>
      </c>
      <c r="BV80" s="115">
        <v>0</v>
      </c>
      <c r="BW80" s="115">
        <v>0</v>
      </c>
      <c r="BX80" s="115">
        <v>91634.74</v>
      </c>
      <c r="BY80" s="115">
        <v>0</v>
      </c>
      <c r="BZ80" s="115">
        <v>0</v>
      </c>
      <c r="CA80" s="115">
        <v>0</v>
      </c>
      <c r="CB80" s="115">
        <v>0</v>
      </c>
      <c r="CC80" s="115">
        <v>0</v>
      </c>
      <c r="CD80" s="115">
        <v>1050</v>
      </c>
      <c r="CE80" s="115">
        <v>0</v>
      </c>
      <c r="CF80" s="115">
        <v>2034</v>
      </c>
      <c r="CG80" s="115">
        <v>0</v>
      </c>
      <c r="CH80" s="115">
        <v>0</v>
      </c>
      <c r="CI80" s="115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4"/>
      <c r="G81" s="104">
        <f t="shared" si="2"/>
        <v>9162574.1500000004</v>
      </c>
      <c r="H81" s="3"/>
      <c r="I81" s="3"/>
      <c r="J81" s="3"/>
      <c r="K81" s="3"/>
      <c r="L81" s="3"/>
      <c r="O81" s="113">
        <v>79</v>
      </c>
      <c r="P81" s="113">
        <v>0</v>
      </c>
      <c r="Q81" s="114">
        <v>11596016.16</v>
      </c>
      <c r="R81" s="177">
        <v>1025877.1</v>
      </c>
      <c r="S81" s="177">
        <v>11871274</v>
      </c>
      <c r="T81" s="177">
        <v>3116599.22</v>
      </c>
      <c r="U81" s="177">
        <v>8928286.1099999994</v>
      </c>
      <c r="V81" s="177">
        <v>17198232.16</v>
      </c>
      <c r="W81" s="177">
        <v>14214848.199999997</v>
      </c>
      <c r="X81" s="177">
        <v>9162574.1500000004</v>
      </c>
      <c r="Y81" s="177">
        <v>2055673.8599999999</v>
      </c>
      <c r="Z81" s="177">
        <v>709664.39</v>
      </c>
      <c r="AA81" s="177">
        <v>4651326.96</v>
      </c>
      <c r="AB81" s="177">
        <v>606071.10000000009</v>
      </c>
      <c r="AC81" s="177">
        <v>2554354.5099999998</v>
      </c>
      <c r="AD81" s="177">
        <v>58060011.620000005</v>
      </c>
      <c r="AE81" s="177">
        <v>8683961.6599999983</v>
      </c>
      <c r="AF81" s="177">
        <v>23431044.850000005</v>
      </c>
      <c r="AG81" s="177">
        <v>5692604.4199999999</v>
      </c>
      <c r="AH81" s="177">
        <v>1309715.49</v>
      </c>
      <c r="AI81" s="177">
        <v>6560476.5200000014</v>
      </c>
      <c r="AJ81" s="177">
        <v>5210731.8599999994</v>
      </c>
      <c r="AK81" s="177">
        <v>1586089.66</v>
      </c>
      <c r="AL81" s="177">
        <v>13042208.789999999</v>
      </c>
      <c r="AM81" s="177">
        <v>2905620.0999999996</v>
      </c>
      <c r="AN81" s="113">
        <v>14834893.020000001</v>
      </c>
      <c r="AO81" s="113">
        <v>7418565.5099999998</v>
      </c>
      <c r="AP81" s="113">
        <v>5780048.9799999995</v>
      </c>
      <c r="AQ81" s="113">
        <v>1204569</v>
      </c>
      <c r="AR81" s="113">
        <v>61664678.68</v>
      </c>
      <c r="AS81" s="113">
        <v>405532.53</v>
      </c>
      <c r="AT81" s="113">
        <v>908001.12999999989</v>
      </c>
      <c r="AU81" s="113">
        <v>26848434.440000001</v>
      </c>
      <c r="AV81" s="113">
        <v>531571457.45999998</v>
      </c>
      <c r="AW81" s="113">
        <v>77459710.210000008</v>
      </c>
      <c r="AX81" s="113">
        <v>5283654.4800000004</v>
      </c>
      <c r="AY81" s="113">
        <v>2236733.62</v>
      </c>
      <c r="AZ81" s="113">
        <v>6534223</v>
      </c>
      <c r="BA81" s="113">
        <v>15895688.759999998</v>
      </c>
      <c r="BB81" s="113">
        <v>2180798.4800000004</v>
      </c>
      <c r="BC81" s="113">
        <v>5016389.42</v>
      </c>
      <c r="BD81" s="113">
        <v>33253695.799999997</v>
      </c>
      <c r="BE81" s="113">
        <v>2338011.7000000002</v>
      </c>
      <c r="BF81" s="113">
        <v>9832673</v>
      </c>
      <c r="BG81" s="113">
        <v>7136185.7199999997</v>
      </c>
      <c r="BH81" s="113">
        <v>16246254.810000001</v>
      </c>
      <c r="BI81" s="113">
        <v>2279908.9099999997</v>
      </c>
      <c r="BJ81" s="113">
        <v>6012466.9500000002</v>
      </c>
      <c r="BK81" s="113">
        <v>2224139.6800000006</v>
      </c>
      <c r="BL81" s="113">
        <v>17631417.460000001</v>
      </c>
      <c r="BM81" s="113">
        <v>3240941.1</v>
      </c>
      <c r="BN81" s="113">
        <v>4427205</v>
      </c>
      <c r="BO81" s="113">
        <v>11377238.940000001</v>
      </c>
      <c r="BP81" s="113">
        <v>2678041.42</v>
      </c>
      <c r="BQ81" s="113">
        <v>7904292</v>
      </c>
      <c r="BR81" s="113">
        <v>87720208.469999999</v>
      </c>
      <c r="BS81" s="113">
        <v>10994132.290000001</v>
      </c>
      <c r="BT81" s="113">
        <v>1290781.9099999999</v>
      </c>
      <c r="BU81" s="113">
        <v>2056223.5300000003</v>
      </c>
      <c r="BV81" s="113">
        <v>1384910.86</v>
      </c>
      <c r="BW81" s="113">
        <v>3793637.18</v>
      </c>
      <c r="BX81" s="113">
        <v>13874654.810000001</v>
      </c>
      <c r="BY81" s="113">
        <v>2468044.7800000003</v>
      </c>
      <c r="BZ81" s="113">
        <v>228810945.44</v>
      </c>
      <c r="CA81" s="113">
        <v>25253752</v>
      </c>
      <c r="CB81" s="113">
        <v>2788319.11</v>
      </c>
      <c r="CC81" s="113">
        <v>12614769</v>
      </c>
      <c r="CD81" s="113">
        <v>6172834</v>
      </c>
      <c r="CE81" s="113">
        <v>1637488.29</v>
      </c>
      <c r="CF81" s="113">
        <v>1721457</v>
      </c>
      <c r="CG81" s="113">
        <v>5089925</v>
      </c>
      <c r="CH81" s="113">
        <v>11079402.68</v>
      </c>
      <c r="CI81" s="113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3"/>
      <c r="G82" s="29"/>
      <c r="H82" s="21"/>
      <c r="I82" s="21"/>
      <c r="J82" s="21"/>
      <c r="K82" s="21"/>
      <c r="L82" s="21"/>
      <c r="M82" s="21"/>
      <c r="N82" s="188"/>
      <c r="O82" s="113">
        <v>80</v>
      </c>
      <c r="P82" s="113">
        <v>0</v>
      </c>
      <c r="Q82" s="114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3"/>
      <c r="O83" s="113">
        <v>81</v>
      </c>
      <c r="P83" s="113">
        <v>0</v>
      </c>
      <c r="Q83" s="114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3"/>
      <c r="G84" s="103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3"/>
      <c r="O84" s="113">
        <v>82</v>
      </c>
      <c r="P84" s="113">
        <v>0</v>
      </c>
      <c r="Q84" s="114">
        <v>182.3</v>
      </c>
      <c r="R84" s="98">
        <v>0</v>
      </c>
      <c r="S84" s="98">
        <v>0</v>
      </c>
      <c r="T84" s="98">
        <v>0</v>
      </c>
      <c r="U84" s="98">
        <v>8005.07</v>
      </c>
      <c r="V84" s="98">
        <v>0</v>
      </c>
      <c r="W84" s="98">
        <v>22055.23</v>
      </c>
      <c r="X84" s="98">
        <v>0</v>
      </c>
      <c r="Y84" s="98">
        <v>0</v>
      </c>
      <c r="Z84" s="98">
        <v>0</v>
      </c>
      <c r="AA84" s="98">
        <v>0</v>
      </c>
      <c r="AB84" s="98">
        <v>0</v>
      </c>
      <c r="AC84" s="98">
        <v>0</v>
      </c>
      <c r="AD84" s="98">
        <v>0</v>
      </c>
      <c r="AE84" s="98">
        <v>0</v>
      </c>
      <c r="AF84" s="98">
        <v>0</v>
      </c>
      <c r="AG84" s="98">
        <v>0</v>
      </c>
      <c r="AH84" s="98">
        <v>0</v>
      </c>
      <c r="AI84" s="98">
        <v>0</v>
      </c>
      <c r="AJ84" s="98">
        <v>7387.15</v>
      </c>
      <c r="AK84" s="98">
        <v>4490.29</v>
      </c>
      <c r="AL84" s="98">
        <v>0</v>
      </c>
      <c r="AM84" s="98">
        <v>279.57</v>
      </c>
      <c r="AN84" s="98">
        <v>0</v>
      </c>
      <c r="AO84" s="98">
        <v>0</v>
      </c>
      <c r="AP84" s="98">
        <v>0</v>
      </c>
      <c r="AQ84" s="98">
        <v>0</v>
      </c>
      <c r="AR84" s="98">
        <v>0</v>
      </c>
      <c r="AS84" s="98">
        <v>0</v>
      </c>
      <c r="AT84" s="98">
        <v>2435.2800000000002</v>
      </c>
      <c r="AU84" s="98">
        <v>12974.4</v>
      </c>
      <c r="AV84" s="98">
        <v>536360.71</v>
      </c>
      <c r="AW84" s="98">
        <v>137264.76999999999</v>
      </c>
      <c r="AX84" s="98">
        <v>0</v>
      </c>
      <c r="AY84" s="98">
        <v>8987.09</v>
      </c>
      <c r="AZ84" s="98">
        <v>0</v>
      </c>
      <c r="BA84" s="98">
        <v>320200.71000000002</v>
      </c>
      <c r="BB84" s="98">
        <v>0</v>
      </c>
      <c r="BC84" s="98">
        <v>0</v>
      </c>
      <c r="BD84" s="98">
        <v>0</v>
      </c>
      <c r="BE84" s="98">
        <v>0</v>
      </c>
      <c r="BF84" s="98">
        <v>0</v>
      </c>
      <c r="BG84" s="98">
        <v>0</v>
      </c>
      <c r="BH84" s="98">
        <v>30415.48</v>
      </c>
      <c r="BI84" s="98">
        <v>3339.19</v>
      </c>
      <c r="BJ84" s="98">
        <v>0</v>
      </c>
      <c r="BK84" s="98">
        <v>0</v>
      </c>
      <c r="BL84" s="98">
        <v>129156.24</v>
      </c>
      <c r="BM84" s="98">
        <v>0</v>
      </c>
      <c r="BN84" s="98">
        <v>0</v>
      </c>
      <c r="BO84" s="98">
        <v>0</v>
      </c>
      <c r="BP84" s="98">
        <v>0</v>
      </c>
      <c r="BQ84" s="98">
        <v>0</v>
      </c>
      <c r="BR84" s="98">
        <v>352387.21</v>
      </c>
      <c r="BS84" s="98">
        <v>64518.54</v>
      </c>
      <c r="BT84" s="98">
        <v>0</v>
      </c>
      <c r="BU84" s="98">
        <v>0</v>
      </c>
      <c r="BV84" s="98">
        <v>0</v>
      </c>
      <c r="BW84" s="98">
        <v>0</v>
      </c>
      <c r="BX84" s="98">
        <v>0</v>
      </c>
      <c r="BY84" s="98">
        <v>0</v>
      </c>
      <c r="BZ84" s="98">
        <v>0</v>
      </c>
      <c r="CA84" s="98">
        <v>121623</v>
      </c>
      <c r="CB84" s="98">
        <v>0</v>
      </c>
      <c r="CC84" s="98">
        <v>306043</v>
      </c>
      <c r="CD84" s="98">
        <v>0</v>
      </c>
      <c r="CE84" s="98">
        <v>0</v>
      </c>
      <c r="CF84" s="98">
        <v>0</v>
      </c>
      <c r="CG84" s="98">
        <v>0</v>
      </c>
      <c r="CH84" s="98">
        <v>0</v>
      </c>
      <c r="CI84" s="98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3"/>
      <c r="G85" s="103">
        <f t="shared" si="3"/>
        <v>0</v>
      </c>
      <c r="H85" s="8"/>
      <c r="I85" s="8"/>
      <c r="J85" s="8"/>
      <c r="K85" s="8"/>
      <c r="L85" s="8"/>
      <c r="M85" s="8"/>
      <c r="N85" s="103"/>
      <c r="O85" s="113">
        <v>83</v>
      </c>
      <c r="P85" s="113">
        <v>0</v>
      </c>
      <c r="Q85" s="114">
        <v>3.24</v>
      </c>
      <c r="R85" s="98">
        <v>0</v>
      </c>
      <c r="S85" s="98">
        <v>0</v>
      </c>
      <c r="T85" s="98">
        <v>0</v>
      </c>
      <c r="U85" s="98">
        <v>83400.27</v>
      </c>
      <c r="V85" s="98">
        <v>0</v>
      </c>
      <c r="W85" s="98">
        <v>85552.02</v>
      </c>
      <c r="X85" s="98">
        <v>0</v>
      </c>
      <c r="Y85" s="98">
        <v>0</v>
      </c>
      <c r="Z85" s="98">
        <v>0</v>
      </c>
      <c r="AA85" s="98">
        <v>0</v>
      </c>
      <c r="AB85" s="98">
        <v>0</v>
      </c>
      <c r="AC85" s="98">
        <v>0</v>
      </c>
      <c r="AD85" s="98">
        <v>0</v>
      </c>
      <c r="AE85" s="98">
        <v>0</v>
      </c>
      <c r="AF85" s="98">
        <v>0</v>
      </c>
      <c r="AG85" s="98">
        <v>0</v>
      </c>
      <c r="AH85" s="98">
        <v>0</v>
      </c>
      <c r="AI85" s="98">
        <v>0</v>
      </c>
      <c r="AJ85" s="98">
        <v>148537.69</v>
      </c>
      <c r="AK85" s="98">
        <v>5970.43</v>
      </c>
      <c r="AL85" s="98">
        <v>0</v>
      </c>
      <c r="AM85" s="98">
        <v>14790.83</v>
      </c>
      <c r="AN85" s="98">
        <v>0</v>
      </c>
      <c r="AO85" s="98">
        <v>0</v>
      </c>
      <c r="AP85" s="98">
        <v>0</v>
      </c>
      <c r="AQ85" s="98">
        <v>0</v>
      </c>
      <c r="AR85" s="98">
        <v>0</v>
      </c>
      <c r="AS85" s="98">
        <v>0</v>
      </c>
      <c r="AT85" s="98">
        <v>17915.53</v>
      </c>
      <c r="AU85" s="98">
        <v>0</v>
      </c>
      <c r="AV85" s="98">
        <v>168668.4</v>
      </c>
      <c r="AW85" s="98">
        <v>11108.13</v>
      </c>
      <c r="AX85" s="98">
        <v>0</v>
      </c>
      <c r="AY85" s="98">
        <v>277</v>
      </c>
      <c r="AZ85" s="98">
        <v>0</v>
      </c>
      <c r="BA85" s="98">
        <v>607147.69999999995</v>
      </c>
      <c r="BB85" s="98">
        <v>0</v>
      </c>
      <c r="BC85" s="98">
        <v>0</v>
      </c>
      <c r="BD85" s="98">
        <v>0</v>
      </c>
      <c r="BE85" s="98">
        <v>0</v>
      </c>
      <c r="BF85" s="98">
        <v>0</v>
      </c>
      <c r="BG85" s="98">
        <v>0</v>
      </c>
      <c r="BH85" s="98">
        <v>191084.31</v>
      </c>
      <c r="BI85" s="98">
        <v>0</v>
      </c>
      <c r="BJ85" s="98">
        <v>0</v>
      </c>
      <c r="BK85" s="98">
        <v>0</v>
      </c>
      <c r="BL85" s="98">
        <v>26542.080000000002</v>
      </c>
      <c r="BM85" s="98">
        <v>0</v>
      </c>
      <c r="BN85" s="98">
        <v>0</v>
      </c>
      <c r="BO85" s="98">
        <v>0</v>
      </c>
      <c r="BP85" s="98">
        <v>0</v>
      </c>
      <c r="BQ85" s="98">
        <v>0</v>
      </c>
      <c r="BR85" s="98">
        <v>922.81</v>
      </c>
      <c r="BS85" s="98">
        <v>9084.68</v>
      </c>
      <c r="BT85" s="98">
        <v>0</v>
      </c>
      <c r="BU85" s="98">
        <v>0</v>
      </c>
      <c r="BV85" s="98">
        <v>0</v>
      </c>
      <c r="BW85" s="98">
        <v>0</v>
      </c>
      <c r="BX85" s="98">
        <v>0</v>
      </c>
      <c r="BY85" s="98">
        <v>0</v>
      </c>
      <c r="BZ85" s="98">
        <v>0</v>
      </c>
      <c r="CA85" s="98">
        <v>0</v>
      </c>
      <c r="CB85" s="98">
        <v>0</v>
      </c>
      <c r="CC85" s="98">
        <v>116187</v>
      </c>
      <c r="CD85" s="98">
        <v>0</v>
      </c>
      <c r="CE85" s="98">
        <v>0</v>
      </c>
      <c r="CF85" s="98">
        <v>0</v>
      </c>
      <c r="CG85" s="98">
        <v>0</v>
      </c>
      <c r="CH85" s="98">
        <v>0</v>
      </c>
      <c r="CI85" s="98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3"/>
      <c r="G86" s="103">
        <f t="shared" si="3"/>
        <v>0</v>
      </c>
      <c r="H86" s="8"/>
      <c r="I86" s="8"/>
      <c r="J86" s="8"/>
      <c r="K86" s="8"/>
      <c r="L86" s="8"/>
      <c r="M86" s="8"/>
      <c r="N86" s="103"/>
      <c r="O86" s="113">
        <v>84</v>
      </c>
      <c r="P86" s="113">
        <v>0</v>
      </c>
      <c r="Q86" s="114">
        <v>0</v>
      </c>
      <c r="R86" s="98">
        <v>0</v>
      </c>
      <c r="S86" s="98">
        <v>0</v>
      </c>
      <c r="T86" s="98">
        <v>62985.83</v>
      </c>
      <c r="U86" s="98">
        <v>0</v>
      </c>
      <c r="V86" s="98">
        <v>0</v>
      </c>
      <c r="W86" s="98">
        <v>22353.05</v>
      </c>
      <c r="X86" s="98">
        <v>0</v>
      </c>
      <c r="Y86" s="98">
        <v>0</v>
      </c>
      <c r="Z86" s="98">
        <v>0</v>
      </c>
      <c r="AA86" s="98">
        <v>0</v>
      </c>
      <c r="AB86" s="98">
        <v>0</v>
      </c>
      <c r="AC86" s="98">
        <v>0</v>
      </c>
      <c r="AD86" s="98">
        <v>0</v>
      </c>
      <c r="AE86" s="98">
        <v>0</v>
      </c>
      <c r="AF86" s="98">
        <v>279788.24</v>
      </c>
      <c r="AG86" s="98">
        <v>53287.28</v>
      </c>
      <c r="AH86" s="98">
        <v>0</v>
      </c>
      <c r="AI86" s="98">
        <v>0</v>
      </c>
      <c r="AJ86" s="98">
        <v>0</v>
      </c>
      <c r="AK86" s="98">
        <v>0</v>
      </c>
      <c r="AL86" s="98">
        <v>0</v>
      </c>
      <c r="AM86" s="98">
        <v>16403.830000000002</v>
      </c>
      <c r="AN86" s="98">
        <v>0</v>
      </c>
      <c r="AO86" s="98">
        <v>0</v>
      </c>
      <c r="AP86" s="98">
        <v>0</v>
      </c>
      <c r="AQ86" s="98">
        <v>0</v>
      </c>
      <c r="AR86" s="98">
        <v>0</v>
      </c>
      <c r="AS86" s="98">
        <v>0</v>
      </c>
      <c r="AT86" s="98">
        <v>0</v>
      </c>
      <c r="AU86" s="98">
        <v>24662.7</v>
      </c>
      <c r="AV86" s="98">
        <v>1647615.24</v>
      </c>
      <c r="AW86" s="98">
        <v>972763.11</v>
      </c>
      <c r="AX86" s="98">
        <v>0</v>
      </c>
      <c r="AY86" s="98">
        <v>0</v>
      </c>
      <c r="AZ86" s="98">
        <v>0</v>
      </c>
      <c r="BA86" s="98">
        <v>730662.01</v>
      </c>
      <c r="BB86" s="98">
        <v>0</v>
      </c>
      <c r="BC86" s="98">
        <v>0</v>
      </c>
      <c r="BD86" s="98">
        <v>0</v>
      </c>
      <c r="BE86" s="98">
        <v>0</v>
      </c>
      <c r="BF86" s="98">
        <v>0</v>
      </c>
      <c r="BG86" s="98">
        <v>0</v>
      </c>
      <c r="BH86" s="98">
        <v>0</v>
      </c>
      <c r="BI86" s="98">
        <v>49500.41</v>
      </c>
      <c r="BJ86" s="98">
        <v>0</v>
      </c>
      <c r="BK86" s="98">
        <v>3596.37</v>
      </c>
      <c r="BL86" s="98">
        <v>96689.16</v>
      </c>
      <c r="BM86" s="98">
        <v>0</v>
      </c>
      <c r="BN86" s="98">
        <v>0</v>
      </c>
      <c r="BO86" s="98">
        <v>0</v>
      </c>
      <c r="BP86" s="98">
        <v>0</v>
      </c>
      <c r="BQ86" s="98">
        <v>0</v>
      </c>
      <c r="BR86" s="98">
        <v>242301.77</v>
      </c>
      <c r="BS86" s="98">
        <v>91106.68</v>
      </c>
      <c r="BT86" s="98">
        <v>0</v>
      </c>
      <c r="BU86" s="98">
        <v>0</v>
      </c>
      <c r="BV86" s="98">
        <v>0</v>
      </c>
      <c r="BW86" s="98">
        <v>0</v>
      </c>
      <c r="BX86" s="98">
        <v>0</v>
      </c>
      <c r="BY86" s="98">
        <v>0</v>
      </c>
      <c r="BZ86" s="98">
        <v>0</v>
      </c>
      <c r="CA86" s="98">
        <v>0</v>
      </c>
      <c r="CB86" s="98">
        <v>0</v>
      </c>
      <c r="CC86" s="98">
        <v>57766</v>
      </c>
      <c r="CD86" s="98">
        <v>0</v>
      </c>
      <c r="CE86" s="98">
        <v>0</v>
      </c>
      <c r="CF86" s="98">
        <v>0</v>
      </c>
      <c r="CG86" s="98">
        <v>0</v>
      </c>
      <c r="CH86" s="98">
        <v>0</v>
      </c>
      <c r="CI86" s="98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3"/>
      <c r="G87" s="103">
        <f t="shared" si="3"/>
        <v>0</v>
      </c>
      <c r="H87" s="24"/>
      <c r="I87" s="24"/>
      <c r="J87" s="24"/>
      <c r="K87" s="24"/>
      <c r="L87" s="24"/>
      <c r="M87" s="24"/>
      <c r="N87" s="103"/>
      <c r="O87" s="113">
        <v>85</v>
      </c>
      <c r="P87" s="113">
        <v>0</v>
      </c>
      <c r="Q87" s="114">
        <v>185.54000000000002</v>
      </c>
      <c r="R87" s="98">
        <v>0</v>
      </c>
      <c r="S87" s="98">
        <v>0</v>
      </c>
      <c r="T87" s="98">
        <v>62985.83</v>
      </c>
      <c r="U87" s="98">
        <v>91405.34</v>
      </c>
      <c r="V87" s="98">
        <v>0</v>
      </c>
      <c r="W87" s="98">
        <v>129960.3</v>
      </c>
      <c r="X87" s="98">
        <v>0</v>
      </c>
      <c r="Y87" s="98">
        <v>0</v>
      </c>
      <c r="Z87" s="98">
        <v>0</v>
      </c>
      <c r="AA87" s="98">
        <v>0</v>
      </c>
      <c r="AB87" s="98">
        <v>0</v>
      </c>
      <c r="AC87" s="98">
        <v>0</v>
      </c>
      <c r="AD87" s="98">
        <v>0</v>
      </c>
      <c r="AE87" s="98">
        <v>0</v>
      </c>
      <c r="AF87" s="98">
        <v>279788.24</v>
      </c>
      <c r="AG87" s="98">
        <v>53287.28</v>
      </c>
      <c r="AH87" s="98">
        <v>0</v>
      </c>
      <c r="AI87" s="98">
        <v>0</v>
      </c>
      <c r="AJ87" s="98">
        <v>155924.84</v>
      </c>
      <c r="AK87" s="98">
        <v>10460.720000000001</v>
      </c>
      <c r="AL87" s="98">
        <v>0</v>
      </c>
      <c r="AM87" s="98">
        <v>31474.230000000003</v>
      </c>
      <c r="AN87" s="98">
        <v>0</v>
      </c>
      <c r="AO87" s="98">
        <v>0</v>
      </c>
      <c r="AP87" s="98">
        <v>0</v>
      </c>
      <c r="AQ87" s="98">
        <v>0</v>
      </c>
      <c r="AR87" s="98">
        <v>0</v>
      </c>
      <c r="AS87" s="98">
        <v>0</v>
      </c>
      <c r="AT87" s="98">
        <v>20350.809999999998</v>
      </c>
      <c r="AU87" s="98">
        <v>37637.1</v>
      </c>
      <c r="AV87" s="98">
        <v>2352644.35</v>
      </c>
      <c r="AW87" s="98">
        <v>1121136.01</v>
      </c>
      <c r="AX87" s="98">
        <v>0</v>
      </c>
      <c r="AY87" s="98">
        <v>9264.09</v>
      </c>
      <c r="AZ87" s="98">
        <v>0</v>
      </c>
      <c r="BA87" s="98">
        <v>1658010.42</v>
      </c>
      <c r="BB87" s="98">
        <v>0</v>
      </c>
      <c r="BC87" s="98">
        <v>0</v>
      </c>
      <c r="BD87" s="98">
        <v>0</v>
      </c>
      <c r="BE87" s="98">
        <v>0</v>
      </c>
      <c r="BF87" s="98">
        <v>0</v>
      </c>
      <c r="BG87" s="98">
        <v>0</v>
      </c>
      <c r="BH87" s="98">
        <v>221499.79</v>
      </c>
      <c r="BI87" s="98">
        <v>52839.600000000006</v>
      </c>
      <c r="BJ87" s="98">
        <v>0</v>
      </c>
      <c r="BK87" s="98">
        <v>3596.37</v>
      </c>
      <c r="BL87" s="98">
        <v>252387.48</v>
      </c>
      <c r="BM87" s="98">
        <v>0</v>
      </c>
      <c r="BN87" s="98">
        <v>0</v>
      </c>
      <c r="BO87" s="98">
        <v>0</v>
      </c>
      <c r="BP87" s="98">
        <v>0</v>
      </c>
      <c r="BQ87" s="98">
        <v>0</v>
      </c>
      <c r="BR87" s="98">
        <v>595611.79</v>
      </c>
      <c r="BS87" s="98">
        <v>164709.9</v>
      </c>
      <c r="BT87" s="98">
        <v>0</v>
      </c>
      <c r="BU87" s="98">
        <v>0</v>
      </c>
      <c r="BV87" s="98">
        <v>0</v>
      </c>
      <c r="BW87" s="98">
        <v>0</v>
      </c>
      <c r="BX87" s="98">
        <v>0</v>
      </c>
      <c r="BY87" s="98">
        <v>0</v>
      </c>
      <c r="BZ87" s="98">
        <v>0</v>
      </c>
      <c r="CA87" s="98">
        <v>121623</v>
      </c>
      <c r="CB87" s="98">
        <v>0</v>
      </c>
      <c r="CC87" s="98">
        <v>479996</v>
      </c>
      <c r="CD87" s="98">
        <v>0</v>
      </c>
      <c r="CE87" s="98">
        <v>0</v>
      </c>
      <c r="CF87" s="98">
        <v>0</v>
      </c>
      <c r="CG87" s="98">
        <v>0</v>
      </c>
      <c r="CH87" s="98">
        <v>0</v>
      </c>
      <c r="CI87" s="98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3"/>
      <c r="G88" s="103">
        <f t="shared" si="3"/>
        <v>7201.24</v>
      </c>
      <c r="H88" s="24"/>
      <c r="I88" s="24"/>
      <c r="J88" s="24"/>
      <c r="K88" s="24"/>
      <c r="L88" s="24"/>
      <c r="M88" s="24"/>
      <c r="N88" s="103"/>
      <c r="O88" s="113">
        <v>86</v>
      </c>
      <c r="P88" s="113">
        <v>0</v>
      </c>
      <c r="Q88" s="114">
        <v>0</v>
      </c>
      <c r="R88" s="98">
        <v>0</v>
      </c>
      <c r="S88" s="98">
        <v>80032.66</v>
      </c>
      <c r="T88" s="98">
        <v>0</v>
      </c>
      <c r="U88" s="98">
        <v>0</v>
      </c>
      <c r="V88" s="98">
        <v>0</v>
      </c>
      <c r="W88" s="98">
        <v>0</v>
      </c>
      <c r="X88" s="98">
        <v>7201.24</v>
      </c>
      <c r="Y88" s="98">
        <v>51278</v>
      </c>
      <c r="Z88" s="98">
        <v>0</v>
      </c>
      <c r="AA88" s="98">
        <v>60716.13</v>
      </c>
      <c r="AB88" s="98">
        <v>7201.24</v>
      </c>
      <c r="AC88" s="98">
        <v>31557.19</v>
      </c>
      <c r="AD88" s="98">
        <v>0</v>
      </c>
      <c r="AE88" s="98">
        <v>183667.74000000005</v>
      </c>
      <c r="AF88" s="98">
        <v>0</v>
      </c>
      <c r="AG88" s="98">
        <v>42899.25</v>
      </c>
      <c r="AH88" s="98">
        <v>125013.38100000001</v>
      </c>
      <c r="AI88" s="98">
        <v>97529.010000000038</v>
      </c>
      <c r="AJ88" s="98">
        <v>40846.510000000009</v>
      </c>
      <c r="AK88" s="98">
        <v>0</v>
      </c>
      <c r="AL88" s="98">
        <v>79113.370000000039</v>
      </c>
      <c r="AM88" s="98">
        <v>0</v>
      </c>
      <c r="AN88" s="98">
        <v>40684.86</v>
      </c>
      <c r="AO88" s="98">
        <v>145451.21000000002</v>
      </c>
      <c r="AP88" s="98">
        <v>0</v>
      </c>
      <c r="AQ88" s="98">
        <v>14402.48</v>
      </c>
      <c r="AR88" s="98">
        <v>111026.82000000002</v>
      </c>
      <c r="AS88" s="98">
        <v>111861.02</v>
      </c>
      <c r="AT88" s="98">
        <v>7201.24</v>
      </c>
      <c r="AU88" s="98">
        <v>0</v>
      </c>
      <c r="AV88" s="98">
        <v>72097.330000000016</v>
      </c>
      <c r="AW88" s="98">
        <v>312621.44299999997</v>
      </c>
      <c r="AX88" s="98">
        <v>112664.82</v>
      </c>
      <c r="AY88" s="98">
        <v>0</v>
      </c>
      <c r="AZ88" s="98">
        <v>0</v>
      </c>
      <c r="BA88" s="98">
        <v>0</v>
      </c>
      <c r="BB88" s="98">
        <v>0</v>
      </c>
      <c r="BC88" s="98">
        <v>352863.8600000001</v>
      </c>
      <c r="BD88" s="98">
        <v>32069.859999999979</v>
      </c>
      <c r="BE88" s="98">
        <v>52710.76</v>
      </c>
      <c r="BF88" s="98">
        <v>0</v>
      </c>
      <c r="BG88" s="98">
        <v>21603.71999999999</v>
      </c>
      <c r="BH88" s="98">
        <v>125297.05</v>
      </c>
      <c r="BI88" s="98">
        <v>0</v>
      </c>
      <c r="BJ88" s="98">
        <v>0</v>
      </c>
      <c r="BK88" s="98">
        <v>72978.700500000006</v>
      </c>
      <c r="BL88" s="98">
        <v>0</v>
      </c>
      <c r="BM88" s="98">
        <v>39323.360000000001</v>
      </c>
      <c r="BN88" s="98">
        <v>0</v>
      </c>
      <c r="BO88" s="98">
        <v>0</v>
      </c>
      <c r="BP88" s="98">
        <v>92833.309999999969</v>
      </c>
      <c r="BQ88" s="98">
        <v>47490.459999999992</v>
      </c>
      <c r="BR88" s="98">
        <v>93793.330000000016</v>
      </c>
      <c r="BS88" s="98">
        <v>0</v>
      </c>
      <c r="BT88" s="98">
        <v>23132.219999999987</v>
      </c>
      <c r="BU88" s="98">
        <v>44560.380000000005</v>
      </c>
      <c r="BV88" s="98">
        <v>14402.479999999996</v>
      </c>
      <c r="BW88" s="98">
        <v>0</v>
      </c>
      <c r="BX88" s="98">
        <v>0</v>
      </c>
      <c r="BY88" s="98">
        <v>0</v>
      </c>
      <c r="BZ88" s="98">
        <v>130399.16</v>
      </c>
      <c r="CA88" s="98">
        <v>414965.74000000017</v>
      </c>
      <c r="CB88" s="98">
        <v>15948.32</v>
      </c>
      <c r="CC88" s="98">
        <v>14177.06</v>
      </c>
      <c r="CD88" s="98">
        <v>0</v>
      </c>
      <c r="CE88" s="98">
        <v>7114.73</v>
      </c>
      <c r="CF88" s="98">
        <v>0</v>
      </c>
      <c r="CG88" s="98">
        <v>106743.36</v>
      </c>
      <c r="CH88" s="98">
        <v>0</v>
      </c>
      <c r="CI88" s="98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3"/>
      <c r="G89" s="103">
        <f t="shared" si="3"/>
        <v>9169775.3900000006</v>
      </c>
      <c r="H89" s="184">
        <f>'Model Inputs'!H31</f>
        <v>9798258.4600000009</v>
      </c>
      <c r="I89" s="185">
        <f>'Model Inputs'!I31</f>
        <v>10190023.699999999</v>
      </c>
      <c r="J89" s="185">
        <f>'Model Inputs'!J31</f>
        <v>10393824.173999999</v>
      </c>
      <c r="K89" s="185">
        <f>'Model Inputs'!K31</f>
        <v>10601700.65748</v>
      </c>
      <c r="L89" s="185">
        <f>'Model Inputs'!L31</f>
        <v>10813734.6706296</v>
      </c>
      <c r="M89" s="186">
        <f>'Model Inputs'!M31</f>
        <v>11030009.364042193</v>
      </c>
      <c r="N89" s="58">
        <v>11</v>
      </c>
      <c r="O89" s="113">
        <v>87</v>
      </c>
      <c r="P89" s="113">
        <v>0</v>
      </c>
      <c r="Q89" s="114">
        <v>11595830.620000001</v>
      </c>
      <c r="R89" s="127">
        <v>1025877.1</v>
      </c>
      <c r="S89" s="127">
        <v>11951306.66</v>
      </c>
      <c r="T89" s="127">
        <v>3053613.39</v>
      </c>
      <c r="U89" s="127">
        <v>8836880.7699999996</v>
      </c>
      <c r="V89" s="127">
        <v>17198232.16</v>
      </c>
      <c r="W89" s="127">
        <v>14084887.899999997</v>
      </c>
      <c r="X89" s="127">
        <v>9169775.3900000006</v>
      </c>
      <c r="Y89" s="127">
        <v>2106951.86</v>
      </c>
      <c r="Z89" s="127">
        <v>709664.39</v>
      </c>
      <c r="AA89" s="127">
        <v>4712043.09</v>
      </c>
      <c r="AB89" s="127">
        <v>613272.34000000008</v>
      </c>
      <c r="AC89" s="127">
        <v>2585911.6999999997</v>
      </c>
      <c r="AD89" s="127">
        <v>58060011.620000005</v>
      </c>
      <c r="AE89" s="127">
        <v>8867629.3999999985</v>
      </c>
      <c r="AF89" s="127">
        <v>23151256.610000007</v>
      </c>
      <c r="AG89" s="127">
        <v>5682216.3899999997</v>
      </c>
      <c r="AH89" s="127">
        <v>1434728.871</v>
      </c>
      <c r="AI89" s="127">
        <v>6658005.5300000012</v>
      </c>
      <c r="AJ89" s="127">
        <v>5095653.5299999993</v>
      </c>
      <c r="AK89" s="127">
        <v>1575628.94</v>
      </c>
      <c r="AL89" s="127">
        <v>13121322.159999998</v>
      </c>
      <c r="AM89" s="127">
        <v>2874145.8699999996</v>
      </c>
      <c r="AN89" s="116">
        <v>14875577.880000001</v>
      </c>
      <c r="AO89" s="116">
        <v>7564016.7199999997</v>
      </c>
      <c r="AP89" s="116">
        <v>5780048.9799999995</v>
      </c>
      <c r="AQ89" s="116">
        <v>1218971.48</v>
      </c>
      <c r="AR89" s="116">
        <v>61775705.5</v>
      </c>
      <c r="AS89" s="116">
        <v>517393.55000000005</v>
      </c>
      <c r="AT89" s="116">
        <v>894851.55999999982</v>
      </c>
      <c r="AU89" s="116">
        <v>26810797.34</v>
      </c>
      <c r="AV89" s="116">
        <v>529290910.43999994</v>
      </c>
      <c r="AW89" s="116">
        <v>76651195.643000007</v>
      </c>
      <c r="AX89" s="116">
        <v>5396319.3000000007</v>
      </c>
      <c r="AY89" s="116">
        <v>2227469.5300000003</v>
      </c>
      <c r="AZ89" s="116">
        <v>6534223</v>
      </c>
      <c r="BA89" s="116">
        <v>14237678.339999998</v>
      </c>
      <c r="BB89" s="116">
        <v>2180798.4800000004</v>
      </c>
      <c r="BC89" s="116">
        <v>5369253.2800000003</v>
      </c>
      <c r="BD89" s="116">
        <v>33285765.659999996</v>
      </c>
      <c r="BE89" s="116">
        <v>2390722.46</v>
      </c>
      <c r="BF89" s="116">
        <v>9832673</v>
      </c>
      <c r="BG89" s="116">
        <v>7157789.4399999995</v>
      </c>
      <c r="BH89" s="116">
        <v>16150052.070000002</v>
      </c>
      <c r="BI89" s="116">
        <v>2227069.3099999996</v>
      </c>
      <c r="BJ89" s="116">
        <v>6012466.9500000002</v>
      </c>
      <c r="BK89" s="116">
        <v>2293522.0105000003</v>
      </c>
      <c r="BL89" s="116">
        <v>17379029.98</v>
      </c>
      <c r="BM89" s="116">
        <v>3280264.46</v>
      </c>
      <c r="BN89" s="116">
        <v>4427205</v>
      </c>
      <c r="BO89" s="116">
        <v>11377238.940000001</v>
      </c>
      <c r="BP89" s="116">
        <v>2770874.73</v>
      </c>
      <c r="BQ89" s="116">
        <v>7951782.46</v>
      </c>
      <c r="BR89" s="116">
        <v>87218390.00999999</v>
      </c>
      <c r="BS89" s="116">
        <v>10829422.390000001</v>
      </c>
      <c r="BT89" s="116">
        <v>1313914.1299999999</v>
      </c>
      <c r="BU89" s="116">
        <v>2100783.91</v>
      </c>
      <c r="BV89" s="116">
        <v>1399313.34</v>
      </c>
      <c r="BW89" s="116">
        <v>3793637.18</v>
      </c>
      <c r="BX89" s="116">
        <v>13874654.810000001</v>
      </c>
      <c r="BY89" s="116">
        <v>2468044.7800000003</v>
      </c>
      <c r="BZ89" s="116">
        <v>228941344.59999999</v>
      </c>
      <c r="CA89" s="116">
        <v>25547094.739999998</v>
      </c>
      <c r="CB89" s="116">
        <v>2804267.4299999997</v>
      </c>
      <c r="CC89" s="116">
        <v>12148950.060000001</v>
      </c>
      <c r="CD89" s="116">
        <v>6172834</v>
      </c>
      <c r="CE89" s="116">
        <v>1644603.02</v>
      </c>
      <c r="CF89" s="116">
        <v>1721457</v>
      </c>
      <c r="CG89" s="116">
        <v>5196668.3600000003</v>
      </c>
      <c r="CH89" s="116">
        <v>11079402.68</v>
      </c>
      <c r="CI89" s="116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1"/>
      <c r="O90" s="113">
        <v>88</v>
      </c>
      <c r="P90" s="113">
        <v>0</v>
      </c>
      <c r="Q90" s="114"/>
    </row>
    <row r="91" spans="1:90" ht="13.5" thickBot="1" x14ac:dyDescent="0.25">
      <c r="A91" s="3"/>
      <c r="B91" s="10">
        <v>83</v>
      </c>
      <c r="C91" s="22" t="s">
        <v>85</v>
      </c>
      <c r="D91" s="22"/>
      <c r="M91" s="91"/>
      <c r="O91" s="113">
        <v>89</v>
      </c>
      <c r="P91" s="113">
        <v>0</v>
      </c>
      <c r="Q91" s="114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3"/>
      <c r="G92" s="103">
        <f>HLOOKUP($E$3,$P$3:$CI$269,O92,FALSE)</f>
        <v>9293758.25</v>
      </c>
      <c r="H92" s="184">
        <f>'Model Inputs'!H9</f>
        <v>10617432</v>
      </c>
      <c r="I92" s="185">
        <f>'Model Inputs'!I9</f>
        <v>10307158</v>
      </c>
      <c r="J92" s="185">
        <f>'Model Inputs'!J9</f>
        <v>9926426</v>
      </c>
      <c r="K92" s="185">
        <f>'Model Inputs'!K9</f>
        <v>9741734</v>
      </c>
      <c r="L92" s="185">
        <f>'Model Inputs'!L9</f>
        <v>10260942</v>
      </c>
      <c r="M92" s="186">
        <f>'Model Inputs'!M9</f>
        <v>11119320</v>
      </c>
      <c r="N92" s="58">
        <v>1</v>
      </c>
      <c r="O92" s="113">
        <v>90</v>
      </c>
      <c r="P92" s="113">
        <v>0</v>
      </c>
      <c r="Q92" s="114">
        <v>10888962.529999999</v>
      </c>
      <c r="R92" s="98">
        <v>268667</v>
      </c>
      <c r="S92" s="98">
        <v>7641889</v>
      </c>
      <c r="T92" s="98">
        <v>2441837</v>
      </c>
      <c r="U92" s="98">
        <v>4502042</v>
      </c>
      <c r="V92" s="98">
        <v>10253246.300000001</v>
      </c>
      <c r="W92" s="98">
        <v>13417473</v>
      </c>
      <c r="X92" s="98">
        <v>9293758.25</v>
      </c>
      <c r="Y92" s="98">
        <v>1884000.9</v>
      </c>
      <c r="Z92" s="98">
        <v>101174.61</v>
      </c>
      <c r="AA92" s="98">
        <v>2443137</v>
      </c>
      <c r="AB92" s="98">
        <v>369452</v>
      </c>
      <c r="AC92" s="98">
        <v>1080986.26</v>
      </c>
      <c r="AD92" s="98">
        <v>120666489</v>
      </c>
      <c r="AE92" s="98">
        <v>9347691.0600000005</v>
      </c>
      <c r="AF92" s="98">
        <v>22631448.300000001</v>
      </c>
      <c r="AG92" s="98">
        <v>5928082.3200000003</v>
      </c>
      <c r="AH92" s="98">
        <v>501347.49</v>
      </c>
      <c r="AI92" s="98">
        <v>6647408</v>
      </c>
      <c r="AJ92" s="98">
        <v>3060677</v>
      </c>
      <c r="AK92" s="98">
        <v>200666.73</v>
      </c>
      <c r="AL92" s="98">
        <v>8891797.0600000005</v>
      </c>
      <c r="AM92" s="98">
        <v>2611360.4300000002</v>
      </c>
      <c r="AN92" s="98">
        <v>13947373</v>
      </c>
      <c r="AO92" s="98">
        <v>9950843.9000000004</v>
      </c>
      <c r="AP92" s="98">
        <v>8295868</v>
      </c>
      <c r="AQ92" s="98">
        <v>188878</v>
      </c>
      <c r="AR92" s="98">
        <v>51750516</v>
      </c>
      <c r="AS92" s="98">
        <v>36024.82</v>
      </c>
      <c r="AT92" s="98">
        <v>612705.76</v>
      </c>
      <c r="AU92" s="98">
        <v>51142767</v>
      </c>
      <c r="AV92" s="98">
        <v>815961122.20000005</v>
      </c>
      <c r="AW92" s="98">
        <v>147267262</v>
      </c>
      <c r="AX92" s="98">
        <v>19803244</v>
      </c>
      <c r="AY92" s="98">
        <v>643008</v>
      </c>
      <c r="AZ92" s="98">
        <v>3206336.66</v>
      </c>
      <c r="BA92" s="98">
        <v>21918728</v>
      </c>
      <c r="BB92" s="98">
        <v>1829241.96</v>
      </c>
      <c r="BC92" s="98">
        <v>3088920.45</v>
      </c>
      <c r="BD92" s="98">
        <v>33025844.109999999</v>
      </c>
      <c r="BE92" s="98">
        <v>590217.77</v>
      </c>
      <c r="BF92" s="98">
        <v>15617439</v>
      </c>
      <c r="BG92" s="98">
        <v>14686359.93</v>
      </c>
      <c r="BH92" s="98">
        <v>14979924.810000001</v>
      </c>
      <c r="BI92" s="98">
        <v>1713212.55</v>
      </c>
      <c r="BJ92" s="98">
        <v>6896610.3099999996</v>
      </c>
      <c r="BK92" s="98">
        <v>424755</v>
      </c>
      <c r="BL92" s="98">
        <v>15777343.210000001</v>
      </c>
      <c r="BM92" s="98">
        <v>1293107</v>
      </c>
      <c r="BN92" s="98">
        <v>2239251</v>
      </c>
      <c r="BO92" s="98">
        <v>15178835</v>
      </c>
      <c r="BP92" s="98">
        <v>959680</v>
      </c>
      <c r="BQ92" s="98">
        <v>7704000</v>
      </c>
      <c r="BR92" s="98">
        <v>140708683</v>
      </c>
      <c r="BS92" s="98">
        <v>6710692.2199999997</v>
      </c>
      <c r="BT92" s="98">
        <v>510990.37</v>
      </c>
      <c r="BU92" s="98">
        <v>598916.9</v>
      </c>
      <c r="BV92" s="98">
        <v>300614.28000000003</v>
      </c>
      <c r="BW92" s="98">
        <v>2514762</v>
      </c>
      <c r="BX92" s="98">
        <v>11735209</v>
      </c>
      <c r="BY92" s="98">
        <v>591806.13</v>
      </c>
      <c r="BZ92" s="98">
        <v>465402573.64999998</v>
      </c>
      <c r="CA92" s="98">
        <v>27485460</v>
      </c>
      <c r="CB92" s="98">
        <v>1040957.28</v>
      </c>
      <c r="CC92" s="98">
        <v>20238920</v>
      </c>
      <c r="CD92" s="98">
        <v>2506400</v>
      </c>
      <c r="CE92" s="98">
        <v>817661.33</v>
      </c>
      <c r="CF92" s="98">
        <v>1057149</v>
      </c>
      <c r="CG92" s="98">
        <v>4112933</v>
      </c>
      <c r="CH92" s="98">
        <v>15742522</v>
      </c>
      <c r="CI92" s="98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3"/>
      <c r="G93" s="103">
        <f>HLOOKUP($E$3,$P$3:$CI$269,O93,FALSE)</f>
        <v>0</v>
      </c>
      <c r="H93" s="184">
        <f>'Model Inputs'!H10</f>
        <v>0</v>
      </c>
      <c r="I93" s="185">
        <f>'Model Inputs'!I10</f>
        <v>0</v>
      </c>
      <c r="J93" s="185">
        <f>'Model Inputs'!J10</f>
        <v>0</v>
      </c>
      <c r="K93" s="185">
        <f>'Model Inputs'!K10</f>
        <v>0</v>
      </c>
      <c r="L93" s="185">
        <f>'Model Inputs'!L10</f>
        <v>0</v>
      </c>
      <c r="M93" s="186">
        <f>'Model Inputs'!M10</f>
        <v>0</v>
      </c>
      <c r="N93" s="58">
        <v>2</v>
      </c>
      <c r="O93" s="113">
        <v>91</v>
      </c>
      <c r="P93" s="113">
        <v>0</v>
      </c>
      <c r="Q93" s="114">
        <v>0</v>
      </c>
      <c r="R93" s="98">
        <v>0</v>
      </c>
      <c r="S93" s="98">
        <v>0</v>
      </c>
      <c r="T93" s="98">
        <v>0</v>
      </c>
      <c r="U93" s="98">
        <v>0</v>
      </c>
      <c r="V93" s="98">
        <v>0</v>
      </c>
      <c r="W93" s="98">
        <v>0</v>
      </c>
      <c r="X93" s="98">
        <v>0</v>
      </c>
      <c r="Y93" s="98">
        <v>32714.01</v>
      </c>
      <c r="Z93" s="98">
        <v>0</v>
      </c>
      <c r="AA93" s="98">
        <v>0</v>
      </c>
      <c r="AB93" s="98">
        <v>270288</v>
      </c>
      <c r="AC93" s="98">
        <v>0</v>
      </c>
      <c r="AD93" s="98">
        <v>40478700</v>
      </c>
      <c r="AE93" s="98">
        <v>0</v>
      </c>
      <c r="AF93" s="98">
        <v>322175.53000000003</v>
      </c>
      <c r="AG93" s="98">
        <v>0</v>
      </c>
      <c r="AH93" s="98">
        <v>445058.1</v>
      </c>
      <c r="AI93" s="98">
        <v>0</v>
      </c>
      <c r="AJ93" s="98">
        <v>0</v>
      </c>
      <c r="AK93" s="98">
        <v>0</v>
      </c>
      <c r="AL93" s="98">
        <v>0</v>
      </c>
      <c r="AM93" s="98">
        <v>0</v>
      </c>
      <c r="AN93" s="98">
        <v>21800</v>
      </c>
      <c r="AO93" s="98">
        <v>0</v>
      </c>
      <c r="AP93" s="98">
        <v>0</v>
      </c>
      <c r="AQ93" s="98">
        <v>0</v>
      </c>
      <c r="AR93" s="98">
        <v>0</v>
      </c>
      <c r="AS93" s="98">
        <v>0</v>
      </c>
      <c r="AT93" s="98">
        <v>0</v>
      </c>
      <c r="AU93" s="98">
        <v>0</v>
      </c>
      <c r="AV93" s="98">
        <v>758757564.5</v>
      </c>
      <c r="AW93" s="98">
        <v>2184163</v>
      </c>
      <c r="AX93" s="98">
        <v>0</v>
      </c>
      <c r="AY93" s="98">
        <v>0</v>
      </c>
      <c r="AZ93" s="98">
        <v>0</v>
      </c>
      <c r="BA93" s="98">
        <v>-431617</v>
      </c>
      <c r="BB93" s="98">
        <v>0</v>
      </c>
      <c r="BC93" s="98">
        <v>0</v>
      </c>
      <c r="BD93" s="98">
        <v>0</v>
      </c>
      <c r="BE93" s="98">
        <v>0</v>
      </c>
      <c r="BF93" s="98">
        <v>0</v>
      </c>
      <c r="BG93" s="98">
        <v>0</v>
      </c>
      <c r="BH93" s="98">
        <v>0</v>
      </c>
      <c r="BI93" s="98">
        <v>0</v>
      </c>
      <c r="BJ93" s="98">
        <v>0</v>
      </c>
      <c r="BK93" s="98">
        <v>0</v>
      </c>
      <c r="BL93" s="98">
        <v>1202397.71</v>
      </c>
      <c r="BM93" s="98">
        <v>0</v>
      </c>
      <c r="BN93" s="98">
        <v>0</v>
      </c>
      <c r="BO93" s="98">
        <v>0</v>
      </c>
      <c r="BP93" s="98">
        <v>0</v>
      </c>
      <c r="BQ93" s="98">
        <v>0</v>
      </c>
      <c r="BR93" s="98">
        <v>1227744</v>
      </c>
      <c r="BS93" s="98">
        <v>100182.61</v>
      </c>
      <c r="BT93" s="98">
        <v>0</v>
      </c>
      <c r="BU93" s="98">
        <v>0</v>
      </c>
      <c r="BV93" s="98">
        <v>0</v>
      </c>
      <c r="BW93" s="98">
        <v>0</v>
      </c>
      <c r="BX93" s="98">
        <v>0</v>
      </c>
      <c r="BY93" s="98">
        <v>0</v>
      </c>
      <c r="BZ93" s="98">
        <v>0</v>
      </c>
      <c r="CA93" s="98">
        <v>0</v>
      </c>
      <c r="CB93" s="98">
        <v>0</v>
      </c>
      <c r="CC93" s="98">
        <v>521840</v>
      </c>
      <c r="CD93" s="98">
        <v>0</v>
      </c>
      <c r="CE93" s="98">
        <v>0</v>
      </c>
      <c r="CF93" s="98">
        <v>0</v>
      </c>
      <c r="CG93" s="98">
        <v>0</v>
      </c>
      <c r="CH93" s="98">
        <v>0</v>
      </c>
      <c r="CI93" s="98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1"/>
      <c r="O94" s="113">
        <v>92</v>
      </c>
      <c r="P94" s="113">
        <v>0</v>
      </c>
      <c r="Q94" s="114"/>
    </row>
    <row r="95" spans="1:90" ht="13.5" thickBot="1" x14ac:dyDescent="0.25">
      <c r="A95" s="3"/>
      <c r="B95" s="10">
        <v>87</v>
      </c>
      <c r="C95" s="22" t="s">
        <v>88</v>
      </c>
      <c r="D95" s="22"/>
      <c r="M95" s="91"/>
      <c r="O95" s="113">
        <v>93</v>
      </c>
      <c r="P95" s="113">
        <v>0</v>
      </c>
      <c r="Q95" s="114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3"/>
      <c r="G96" s="103">
        <f>HLOOKUP($E$3,$P$3:$CI$269,O96,FALSE)</f>
        <v>28713</v>
      </c>
      <c r="H96" s="184">
        <f>'Model Inputs'!H13</f>
        <v>28788</v>
      </c>
      <c r="I96" s="185">
        <f>'Model Inputs'!I13</f>
        <v>28863</v>
      </c>
      <c r="J96" s="185">
        <f>'Model Inputs'!J13</f>
        <v>28938</v>
      </c>
      <c r="K96" s="185">
        <f>'Model Inputs'!K13</f>
        <v>29014</v>
      </c>
      <c r="L96" s="185">
        <f>'Model Inputs'!L13</f>
        <v>29090</v>
      </c>
      <c r="M96" s="186">
        <f>'Model Inputs'!M13</f>
        <v>29166</v>
      </c>
      <c r="N96" s="103">
        <v>3</v>
      </c>
      <c r="O96" s="113">
        <v>94</v>
      </c>
      <c r="P96" s="113">
        <v>0</v>
      </c>
      <c r="Q96" s="114">
        <v>11678</v>
      </c>
      <c r="R96" s="98">
        <v>1653</v>
      </c>
      <c r="S96" s="98">
        <v>36208</v>
      </c>
      <c r="T96" s="98">
        <v>10058</v>
      </c>
      <c r="U96" s="98">
        <v>39128</v>
      </c>
      <c r="V96" s="98">
        <v>66656</v>
      </c>
      <c r="W96" s="98">
        <v>53108</v>
      </c>
      <c r="X96" s="98">
        <v>28713</v>
      </c>
      <c r="Y96" s="98">
        <v>6757</v>
      </c>
      <c r="Z96" s="98">
        <v>1229</v>
      </c>
      <c r="AA96" s="98">
        <v>16583</v>
      </c>
      <c r="AB96" s="98">
        <v>2059</v>
      </c>
      <c r="AC96" s="98">
        <v>11705</v>
      </c>
      <c r="AD96" s="98">
        <v>203466</v>
      </c>
      <c r="AE96" s="98">
        <v>40659</v>
      </c>
      <c r="AF96" s="98">
        <v>87212</v>
      </c>
      <c r="AG96" s="98">
        <v>18438</v>
      </c>
      <c r="AH96" s="98">
        <v>3289</v>
      </c>
      <c r="AI96" s="98">
        <v>28892</v>
      </c>
      <c r="AJ96" s="98">
        <v>20556</v>
      </c>
      <c r="AK96" s="98">
        <v>3729</v>
      </c>
      <c r="AL96" s="98">
        <v>47298</v>
      </c>
      <c r="AM96" s="98">
        <v>11145</v>
      </c>
      <c r="AN96" s="98">
        <v>53789</v>
      </c>
      <c r="AO96" s="98">
        <v>21415</v>
      </c>
      <c r="AP96" s="98">
        <v>21929</v>
      </c>
      <c r="AQ96" s="98">
        <v>2703</v>
      </c>
      <c r="AR96" s="98">
        <v>241986</v>
      </c>
      <c r="AS96" s="98">
        <v>1225</v>
      </c>
      <c r="AT96" s="98">
        <v>5510</v>
      </c>
      <c r="AU96" s="98">
        <v>154106</v>
      </c>
      <c r="AV96" s="98">
        <v>1257467</v>
      </c>
      <c r="AW96" s="98">
        <v>323919</v>
      </c>
      <c r="AX96" s="98">
        <v>16157</v>
      </c>
      <c r="AY96" s="98">
        <v>5569</v>
      </c>
      <c r="AZ96" s="98">
        <v>27467</v>
      </c>
      <c r="BA96" s="98">
        <v>92405</v>
      </c>
      <c r="BB96" s="98">
        <v>10125</v>
      </c>
      <c r="BC96" s="98">
        <v>13345</v>
      </c>
      <c r="BD96" s="98">
        <v>153947</v>
      </c>
      <c r="BE96" s="98">
        <v>7096</v>
      </c>
      <c r="BF96" s="98">
        <v>35865</v>
      </c>
      <c r="BG96" s="98">
        <v>35171</v>
      </c>
      <c r="BH96" s="98">
        <v>52770</v>
      </c>
      <c r="BI96" s="98">
        <v>9008</v>
      </c>
      <c r="BJ96" s="98">
        <v>23996</v>
      </c>
      <c r="BK96" s="98">
        <v>6075</v>
      </c>
      <c r="BL96" s="98">
        <v>67388</v>
      </c>
      <c r="BM96" s="98">
        <v>11840</v>
      </c>
      <c r="BN96" s="98">
        <v>13445</v>
      </c>
      <c r="BO96" s="98">
        <v>55949</v>
      </c>
      <c r="BP96" s="98">
        <v>10892</v>
      </c>
      <c r="BQ96" s="98">
        <v>36317</v>
      </c>
      <c r="BR96" s="98">
        <v>358772</v>
      </c>
      <c r="BS96" s="98">
        <v>33386</v>
      </c>
      <c r="BT96" s="98">
        <v>4270</v>
      </c>
      <c r="BU96" s="98">
        <v>5860</v>
      </c>
      <c r="BV96" s="98">
        <v>2780</v>
      </c>
      <c r="BW96" s="98">
        <v>17072</v>
      </c>
      <c r="BX96" s="98">
        <v>50614</v>
      </c>
      <c r="BY96" s="98">
        <v>7059</v>
      </c>
      <c r="BZ96" s="98">
        <v>758311</v>
      </c>
      <c r="CA96" s="98">
        <v>118481</v>
      </c>
      <c r="CB96" s="98">
        <v>13172</v>
      </c>
      <c r="CC96" s="98">
        <v>55417</v>
      </c>
      <c r="CD96" s="98">
        <v>22666</v>
      </c>
      <c r="CE96" s="98">
        <v>3725</v>
      </c>
      <c r="CF96" s="98">
        <v>3812</v>
      </c>
      <c r="CG96" s="98">
        <v>22954</v>
      </c>
      <c r="CH96" s="98">
        <v>41798</v>
      </c>
      <c r="CI96" s="98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3"/>
      <c r="G97" s="103">
        <f>HLOOKUP($E$3,$P$3:$CI$269,O97,FALSE)</f>
        <v>468074081.25999999</v>
      </c>
      <c r="H97" s="184">
        <f>'Model Inputs'!H14</f>
        <v>462038993.57754511</v>
      </c>
      <c r="I97" s="185">
        <f>'Model Inputs'!I14</f>
        <v>456058784.84294349</v>
      </c>
      <c r="J97" s="185">
        <f>'Model Inputs'!J14</f>
        <v>450185148.55332553</v>
      </c>
      <c r="K97" s="185">
        <f>'Model Inputs'!K14</f>
        <v>444415900.30998766</v>
      </c>
      <c r="L97" s="185">
        <f>'Model Inputs'!L14</f>
        <v>438748902.78888565</v>
      </c>
      <c r="M97" s="186">
        <f>'Model Inputs'!M14</f>
        <v>433182064.70779437</v>
      </c>
      <c r="N97" s="103">
        <v>4</v>
      </c>
      <c r="O97" s="113">
        <v>95</v>
      </c>
      <c r="P97" s="113">
        <v>0</v>
      </c>
      <c r="Q97" s="114">
        <v>200403874.13999999</v>
      </c>
      <c r="R97" s="98">
        <v>31906696</v>
      </c>
      <c r="S97" s="98">
        <v>980546394.86000001</v>
      </c>
      <c r="T97" s="98">
        <v>272949575</v>
      </c>
      <c r="U97" s="98">
        <v>964115144.01999998</v>
      </c>
      <c r="V97" s="98">
        <v>1599505326</v>
      </c>
      <c r="W97" s="98">
        <v>1470032349</v>
      </c>
      <c r="X97" s="98">
        <v>468074081.25999999</v>
      </c>
      <c r="Y97" s="98">
        <v>139446467.25</v>
      </c>
      <c r="Z97" s="98">
        <v>25502478</v>
      </c>
      <c r="AA97" s="98">
        <v>293479693.64999998</v>
      </c>
      <c r="AB97" s="98">
        <v>28288106</v>
      </c>
      <c r="AC97" s="98">
        <v>239982794</v>
      </c>
      <c r="AD97" s="98">
        <v>7167845112.6199989</v>
      </c>
      <c r="AE97" s="98">
        <v>918555272.50999999</v>
      </c>
      <c r="AF97" s="98">
        <v>2385047665.52</v>
      </c>
      <c r="AG97" s="98">
        <v>483522801.10000002</v>
      </c>
      <c r="AH97" s="98">
        <v>57848454.100000001</v>
      </c>
      <c r="AI97" s="98">
        <v>483521550.28999996</v>
      </c>
      <c r="AJ97" s="98">
        <v>600448606.10000002</v>
      </c>
      <c r="AK97" s="98">
        <v>72938224.780000001</v>
      </c>
      <c r="AL97" s="98">
        <v>876411380.01999998</v>
      </c>
      <c r="AM97" s="98">
        <v>174955163.69</v>
      </c>
      <c r="AN97" s="98">
        <v>1760372045.1999998</v>
      </c>
      <c r="AO97" s="98">
        <v>417540784</v>
      </c>
      <c r="AP97" s="98">
        <v>506234922</v>
      </c>
      <c r="AQ97" s="98">
        <v>83575639</v>
      </c>
      <c r="AR97" s="98">
        <v>5380380628.0100002</v>
      </c>
      <c r="AS97" s="98">
        <v>23688932</v>
      </c>
      <c r="AT97" s="98">
        <v>138931642</v>
      </c>
      <c r="AU97" s="98">
        <v>3908785751.9499998</v>
      </c>
      <c r="AV97" s="98">
        <v>23956730886.757999</v>
      </c>
      <c r="AW97" s="98">
        <v>7348001356.9599991</v>
      </c>
      <c r="AX97" s="98">
        <v>237763328.72</v>
      </c>
      <c r="AY97" s="98">
        <v>98927894</v>
      </c>
      <c r="AZ97" s="98">
        <v>696165245.22000003</v>
      </c>
      <c r="BA97" s="98">
        <v>1757267945.5568004</v>
      </c>
      <c r="BB97" s="98">
        <v>236549949.16</v>
      </c>
      <c r="BC97" s="98">
        <v>286714247.19</v>
      </c>
      <c r="BD97" s="98">
        <v>3126105144.52</v>
      </c>
      <c r="BE97" s="98">
        <v>188126526.00999999</v>
      </c>
      <c r="BF97" s="98">
        <v>839339555</v>
      </c>
      <c r="BG97" s="98">
        <v>647253228</v>
      </c>
      <c r="BH97" s="98">
        <v>1194252686</v>
      </c>
      <c r="BI97" s="98">
        <v>195818354.28</v>
      </c>
      <c r="BJ97" s="98">
        <v>514275816</v>
      </c>
      <c r="BK97" s="98">
        <v>120944395</v>
      </c>
      <c r="BL97" s="98">
        <v>1549788054.49</v>
      </c>
      <c r="BM97" s="98">
        <v>242577213.06999999</v>
      </c>
      <c r="BN97" s="98">
        <v>300641704</v>
      </c>
      <c r="BO97" s="98">
        <v>1068108506</v>
      </c>
      <c r="BP97" s="98">
        <v>176679952</v>
      </c>
      <c r="BQ97" s="98">
        <v>776816329</v>
      </c>
      <c r="BR97" s="98">
        <v>8502650144</v>
      </c>
      <c r="BS97" s="98">
        <v>660943967.04999995</v>
      </c>
      <c r="BT97" s="98">
        <v>85528039</v>
      </c>
      <c r="BU97" s="98">
        <v>102509521</v>
      </c>
      <c r="BV97" s="98">
        <v>79023519.439999998</v>
      </c>
      <c r="BW97" s="98">
        <v>267491474.80000001</v>
      </c>
      <c r="BX97" s="98">
        <v>925595175.96000004</v>
      </c>
      <c r="BY97" s="98">
        <v>193667740.37</v>
      </c>
      <c r="BZ97" s="98">
        <v>24457588418.437057</v>
      </c>
      <c r="CA97" s="98">
        <v>2520089213</v>
      </c>
      <c r="CB97" s="98">
        <v>122137100</v>
      </c>
      <c r="CC97" s="98">
        <v>1423983897</v>
      </c>
      <c r="CD97" s="98">
        <v>352083285</v>
      </c>
      <c r="CE97" s="98">
        <v>104605880</v>
      </c>
      <c r="CF97" s="98">
        <v>149553629.61000001</v>
      </c>
      <c r="CG97" s="98">
        <v>427059905</v>
      </c>
      <c r="CH97" s="98">
        <v>849863221</v>
      </c>
      <c r="CI97" s="98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3"/>
      <c r="G98" s="103">
        <f>HLOOKUP($E$3,$P$3:$CI$269,O98,FALSE)</f>
        <v>94320</v>
      </c>
      <c r="H98" s="184">
        <f>'Model Inputs'!H15</f>
        <v>94320</v>
      </c>
      <c r="I98" s="185">
        <f>'Model Inputs'!I15</f>
        <v>94320</v>
      </c>
      <c r="J98" s="185">
        <f>'Model Inputs'!J15</f>
        <v>94320</v>
      </c>
      <c r="K98" s="185">
        <f>'Model Inputs'!K15</f>
        <v>94320</v>
      </c>
      <c r="L98" s="185">
        <f>'Model Inputs'!L15</f>
        <v>94320</v>
      </c>
      <c r="M98" s="186">
        <f>'Model Inputs'!M15</f>
        <v>94320</v>
      </c>
      <c r="N98" s="103">
        <v>5</v>
      </c>
      <c r="O98" s="113">
        <v>96</v>
      </c>
      <c r="P98" s="113">
        <v>0</v>
      </c>
      <c r="Q98" s="114">
        <v>44710</v>
      </c>
      <c r="R98" s="98">
        <v>5905</v>
      </c>
      <c r="S98" s="98">
        <v>149532</v>
      </c>
      <c r="T98" s="98">
        <v>57253</v>
      </c>
      <c r="U98" s="98">
        <v>175113</v>
      </c>
      <c r="V98" s="98">
        <v>338828</v>
      </c>
      <c r="W98" s="98">
        <v>281526</v>
      </c>
      <c r="X98" s="98">
        <v>94320</v>
      </c>
      <c r="Y98" s="98">
        <v>28656</v>
      </c>
      <c r="Z98" s="98">
        <v>7029</v>
      </c>
      <c r="AA98" s="98">
        <v>58082</v>
      </c>
      <c r="AB98" s="98">
        <v>6635</v>
      </c>
      <c r="AC98" s="98">
        <v>59146</v>
      </c>
      <c r="AD98" s="98">
        <v>1391623</v>
      </c>
      <c r="AE98" s="98">
        <v>175602</v>
      </c>
      <c r="AF98" s="98">
        <v>463400</v>
      </c>
      <c r="AG98" s="98">
        <v>82552</v>
      </c>
      <c r="AH98" s="98">
        <v>13571</v>
      </c>
      <c r="AI98" s="98">
        <v>109044</v>
      </c>
      <c r="AJ98" s="98">
        <v>104538</v>
      </c>
      <c r="AK98" s="98">
        <v>16796</v>
      </c>
      <c r="AL98" s="98">
        <v>185132</v>
      </c>
      <c r="AM98" s="98">
        <v>41662</v>
      </c>
      <c r="AN98" s="98">
        <v>292675</v>
      </c>
      <c r="AO98" s="98">
        <v>73744</v>
      </c>
      <c r="AP98" s="98">
        <v>101316</v>
      </c>
      <c r="AQ98" s="98">
        <v>16408</v>
      </c>
      <c r="AR98" s="98">
        <v>980087</v>
      </c>
      <c r="AS98" s="98">
        <v>5587</v>
      </c>
      <c r="AT98" s="98">
        <v>33170</v>
      </c>
      <c r="AU98" s="98">
        <v>797</v>
      </c>
      <c r="AV98" s="98">
        <v>4243390</v>
      </c>
      <c r="AW98" s="98">
        <v>1374915</v>
      </c>
      <c r="AX98" s="98">
        <v>50975</v>
      </c>
      <c r="AY98" s="98">
        <v>20693</v>
      </c>
      <c r="AZ98" s="98">
        <v>130791</v>
      </c>
      <c r="BA98" s="98">
        <v>328007</v>
      </c>
      <c r="BB98" s="98">
        <v>42548</v>
      </c>
      <c r="BC98" s="98">
        <v>57404</v>
      </c>
      <c r="BD98" s="98">
        <v>638017</v>
      </c>
      <c r="BE98" s="98">
        <v>34138</v>
      </c>
      <c r="BF98" s="98">
        <v>166331</v>
      </c>
      <c r="BG98" s="98">
        <v>139280</v>
      </c>
      <c r="BH98" s="98">
        <v>245124</v>
      </c>
      <c r="BI98" s="98">
        <v>42709</v>
      </c>
      <c r="BJ98" s="98">
        <v>106743</v>
      </c>
      <c r="BK98" s="98">
        <v>23679</v>
      </c>
      <c r="BL98" s="98">
        <v>340880</v>
      </c>
      <c r="BM98" s="98">
        <v>45023</v>
      </c>
      <c r="BN98" s="98">
        <v>56062</v>
      </c>
      <c r="BO98" s="98">
        <v>211375</v>
      </c>
      <c r="BP98" s="98">
        <v>34706</v>
      </c>
      <c r="BQ98" s="98">
        <v>142939</v>
      </c>
      <c r="BR98" s="98">
        <v>1781484</v>
      </c>
      <c r="BS98" s="98">
        <v>138336</v>
      </c>
      <c r="BT98" s="98">
        <v>16080</v>
      </c>
      <c r="BU98" s="98">
        <v>28953</v>
      </c>
      <c r="BV98" s="98">
        <v>21167</v>
      </c>
      <c r="BW98" s="98">
        <v>57151</v>
      </c>
      <c r="BX98" s="98">
        <v>178517</v>
      </c>
      <c r="BY98" s="98">
        <v>37922</v>
      </c>
      <c r="BZ98" s="98">
        <v>4404382</v>
      </c>
      <c r="CA98" s="98">
        <v>470705</v>
      </c>
      <c r="CB98" s="98">
        <v>29681</v>
      </c>
      <c r="CC98" s="98">
        <v>269427</v>
      </c>
      <c r="CD98" s="98">
        <v>73422</v>
      </c>
      <c r="CE98" s="98">
        <v>17359</v>
      </c>
      <c r="CF98" s="98">
        <v>26490</v>
      </c>
      <c r="CG98" s="98">
        <v>93376</v>
      </c>
      <c r="CH98" s="98">
        <v>181742</v>
      </c>
      <c r="CI98" s="98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3"/>
      <c r="G99" s="103">
        <f>HLOOKUP($E$3,$P$3:$CI$269,O99,FALSE)</f>
        <v>1028</v>
      </c>
      <c r="H99" s="184">
        <f>'Model Inputs'!H16</f>
        <v>1028</v>
      </c>
      <c r="I99" s="185">
        <f>'Model Inputs'!I16</f>
        <v>1028</v>
      </c>
      <c r="J99" s="185">
        <f>'Model Inputs'!J16</f>
        <v>1028</v>
      </c>
      <c r="K99" s="185">
        <f>'Model Inputs'!K16</f>
        <v>1028</v>
      </c>
      <c r="L99" s="185">
        <f>'Model Inputs'!L16</f>
        <v>1028</v>
      </c>
      <c r="M99" s="186">
        <f>'Model Inputs'!M16</f>
        <v>1028</v>
      </c>
      <c r="N99" s="103">
        <v>6</v>
      </c>
      <c r="O99" s="113">
        <v>97</v>
      </c>
      <c r="P99" s="113">
        <v>0</v>
      </c>
      <c r="Q99" s="114">
        <v>1849</v>
      </c>
      <c r="R99" s="98">
        <v>92</v>
      </c>
      <c r="S99" s="98">
        <v>783</v>
      </c>
      <c r="T99" s="98">
        <v>556</v>
      </c>
      <c r="U99" s="98">
        <v>498</v>
      </c>
      <c r="V99" s="98">
        <v>1536</v>
      </c>
      <c r="W99" s="98">
        <v>1162</v>
      </c>
      <c r="X99" s="98">
        <v>1028</v>
      </c>
      <c r="Y99" s="98">
        <v>151</v>
      </c>
      <c r="Z99" s="98">
        <v>27</v>
      </c>
      <c r="AA99" s="98">
        <v>354</v>
      </c>
      <c r="AB99" s="98">
        <v>36</v>
      </c>
      <c r="AC99" s="98">
        <v>157</v>
      </c>
      <c r="AD99" s="98">
        <v>5203</v>
      </c>
      <c r="AE99" s="98">
        <v>954</v>
      </c>
      <c r="AF99" s="98">
        <v>1114</v>
      </c>
      <c r="AG99" s="98">
        <v>352</v>
      </c>
      <c r="AH99" s="98">
        <v>140</v>
      </c>
      <c r="AI99" s="98">
        <v>448</v>
      </c>
      <c r="AJ99" s="98">
        <v>260</v>
      </c>
      <c r="AK99" s="98">
        <v>76</v>
      </c>
      <c r="AL99" s="98">
        <v>1001</v>
      </c>
      <c r="AM99" s="98">
        <v>244</v>
      </c>
      <c r="AN99" s="98">
        <v>1133</v>
      </c>
      <c r="AO99" s="98">
        <v>1733</v>
      </c>
      <c r="AP99" s="98">
        <v>1556</v>
      </c>
      <c r="AQ99" s="98">
        <v>68</v>
      </c>
      <c r="AR99" s="98">
        <v>3512</v>
      </c>
      <c r="AS99" s="98">
        <v>21</v>
      </c>
      <c r="AT99" s="98">
        <v>68</v>
      </c>
      <c r="AU99" s="98">
        <v>3266</v>
      </c>
      <c r="AV99" s="98">
        <v>121209</v>
      </c>
      <c r="AW99" s="98">
        <v>5572</v>
      </c>
      <c r="AX99" s="98">
        <v>833</v>
      </c>
      <c r="AY99" s="98">
        <v>98</v>
      </c>
      <c r="AZ99" s="98">
        <v>356</v>
      </c>
      <c r="BA99" s="98">
        <v>1918</v>
      </c>
      <c r="BB99" s="98">
        <v>192</v>
      </c>
      <c r="BC99" s="98">
        <v>367</v>
      </c>
      <c r="BD99" s="98">
        <v>2866</v>
      </c>
      <c r="BE99" s="98">
        <v>129</v>
      </c>
      <c r="BF99" s="98">
        <v>1021</v>
      </c>
      <c r="BG99" s="98">
        <v>855</v>
      </c>
      <c r="BH99" s="98">
        <v>1977</v>
      </c>
      <c r="BI99" s="98">
        <v>333</v>
      </c>
      <c r="BJ99" s="98">
        <v>572</v>
      </c>
      <c r="BK99" s="98">
        <v>370</v>
      </c>
      <c r="BL99" s="98">
        <v>1846</v>
      </c>
      <c r="BM99" s="98">
        <v>209</v>
      </c>
      <c r="BN99" s="98">
        <v>233</v>
      </c>
      <c r="BO99" s="98">
        <v>962</v>
      </c>
      <c r="BP99" s="98">
        <v>178</v>
      </c>
      <c r="BQ99" s="98">
        <v>563</v>
      </c>
      <c r="BR99" s="98">
        <v>7662</v>
      </c>
      <c r="BS99" s="98">
        <v>744</v>
      </c>
      <c r="BT99" s="98">
        <v>79</v>
      </c>
      <c r="BU99" s="98">
        <v>105</v>
      </c>
      <c r="BV99" s="98">
        <v>275</v>
      </c>
      <c r="BW99" s="98">
        <v>262</v>
      </c>
      <c r="BX99" s="98">
        <v>1181</v>
      </c>
      <c r="BY99" s="98">
        <v>134</v>
      </c>
      <c r="BZ99" s="98">
        <v>10348</v>
      </c>
      <c r="CA99" s="98">
        <v>2248</v>
      </c>
      <c r="CB99" s="98">
        <v>285</v>
      </c>
      <c r="CC99" s="98">
        <v>1618</v>
      </c>
      <c r="CD99" s="98">
        <v>480</v>
      </c>
      <c r="CE99" s="98">
        <v>76</v>
      </c>
      <c r="CF99" s="98">
        <v>61</v>
      </c>
      <c r="CG99" s="98">
        <v>522</v>
      </c>
      <c r="CH99" s="98">
        <v>1084</v>
      </c>
      <c r="CI99" s="98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3"/>
      <c r="O100" s="113">
        <v>98</v>
      </c>
      <c r="P100" s="113">
        <v>0</v>
      </c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  <c r="AJ100" s="98"/>
      <c r="AK100" s="98"/>
      <c r="AL100" s="98"/>
      <c r="AM100" s="98"/>
      <c r="AN100" s="98"/>
      <c r="AO100" s="98"/>
      <c r="AP100" s="98"/>
      <c r="AQ100" s="98"/>
      <c r="AR100" s="98"/>
      <c r="AS100" s="98"/>
      <c r="AT100" s="98"/>
      <c r="AU100" s="98"/>
      <c r="AV100" s="98"/>
      <c r="AW100" s="98"/>
      <c r="AX100" s="98"/>
      <c r="AY100" s="98"/>
      <c r="AZ100" s="98"/>
      <c r="BA100" s="98"/>
      <c r="BB100" s="98"/>
      <c r="BC100" s="98"/>
      <c r="BD100" s="98"/>
      <c r="BE100" s="98"/>
      <c r="BF100" s="98"/>
      <c r="BG100" s="98"/>
      <c r="BH100" s="98"/>
      <c r="BI100" s="98"/>
      <c r="BJ100" s="98"/>
      <c r="BK100" s="98"/>
      <c r="BL100" s="98"/>
      <c r="BM100" s="98"/>
      <c r="BN100" s="98"/>
      <c r="BO100" s="98"/>
      <c r="BP100" s="98"/>
      <c r="BQ100" s="98"/>
      <c r="BR100" s="98"/>
      <c r="BS100" s="98"/>
      <c r="BT100" s="98"/>
      <c r="BU100" s="98"/>
      <c r="BV100" s="98"/>
      <c r="BW100" s="98"/>
      <c r="BX100" s="98"/>
      <c r="BY100" s="98"/>
      <c r="BZ100" s="98"/>
      <c r="CA100" s="98"/>
      <c r="CB100" s="98"/>
      <c r="CC100" s="98"/>
      <c r="CD100" s="98"/>
      <c r="CE100" s="98"/>
      <c r="CF100" s="98"/>
      <c r="CG100" s="98"/>
      <c r="CH100" s="98"/>
      <c r="CI100" s="98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3"/>
      <c r="O101" s="113">
        <v>99</v>
      </c>
      <c r="P101" s="113">
        <v>0</v>
      </c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8"/>
      <c r="BY101" s="98"/>
      <c r="BZ101" s="98"/>
      <c r="CA101" s="98"/>
      <c r="CB101" s="98"/>
      <c r="CC101" s="98"/>
      <c r="CD101" s="98"/>
      <c r="CE101" s="98"/>
      <c r="CF101" s="98"/>
      <c r="CG101" s="98"/>
      <c r="CH101" s="98"/>
      <c r="CI101" s="98"/>
      <c r="CJ101" s="8"/>
      <c r="CK101" s="8"/>
      <c r="CL101" s="8"/>
    </row>
    <row r="102" spans="1:90" s="3" customFormat="1" ht="13.5" thickBot="1" x14ac:dyDescent="0.25">
      <c r="A102" s="235" t="s">
        <v>93</v>
      </c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8"/>
      <c r="N102" s="103"/>
      <c r="O102" s="113">
        <v>100</v>
      </c>
      <c r="P102" s="113">
        <v>0</v>
      </c>
      <c r="Q102" s="9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8"/>
      <c r="BY102" s="98"/>
      <c r="BZ102" s="98"/>
      <c r="CA102" s="98"/>
      <c r="CB102" s="98"/>
      <c r="CC102" s="98"/>
      <c r="CD102" s="98"/>
      <c r="CE102" s="98"/>
      <c r="CF102" s="98"/>
      <c r="CG102" s="98"/>
      <c r="CH102" s="98"/>
      <c r="CI102" s="98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3"/>
      <c r="O103" s="113">
        <v>101</v>
      </c>
      <c r="P103" s="113">
        <v>0</v>
      </c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8"/>
      <c r="BY103" s="98"/>
      <c r="BZ103" s="98"/>
      <c r="CA103" s="98"/>
      <c r="CB103" s="98"/>
      <c r="CC103" s="98"/>
      <c r="CD103" s="98"/>
      <c r="CE103" s="98"/>
      <c r="CF103" s="98"/>
      <c r="CG103" s="98"/>
      <c r="CH103" s="98"/>
      <c r="CI103" s="98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3"/>
      <c r="O104" s="113">
        <v>102</v>
      </c>
      <c r="P104" s="113">
        <v>0</v>
      </c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  <c r="AD104" s="98"/>
      <c r="AE104" s="98"/>
      <c r="AF104" s="98"/>
      <c r="AG104" s="98"/>
      <c r="AH104" s="98"/>
      <c r="AI104" s="98"/>
      <c r="AJ104" s="98"/>
      <c r="AK104" s="98"/>
      <c r="AL104" s="98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8"/>
      <c r="BY104" s="98"/>
      <c r="BZ104" s="98"/>
      <c r="CA104" s="98"/>
      <c r="CB104" s="98"/>
      <c r="CC104" s="98"/>
      <c r="CD104" s="98"/>
      <c r="CE104" s="98"/>
      <c r="CF104" s="98"/>
      <c r="CG104" s="98"/>
      <c r="CH104" s="98"/>
      <c r="CI104" s="98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3">
        <v>103</v>
      </c>
      <c r="P105" s="113">
        <v>0</v>
      </c>
    </row>
    <row r="106" spans="1:90" x14ac:dyDescent="0.2">
      <c r="A106" s="3"/>
      <c r="B106" s="10">
        <v>95</v>
      </c>
      <c r="C106" s="3"/>
      <c r="D106" s="3"/>
      <c r="E106" s="3"/>
      <c r="O106" s="113">
        <v>104</v>
      </c>
      <c r="P106" s="113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3"/>
      <c r="G107" s="29">
        <f>HLOOKUP($E$3,$P$3:$CI$269,O107,FALSE)</f>
        <v>9169775.3900000006</v>
      </c>
      <c r="H107" s="29">
        <f t="shared" ref="H107:K107" si="4">H89</f>
        <v>9798258.4600000009</v>
      </c>
      <c r="I107" s="29">
        <f t="shared" si="4"/>
        <v>10190023.699999999</v>
      </c>
      <c r="J107" s="29">
        <f t="shared" si="4"/>
        <v>10393824.173999999</v>
      </c>
      <c r="K107" s="29">
        <f t="shared" si="4"/>
        <v>10601700.65748</v>
      </c>
      <c r="L107" s="29">
        <f t="shared" ref="L107:M107" si="5">L89</f>
        <v>10813734.6706296</v>
      </c>
      <c r="M107" s="29">
        <f t="shared" si="5"/>
        <v>11030009.364042193</v>
      </c>
      <c r="O107" s="113">
        <v>105</v>
      </c>
      <c r="P107" s="113">
        <v>0</v>
      </c>
      <c r="Q107" s="113">
        <v>11595830.620000001</v>
      </c>
      <c r="R107" s="127">
        <v>1025877.1</v>
      </c>
      <c r="S107" s="127">
        <v>11951306.66</v>
      </c>
      <c r="T107" s="127">
        <v>3053613.39</v>
      </c>
      <c r="U107" s="127">
        <v>8836880.7699999996</v>
      </c>
      <c r="V107" s="127">
        <v>17198232.16</v>
      </c>
      <c r="W107" s="127">
        <v>14084887.899999997</v>
      </c>
      <c r="X107" s="127">
        <v>9169775.3900000006</v>
      </c>
      <c r="Y107" s="127">
        <v>2106951.86</v>
      </c>
      <c r="Z107" s="127">
        <v>709664.39</v>
      </c>
      <c r="AA107" s="127">
        <v>4712043.09</v>
      </c>
      <c r="AB107" s="127">
        <v>613272.34000000008</v>
      </c>
      <c r="AC107" s="127">
        <v>2585911.6999999997</v>
      </c>
      <c r="AD107" s="127">
        <v>58060011.620000005</v>
      </c>
      <c r="AE107" s="127">
        <v>8867629.3999999985</v>
      </c>
      <c r="AF107" s="127">
        <v>23151256.610000007</v>
      </c>
      <c r="AG107" s="127">
        <v>5682216.3899999997</v>
      </c>
      <c r="AH107" s="127">
        <v>1434728.871</v>
      </c>
      <c r="AI107" s="127">
        <v>6658005.5300000012</v>
      </c>
      <c r="AJ107" s="127">
        <v>5095653.5299999993</v>
      </c>
      <c r="AK107" s="127">
        <v>1575628.94</v>
      </c>
      <c r="AL107" s="127">
        <v>13121322.159999998</v>
      </c>
      <c r="AM107" s="127">
        <v>2874145.8699999996</v>
      </c>
      <c r="AN107" s="113">
        <v>14875577.880000001</v>
      </c>
      <c r="AO107" s="113">
        <v>7564016.7199999997</v>
      </c>
      <c r="AP107" s="113">
        <v>5780048.9799999995</v>
      </c>
      <c r="AQ107" s="113">
        <v>1218971.48</v>
      </c>
      <c r="AR107" s="113">
        <v>61775705.5</v>
      </c>
      <c r="AS107" s="113">
        <v>517393.55000000005</v>
      </c>
      <c r="AT107" s="113">
        <v>894851.55999999982</v>
      </c>
      <c r="AU107" s="113">
        <v>26810797.34</v>
      </c>
      <c r="AV107" s="113">
        <v>529290910.43999994</v>
      </c>
      <c r="AW107" s="113">
        <v>76651195.643000007</v>
      </c>
      <c r="AX107" s="113">
        <v>5396319.3000000007</v>
      </c>
      <c r="AY107" s="113">
        <v>2227469.5300000003</v>
      </c>
      <c r="AZ107" s="113">
        <v>6534223</v>
      </c>
      <c r="BA107" s="113">
        <v>14237678.339999998</v>
      </c>
      <c r="BB107" s="113">
        <v>2180798.4800000004</v>
      </c>
      <c r="BC107" s="113">
        <v>5369253.2800000003</v>
      </c>
      <c r="BD107" s="113">
        <v>33285765.659999996</v>
      </c>
      <c r="BE107" s="113">
        <v>2390722.46</v>
      </c>
      <c r="BF107" s="113">
        <v>9832673</v>
      </c>
      <c r="BG107" s="113">
        <v>7157789.4399999995</v>
      </c>
      <c r="BH107" s="113">
        <v>16150052.070000002</v>
      </c>
      <c r="BI107" s="113">
        <v>2227069.3099999996</v>
      </c>
      <c r="BJ107" s="113">
        <v>6012466.9500000002</v>
      </c>
      <c r="BK107" s="113">
        <v>2293522.0105000003</v>
      </c>
      <c r="BL107" s="113">
        <v>17379029.98</v>
      </c>
      <c r="BM107" s="113">
        <v>3280264.46</v>
      </c>
      <c r="BN107" s="113">
        <v>4427205</v>
      </c>
      <c r="BO107" s="113">
        <v>11377238.940000001</v>
      </c>
      <c r="BP107" s="113">
        <v>2770874.73</v>
      </c>
      <c r="BQ107" s="113">
        <v>7951782.46</v>
      </c>
      <c r="BR107" s="113">
        <v>87218390.00999999</v>
      </c>
      <c r="BS107" s="113">
        <v>10829422.390000001</v>
      </c>
      <c r="BT107" s="113">
        <v>1313914.1299999999</v>
      </c>
      <c r="BU107" s="113">
        <v>2100783.91</v>
      </c>
      <c r="BV107" s="113">
        <v>1399313.34</v>
      </c>
      <c r="BW107" s="113">
        <v>3793637.18</v>
      </c>
      <c r="BX107" s="113">
        <v>13874654.810000001</v>
      </c>
      <c r="BY107" s="113">
        <v>2468044.7800000003</v>
      </c>
      <c r="BZ107" s="113">
        <v>228941344.59999999</v>
      </c>
      <c r="CA107" s="113">
        <v>25547094.739999998</v>
      </c>
      <c r="CB107" s="113">
        <v>2804267.4299999997</v>
      </c>
      <c r="CC107" s="113">
        <v>12148950.060000001</v>
      </c>
      <c r="CD107" s="113">
        <v>6172834</v>
      </c>
      <c r="CE107" s="113">
        <v>1644603.02</v>
      </c>
      <c r="CF107" s="113">
        <v>1721457</v>
      </c>
      <c r="CG107" s="113">
        <v>5196668.3600000003</v>
      </c>
      <c r="CH107" s="113">
        <v>11079402.68</v>
      </c>
      <c r="CI107" s="113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3">
        <v>106</v>
      </c>
      <c r="P108" s="113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3">
        <v>107</v>
      </c>
      <c r="P109" s="113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5">
        <f t="shared" ref="G110:G119" si="6">HLOOKUP($E$3,$P$3:$CI$269,O110,FALSE)</f>
        <v>6.5054666666666677E-2</v>
      </c>
      <c r="H110" s="199">
        <v>6.3500000000000001E-2</v>
      </c>
      <c r="I110" s="200">
        <v>5.8700000000000002E-2</v>
      </c>
      <c r="J110" s="200">
        <f>'Model Inputs'!J22</f>
        <v>5.8700000000000002E-2</v>
      </c>
      <c r="K110" s="200">
        <f>'Model Inputs'!K22</f>
        <v>5.8700000000000002E-2</v>
      </c>
      <c r="L110" s="200">
        <f>'Model Inputs'!L22</f>
        <v>5.8700000000000002E-2</v>
      </c>
      <c r="M110" s="201">
        <f>'Model Inputs'!M22</f>
        <v>5.8700000000000002E-2</v>
      </c>
      <c r="N110" s="103">
        <v>10</v>
      </c>
      <c r="O110" s="113">
        <v>108</v>
      </c>
      <c r="P110" s="113">
        <v>0</v>
      </c>
      <c r="Q110" s="113">
        <v>6.5054666666666677E-2</v>
      </c>
      <c r="R110" s="129">
        <v>6.5054666666666677E-2</v>
      </c>
      <c r="S110" s="129">
        <v>6.5054666666666677E-2</v>
      </c>
      <c r="T110" s="129">
        <v>6.5054666666666677E-2</v>
      </c>
      <c r="U110" s="129">
        <v>6.5054666666666677E-2</v>
      </c>
      <c r="V110" s="129">
        <v>6.5054666666666677E-2</v>
      </c>
      <c r="W110" s="129">
        <v>6.5054666666666677E-2</v>
      </c>
      <c r="X110" s="129">
        <v>6.5054666666666677E-2</v>
      </c>
      <c r="Y110" s="129">
        <v>6.5054666666666677E-2</v>
      </c>
      <c r="Z110" s="129">
        <v>6.5054666666666677E-2</v>
      </c>
      <c r="AA110" s="129">
        <v>6.5054666666666677E-2</v>
      </c>
      <c r="AB110" s="129">
        <v>6.5054666666666677E-2</v>
      </c>
      <c r="AC110" s="129">
        <v>6.5054666666666677E-2</v>
      </c>
      <c r="AD110" s="129">
        <v>6.5054666666666677E-2</v>
      </c>
      <c r="AE110" s="129">
        <v>6.5054666666666677E-2</v>
      </c>
      <c r="AF110" s="129">
        <v>6.5054666666666677E-2</v>
      </c>
      <c r="AG110" s="129">
        <v>6.5054666666666677E-2</v>
      </c>
      <c r="AH110" s="129">
        <v>6.5054666666666677E-2</v>
      </c>
      <c r="AI110" s="129">
        <v>6.5054666666666677E-2</v>
      </c>
      <c r="AJ110" s="129">
        <v>6.5054666666666677E-2</v>
      </c>
      <c r="AK110" s="129">
        <v>6.5054666666666677E-2</v>
      </c>
      <c r="AL110" s="129">
        <v>6.5054666666666677E-2</v>
      </c>
      <c r="AM110" s="129">
        <v>6.5054666666666677E-2</v>
      </c>
      <c r="AN110" s="113">
        <v>6.5054666666666677E-2</v>
      </c>
      <c r="AO110" s="113">
        <v>6.5054666666666677E-2</v>
      </c>
      <c r="AP110" s="113">
        <v>6.5054666666666677E-2</v>
      </c>
      <c r="AQ110" s="113">
        <v>6.5054666666666677E-2</v>
      </c>
      <c r="AR110" s="113">
        <v>6.5054666666666677E-2</v>
      </c>
      <c r="AS110" s="113">
        <v>6.5054666666666677E-2</v>
      </c>
      <c r="AT110" s="113">
        <v>6.5054666666666677E-2</v>
      </c>
      <c r="AU110" s="113">
        <v>6.5054666666666677E-2</v>
      </c>
      <c r="AV110" s="113">
        <v>6.5054666666666677E-2</v>
      </c>
      <c r="AW110" s="113">
        <v>6.5054666666666677E-2</v>
      </c>
      <c r="AX110" s="113">
        <v>6.5054666666666677E-2</v>
      </c>
      <c r="AY110" s="113">
        <v>6.5054666666666677E-2</v>
      </c>
      <c r="AZ110" s="113">
        <v>6.5054666666666677E-2</v>
      </c>
      <c r="BA110" s="113">
        <v>6.5054666666666677E-2</v>
      </c>
      <c r="BB110" s="113">
        <v>6.5054666666666677E-2</v>
      </c>
      <c r="BC110" s="113">
        <v>6.5054666666666677E-2</v>
      </c>
      <c r="BD110" s="113">
        <v>6.5054666666666677E-2</v>
      </c>
      <c r="BE110" s="113">
        <v>6.5054666666666677E-2</v>
      </c>
      <c r="BF110" s="113">
        <v>6.5054666666666677E-2</v>
      </c>
      <c r="BG110" s="113">
        <v>6.5054666666666677E-2</v>
      </c>
      <c r="BH110" s="113">
        <v>6.5054666666666677E-2</v>
      </c>
      <c r="BI110" s="113">
        <v>6.5054666666666677E-2</v>
      </c>
      <c r="BJ110" s="113">
        <v>6.5054666666666677E-2</v>
      </c>
      <c r="BK110" s="113">
        <v>6.5054666666666677E-2</v>
      </c>
      <c r="BL110" s="113">
        <v>6.5054666666666677E-2</v>
      </c>
      <c r="BM110" s="113">
        <v>6.5054666666666677E-2</v>
      </c>
      <c r="BN110" s="113">
        <v>6.5054666666666677E-2</v>
      </c>
      <c r="BO110" s="113">
        <v>6.5054666666666677E-2</v>
      </c>
      <c r="BP110" s="113">
        <v>6.5054666666666677E-2</v>
      </c>
      <c r="BQ110" s="113">
        <v>6.5054666666666677E-2</v>
      </c>
      <c r="BR110" s="113">
        <v>6.5054666666666677E-2</v>
      </c>
      <c r="BS110" s="113">
        <v>6.5054666666666677E-2</v>
      </c>
      <c r="BT110" s="113">
        <v>6.5054666666666677E-2</v>
      </c>
      <c r="BU110" s="113">
        <v>6.5054666666666677E-2</v>
      </c>
      <c r="BV110" s="113">
        <v>6.5054666666666677E-2</v>
      </c>
      <c r="BW110" s="113">
        <v>6.5054666666666677E-2</v>
      </c>
      <c r="BX110" s="113">
        <v>6.5054666666666677E-2</v>
      </c>
      <c r="BY110" s="113">
        <v>6.5054666666666677E-2</v>
      </c>
      <c r="BZ110" s="113">
        <v>6.5054666666666677E-2</v>
      </c>
      <c r="CA110" s="113">
        <v>6.5054666666666677E-2</v>
      </c>
      <c r="CB110" s="113">
        <v>6.5054666666666677E-2</v>
      </c>
      <c r="CC110" s="113">
        <v>6.5054666666666677E-2</v>
      </c>
      <c r="CD110" s="113">
        <v>6.5054666666666677E-2</v>
      </c>
      <c r="CE110" s="113">
        <v>6.5054666666666677E-2</v>
      </c>
      <c r="CF110" s="113">
        <v>6.5054666666666677E-2</v>
      </c>
      <c r="CG110" s="113">
        <v>6.5054666666666677E-2</v>
      </c>
      <c r="CH110" s="113">
        <v>6.5054666666666677E-2</v>
      </c>
      <c r="CI110" s="113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3">
        <v>109</v>
      </c>
      <c r="P111" s="113">
        <v>0</v>
      </c>
      <c r="Q111" s="113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29">
        <v>4.5900000000000003E-2</v>
      </c>
      <c r="AN111" s="113">
        <v>4.5900000000000003E-2</v>
      </c>
      <c r="AO111" s="113">
        <v>4.5900000000000003E-2</v>
      </c>
      <c r="AP111" s="113">
        <v>4.5900000000000003E-2</v>
      </c>
      <c r="AQ111" s="113">
        <v>4.5900000000000003E-2</v>
      </c>
      <c r="AR111" s="113">
        <v>4.5900000000000003E-2</v>
      </c>
      <c r="AS111" s="113">
        <v>4.5900000000000003E-2</v>
      </c>
      <c r="AT111" s="113">
        <v>4.5900000000000003E-2</v>
      </c>
      <c r="AU111" s="113">
        <v>4.5900000000000003E-2</v>
      </c>
      <c r="AV111" s="113">
        <v>4.5900000000000003E-2</v>
      </c>
      <c r="AW111" s="113">
        <v>4.5900000000000003E-2</v>
      </c>
      <c r="AX111" s="113">
        <v>4.5900000000000003E-2</v>
      </c>
      <c r="AY111" s="113">
        <v>4.5900000000000003E-2</v>
      </c>
      <c r="AZ111" s="113">
        <v>4.5900000000000003E-2</v>
      </c>
      <c r="BA111" s="113">
        <v>4.5900000000000003E-2</v>
      </c>
      <c r="BB111" s="113">
        <v>4.5900000000000003E-2</v>
      </c>
      <c r="BC111" s="113">
        <v>4.5900000000000003E-2</v>
      </c>
      <c r="BD111" s="113">
        <v>4.5900000000000003E-2</v>
      </c>
      <c r="BE111" s="113">
        <v>4.5900000000000003E-2</v>
      </c>
      <c r="BF111" s="113">
        <v>4.5900000000000003E-2</v>
      </c>
      <c r="BG111" s="113">
        <v>4.5900000000000003E-2</v>
      </c>
      <c r="BH111" s="113">
        <v>4.5900000000000003E-2</v>
      </c>
      <c r="BI111" s="113">
        <v>4.5900000000000003E-2</v>
      </c>
      <c r="BJ111" s="113">
        <v>4.5900000000000003E-2</v>
      </c>
      <c r="BK111" s="113">
        <v>4.5900000000000003E-2</v>
      </c>
      <c r="BL111" s="113">
        <v>4.5900000000000003E-2</v>
      </c>
      <c r="BM111" s="113">
        <v>4.5900000000000003E-2</v>
      </c>
      <c r="BN111" s="113">
        <v>4.5900000000000003E-2</v>
      </c>
      <c r="BO111" s="113">
        <v>4.5900000000000003E-2</v>
      </c>
      <c r="BP111" s="113">
        <v>4.5900000000000003E-2</v>
      </c>
      <c r="BQ111" s="113">
        <v>4.5900000000000003E-2</v>
      </c>
      <c r="BR111" s="113">
        <v>4.5900000000000003E-2</v>
      </c>
      <c r="BS111" s="113">
        <v>4.5900000000000003E-2</v>
      </c>
      <c r="BT111" s="113">
        <v>4.5900000000000003E-2</v>
      </c>
      <c r="BU111" s="113">
        <v>4.5900000000000003E-2</v>
      </c>
      <c r="BV111" s="113">
        <v>4.5900000000000003E-2</v>
      </c>
      <c r="BW111" s="113">
        <v>4.5900000000000003E-2</v>
      </c>
      <c r="BX111" s="113">
        <v>4.5900000000000003E-2</v>
      </c>
      <c r="BY111" s="113">
        <v>4.5900000000000003E-2</v>
      </c>
      <c r="BZ111" s="113">
        <v>4.5900000000000003E-2</v>
      </c>
      <c r="CA111" s="113">
        <v>4.5900000000000003E-2</v>
      </c>
      <c r="CB111" s="113">
        <v>4.5900000000000003E-2</v>
      </c>
      <c r="CC111" s="113">
        <v>4.5900000000000003E-2</v>
      </c>
      <c r="CD111" s="113">
        <v>4.5900000000000003E-2</v>
      </c>
      <c r="CE111" s="113">
        <v>4.5900000000000003E-2</v>
      </c>
      <c r="CF111" s="113">
        <v>4.5900000000000003E-2</v>
      </c>
      <c r="CG111" s="113">
        <v>4.5900000000000003E-2</v>
      </c>
      <c r="CH111" s="113">
        <v>4.5900000000000003E-2</v>
      </c>
      <c r="CI111" s="113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2">
        <f>G112*EXP('Model Inputs'!H21)</f>
        <v>165.70687961774755</v>
      </c>
      <c r="I112" s="203">
        <f>H112*EXP('Model Inputs'!I21)</f>
        <v>168.33656781093197</v>
      </c>
      <c r="J112" s="203">
        <f>I112*EXP('Model Inputs'!J21)</f>
        <v>171.00798788639747</v>
      </c>
      <c r="K112" s="203">
        <f>J112*EXP('Model Inputs'!K21)</f>
        <v>173.72180210897196</v>
      </c>
      <c r="L112" s="203">
        <f>K112*EXP('Model Inputs'!L21)</f>
        <v>176.47868325330651</v>
      </c>
      <c r="M112" s="204">
        <f>L112*EXP('Model Inputs'!M21)</f>
        <v>179.27931477066113</v>
      </c>
      <c r="N112" s="103">
        <v>9</v>
      </c>
      <c r="O112" s="113">
        <v>110</v>
      </c>
      <c r="P112" s="113">
        <v>0</v>
      </c>
      <c r="Q112" s="113">
        <v>163.11827138765909</v>
      </c>
      <c r="R112" s="116">
        <v>163.11827138765909</v>
      </c>
      <c r="S112" s="116">
        <v>163.11827138765909</v>
      </c>
      <c r="T112" s="116">
        <v>163.11827138765909</v>
      </c>
      <c r="U112" s="116">
        <v>163.11827138765909</v>
      </c>
      <c r="V112" s="116">
        <v>163.11827138765909</v>
      </c>
      <c r="W112" s="116">
        <v>163.11827138765909</v>
      </c>
      <c r="X112" s="116">
        <v>163.11827138765909</v>
      </c>
      <c r="Y112" s="116">
        <v>163.11827138765909</v>
      </c>
      <c r="Z112" s="116">
        <v>163.11827138765909</v>
      </c>
      <c r="AA112" s="116">
        <v>163.11827138765909</v>
      </c>
      <c r="AB112" s="116">
        <v>163.11827138765909</v>
      </c>
      <c r="AC112" s="116">
        <v>163.11827138765909</v>
      </c>
      <c r="AD112" s="116">
        <v>163.11827138765909</v>
      </c>
      <c r="AE112" s="116">
        <v>163.11827138765909</v>
      </c>
      <c r="AF112" s="116">
        <v>163.11827138765909</v>
      </c>
      <c r="AG112" s="116">
        <v>163.11827138765909</v>
      </c>
      <c r="AH112" s="116">
        <v>163.11827138765909</v>
      </c>
      <c r="AI112" s="116">
        <v>163.11827138765909</v>
      </c>
      <c r="AJ112" s="116">
        <v>163.11827138765909</v>
      </c>
      <c r="AK112" s="116">
        <v>163.11827138765909</v>
      </c>
      <c r="AL112" s="116">
        <v>163.11827138765909</v>
      </c>
      <c r="AM112" s="116">
        <v>163.11827138765909</v>
      </c>
      <c r="AN112" s="113">
        <v>163.11827138765909</v>
      </c>
      <c r="AO112" s="113">
        <v>163.11827138765909</v>
      </c>
      <c r="AP112" s="113">
        <v>163.11827138765909</v>
      </c>
      <c r="AQ112" s="113">
        <v>163.11827138765909</v>
      </c>
      <c r="AR112" s="113">
        <v>163.11827138765909</v>
      </c>
      <c r="AS112" s="113">
        <v>163.11827138765909</v>
      </c>
      <c r="AT112" s="113">
        <v>163.11827138765909</v>
      </c>
      <c r="AU112" s="113">
        <v>163.11827138765909</v>
      </c>
      <c r="AV112" s="113">
        <v>163.11827138765909</v>
      </c>
      <c r="AW112" s="113">
        <v>163.11827138765909</v>
      </c>
      <c r="AX112" s="113">
        <v>163.11827138765909</v>
      </c>
      <c r="AY112" s="113">
        <v>163.11827138765909</v>
      </c>
      <c r="AZ112" s="113">
        <v>163.11827138765909</v>
      </c>
      <c r="BA112" s="113">
        <v>163.11827138765909</v>
      </c>
      <c r="BB112" s="113">
        <v>163.11827138765909</v>
      </c>
      <c r="BC112" s="113">
        <v>163.11827138765909</v>
      </c>
      <c r="BD112" s="113">
        <v>163.11827138765909</v>
      </c>
      <c r="BE112" s="113">
        <v>163.11827138765909</v>
      </c>
      <c r="BF112" s="113">
        <v>163.11827138765909</v>
      </c>
      <c r="BG112" s="113">
        <v>163.11827138765909</v>
      </c>
      <c r="BH112" s="113">
        <v>163.11827138765909</v>
      </c>
      <c r="BI112" s="113">
        <v>163.11827138765909</v>
      </c>
      <c r="BJ112" s="113">
        <v>163.11827138765909</v>
      </c>
      <c r="BK112" s="113">
        <v>163.11827138765909</v>
      </c>
      <c r="BL112" s="113">
        <v>163.11827138765909</v>
      </c>
      <c r="BM112" s="113">
        <v>163.11827138765909</v>
      </c>
      <c r="BN112" s="113">
        <v>163.11827138765909</v>
      </c>
      <c r="BO112" s="113">
        <v>163.11827138765909</v>
      </c>
      <c r="BP112" s="113">
        <v>163.11827138765909</v>
      </c>
      <c r="BQ112" s="113">
        <v>163.11827138765909</v>
      </c>
      <c r="BR112" s="113">
        <v>163.11827138765909</v>
      </c>
      <c r="BS112" s="113">
        <v>163.11827138765909</v>
      </c>
      <c r="BT112" s="113">
        <v>163.11827138765909</v>
      </c>
      <c r="BU112" s="113">
        <v>163.11827138765909</v>
      </c>
      <c r="BV112" s="113">
        <v>163.11827138765909</v>
      </c>
      <c r="BW112" s="113">
        <v>163.11827138765909</v>
      </c>
      <c r="BX112" s="113">
        <v>163.11827138765909</v>
      </c>
      <c r="BY112" s="113">
        <v>163.11827138765909</v>
      </c>
      <c r="BZ112" s="113">
        <v>163.11827138765909</v>
      </c>
      <c r="CA112" s="113">
        <v>163.11827138765909</v>
      </c>
      <c r="CB112" s="113">
        <v>163.11827138765909</v>
      </c>
      <c r="CC112" s="113">
        <v>163.11827138765909</v>
      </c>
      <c r="CD112" s="113">
        <v>163.11827138765909</v>
      </c>
      <c r="CE112" s="113">
        <v>163.11827138765909</v>
      </c>
      <c r="CF112" s="113">
        <v>163.11827138765909</v>
      </c>
      <c r="CG112" s="113">
        <v>163.11827138765909</v>
      </c>
      <c r="CH112" s="113">
        <v>163.11827138765909</v>
      </c>
      <c r="CI112" s="113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17.963956007570964</v>
      </c>
      <c r="I113" s="29">
        <f t="shared" si="7"/>
        <v>17.453642296083558</v>
      </c>
      <c r="J113" s="29">
        <f t="shared" si="7"/>
        <v>17.730623174487352</v>
      </c>
      <c r="K113" s="29">
        <f t="shared" si="7"/>
        <v>18.011999605733344</v>
      </c>
      <c r="L113" s="29">
        <f t="shared" si="7"/>
        <v>18.297841345123423</v>
      </c>
      <c r="M113" s="29">
        <f t="shared" si="7"/>
        <v>18.588219254942437</v>
      </c>
      <c r="N113" s="188"/>
      <c r="O113" s="113">
        <v>111</v>
      </c>
      <c r="P113" s="113">
        <v>0</v>
      </c>
      <c r="Q113" s="113">
        <v>17.928358347013472</v>
      </c>
      <c r="R113" s="116">
        <v>17.928358347013472</v>
      </c>
      <c r="S113" s="116">
        <v>17.928358347013472</v>
      </c>
      <c r="T113" s="116">
        <v>17.928358347013472</v>
      </c>
      <c r="U113" s="116">
        <v>17.928358347013472</v>
      </c>
      <c r="V113" s="116">
        <v>17.928358347013472</v>
      </c>
      <c r="W113" s="116">
        <v>17.928358347013472</v>
      </c>
      <c r="X113" s="116">
        <v>17.928358347013472</v>
      </c>
      <c r="Y113" s="116">
        <v>17.928358347013472</v>
      </c>
      <c r="Z113" s="116">
        <v>17.928358347013472</v>
      </c>
      <c r="AA113" s="116">
        <v>17.928358347013472</v>
      </c>
      <c r="AB113" s="116">
        <v>17.928358347013472</v>
      </c>
      <c r="AC113" s="116">
        <v>17.928358347013472</v>
      </c>
      <c r="AD113" s="116">
        <v>17.928358347013472</v>
      </c>
      <c r="AE113" s="116">
        <v>17.928358347013472</v>
      </c>
      <c r="AF113" s="116">
        <v>17.928358347013472</v>
      </c>
      <c r="AG113" s="116">
        <v>17.928358347013472</v>
      </c>
      <c r="AH113" s="116">
        <v>17.928358347013472</v>
      </c>
      <c r="AI113" s="116">
        <v>17.928358347013472</v>
      </c>
      <c r="AJ113" s="116">
        <v>17.928358347013472</v>
      </c>
      <c r="AK113" s="116">
        <v>17.928358347013472</v>
      </c>
      <c r="AL113" s="116">
        <v>17.928358347013472</v>
      </c>
      <c r="AM113" s="116">
        <v>17.928358347013472</v>
      </c>
      <c r="AN113" s="113">
        <v>17.928358347013472</v>
      </c>
      <c r="AO113" s="113">
        <v>17.928358347013472</v>
      </c>
      <c r="AP113" s="113">
        <v>17.928358347013472</v>
      </c>
      <c r="AQ113" s="113">
        <v>17.928358347013472</v>
      </c>
      <c r="AR113" s="113">
        <v>17.928358347013472</v>
      </c>
      <c r="AS113" s="113">
        <v>17.928358347013472</v>
      </c>
      <c r="AT113" s="113">
        <v>17.928358347013472</v>
      </c>
      <c r="AU113" s="113">
        <v>17.928358347013472</v>
      </c>
      <c r="AV113" s="113">
        <v>17.928358347013472</v>
      </c>
      <c r="AW113" s="113">
        <v>17.928358347013472</v>
      </c>
      <c r="AX113" s="113">
        <v>17.928358347013472</v>
      </c>
      <c r="AY113" s="113">
        <v>17.928358347013472</v>
      </c>
      <c r="AZ113" s="113">
        <v>17.928358347013472</v>
      </c>
      <c r="BA113" s="113">
        <v>17.928358347013472</v>
      </c>
      <c r="BB113" s="113">
        <v>17.928358347013472</v>
      </c>
      <c r="BC113" s="113">
        <v>17.928358347013472</v>
      </c>
      <c r="BD113" s="113">
        <v>17.928358347013472</v>
      </c>
      <c r="BE113" s="113">
        <v>17.928358347013472</v>
      </c>
      <c r="BF113" s="113">
        <v>17.928358347013472</v>
      </c>
      <c r="BG113" s="113">
        <v>17.928358347013472</v>
      </c>
      <c r="BH113" s="113">
        <v>17.928358347013472</v>
      </c>
      <c r="BI113" s="113">
        <v>17.928358347013472</v>
      </c>
      <c r="BJ113" s="113">
        <v>17.928358347013472</v>
      </c>
      <c r="BK113" s="113">
        <v>17.928358347013472</v>
      </c>
      <c r="BL113" s="113">
        <v>17.928358347013472</v>
      </c>
      <c r="BM113" s="113">
        <v>17.928358347013472</v>
      </c>
      <c r="BN113" s="113">
        <v>17.928358347013472</v>
      </c>
      <c r="BO113" s="113">
        <v>17.928358347013472</v>
      </c>
      <c r="BP113" s="113">
        <v>17.928358347013472</v>
      </c>
      <c r="BQ113" s="113">
        <v>17.928358347013472</v>
      </c>
      <c r="BR113" s="113">
        <v>17.928358347013472</v>
      </c>
      <c r="BS113" s="113">
        <v>17.928358347013472</v>
      </c>
      <c r="BT113" s="113">
        <v>17.928358347013472</v>
      </c>
      <c r="BU113" s="113">
        <v>17.928358347013472</v>
      </c>
      <c r="BV113" s="113">
        <v>17.928358347013472</v>
      </c>
      <c r="BW113" s="113">
        <v>17.928358347013472</v>
      </c>
      <c r="BX113" s="113">
        <v>17.928358347013472</v>
      </c>
      <c r="BY113" s="113">
        <v>17.928358347013472</v>
      </c>
      <c r="BZ113" s="113">
        <v>17.928358347013472</v>
      </c>
      <c r="CA113" s="113">
        <v>17.928358347013472</v>
      </c>
      <c r="CB113" s="113">
        <v>17.928358347013472</v>
      </c>
      <c r="CC113" s="113">
        <v>17.928358347013472</v>
      </c>
      <c r="CD113" s="113">
        <v>17.928358347013472</v>
      </c>
      <c r="CE113" s="113">
        <v>17.928358347013472</v>
      </c>
      <c r="CF113" s="113">
        <v>17.928358347013472</v>
      </c>
      <c r="CG113" s="113">
        <v>17.928358347013472</v>
      </c>
      <c r="CH113" s="113">
        <v>17.928358347013472</v>
      </c>
      <c r="CI113" s="113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9293758.25</v>
      </c>
      <c r="H114" s="205">
        <f>H92</f>
        <v>10617432</v>
      </c>
      <c r="I114" s="206">
        <f t="shared" ref="I114:L114" si="8">I92</f>
        <v>10307158</v>
      </c>
      <c r="J114" s="206">
        <f t="shared" si="8"/>
        <v>9926426</v>
      </c>
      <c r="K114" s="206">
        <f t="shared" si="8"/>
        <v>9741734</v>
      </c>
      <c r="L114" s="206">
        <f t="shared" si="8"/>
        <v>10260942</v>
      </c>
      <c r="M114" s="207">
        <f t="shared" ref="M114" si="9">M92</f>
        <v>11119320</v>
      </c>
      <c r="N114" s="103">
        <v>1</v>
      </c>
      <c r="O114" s="113">
        <v>112</v>
      </c>
      <c r="P114" s="113">
        <v>0</v>
      </c>
      <c r="Q114" s="113">
        <v>10888962.529999999</v>
      </c>
      <c r="R114" s="127">
        <v>268667</v>
      </c>
      <c r="S114" s="127">
        <v>7641889</v>
      </c>
      <c r="T114" s="127">
        <v>2441837</v>
      </c>
      <c r="U114" s="127">
        <v>4502042</v>
      </c>
      <c r="V114" s="127">
        <v>10253246.300000001</v>
      </c>
      <c r="W114" s="127">
        <v>13417473</v>
      </c>
      <c r="X114" s="127">
        <v>9293758.25</v>
      </c>
      <c r="Y114" s="127">
        <v>1884000.9</v>
      </c>
      <c r="Z114" s="127">
        <v>101174.61</v>
      </c>
      <c r="AA114" s="127">
        <v>2443137</v>
      </c>
      <c r="AB114" s="127">
        <v>369452</v>
      </c>
      <c r="AC114" s="127">
        <v>1080986.26</v>
      </c>
      <c r="AD114" s="127">
        <v>120666489</v>
      </c>
      <c r="AE114" s="127">
        <v>9347691.0600000005</v>
      </c>
      <c r="AF114" s="127">
        <v>22631448.300000001</v>
      </c>
      <c r="AG114" s="127">
        <v>5928082.3200000003</v>
      </c>
      <c r="AH114" s="127">
        <v>501347.49</v>
      </c>
      <c r="AI114" s="127">
        <v>6647408</v>
      </c>
      <c r="AJ114" s="127">
        <v>3060677</v>
      </c>
      <c r="AK114" s="127">
        <v>200666.73</v>
      </c>
      <c r="AL114" s="127">
        <v>8891797.0600000005</v>
      </c>
      <c r="AM114" s="127">
        <v>2611360.4300000002</v>
      </c>
      <c r="AN114" s="113">
        <v>13947373</v>
      </c>
      <c r="AO114" s="113">
        <v>9950843.9000000004</v>
      </c>
      <c r="AP114" s="113">
        <v>8295868</v>
      </c>
      <c r="AQ114" s="113">
        <v>188878</v>
      </c>
      <c r="AR114" s="113">
        <v>51750516</v>
      </c>
      <c r="AS114" s="113">
        <v>36024.82</v>
      </c>
      <c r="AT114" s="113">
        <v>612705.76</v>
      </c>
      <c r="AU114" s="113">
        <v>51142767</v>
      </c>
      <c r="AV114" s="113">
        <v>815961122.20000005</v>
      </c>
      <c r="AW114" s="113">
        <v>147267262</v>
      </c>
      <c r="AX114" s="113">
        <v>19803244</v>
      </c>
      <c r="AY114" s="113">
        <v>643008</v>
      </c>
      <c r="AZ114" s="113">
        <v>3206336.66</v>
      </c>
      <c r="BA114" s="113">
        <v>21918728</v>
      </c>
      <c r="BB114" s="113">
        <v>1829241.96</v>
      </c>
      <c r="BC114" s="113">
        <v>3088920.45</v>
      </c>
      <c r="BD114" s="113">
        <v>33025844.109999999</v>
      </c>
      <c r="BE114" s="113">
        <v>590217.77</v>
      </c>
      <c r="BF114" s="113">
        <v>15617439</v>
      </c>
      <c r="BG114" s="113">
        <v>14686359.93</v>
      </c>
      <c r="BH114" s="113">
        <v>14979924.810000001</v>
      </c>
      <c r="BI114" s="113">
        <v>1713212.55</v>
      </c>
      <c r="BJ114" s="113">
        <v>6896610.3099999996</v>
      </c>
      <c r="BK114" s="113">
        <v>424755</v>
      </c>
      <c r="BL114" s="113">
        <v>15777343.210000001</v>
      </c>
      <c r="BM114" s="113">
        <v>1293107</v>
      </c>
      <c r="BN114" s="113">
        <v>2239251</v>
      </c>
      <c r="BO114" s="113">
        <v>15178835</v>
      </c>
      <c r="BP114" s="113">
        <v>959680</v>
      </c>
      <c r="BQ114" s="113">
        <v>7704000</v>
      </c>
      <c r="BR114" s="113">
        <v>140708683</v>
      </c>
      <c r="BS114" s="113">
        <v>6710692.2199999997</v>
      </c>
      <c r="BT114" s="113">
        <v>510990.37</v>
      </c>
      <c r="BU114" s="113">
        <v>598916.9</v>
      </c>
      <c r="BV114" s="113">
        <v>300614.28000000003</v>
      </c>
      <c r="BW114" s="113">
        <v>2514762</v>
      </c>
      <c r="BX114" s="113">
        <v>11735209</v>
      </c>
      <c r="BY114" s="113">
        <v>591806.13</v>
      </c>
      <c r="BZ114" s="113">
        <v>465402573.64999998</v>
      </c>
      <c r="CA114" s="113">
        <v>27485460</v>
      </c>
      <c r="CB114" s="113">
        <v>1040957.28</v>
      </c>
      <c r="CC114" s="113">
        <v>20238920</v>
      </c>
      <c r="CD114" s="113">
        <v>2506400</v>
      </c>
      <c r="CE114" s="113">
        <v>817661.33</v>
      </c>
      <c r="CF114" s="113">
        <v>1057149</v>
      </c>
      <c r="CG114" s="113">
        <v>4112933</v>
      </c>
      <c r="CH114" s="113">
        <v>15742522</v>
      </c>
      <c r="CI114" s="113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8">
        <f>H93</f>
        <v>0</v>
      </c>
      <c r="I115" s="209">
        <f t="shared" ref="I115:L115" si="10">I93</f>
        <v>0</v>
      </c>
      <c r="J115" s="209">
        <f t="shared" si="10"/>
        <v>0</v>
      </c>
      <c r="K115" s="209">
        <f t="shared" si="10"/>
        <v>0</v>
      </c>
      <c r="L115" s="209">
        <f t="shared" si="10"/>
        <v>0</v>
      </c>
      <c r="M115" s="210">
        <f t="shared" ref="M115" si="11">M93</f>
        <v>0</v>
      </c>
      <c r="N115" s="103">
        <v>2</v>
      </c>
      <c r="O115" s="113">
        <v>113</v>
      </c>
      <c r="P115" s="113">
        <v>0</v>
      </c>
      <c r="Q115" s="113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32714.01</v>
      </c>
      <c r="Z115" s="127">
        <v>0</v>
      </c>
      <c r="AA115" s="127">
        <v>0</v>
      </c>
      <c r="AB115" s="127">
        <v>270288</v>
      </c>
      <c r="AC115" s="127">
        <v>0</v>
      </c>
      <c r="AD115" s="127">
        <v>40478700</v>
      </c>
      <c r="AE115" s="127">
        <v>0</v>
      </c>
      <c r="AF115" s="127">
        <v>322175.53000000003</v>
      </c>
      <c r="AG115" s="127">
        <v>0</v>
      </c>
      <c r="AH115" s="127">
        <v>445058.1</v>
      </c>
      <c r="AI115" s="127">
        <v>0</v>
      </c>
      <c r="AJ115" s="127">
        <v>0</v>
      </c>
      <c r="AK115" s="127">
        <v>0</v>
      </c>
      <c r="AL115" s="127">
        <v>0</v>
      </c>
      <c r="AM115" s="127">
        <v>0</v>
      </c>
      <c r="AN115" s="113">
        <v>21800</v>
      </c>
      <c r="AO115" s="113">
        <v>0</v>
      </c>
      <c r="AP115" s="113">
        <v>0</v>
      </c>
      <c r="AQ115" s="113">
        <v>0</v>
      </c>
      <c r="AR115" s="113">
        <v>0</v>
      </c>
      <c r="AS115" s="113">
        <v>0</v>
      </c>
      <c r="AT115" s="113">
        <v>0</v>
      </c>
      <c r="AU115" s="113">
        <v>0</v>
      </c>
      <c r="AV115" s="113">
        <v>758757564.5</v>
      </c>
      <c r="AW115" s="113">
        <v>2184163</v>
      </c>
      <c r="AX115" s="113">
        <v>0</v>
      </c>
      <c r="AY115" s="113">
        <v>0</v>
      </c>
      <c r="AZ115" s="113">
        <v>0</v>
      </c>
      <c r="BA115" s="113">
        <v>-431617</v>
      </c>
      <c r="BB115" s="113">
        <v>0</v>
      </c>
      <c r="BC115" s="113">
        <v>0</v>
      </c>
      <c r="BD115" s="113">
        <v>0</v>
      </c>
      <c r="BE115" s="113">
        <v>0</v>
      </c>
      <c r="BF115" s="113">
        <v>0</v>
      </c>
      <c r="BG115" s="113">
        <v>0</v>
      </c>
      <c r="BH115" s="113">
        <v>0</v>
      </c>
      <c r="BI115" s="113">
        <v>0</v>
      </c>
      <c r="BJ115" s="113">
        <v>0</v>
      </c>
      <c r="BK115" s="113">
        <v>0</v>
      </c>
      <c r="BL115" s="113">
        <v>1202397.71</v>
      </c>
      <c r="BM115" s="113">
        <v>0</v>
      </c>
      <c r="BN115" s="113">
        <v>0</v>
      </c>
      <c r="BO115" s="113">
        <v>0</v>
      </c>
      <c r="BP115" s="113">
        <v>0</v>
      </c>
      <c r="BQ115" s="113">
        <v>0</v>
      </c>
      <c r="BR115" s="113">
        <v>1227744</v>
      </c>
      <c r="BS115" s="113">
        <v>100182.61</v>
      </c>
      <c r="BT115" s="113">
        <v>0</v>
      </c>
      <c r="BU115" s="113">
        <v>0</v>
      </c>
      <c r="BV115" s="113">
        <v>0</v>
      </c>
      <c r="BW115" s="113">
        <v>0</v>
      </c>
      <c r="BX115" s="113">
        <v>0</v>
      </c>
      <c r="BY115" s="113">
        <v>0</v>
      </c>
      <c r="BZ115" s="113">
        <v>0</v>
      </c>
      <c r="CA115" s="113">
        <v>0</v>
      </c>
      <c r="CB115" s="113">
        <v>0</v>
      </c>
      <c r="CC115" s="113">
        <v>521840</v>
      </c>
      <c r="CD115" s="113">
        <v>0</v>
      </c>
      <c r="CE115" s="113">
        <v>0</v>
      </c>
      <c r="CF115" s="113">
        <v>0</v>
      </c>
      <c r="CG115" s="113">
        <v>0</v>
      </c>
      <c r="CH115" s="113">
        <v>0</v>
      </c>
      <c r="CI115" s="113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56975.580791393368</v>
      </c>
      <c r="H116" s="8">
        <f t="shared" ref="H116:K116" si="12">(H114-H115)/H112</f>
        <v>64073.573918549919</v>
      </c>
      <c r="I116" s="8">
        <f t="shared" si="12"/>
        <v>61229.465077228699</v>
      </c>
      <c r="J116" s="8">
        <f t="shared" si="12"/>
        <v>58046.563337112864</v>
      </c>
      <c r="K116" s="8">
        <f t="shared" si="12"/>
        <v>56076.634491099852</v>
      </c>
      <c r="L116" s="8">
        <f t="shared" ref="L116:M116" si="13">(L114-L115)/L112</f>
        <v>58142.670892847054</v>
      </c>
      <c r="M116" s="8">
        <f t="shared" si="13"/>
        <v>62022.325410068253</v>
      </c>
      <c r="N116" s="103"/>
      <c r="O116" s="113">
        <v>114</v>
      </c>
      <c r="P116" s="113">
        <v>0</v>
      </c>
      <c r="Q116" s="113">
        <v>66755.014244368809</v>
      </c>
      <c r="R116" s="127">
        <v>1647.0687049000098</v>
      </c>
      <c r="S116" s="127">
        <v>46848.761545778347</v>
      </c>
      <c r="T116" s="127">
        <v>14969.733183334483</v>
      </c>
      <c r="U116" s="127">
        <v>27599.863348849878</v>
      </c>
      <c r="V116" s="127">
        <v>62857.742500425506</v>
      </c>
      <c r="W116" s="127">
        <v>82256.100961937453</v>
      </c>
      <c r="X116" s="127">
        <v>56975.580791393368</v>
      </c>
      <c r="Y116" s="127">
        <v>11349.35328979989</v>
      </c>
      <c r="Z116" s="127">
        <v>620.25307857482903</v>
      </c>
      <c r="AA116" s="127">
        <v>14977.702860728319</v>
      </c>
      <c r="AB116" s="127">
        <v>607.92699160188852</v>
      </c>
      <c r="AC116" s="127">
        <v>6627.0090456695661</v>
      </c>
      <c r="AD116" s="127">
        <v>491592.93019621039</v>
      </c>
      <c r="AE116" s="127">
        <v>57306.217019580377</v>
      </c>
      <c r="AF116" s="127">
        <v>136767.46682154844</v>
      </c>
      <c r="AG116" s="127">
        <v>36342.233580391512</v>
      </c>
      <c r="AH116" s="127">
        <v>345.08329153528939</v>
      </c>
      <c r="AI116" s="127">
        <v>40752.07481939339</v>
      </c>
      <c r="AJ116" s="127">
        <v>18763.544843643795</v>
      </c>
      <c r="AK116" s="127">
        <v>1230.1916167509221</v>
      </c>
      <c r="AL116" s="127">
        <v>54511.349245898884</v>
      </c>
      <c r="AM116" s="127">
        <v>16009.000143178109</v>
      </c>
      <c r="AN116" s="113">
        <v>85371.018718713298</v>
      </c>
      <c r="AO116" s="113">
        <v>61003.858214946995</v>
      </c>
      <c r="AP116" s="113">
        <v>50857.993586043078</v>
      </c>
      <c r="AQ116" s="113">
        <v>1157.920559071654</v>
      </c>
      <c r="AR116" s="113">
        <v>317257.62883430877</v>
      </c>
      <c r="AS116" s="113">
        <v>220.85091813157541</v>
      </c>
      <c r="AT116" s="113">
        <v>3756.2055727274892</v>
      </c>
      <c r="AU116" s="113">
        <v>313531.81078321103</v>
      </c>
      <c r="AV116" s="113">
        <v>350687.61588364805</v>
      </c>
      <c r="AW116" s="113">
        <v>889434.99563701509</v>
      </c>
      <c r="AX116" s="113">
        <v>121404.20463956828</v>
      </c>
      <c r="AY116" s="113">
        <v>3941.9740935818154</v>
      </c>
      <c r="AZ116" s="113">
        <v>19656.514458640711</v>
      </c>
      <c r="BA116" s="113">
        <v>137019.26099304497</v>
      </c>
      <c r="BB116" s="113">
        <v>11214.206381900105</v>
      </c>
      <c r="BC116" s="113">
        <v>18936.691909019926</v>
      </c>
      <c r="BD116" s="113">
        <v>202465.63324296367</v>
      </c>
      <c r="BE116" s="113">
        <v>3618.3424761614638</v>
      </c>
      <c r="BF116" s="113">
        <v>95743.03888302212</v>
      </c>
      <c r="BG116" s="113">
        <v>90035.039024519196</v>
      </c>
      <c r="BH116" s="113">
        <v>91834.744707411883</v>
      </c>
      <c r="BI116" s="113">
        <v>10502.885638902222</v>
      </c>
      <c r="BJ116" s="113">
        <v>42279.814832084907</v>
      </c>
      <c r="BK116" s="113">
        <v>2603.9694780148052</v>
      </c>
      <c r="BL116" s="113">
        <v>89352.010513659014</v>
      </c>
      <c r="BM116" s="113">
        <v>7927.4197120864756</v>
      </c>
      <c r="BN116" s="113">
        <v>13727.775441405352</v>
      </c>
      <c r="BO116" s="113">
        <v>93054.167818678674</v>
      </c>
      <c r="BP116" s="113">
        <v>5883.3384625519375</v>
      </c>
      <c r="BQ116" s="113">
        <v>47229.534340092665</v>
      </c>
      <c r="BR116" s="113">
        <v>855090.83570727811</v>
      </c>
      <c r="BS116" s="113">
        <v>40525.868461968792</v>
      </c>
      <c r="BT116" s="113">
        <v>3132.6372309672452</v>
      </c>
      <c r="BU116" s="113">
        <v>3671.6726759361172</v>
      </c>
      <c r="BV116" s="113">
        <v>1842.9221781389192</v>
      </c>
      <c r="BW116" s="113">
        <v>15416.80143252338</v>
      </c>
      <c r="BX116" s="113">
        <v>71942.946060963717</v>
      </c>
      <c r="BY116" s="113">
        <v>3628.079950611675</v>
      </c>
      <c r="BZ116" s="113">
        <v>2853160.2848092136</v>
      </c>
      <c r="CA116" s="113">
        <v>168500.19170862454</v>
      </c>
      <c r="CB116" s="113">
        <v>6381.6105402816011</v>
      </c>
      <c r="CC116" s="113">
        <v>120875.97442190476</v>
      </c>
      <c r="CD116" s="113">
        <v>15365.53801531779</v>
      </c>
      <c r="CE116" s="113">
        <v>5012.6900134736288</v>
      </c>
      <c r="CF116" s="113">
        <v>6480.8742209364773</v>
      </c>
      <c r="CG116" s="113">
        <v>25214.422424974084</v>
      </c>
      <c r="CH116" s="113">
        <v>96509.86285029391</v>
      </c>
      <c r="CI116" s="113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32584.313083741879</v>
      </c>
      <c r="H117" s="25">
        <f t="shared" ref="H117:M117" si="14">H111*G118</f>
        <v>33703.872271523083</v>
      </c>
      <c r="I117" s="25">
        <f t="shared" si="14"/>
        <v>35097.84157712161</v>
      </c>
      <c r="J117" s="25">
        <f t="shared" si="14"/>
        <v>36297.283095776525</v>
      </c>
      <c r="K117" s="25">
        <f t="shared" si="14"/>
        <v>37295.575058853865</v>
      </c>
      <c r="L117" s="25">
        <f t="shared" si="14"/>
        <v>38157.625686793959</v>
      </c>
      <c r="M117" s="25">
        <f t="shared" si="14"/>
        <v>39074.939261751795</v>
      </c>
      <c r="N117" s="189"/>
      <c r="O117" s="113">
        <v>115</v>
      </c>
      <c r="P117" s="113">
        <v>0</v>
      </c>
      <c r="Q117" s="113">
        <v>31688.475367877149</v>
      </c>
      <c r="R117" s="127">
        <v>1317.8304072349324</v>
      </c>
      <c r="S117" s="127">
        <v>30198.802414460548</v>
      </c>
      <c r="T117" s="127">
        <v>8952.3416924561225</v>
      </c>
      <c r="U117" s="127">
        <v>28726.021199129424</v>
      </c>
      <c r="V117" s="127">
        <v>60997.067223496524</v>
      </c>
      <c r="W117" s="127">
        <v>50304.178292881472</v>
      </c>
      <c r="X117" s="127">
        <v>32584.313083741879</v>
      </c>
      <c r="Y117" s="127">
        <v>5650.7904618818839</v>
      </c>
      <c r="Z117" s="127">
        <v>488.30732909360404</v>
      </c>
      <c r="AA117" s="127">
        <v>10134.804204295307</v>
      </c>
      <c r="AB117" s="127">
        <v>1269.9935354535601</v>
      </c>
      <c r="AC117" s="127">
        <v>6171.4743663031313</v>
      </c>
      <c r="AD117" s="127">
        <v>235288.07409609109</v>
      </c>
      <c r="AE117" s="127">
        <v>33336.970146195003</v>
      </c>
      <c r="AF117" s="127">
        <v>94893.025821174975</v>
      </c>
      <c r="AG117" s="127">
        <v>15441.808899609507</v>
      </c>
      <c r="AH117" s="127">
        <v>1943.3660682627378</v>
      </c>
      <c r="AI117" s="127">
        <v>21864.366430251732</v>
      </c>
      <c r="AJ117" s="127">
        <v>20681.025668340953</v>
      </c>
      <c r="AK117" s="127">
        <v>2316.6345131406165</v>
      </c>
      <c r="AL117" s="127">
        <v>41746.922451269929</v>
      </c>
      <c r="AM117" s="127">
        <v>8726.7116411247898</v>
      </c>
      <c r="AN117" s="113">
        <v>47161.626277910837</v>
      </c>
      <c r="AO117" s="113">
        <v>20109.230057025896</v>
      </c>
      <c r="AP117" s="113">
        <v>25842.172176618056</v>
      </c>
      <c r="AQ117" s="113">
        <v>871.85942010778797</v>
      </c>
      <c r="AR117" s="113">
        <v>180742.33598472463</v>
      </c>
      <c r="AS117" s="113">
        <v>391.44815170341155</v>
      </c>
      <c r="AT117" s="113">
        <v>1271.8309893687476</v>
      </c>
      <c r="AU117" s="113">
        <v>173887.66301887782</v>
      </c>
      <c r="AV117" s="113">
        <v>1879705.6574964602</v>
      </c>
      <c r="AW117" s="113">
        <v>321989.69089550251</v>
      </c>
      <c r="AX117" s="113">
        <v>17959.043637333176</v>
      </c>
      <c r="AY117" s="113">
        <v>3061.2667904128798</v>
      </c>
      <c r="AZ117" s="113">
        <v>20010.441813648773</v>
      </c>
      <c r="BA117" s="113">
        <v>74351.257169183271</v>
      </c>
      <c r="BB117" s="113">
        <v>5740.1703147760272</v>
      </c>
      <c r="BC117" s="113">
        <v>11768.867335679422</v>
      </c>
      <c r="BD117" s="113">
        <v>109732.68136719133</v>
      </c>
      <c r="BE117" s="113">
        <v>6372.5124197296154</v>
      </c>
      <c r="BF117" s="113">
        <v>40093.930479561379</v>
      </c>
      <c r="BG117" s="113">
        <v>31067.52472332419</v>
      </c>
      <c r="BH117" s="113">
        <v>57660.874358997164</v>
      </c>
      <c r="BI117" s="113">
        <v>10591.356876196809</v>
      </c>
      <c r="BJ117" s="113">
        <v>25265.494231067383</v>
      </c>
      <c r="BK117" s="113">
        <v>3623.7430079913361</v>
      </c>
      <c r="BL117" s="113">
        <v>81471.750398836113</v>
      </c>
      <c r="BM117" s="113">
        <v>9192.23478607385</v>
      </c>
      <c r="BN117" s="113">
        <v>9622.9818634574949</v>
      </c>
      <c r="BO117" s="113">
        <v>46873.380442872753</v>
      </c>
      <c r="BP117" s="113">
        <v>6265.4118960130418</v>
      </c>
      <c r="BQ117" s="113">
        <v>33476.654277989532</v>
      </c>
      <c r="BR117" s="113">
        <v>420546.22720350773</v>
      </c>
      <c r="BS117" s="113">
        <v>31632.397876533858</v>
      </c>
      <c r="BT117" s="113">
        <v>3016.81081146016</v>
      </c>
      <c r="BU117" s="113">
        <v>2796.1783360999721</v>
      </c>
      <c r="BV117" s="113">
        <v>2261.5682422580767</v>
      </c>
      <c r="BW117" s="113">
        <v>12573.424010506975</v>
      </c>
      <c r="BX117" s="113">
        <v>45491.828970755741</v>
      </c>
      <c r="BY117" s="113">
        <v>5476.6006106558025</v>
      </c>
      <c r="BZ117" s="113">
        <v>1284001.2940009211</v>
      </c>
      <c r="CA117" s="113">
        <v>106744.35126954413</v>
      </c>
      <c r="CB117" s="113">
        <v>7008.2116329894461</v>
      </c>
      <c r="CC117" s="113">
        <v>74943.42595992166</v>
      </c>
      <c r="CD117" s="113">
        <v>12698.100255429041</v>
      </c>
      <c r="CE117" s="113">
        <v>3250.9027554205263</v>
      </c>
      <c r="CF117" s="113">
        <v>3457.9318107604176</v>
      </c>
      <c r="CG117" s="113">
        <v>18725.872018999518</v>
      </c>
      <c r="CH117" s="113">
        <v>41407.491340190158</v>
      </c>
      <c r="CI117" s="113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734289.15624233289</v>
      </c>
      <c r="H118" s="25">
        <f t="shared" ref="H118:M118" si="15">G118+H116-H117</f>
        <v>764658.8578893597</v>
      </c>
      <c r="I118" s="25">
        <f t="shared" si="15"/>
        <v>790790.48138946679</v>
      </c>
      <c r="J118" s="25">
        <f t="shared" si="15"/>
        <v>812539.76163080311</v>
      </c>
      <c r="K118" s="25">
        <f t="shared" si="15"/>
        <v>831320.82106304914</v>
      </c>
      <c r="L118" s="25">
        <f t="shared" si="15"/>
        <v>851305.8662691022</v>
      </c>
      <c r="M118" s="25">
        <f t="shared" si="15"/>
        <v>874253.25241741864</v>
      </c>
      <c r="N118" s="189"/>
      <c r="O118" s="113">
        <v>116</v>
      </c>
      <c r="P118" s="113">
        <v>0</v>
      </c>
      <c r="Q118" s="113">
        <v>725447.2658454926</v>
      </c>
      <c r="R118" s="127">
        <v>29040.140416073195</v>
      </c>
      <c r="S118" s="127">
        <v>674575.93765987002</v>
      </c>
      <c r="T118" s="127">
        <v>201057.51550953026</v>
      </c>
      <c r="U118" s="127">
        <v>624713.08396081906</v>
      </c>
      <c r="V118" s="127">
        <v>1330772.815222387</v>
      </c>
      <c r="W118" s="127">
        <v>1127903.5194638593</v>
      </c>
      <c r="X118" s="127">
        <v>734289.15624233289</v>
      </c>
      <c r="Y118" s="127">
        <v>128809.4661368915</v>
      </c>
      <c r="Z118" s="127">
        <v>10770.449651302662</v>
      </c>
      <c r="AA118" s="127">
        <v>225644.73317267065</v>
      </c>
      <c r="AB118" s="127">
        <v>27006.63793226075</v>
      </c>
      <c r="AC118" s="127">
        <v>134910.31390165689</v>
      </c>
      <c r="AD118" s="127">
        <v>5382406.6882589664</v>
      </c>
      <c r="AE118" s="127">
        <v>750264.89275998669</v>
      </c>
      <c r="AF118" s="127">
        <v>2109260.6244682376</v>
      </c>
      <c r="AG118" s="127">
        <v>357323.27652412636</v>
      </c>
      <c r="AH118" s="127">
        <v>40740.847250783176</v>
      </c>
      <c r="AI118" s="127">
        <v>495235.56090007263</v>
      </c>
      <c r="AJ118" s="127">
        <v>448649.52720016014</v>
      </c>
      <c r="AK118" s="127">
        <v>49384.897259179284</v>
      </c>
      <c r="AL118" s="127">
        <v>922283.43444756849</v>
      </c>
      <c r="AM118" s="127">
        <v>197406.72512786571</v>
      </c>
      <c r="AN118" s="113">
        <v>1065695.8037242629</v>
      </c>
      <c r="AO118" s="113">
        <v>479004.21545696014</v>
      </c>
      <c r="AP118" s="113">
        <v>588026.10848171392</v>
      </c>
      <c r="AQ118" s="113">
        <v>19280.819746976678</v>
      </c>
      <c r="AR118" s="113">
        <v>4074256.8175712535</v>
      </c>
      <c r="AS118" s="113">
        <v>8357.6849386157792</v>
      </c>
      <c r="AT118" s="113">
        <v>30193.110735183305</v>
      </c>
      <c r="AU118" s="113">
        <v>3928046.3921843297</v>
      </c>
      <c r="AV118" s="113">
        <v>39423174.932166278</v>
      </c>
      <c r="AW118" s="113">
        <v>7582471.2501772968</v>
      </c>
      <c r="AX118" s="113">
        <v>494709.72826439573</v>
      </c>
      <c r="AY118" s="113">
        <v>67574.972889506185</v>
      </c>
      <c r="AZ118" s="113">
        <v>435603.41063298262</v>
      </c>
      <c r="BA118" s="113">
        <v>1682521.1011916888</v>
      </c>
      <c r="BB118" s="113">
        <v>130532.2128596301</v>
      </c>
      <c r="BC118" s="113">
        <v>263570.16304130177</v>
      </c>
      <c r="BD118" s="113">
        <v>2483423.1777405068</v>
      </c>
      <c r="BE118" s="113">
        <v>136080.52329672847</v>
      </c>
      <c r="BF118" s="113">
        <v>929155.21906928602</v>
      </c>
      <c r="BG118" s="113">
        <v>735819.90478756069</v>
      </c>
      <c r="BH118" s="113">
        <v>1290402.0698908365</v>
      </c>
      <c r="BI118" s="113">
        <v>230660.04458398663</v>
      </c>
      <c r="BJ118" s="113">
        <v>567460.81800989294</v>
      </c>
      <c r="BK118" s="113">
        <v>77928.875881599408</v>
      </c>
      <c r="BL118" s="113">
        <v>1782863.9289347818</v>
      </c>
      <c r="BM118" s="113">
        <v>199001.73799951695</v>
      </c>
      <c r="BN118" s="113">
        <v>213755.81456830722</v>
      </c>
      <c r="BO118" s="113">
        <v>1067387.3329721624</v>
      </c>
      <c r="BP118" s="113">
        <v>136119.27506355505</v>
      </c>
      <c r="BQ118" s="113">
        <v>743091.75322091649</v>
      </c>
      <c r="BR118" s="113">
        <v>9596771.7806934826</v>
      </c>
      <c r="BS118" s="113">
        <v>698052.46571689146</v>
      </c>
      <c r="BT118" s="113">
        <v>65841.552159379848</v>
      </c>
      <c r="BU118" s="113">
        <v>61794.41233765689</v>
      </c>
      <c r="BV118" s="113">
        <v>48852.993200762685</v>
      </c>
      <c r="BW118" s="113">
        <v>276774.18375114439</v>
      </c>
      <c r="BX118" s="113">
        <v>1017558.5020739932</v>
      </c>
      <c r="BY118" s="113">
        <v>117467.39678343741</v>
      </c>
      <c r="BZ118" s="113">
        <v>29543043.391699817</v>
      </c>
      <c r="CA118" s="113">
        <v>2387340.8354182551</v>
      </c>
      <c r="CB118" s="113">
        <v>152057.74820989446</v>
      </c>
      <c r="CC118" s="113">
        <v>1678686.9266737837</v>
      </c>
      <c r="CD118" s="113">
        <v>279314.50214832101</v>
      </c>
      <c r="CE118" s="113">
        <v>72587.555350003575</v>
      </c>
      <c r="CF118" s="113">
        <v>78359.147437636129</v>
      </c>
      <c r="CG118" s="113">
        <v>414459.61835803377</v>
      </c>
      <c r="CH118" s="113">
        <v>957226.3658497585</v>
      </c>
      <c r="CI118" s="113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13164599.123438708</v>
      </c>
      <c r="H119" s="25">
        <f t="shared" ref="H119:K119" si="16">H113*H118</f>
        <v>13736298.083923915</v>
      </c>
      <c r="I119" s="25">
        <f t="shared" si="16"/>
        <v>13802174.193319475</v>
      </c>
      <c r="J119" s="25">
        <f t="shared" si="16"/>
        <v>14406836.327763546</v>
      </c>
      <c r="K119" s="25">
        <f t="shared" si="16"/>
        <v>14973750.30122556</v>
      </c>
      <c r="L119" s="25">
        <f t="shared" ref="L119:M119" si="17">L113*L118</f>
        <v>15577059.67716489</v>
      </c>
      <c r="M119" s="25">
        <f t="shared" si="17"/>
        <v>16250811.140281511</v>
      </c>
      <c r="N119" s="189"/>
      <c r="O119" s="113">
        <v>117</v>
      </c>
      <c r="P119" s="113">
        <v>0</v>
      </c>
      <c r="Q119" s="113">
        <v>13006078.543939138</v>
      </c>
      <c r="R119" s="127">
        <v>520642.04382694914</v>
      </c>
      <c r="S119" s="127">
        <v>12094039.142638769</v>
      </c>
      <c r="T119" s="127">
        <v>3604631.1864150772</v>
      </c>
      <c r="U119" s="127">
        <v>11200080.033317478</v>
      </c>
      <c r="V119" s="127">
        <v>23858571.909770899</v>
      </c>
      <c r="W119" s="127">
        <v>20221458.477805752</v>
      </c>
      <c r="X119" s="127">
        <v>13164599.123438708</v>
      </c>
      <c r="Y119" s="127">
        <v>2309342.2673896877</v>
      </c>
      <c r="Z119" s="127">
        <v>193096.48090702042</v>
      </c>
      <c r="AA119" s="127">
        <v>4045439.6354358774</v>
      </c>
      <c r="AB119" s="127">
        <v>484184.68259761768</v>
      </c>
      <c r="AC119" s="127">
        <v>2418720.4523369777</v>
      </c>
      <c r="AD119" s="127">
        <v>96497715.876468778</v>
      </c>
      <c r="AE119" s="127">
        <v>13451017.852584675</v>
      </c>
      <c r="AF119" s="127">
        <v>37815580.322711974</v>
      </c>
      <c r="AG119" s="127">
        <v>6406219.7472535232</v>
      </c>
      <c r="AH119" s="127">
        <v>730416.50887297944</v>
      </c>
      <c r="AI119" s="127">
        <v>8878760.6020007152</v>
      </c>
      <c r="AJ119" s="127">
        <v>8043549.4958626386</v>
      </c>
      <c r="AK119" s="127">
        <v>885390.13499300962</v>
      </c>
      <c r="AL119" s="127">
        <v>16535027.910290316</v>
      </c>
      <c r="AM119" s="127">
        <v>3539178.5082027651</v>
      </c>
      <c r="AN119" s="113">
        <v>19106176.258077119</v>
      </c>
      <c r="AO119" s="113">
        <v>8587759.2244424298</v>
      </c>
      <c r="AP119" s="113">
        <v>10542342.790259985</v>
      </c>
      <c r="AQ119" s="113">
        <v>345673.44564797147</v>
      </c>
      <c r="AR119" s="113">
        <v>73044736.22318013</v>
      </c>
      <c r="AS119" s="113">
        <v>149839.57053094098</v>
      </c>
      <c r="AT119" s="113">
        <v>541312.90887142566</v>
      </c>
      <c r="AU119" s="113">
        <v>70423423.322774082</v>
      </c>
      <c r="AV119" s="113">
        <v>706792807.36087549</v>
      </c>
      <c r="AW119" s="113">
        <v>135941261.7291058</v>
      </c>
      <c r="AX119" s="113">
        <v>8869333.2860777453</v>
      </c>
      <c r="AY119" s="113">
        <v>1211508.3292527872</v>
      </c>
      <c r="AZ119" s="113">
        <v>7809654.0430093706</v>
      </c>
      <c r="BA119" s="113">
        <v>30164841.22857631</v>
      </c>
      <c r="BB119" s="113">
        <v>2340228.2879760885</v>
      </c>
      <c r="BC119" s="113">
        <v>4725380.332585224</v>
      </c>
      <c r="BD119" s="113">
        <v>44523700.657810733</v>
      </c>
      <c r="BE119" s="113">
        <v>2439700.3857128629</v>
      </c>
      <c r="BF119" s="113">
        <v>16658227.727471964</v>
      </c>
      <c r="BG119" s="113">
        <v>13192042.931896722</v>
      </c>
      <c r="BH119" s="113">
        <v>23134790.720730841</v>
      </c>
      <c r="BI119" s="113">
        <v>4135355.9356398163</v>
      </c>
      <c r="BJ119" s="113">
        <v>10173640.893170757</v>
      </c>
      <c r="BK119" s="113">
        <v>1397136.8123852497</v>
      </c>
      <c r="BL119" s="113">
        <v>31963823.401907127</v>
      </c>
      <c r="BM119" s="113">
        <v>3567774.4705338278</v>
      </c>
      <c r="BN119" s="113">
        <v>3832290.8423383748</v>
      </c>
      <c r="BO119" s="113">
        <v>19136502.600587916</v>
      </c>
      <c r="BP119" s="113">
        <v>2440395.1412751097</v>
      </c>
      <c r="BQ119" s="113">
        <v>13322415.236455092</v>
      </c>
      <c r="BR119" s="113">
        <v>172054363.45877934</v>
      </c>
      <c r="BS119" s="113">
        <v>12514934.750388766</v>
      </c>
      <c r="BT119" s="113">
        <v>1180430.9412369404</v>
      </c>
      <c r="BU119" s="113">
        <v>1107872.3682326232</v>
      </c>
      <c r="BV119" s="113">
        <v>875853.96842748602</v>
      </c>
      <c r="BW119" s="113">
        <v>4962106.7474926701</v>
      </c>
      <c r="BX119" s="113">
        <v>18243153.464232802</v>
      </c>
      <c r="BY119" s="113">
        <v>2105997.5836242833</v>
      </c>
      <c r="BZ119" s="113">
        <v>529658268.58776259</v>
      </c>
      <c r="CA119" s="113">
        <v>42801101.993836984</v>
      </c>
      <c r="CB119" s="113">
        <v>2726145.7993469341</v>
      </c>
      <c r="CC119" s="113">
        <v>30096100.773854323</v>
      </c>
      <c r="CD119" s="113">
        <v>5007650.4860327635</v>
      </c>
      <c r="CE119" s="113">
        <v>1301375.7038485389</v>
      </c>
      <c r="CF119" s="113">
        <v>1404850.875028403</v>
      </c>
      <c r="CG119" s="113">
        <v>7430580.5582892727</v>
      </c>
      <c r="CH119" s="113">
        <v>17161497.306163888</v>
      </c>
      <c r="CI119" s="113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3">
        <v>118</v>
      </c>
      <c r="P120" s="113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22334374.513438709</v>
      </c>
      <c r="H121" s="25">
        <f t="shared" ref="H121:K121" si="18">H107+H119</f>
        <v>23534556.543923914</v>
      </c>
      <c r="I121" s="25">
        <f t="shared" si="18"/>
        <v>23992197.893319473</v>
      </c>
      <c r="J121" s="25">
        <f t="shared" si="18"/>
        <v>24800660.501763545</v>
      </c>
      <c r="K121" s="25">
        <f t="shared" si="18"/>
        <v>25575450.958705559</v>
      </c>
      <c r="L121" s="25">
        <f t="shared" ref="L121:M121" si="19">L107+L119</f>
        <v>26390794.347794488</v>
      </c>
      <c r="M121" s="25">
        <f t="shared" si="19"/>
        <v>27280820.504323706</v>
      </c>
      <c r="N121" s="189"/>
      <c r="O121" s="113">
        <v>119</v>
      </c>
      <c r="P121" s="113">
        <v>0</v>
      </c>
      <c r="Q121" s="113">
        <v>24601909.163939141</v>
      </c>
      <c r="R121" s="127">
        <v>1546519.1438269492</v>
      </c>
      <c r="S121" s="127">
        <v>24045345.802638769</v>
      </c>
      <c r="T121" s="127">
        <v>6658244.5764150769</v>
      </c>
      <c r="U121" s="127">
        <v>20036960.80331748</v>
      </c>
      <c r="V121" s="127">
        <v>41056804.069770902</v>
      </c>
      <c r="W121" s="127">
        <v>34306346.377805747</v>
      </c>
      <c r="X121" s="127">
        <v>22334374.513438709</v>
      </c>
      <c r="Y121" s="127">
        <v>4416294.127389688</v>
      </c>
      <c r="Z121" s="127">
        <v>902760.87090702041</v>
      </c>
      <c r="AA121" s="127">
        <v>8757482.7254358772</v>
      </c>
      <c r="AB121" s="127">
        <v>1097457.0225976177</v>
      </c>
      <c r="AC121" s="127">
        <v>5004632.1523369774</v>
      </c>
      <c r="AD121" s="127">
        <v>154557727.49646878</v>
      </c>
      <c r="AE121" s="127">
        <v>22318647.252584673</v>
      </c>
      <c r="AF121" s="127">
        <v>60966836.932711981</v>
      </c>
      <c r="AG121" s="127">
        <v>12088436.137253523</v>
      </c>
      <c r="AH121" s="127">
        <v>2165145.3798729796</v>
      </c>
      <c r="AI121" s="127">
        <v>15536766.132000716</v>
      </c>
      <c r="AJ121" s="127">
        <v>13139203.025862638</v>
      </c>
      <c r="AK121" s="127">
        <v>2461019.0749930097</v>
      </c>
      <c r="AL121" s="127">
        <v>29656350.070290312</v>
      </c>
      <c r="AM121" s="127">
        <v>6413324.3782027643</v>
      </c>
      <c r="AN121" s="113">
        <v>33981754.138077118</v>
      </c>
      <c r="AO121" s="113">
        <v>16151775.944442429</v>
      </c>
      <c r="AP121" s="113">
        <v>16322391.770259984</v>
      </c>
      <c r="AQ121" s="113">
        <v>1564644.9256479715</v>
      </c>
      <c r="AR121" s="113">
        <v>134820441.72318012</v>
      </c>
      <c r="AS121" s="113">
        <v>667233.12053094106</v>
      </c>
      <c r="AT121" s="113">
        <v>1436164.4688714254</v>
      </c>
      <c r="AU121" s="113">
        <v>97234220.662774086</v>
      </c>
      <c r="AV121" s="113">
        <v>1236083717.8008754</v>
      </c>
      <c r="AW121" s="113">
        <v>212592457.37210581</v>
      </c>
      <c r="AX121" s="113">
        <v>14265652.586077746</v>
      </c>
      <c r="AY121" s="113">
        <v>3438977.8592527872</v>
      </c>
      <c r="AZ121" s="113">
        <v>14343877.043009371</v>
      </c>
      <c r="BA121" s="113">
        <v>44402519.568576306</v>
      </c>
      <c r="BB121" s="113">
        <v>4521026.7679760884</v>
      </c>
      <c r="BC121" s="113">
        <v>10094633.612585224</v>
      </c>
      <c r="BD121" s="113">
        <v>77809466.317810729</v>
      </c>
      <c r="BE121" s="113">
        <v>4830422.8457128629</v>
      </c>
      <c r="BF121" s="113">
        <v>26490900.727471963</v>
      </c>
      <c r="BG121" s="113">
        <v>20349832.371896721</v>
      </c>
      <c r="BH121" s="113">
        <v>39284842.790730841</v>
      </c>
      <c r="BI121" s="113">
        <v>6362425.2456398159</v>
      </c>
      <c r="BJ121" s="113">
        <v>16186107.843170758</v>
      </c>
      <c r="BK121" s="113">
        <v>3690658.8228852497</v>
      </c>
      <c r="BL121" s="113">
        <v>49342853.381907128</v>
      </c>
      <c r="BM121" s="113">
        <v>6848038.9305338282</v>
      </c>
      <c r="BN121" s="113">
        <v>8259495.8423383748</v>
      </c>
      <c r="BO121" s="113">
        <v>30513741.540587917</v>
      </c>
      <c r="BP121" s="113">
        <v>5211269.8712751102</v>
      </c>
      <c r="BQ121" s="113">
        <v>21274197.696455091</v>
      </c>
      <c r="BR121" s="113">
        <v>259272753.46877933</v>
      </c>
      <c r="BS121" s="113">
        <v>23344357.140388764</v>
      </c>
      <c r="BT121" s="113">
        <v>2494345.0712369401</v>
      </c>
      <c r="BU121" s="113">
        <v>3208656.2782326234</v>
      </c>
      <c r="BV121" s="113">
        <v>2275167.3084274861</v>
      </c>
      <c r="BW121" s="113">
        <v>8755743.9274926707</v>
      </c>
      <c r="BX121" s="113">
        <v>32117808.274232805</v>
      </c>
      <c r="BY121" s="113">
        <v>4574042.363624284</v>
      </c>
      <c r="BZ121" s="113">
        <v>758599613.18776262</v>
      </c>
      <c r="CA121" s="113">
        <v>68348196.733836979</v>
      </c>
      <c r="CB121" s="113">
        <v>5530413.2293469338</v>
      </c>
      <c r="CC121" s="113">
        <v>42245050.833854325</v>
      </c>
      <c r="CD121" s="113">
        <v>11180484.486032763</v>
      </c>
      <c r="CE121" s="113">
        <v>2945978.7238485389</v>
      </c>
      <c r="CF121" s="113">
        <v>3126307.875028403</v>
      </c>
      <c r="CG121" s="113">
        <v>12627248.918289274</v>
      </c>
      <c r="CH121" s="113">
        <v>28240899.986163888</v>
      </c>
      <c r="CI121" s="113">
        <v>11673832.081158578</v>
      </c>
    </row>
    <row r="122" spans="1:90" x14ac:dyDescent="0.2">
      <c r="A122" s="3"/>
      <c r="B122" s="3"/>
      <c r="C122" s="3"/>
      <c r="D122" s="3"/>
      <c r="E122" s="3"/>
      <c r="O122" s="113">
        <v>120</v>
      </c>
      <c r="P122" s="113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</row>
    <row r="123" spans="1:90" s="3" customFormat="1" ht="13.5" thickBot="1" x14ac:dyDescent="0.25">
      <c r="A123" s="235" t="s">
        <v>108</v>
      </c>
      <c r="B123" s="235"/>
      <c r="C123" s="235"/>
      <c r="D123" s="235"/>
      <c r="E123" s="235"/>
      <c r="F123" s="235"/>
      <c r="G123" s="235"/>
      <c r="H123" s="235"/>
      <c r="I123" s="235"/>
      <c r="J123" s="235"/>
      <c r="K123" s="235"/>
      <c r="L123" s="235"/>
      <c r="M123" s="8"/>
      <c r="N123" s="103"/>
      <c r="O123" s="113">
        <v>121</v>
      </c>
      <c r="P123" s="113">
        <v>0</v>
      </c>
      <c r="Q123" s="9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  <c r="BL123" s="98"/>
      <c r="BM123" s="98"/>
      <c r="BN123" s="98"/>
      <c r="BO123" s="98"/>
      <c r="BP123" s="98"/>
      <c r="BQ123" s="98"/>
      <c r="BR123" s="98"/>
      <c r="BS123" s="98"/>
      <c r="BT123" s="98"/>
      <c r="BU123" s="98"/>
      <c r="BV123" s="98"/>
      <c r="BW123" s="98"/>
      <c r="BX123" s="98"/>
      <c r="BY123" s="98"/>
      <c r="BZ123" s="98"/>
      <c r="CA123" s="98"/>
      <c r="CB123" s="98"/>
      <c r="CC123" s="98"/>
      <c r="CD123" s="98"/>
      <c r="CE123" s="98"/>
      <c r="CF123" s="98"/>
      <c r="CG123" s="98"/>
      <c r="CH123" s="98"/>
      <c r="CI123" s="98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3">
        <v>122</v>
      </c>
      <c r="P124" s="113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3">
        <v>123</v>
      </c>
      <c r="P125" s="113">
        <v>0</v>
      </c>
    </row>
    <row r="126" spans="1:90" x14ac:dyDescent="0.2">
      <c r="A126" s="3"/>
      <c r="B126" s="10">
        <v>112</v>
      </c>
      <c r="C126" s="3"/>
      <c r="D126" s="3"/>
      <c r="E126" s="3"/>
      <c r="O126" s="113">
        <v>124</v>
      </c>
      <c r="P126" s="113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3">
        <v>125</v>
      </c>
      <c r="P127" s="113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28713</v>
      </c>
      <c r="H128" s="8">
        <f t="shared" ref="H128:K130" si="20">H96</f>
        <v>28788</v>
      </c>
      <c r="I128" s="8">
        <f t="shared" si="20"/>
        <v>28863</v>
      </c>
      <c r="J128" s="8">
        <f t="shared" si="20"/>
        <v>28938</v>
      </c>
      <c r="K128" s="8">
        <f t="shared" si="20"/>
        <v>29014</v>
      </c>
      <c r="L128" s="8">
        <f t="shared" ref="L128:M128" si="21">L96</f>
        <v>29090</v>
      </c>
      <c r="M128" s="8">
        <f t="shared" si="21"/>
        <v>29166</v>
      </c>
      <c r="N128" s="103"/>
      <c r="O128" s="113">
        <v>126</v>
      </c>
      <c r="P128" s="113">
        <v>0</v>
      </c>
      <c r="Q128" s="113">
        <v>11678</v>
      </c>
      <c r="R128" s="127">
        <v>1653</v>
      </c>
      <c r="S128" s="127">
        <v>36208</v>
      </c>
      <c r="T128" s="127">
        <v>10058</v>
      </c>
      <c r="U128" s="127">
        <v>39128</v>
      </c>
      <c r="V128" s="127">
        <v>66656</v>
      </c>
      <c r="W128" s="127">
        <v>53108</v>
      </c>
      <c r="X128" s="127">
        <v>28713</v>
      </c>
      <c r="Y128" s="127">
        <v>6757</v>
      </c>
      <c r="Z128" s="127">
        <v>1229</v>
      </c>
      <c r="AA128" s="127">
        <v>16583</v>
      </c>
      <c r="AB128" s="127">
        <v>2059</v>
      </c>
      <c r="AC128" s="127">
        <v>11705</v>
      </c>
      <c r="AD128" s="127">
        <v>203466</v>
      </c>
      <c r="AE128" s="127">
        <v>40659</v>
      </c>
      <c r="AF128" s="127">
        <v>87212</v>
      </c>
      <c r="AG128" s="127">
        <v>18438</v>
      </c>
      <c r="AH128" s="127">
        <v>3289</v>
      </c>
      <c r="AI128" s="127">
        <v>28892</v>
      </c>
      <c r="AJ128" s="127">
        <v>20556</v>
      </c>
      <c r="AK128" s="127">
        <v>3729</v>
      </c>
      <c r="AL128" s="127">
        <v>47298</v>
      </c>
      <c r="AM128" s="127">
        <v>11145</v>
      </c>
      <c r="AN128" s="113">
        <v>53789</v>
      </c>
      <c r="AO128" s="113">
        <v>21415</v>
      </c>
      <c r="AP128" s="113">
        <v>21929</v>
      </c>
      <c r="AQ128" s="113">
        <v>2703</v>
      </c>
      <c r="AR128" s="113">
        <v>241986</v>
      </c>
      <c r="AS128" s="113">
        <v>1225</v>
      </c>
      <c r="AT128" s="113">
        <v>5510</v>
      </c>
      <c r="AU128" s="113">
        <v>154106</v>
      </c>
      <c r="AV128" s="113">
        <v>1257467</v>
      </c>
      <c r="AW128" s="113">
        <v>323919</v>
      </c>
      <c r="AX128" s="113">
        <v>16157</v>
      </c>
      <c r="AY128" s="113">
        <v>5569</v>
      </c>
      <c r="AZ128" s="113">
        <v>27467</v>
      </c>
      <c r="BA128" s="113">
        <v>92405</v>
      </c>
      <c r="BB128" s="113">
        <v>10125</v>
      </c>
      <c r="BC128" s="113">
        <v>13345</v>
      </c>
      <c r="BD128" s="113">
        <v>153947</v>
      </c>
      <c r="BE128" s="113">
        <v>7096</v>
      </c>
      <c r="BF128" s="113">
        <v>35865</v>
      </c>
      <c r="BG128" s="113">
        <v>35171</v>
      </c>
      <c r="BH128" s="113">
        <v>52770</v>
      </c>
      <c r="BI128" s="113">
        <v>9008</v>
      </c>
      <c r="BJ128" s="113">
        <v>23996</v>
      </c>
      <c r="BK128" s="113">
        <v>6075</v>
      </c>
      <c r="BL128" s="113">
        <v>67388</v>
      </c>
      <c r="BM128" s="113">
        <v>11840</v>
      </c>
      <c r="BN128" s="113">
        <v>13445</v>
      </c>
      <c r="BO128" s="113">
        <v>55949</v>
      </c>
      <c r="BP128" s="113">
        <v>10892</v>
      </c>
      <c r="BQ128" s="113">
        <v>36317</v>
      </c>
      <c r="BR128" s="113">
        <v>358772</v>
      </c>
      <c r="BS128" s="113">
        <v>33386</v>
      </c>
      <c r="BT128" s="113">
        <v>4270</v>
      </c>
      <c r="BU128" s="113">
        <v>5860</v>
      </c>
      <c r="BV128" s="113">
        <v>2780</v>
      </c>
      <c r="BW128" s="113">
        <v>17072</v>
      </c>
      <c r="BX128" s="113">
        <v>50614</v>
      </c>
      <c r="BY128" s="113">
        <v>7059</v>
      </c>
      <c r="BZ128" s="113">
        <v>758311</v>
      </c>
      <c r="CA128" s="113">
        <v>118481</v>
      </c>
      <c r="CB128" s="113">
        <v>13172</v>
      </c>
      <c r="CC128" s="113">
        <v>55417</v>
      </c>
      <c r="CD128" s="113">
        <v>22666</v>
      </c>
      <c r="CE128" s="113">
        <v>3725</v>
      </c>
      <c r="CF128" s="113">
        <v>3812</v>
      </c>
      <c r="CG128" s="113">
        <v>22954</v>
      </c>
      <c r="CH128" s="113">
        <v>41798</v>
      </c>
      <c r="CI128" s="113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468074081.25999999</v>
      </c>
      <c r="H129" s="39">
        <f t="shared" si="20"/>
        <v>462038993.57754511</v>
      </c>
      <c r="I129" s="39">
        <f t="shared" si="20"/>
        <v>456058784.84294349</v>
      </c>
      <c r="J129" s="39">
        <f t="shared" si="20"/>
        <v>450185148.55332553</v>
      </c>
      <c r="K129" s="39">
        <f t="shared" si="20"/>
        <v>444415900.30998766</v>
      </c>
      <c r="L129" s="39">
        <f t="shared" ref="L129:M129" si="22">L97</f>
        <v>438748902.78888565</v>
      </c>
      <c r="M129" s="39">
        <f t="shared" si="22"/>
        <v>433182064.70779437</v>
      </c>
      <c r="N129" s="190"/>
      <c r="O129" s="113">
        <v>127</v>
      </c>
      <c r="P129" s="113">
        <v>0</v>
      </c>
      <c r="Q129" s="113">
        <v>200403874.13999999</v>
      </c>
      <c r="R129" s="130">
        <v>31906696</v>
      </c>
      <c r="S129" s="130">
        <v>980546394.86000001</v>
      </c>
      <c r="T129" s="130">
        <v>272949575</v>
      </c>
      <c r="U129" s="130">
        <v>964115144.01999998</v>
      </c>
      <c r="V129" s="130">
        <v>1599505326</v>
      </c>
      <c r="W129" s="130">
        <v>1470032349</v>
      </c>
      <c r="X129" s="130">
        <v>468074081.25999999</v>
      </c>
      <c r="Y129" s="130">
        <v>139446467.25</v>
      </c>
      <c r="Z129" s="130">
        <v>25502478</v>
      </c>
      <c r="AA129" s="130">
        <v>293479693.64999998</v>
      </c>
      <c r="AB129" s="130">
        <v>28288106</v>
      </c>
      <c r="AC129" s="130">
        <v>239982794</v>
      </c>
      <c r="AD129" s="130">
        <v>7167845112.6199989</v>
      </c>
      <c r="AE129" s="130">
        <v>918555272.50999999</v>
      </c>
      <c r="AF129" s="130">
        <v>2385047665.52</v>
      </c>
      <c r="AG129" s="130">
        <v>483522801.10000002</v>
      </c>
      <c r="AH129" s="130">
        <v>57848454.100000001</v>
      </c>
      <c r="AI129" s="130">
        <v>483521550.28999996</v>
      </c>
      <c r="AJ129" s="130">
        <v>600448606.10000002</v>
      </c>
      <c r="AK129" s="130">
        <v>72938224.780000001</v>
      </c>
      <c r="AL129" s="130">
        <v>876411380.01999998</v>
      </c>
      <c r="AM129" s="130">
        <v>174955163.69</v>
      </c>
      <c r="AN129" s="113">
        <v>1760372045.1999998</v>
      </c>
      <c r="AO129" s="113">
        <v>417540784</v>
      </c>
      <c r="AP129" s="113">
        <v>506234922</v>
      </c>
      <c r="AQ129" s="113">
        <v>83575639</v>
      </c>
      <c r="AR129" s="113">
        <v>5380380628.0100002</v>
      </c>
      <c r="AS129" s="113">
        <v>23688932</v>
      </c>
      <c r="AT129" s="113">
        <v>138931642</v>
      </c>
      <c r="AU129" s="113">
        <v>3908785751.9499998</v>
      </c>
      <c r="AV129" s="113">
        <v>23956730886.757999</v>
      </c>
      <c r="AW129" s="113">
        <v>7348001356.9599991</v>
      </c>
      <c r="AX129" s="113">
        <v>237763328.72</v>
      </c>
      <c r="AY129" s="113">
        <v>98927894</v>
      </c>
      <c r="AZ129" s="113">
        <v>696165245.22000003</v>
      </c>
      <c r="BA129" s="113">
        <v>1757267945.5568004</v>
      </c>
      <c r="BB129" s="113">
        <v>236549949.16</v>
      </c>
      <c r="BC129" s="113">
        <v>286714247.19</v>
      </c>
      <c r="BD129" s="113">
        <v>3126105144.52</v>
      </c>
      <c r="BE129" s="113">
        <v>188126526.00999999</v>
      </c>
      <c r="BF129" s="113">
        <v>839339555</v>
      </c>
      <c r="BG129" s="113">
        <v>647253228</v>
      </c>
      <c r="BH129" s="113">
        <v>1194252686</v>
      </c>
      <c r="BI129" s="113">
        <v>195818354.28</v>
      </c>
      <c r="BJ129" s="113">
        <v>514275816</v>
      </c>
      <c r="BK129" s="113">
        <v>120944395</v>
      </c>
      <c r="BL129" s="113">
        <v>1549788054.49</v>
      </c>
      <c r="BM129" s="113">
        <v>242577213.06999999</v>
      </c>
      <c r="BN129" s="113">
        <v>300641704</v>
      </c>
      <c r="BO129" s="113">
        <v>1068108506</v>
      </c>
      <c r="BP129" s="113">
        <v>176679952</v>
      </c>
      <c r="BQ129" s="113">
        <v>776816329</v>
      </c>
      <c r="BR129" s="113">
        <v>8502650144</v>
      </c>
      <c r="BS129" s="113">
        <v>660943967.04999995</v>
      </c>
      <c r="BT129" s="113">
        <v>85528039</v>
      </c>
      <c r="BU129" s="113">
        <v>102509521</v>
      </c>
      <c r="BV129" s="113">
        <v>79023519.439999998</v>
      </c>
      <c r="BW129" s="113">
        <v>267491474.80000001</v>
      </c>
      <c r="BX129" s="113">
        <v>925595175.96000004</v>
      </c>
      <c r="BY129" s="113">
        <v>193667740.37</v>
      </c>
      <c r="BZ129" s="113">
        <v>24457588418.437057</v>
      </c>
      <c r="CA129" s="113">
        <v>2520089213</v>
      </c>
      <c r="CB129" s="113">
        <v>122137100</v>
      </c>
      <c r="CC129" s="113">
        <v>1423983897</v>
      </c>
      <c r="CD129" s="113">
        <v>352083285</v>
      </c>
      <c r="CE129" s="113">
        <v>104605880</v>
      </c>
      <c r="CF129" s="113">
        <v>149553629.61000001</v>
      </c>
      <c r="CG129" s="113">
        <v>427059905</v>
      </c>
      <c r="CH129" s="113">
        <v>849863221</v>
      </c>
      <c r="CI129" s="113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94320</v>
      </c>
      <c r="H130" s="8">
        <f t="shared" si="20"/>
        <v>94320</v>
      </c>
      <c r="I130" s="8">
        <f t="shared" si="20"/>
        <v>94320</v>
      </c>
      <c r="J130" s="8">
        <f t="shared" si="20"/>
        <v>94320</v>
      </c>
      <c r="K130" s="8">
        <f t="shared" si="20"/>
        <v>94320</v>
      </c>
      <c r="L130" s="8">
        <f t="shared" ref="L130:M130" si="23">L98</f>
        <v>94320</v>
      </c>
      <c r="M130" s="8">
        <f t="shared" si="23"/>
        <v>94320</v>
      </c>
      <c r="N130" s="103"/>
      <c r="O130" s="113">
        <v>128</v>
      </c>
      <c r="P130" s="113">
        <v>0</v>
      </c>
      <c r="Q130" s="113">
        <v>44710</v>
      </c>
      <c r="R130" s="127">
        <v>5905</v>
      </c>
      <c r="S130" s="127">
        <v>149532</v>
      </c>
      <c r="T130" s="127">
        <v>57253</v>
      </c>
      <c r="U130" s="127">
        <v>175113</v>
      </c>
      <c r="V130" s="127">
        <v>338828</v>
      </c>
      <c r="W130" s="127">
        <v>281526</v>
      </c>
      <c r="X130" s="127">
        <v>94320</v>
      </c>
      <c r="Y130" s="127">
        <v>28656</v>
      </c>
      <c r="Z130" s="127">
        <v>7029</v>
      </c>
      <c r="AA130" s="127">
        <v>58082</v>
      </c>
      <c r="AB130" s="127">
        <v>6635</v>
      </c>
      <c r="AC130" s="127">
        <v>59146</v>
      </c>
      <c r="AD130" s="127">
        <v>1391623</v>
      </c>
      <c r="AE130" s="127">
        <v>175602</v>
      </c>
      <c r="AF130" s="127">
        <v>463400</v>
      </c>
      <c r="AG130" s="127">
        <v>82552</v>
      </c>
      <c r="AH130" s="127">
        <v>13571</v>
      </c>
      <c r="AI130" s="127">
        <v>109044</v>
      </c>
      <c r="AJ130" s="127">
        <v>104538</v>
      </c>
      <c r="AK130" s="127">
        <v>16796</v>
      </c>
      <c r="AL130" s="127">
        <v>185132</v>
      </c>
      <c r="AM130" s="127">
        <v>41662</v>
      </c>
      <c r="AN130" s="113">
        <v>292675</v>
      </c>
      <c r="AO130" s="113">
        <v>73744</v>
      </c>
      <c r="AP130" s="113">
        <v>101316</v>
      </c>
      <c r="AQ130" s="113">
        <v>16408</v>
      </c>
      <c r="AR130" s="113">
        <v>980087</v>
      </c>
      <c r="AS130" s="113">
        <v>5587</v>
      </c>
      <c r="AT130" s="113">
        <v>33170</v>
      </c>
      <c r="AU130" s="113">
        <v>797</v>
      </c>
      <c r="AV130" s="113">
        <v>4243390</v>
      </c>
      <c r="AW130" s="113">
        <v>1374915</v>
      </c>
      <c r="AX130" s="113">
        <v>50975</v>
      </c>
      <c r="AY130" s="113">
        <v>20693</v>
      </c>
      <c r="AZ130" s="113">
        <v>130791</v>
      </c>
      <c r="BA130" s="113">
        <v>328007</v>
      </c>
      <c r="BB130" s="113">
        <v>42548</v>
      </c>
      <c r="BC130" s="113">
        <v>57404</v>
      </c>
      <c r="BD130" s="113">
        <v>638017</v>
      </c>
      <c r="BE130" s="113">
        <v>34138</v>
      </c>
      <c r="BF130" s="113">
        <v>166331</v>
      </c>
      <c r="BG130" s="113">
        <v>139280</v>
      </c>
      <c r="BH130" s="113">
        <v>245124</v>
      </c>
      <c r="BI130" s="113">
        <v>42709</v>
      </c>
      <c r="BJ130" s="113">
        <v>106743</v>
      </c>
      <c r="BK130" s="113">
        <v>23679</v>
      </c>
      <c r="BL130" s="113">
        <v>340880</v>
      </c>
      <c r="BM130" s="113">
        <v>45023</v>
      </c>
      <c r="BN130" s="113">
        <v>56062</v>
      </c>
      <c r="BO130" s="113">
        <v>211375</v>
      </c>
      <c r="BP130" s="113">
        <v>34706</v>
      </c>
      <c r="BQ130" s="113">
        <v>142939</v>
      </c>
      <c r="BR130" s="113">
        <v>1781484</v>
      </c>
      <c r="BS130" s="113">
        <v>138336</v>
      </c>
      <c r="BT130" s="113">
        <v>16080</v>
      </c>
      <c r="BU130" s="113">
        <v>28953</v>
      </c>
      <c r="BV130" s="113">
        <v>21167</v>
      </c>
      <c r="BW130" s="113">
        <v>57151</v>
      </c>
      <c r="BX130" s="113">
        <v>178517</v>
      </c>
      <c r="BY130" s="113">
        <v>37922</v>
      </c>
      <c r="BZ130" s="113">
        <v>4404382</v>
      </c>
      <c r="CA130" s="113">
        <v>470705</v>
      </c>
      <c r="CB130" s="113">
        <v>29681</v>
      </c>
      <c r="CC130" s="113">
        <v>269427</v>
      </c>
      <c r="CD130" s="113">
        <v>73422</v>
      </c>
      <c r="CE130" s="113">
        <v>17359</v>
      </c>
      <c r="CF130" s="113">
        <v>26490</v>
      </c>
      <c r="CG130" s="113">
        <v>93376</v>
      </c>
      <c r="CH130" s="113">
        <v>181742</v>
      </c>
      <c r="CI130" s="113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116948</v>
      </c>
      <c r="H131" s="8">
        <f t="shared" ref="H131:M131" si="24">MAX(G131,H130)</f>
        <v>116948</v>
      </c>
      <c r="I131" s="8">
        <f t="shared" si="24"/>
        <v>116948</v>
      </c>
      <c r="J131" s="8">
        <f t="shared" si="24"/>
        <v>116948</v>
      </c>
      <c r="K131" s="8">
        <f t="shared" si="24"/>
        <v>116948</v>
      </c>
      <c r="L131" s="8">
        <f t="shared" si="24"/>
        <v>116948</v>
      </c>
      <c r="M131" s="8">
        <f t="shared" si="24"/>
        <v>116948</v>
      </c>
      <c r="N131" s="103"/>
      <c r="O131" s="113">
        <v>129</v>
      </c>
      <c r="P131" s="113">
        <v>0</v>
      </c>
      <c r="Q131" s="113">
        <v>47365</v>
      </c>
      <c r="R131" s="127">
        <v>8722</v>
      </c>
      <c r="S131" s="127">
        <v>219364</v>
      </c>
      <c r="T131" s="127">
        <v>69987</v>
      </c>
      <c r="U131" s="127">
        <v>197591</v>
      </c>
      <c r="V131" s="127">
        <v>379690</v>
      </c>
      <c r="W131" s="127">
        <v>312448</v>
      </c>
      <c r="X131" s="127">
        <v>116948</v>
      </c>
      <c r="Y131" s="127">
        <v>39945</v>
      </c>
      <c r="Z131" s="127">
        <v>8879</v>
      </c>
      <c r="AA131" s="127">
        <v>70523</v>
      </c>
      <c r="AB131" s="127">
        <v>7251</v>
      </c>
      <c r="AC131" s="127">
        <v>64272</v>
      </c>
      <c r="AD131" s="127">
        <v>1610300</v>
      </c>
      <c r="AE131" s="127">
        <v>236974</v>
      </c>
      <c r="AF131" s="127">
        <v>656700</v>
      </c>
      <c r="AG131" s="127">
        <v>108683</v>
      </c>
      <c r="AH131" s="127">
        <v>15590</v>
      </c>
      <c r="AI131" s="127">
        <v>143420</v>
      </c>
      <c r="AJ131" s="127">
        <v>111673</v>
      </c>
      <c r="AK131" s="127">
        <v>18859</v>
      </c>
      <c r="AL131" s="127">
        <v>206940</v>
      </c>
      <c r="AM131" s="127">
        <v>57081</v>
      </c>
      <c r="AN131" s="113">
        <v>298913</v>
      </c>
      <c r="AO131" s="113">
        <v>114709</v>
      </c>
      <c r="AP131" s="113">
        <v>214152</v>
      </c>
      <c r="AQ131" s="113">
        <v>22617</v>
      </c>
      <c r="AR131" s="113">
        <v>1318006.26</v>
      </c>
      <c r="AS131" s="113">
        <v>7653</v>
      </c>
      <c r="AT131" s="113">
        <v>40003</v>
      </c>
      <c r="AU131" s="113">
        <v>831796</v>
      </c>
      <c r="AV131" s="113">
        <v>6459162</v>
      </c>
      <c r="AW131" s="113">
        <v>1518168</v>
      </c>
      <c r="AX131" s="113">
        <v>66861</v>
      </c>
      <c r="AY131" s="113">
        <v>23000</v>
      </c>
      <c r="AZ131" s="113">
        <v>147462</v>
      </c>
      <c r="BA131" s="113">
        <v>386568</v>
      </c>
      <c r="BB131" s="113">
        <v>50701</v>
      </c>
      <c r="BC131" s="113">
        <v>69984</v>
      </c>
      <c r="BD131" s="113">
        <v>719375</v>
      </c>
      <c r="BE131" s="113">
        <v>40658</v>
      </c>
      <c r="BF131" s="113">
        <v>173828</v>
      </c>
      <c r="BG131" s="113">
        <v>163930</v>
      </c>
      <c r="BH131" s="113">
        <v>269269</v>
      </c>
      <c r="BI131" s="113">
        <v>45651</v>
      </c>
      <c r="BJ131" s="113">
        <v>121809</v>
      </c>
      <c r="BK131" s="113">
        <v>26895</v>
      </c>
      <c r="BL131" s="113">
        <v>380100</v>
      </c>
      <c r="BM131" s="113">
        <v>53650</v>
      </c>
      <c r="BN131" s="113">
        <v>74924</v>
      </c>
      <c r="BO131" s="113">
        <v>234849</v>
      </c>
      <c r="BP131" s="113">
        <v>47940</v>
      </c>
      <c r="BQ131" s="113">
        <v>161697</v>
      </c>
      <c r="BR131" s="113">
        <v>2047474</v>
      </c>
      <c r="BS131" s="113">
        <v>156336</v>
      </c>
      <c r="BT131" s="113">
        <v>19991</v>
      </c>
      <c r="BU131" s="113">
        <v>39622</v>
      </c>
      <c r="BV131" s="113">
        <v>22753</v>
      </c>
      <c r="BW131" s="113">
        <v>77500</v>
      </c>
      <c r="BX131" s="113">
        <v>198752</v>
      </c>
      <c r="BY131" s="113">
        <v>48436</v>
      </c>
      <c r="BZ131" s="113">
        <v>5018278</v>
      </c>
      <c r="CA131" s="113">
        <v>531367</v>
      </c>
      <c r="CB131" s="113">
        <v>31515</v>
      </c>
      <c r="CC131" s="113">
        <v>295130</v>
      </c>
      <c r="CD131" s="113">
        <v>104372</v>
      </c>
      <c r="CE131" s="113">
        <v>17897</v>
      </c>
      <c r="CF131" s="113">
        <v>27606</v>
      </c>
      <c r="CG131" s="113">
        <v>94390</v>
      </c>
      <c r="CH131" s="113">
        <v>208479</v>
      </c>
      <c r="CI131" s="113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1"/>
      <c r="O132" s="113">
        <v>130</v>
      </c>
      <c r="P132" s="113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3">
        <v>131</v>
      </c>
      <c r="P133" s="113">
        <v>0</v>
      </c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6">
        <v>113.42500000000001</v>
      </c>
      <c r="G134" s="106">
        <f>HLOOKUP($E$3,$P$3:$CI$269,O134,FALSE)</f>
        <v>115.22499999999999</v>
      </c>
      <c r="H134" s="211">
        <f>G134*EXP('Model Inputs'!H21)</f>
        <v>117.0535651311439</v>
      </c>
      <c r="I134" s="212">
        <f>H134*EXP('Model Inputs'!I21)</f>
        <v>118.91114870827467</v>
      </c>
      <c r="J134" s="212">
        <f>I134*EXP('Model Inputs'!J21)</f>
        <v>120.79821124012295</v>
      </c>
      <c r="K134" s="212">
        <f>J134*EXP('Model Inputs'!K21)</f>
        <v>122.71522054347071</v>
      </c>
      <c r="L134" s="212">
        <f>K134*EXP('Model Inputs'!L21)</f>
        <v>124.66265185912638</v>
      </c>
      <c r="M134" s="213">
        <f>L134*EXP('Model Inputs'!M21)</f>
        <v>126.64098796974066</v>
      </c>
      <c r="N134" s="218">
        <v>9</v>
      </c>
      <c r="O134" s="113">
        <v>132</v>
      </c>
      <c r="P134" s="113">
        <v>0</v>
      </c>
      <c r="Q134" s="113">
        <v>115.22499999999999</v>
      </c>
      <c r="R134" s="131">
        <v>115.22499999999999</v>
      </c>
      <c r="S134" s="131">
        <v>115.22499999999999</v>
      </c>
      <c r="T134" s="131">
        <v>115.22499999999999</v>
      </c>
      <c r="U134" s="131">
        <v>115.22499999999999</v>
      </c>
      <c r="V134" s="131">
        <v>115.22499999999999</v>
      </c>
      <c r="W134" s="131">
        <v>115.22499999999999</v>
      </c>
      <c r="X134" s="131">
        <v>115.22499999999999</v>
      </c>
      <c r="Y134" s="131">
        <v>115.22499999999999</v>
      </c>
      <c r="Z134" s="131">
        <v>115.22499999999999</v>
      </c>
      <c r="AA134" s="131">
        <v>115.22499999999999</v>
      </c>
      <c r="AB134" s="131">
        <v>115.22499999999999</v>
      </c>
      <c r="AC134" s="131">
        <v>115.22499999999999</v>
      </c>
      <c r="AD134" s="131">
        <v>115.22499999999999</v>
      </c>
      <c r="AE134" s="131">
        <v>115.22499999999999</v>
      </c>
      <c r="AF134" s="131">
        <v>115.22499999999999</v>
      </c>
      <c r="AG134" s="131">
        <v>115.22499999999999</v>
      </c>
      <c r="AH134" s="131">
        <v>115.22499999999999</v>
      </c>
      <c r="AI134" s="131">
        <v>115.22499999999999</v>
      </c>
      <c r="AJ134" s="131">
        <v>115.22499999999999</v>
      </c>
      <c r="AK134" s="131">
        <v>115.22499999999999</v>
      </c>
      <c r="AL134" s="131">
        <v>115.22499999999999</v>
      </c>
      <c r="AM134" s="131">
        <v>115.22499999999999</v>
      </c>
      <c r="AN134" s="113">
        <v>115.22499999999999</v>
      </c>
      <c r="AO134" s="113">
        <v>115.22499999999999</v>
      </c>
      <c r="AP134" s="113">
        <v>115.22499999999999</v>
      </c>
      <c r="AQ134" s="113">
        <v>115.22499999999999</v>
      </c>
      <c r="AR134" s="113">
        <v>115.22499999999999</v>
      </c>
      <c r="AS134" s="113">
        <v>115.22499999999999</v>
      </c>
      <c r="AT134" s="113">
        <v>115.22499999999999</v>
      </c>
      <c r="AU134" s="113">
        <v>115.22499999999999</v>
      </c>
      <c r="AV134" s="113">
        <v>115.22499999999999</v>
      </c>
      <c r="AW134" s="113">
        <v>115.22499999999999</v>
      </c>
      <c r="AX134" s="113">
        <v>115.22499999999999</v>
      </c>
      <c r="AY134" s="113">
        <v>115.22499999999999</v>
      </c>
      <c r="AZ134" s="113">
        <v>115.22499999999999</v>
      </c>
      <c r="BA134" s="113">
        <v>115.22499999999999</v>
      </c>
      <c r="BB134" s="113">
        <v>115.22499999999999</v>
      </c>
      <c r="BC134" s="113">
        <v>115.22499999999999</v>
      </c>
      <c r="BD134" s="113">
        <v>115.22499999999999</v>
      </c>
      <c r="BE134" s="113">
        <v>115.22499999999999</v>
      </c>
      <c r="BF134" s="113">
        <v>115.22499999999999</v>
      </c>
      <c r="BG134" s="113">
        <v>115.22499999999999</v>
      </c>
      <c r="BH134" s="113">
        <v>115.22499999999999</v>
      </c>
      <c r="BI134" s="113">
        <v>115.22499999999999</v>
      </c>
      <c r="BJ134" s="113">
        <v>115.22499999999999</v>
      </c>
      <c r="BK134" s="113">
        <v>115.22499999999999</v>
      </c>
      <c r="BL134" s="113">
        <v>115.22499999999999</v>
      </c>
      <c r="BM134" s="113">
        <v>115.22499999999999</v>
      </c>
      <c r="BN134" s="113">
        <v>115.22499999999999</v>
      </c>
      <c r="BO134" s="113">
        <v>115.22499999999999</v>
      </c>
      <c r="BP134" s="113">
        <v>115.22499999999999</v>
      </c>
      <c r="BQ134" s="113">
        <v>115.22499999999999</v>
      </c>
      <c r="BR134" s="113">
        <v>115.22499999999999</v>
      </c>
      <c r="BS134" s="113">
        <v>115.22499999999999</v>
      </c>
      <c r="BT134" s="113">
        <v>115.22499999999999</v>
      </c>
      <c r="BU134" s="113">
        <v>115.22499999999999</v>
      </c>
      <c r="BV134" s="113">
        <v>115.22499999999999</v>
      </c>
      <c r="BW134" s="113">
        <v>115.22499999999999</v>
      </c>
      <c r="BX134" s="113">
        <v>115.22499999999999</v>
      </c>
      <c r="BY134" s="113">
        <v>115.22499999999999</v>
      </c>
      <c r="BZ134" s="113">
        <v>115.22499999999999</v>
      </c>
      <c r="CA134" s="113">
        <v>115.22499999999999</v>
      </c>
      <c r="CB134" s="113">
        <v>115.22499999999999</v>
      </c>
      <c r="CC134" s="113">
        <v>115.22499999999999</v>
      </c>
      <c r="CD134" s="113">
        <v>115.22499999999999</v>
      </c>
      <c r="CE134" s="113">
        <v>115.22499999999999</v>
      </c>
      <c r="CF134" s="113">
        <v>115.22499999999999</v>
      </c>
      <c r="CG134" s="113">
        <v>115.22499999999999</v>
      </c>
      <c r="CH134" s="113">
        <v>115.22499999999999</v>
      </c>
      <c r="CI134" s="113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276</v>
      </c>
      <c r="F135" s="41">
        <v>938.36</v>
      </c>
      <c r="G135" s="41">
        <f>HLOOKUP($E$3,$P$3:$CI$269,O135,FALSE)</f>
        <v>962.73</v>
      </c>
      <c r="H135" s="214">
        <f>G135*EXP('Model Inputs'!H20)</f>
        <v>987.73290943774236</v>
      </c>
      <c r="I135" s="215">
        <f>H135*EXP('Model Inputs'!I20)</f>
        <v>1013.3851655047079</v>
      </c>
      <c r="J135" s="215">
        <f>I135*EXP('Model Inputs'!J20)</f>
        <v>1039.7036322800923</v>
      </c>
      <c r="K135" s="215">
        <f>J135*EXP('Model Inputs'!K20)</f>
        <v>1066.7056118174401</v>
      </c>
      <c r="L135" s="215">
        <f>K135*EXP('Model Inputs'!L20)</f>
        <v>1094.4088555192079</v>
      </c>
      <c r="M135" s="216">
        <f>L135*EXP('Model Inputs'!M20)</f>
        <v>1122.831575806734</v>
      </c>
      <c r="N135" s="218">
        <v>8</v>
      </c>
      <c r="O135" s="113">
        <v>133</v>
      </c>
      <c r="P135" s="113">
        <v>0</v>
      </c>
      <c r="Q135" s="113">
        <v>962.73</v>
      </c>
      <c r="R135" s="113">
        <v>962.73</v>
      </c>
      <c r="S135" s="113">
        <v>962.73</v>
      </c>
      <c r="T135" s="113">
        <v>962.73</v>
      </c>
      <c r="U135" s="113">
        <v>962.73</v>
      </c>
      <c r="V135" s="113">
        <v>962.73</v>
      </c>
      <c r="W135" s="113">
        <v>962.73</v>
      </c>
      <c r="X135" s="113">
        <v>962.73</v>
      </c>
      <c r="Y135" s="113">
        <v>962.73</v>
      </c>
      <c r="Z135" s="113">
        <v>962.73</v>
      </c>
      <c r="AA135" s="113">
        <v>962.73</v>
      </c>
      <c r="AB135" s="113">
        <v>962.73</v>
      </c>
      <c r="AC135" s="113">
        <v>962.73</v>
      </c>
      <c r="AD135" s="113">
        <v>962.73</v>
      </c>
      <c r="AE135" s="113">
        <v>962.73</v>
      </c>
      <c r="AF135" s="113">
        <v>962.73</v>
      </c>
      <c r="AG135" s="113">
        <v>962.73</v>
      </c>
      <c r="AH135" s="113">
        <v>962.73</v>
      </c>
      <c r="AI135" s="113">
        <v>962.73</v>
      </c>
      <c r="AJ135" s="113">
        <v>962.73</v>
      </c>
      <c r="AK135" s="113">
        <v>962.73</v>
      </c>
      <c r="AL135" s="113">
        <v>962.73</v>
      </c>
      <c r="AM135" s="113">
        <v>962.73</v>
      </c>
      <c r="AN135" s="113">
        <v>962.73</v>
      </c>
      <c r="AO135" s="113">
        <v>962.73</v>
      </c>
      <c r="AP135" s="113">
        <v>962.73</v>
      </c>
      <c r="AQ135" s="113">
        <v>962.73</v>
      </c>
      <c r="AR135" s="113">
        <v>962.73</v>
      </c>
      <c r="AS135" s="113">
        <v>962.73</v>
      </c>
      <c r="AT135" s="113">
        <v>962.73</v>
      </c>
      <c r="AU135" s="113">
        <v>962.73</v>
      </c>
      <c r="AV135" s="113">
        <v>962.73</v>
      </c>
      <c r="AW135" s="113">
        <v>962.73</v>
      </c>
      <c r="AX135" s="113">
        <v>962.73</v>
      </c>
      <c r="AY135" s="113">
        <v>962.73</v>
      </c>
      <c r="AZ135" s="113">
        <v>962.73</v>
      </c>
      <c r="BA135" s="113">
        <v>962.73</v>
      </c>
      <c r="BB135" s="113">
        <v>962.73</v>
      </c>
      <c r="BC135" s="113">
        <v>962.73</v>
      </c>
      <c r="BD135" s="113">
        <v>962.73</v>
      </c>
      <c r="BE135" s="113">
        <v>962.73</v>
      </c>
      <c r="BF135" s="113">
        <v>962.73</v>
      </c>
      <c r="BG135" s="113">
        <v>962.73</v>
      </c>
      <c r="BH135" s="113">
        <v>962.73</v>
      </c>
      <c r="BI135" s="113">
        <v>962.73</v>
      </c>
      <c r="BJ135" s="113">
        <v>962.73</v>
      </c>
      <c r="BK135" s="113">
        <v>962.73</v>
      </c>
      <c r="BL135" s="113">
        <v>962.73</v>
      </c>
      <c r="BM135" s="113">
        <v>962.73</v>
      </c>
      <c r="BN135" s="113">
        <v>962.73</v>
      </c>
      <c r="BO135" s="113">
        <v>962.73</v>
      </c>
      <c r="BP135" s="113">
        <v>962.73</v>
      </c>
      <c r="BQ135" s="113">
        <v>962.73</v>
      </c>
      <c r="BR135" s="113">
        <v>962.73</v>
      </c>
      <c r="BS135" s="113">
        <v>962.73</v>
      </c>
      <c r="BT135" s="113">
        <v>962.73</v>
      </c>
      <c r="BU135" s="113">
        <v>962.73</v>
      </c>
      <c r="BV135" s="113">
        <v>962.73</v>
      </c>
      <c r="BW135" s="113">
        <v>962.73</v>
      </c>
      <c r="BX135" s="113">
        <v>962.73</v>
      </c>
      <c r="BY135" s="113">
        <v>962.73</v>
      </c>
      <c r="BZ135" s="113">
        <v>962.73</v>
      </c>
      <c r="CA135" s="113">
        <v>962.73</v>
      </c>
      <c r="CB135" s="113">
        <v>962.73</v>
      </c>
      <c r="CC135" s="113">
        <v>962.73</v>
      </c>
      <c r="CD135" s="113">
        <v>962.73</v>
      </c>
      <c r="CE135" s="113">
        <v>962.73</v>
      </c>
      <c r="CF135" s="113">
        <v>962.73</v>
      </c>
      <c r="CG135" s="113">
        <v>962.73</v>
      </c>
      <c r="CH135" s="113">
        <v>962.73</v>
      </c>
      <c r="CI135" s="113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2.2671003495575846E-2</v>
      </c>
      <c r="K136" s="40">
        <f t="shared" si="25"/>
        <v>2.2671003495575846E-2</v>
      </c>
      <c r="L136" s="40">
        <f t="shared" si="25"/>
        <v>2.2671003495575846E-2</v>
      </c>
      <c r="M136" s="40">
        <f t="shared" si="25"/>
        <v>2.2671003495575846E-2</v>
      </c>
      <c r="N136" s="191"/>
      <c r="O136" s="113">
        <v>134</v>
      </c>
      <c r="P136" s="113">
        <v>0</v>
      </c>
      <c r="Q136" s="113">
        <v>2.2870420261587143E-2</v>
      </c>
      <c r="R136" s="129">
        <v>2.2870420261587143E-2</v>
      </c>
      <c r="S136" s="129">
        <v>2.2870420261587143E-2</v>
      </c>
      <c r="T136" s="129">
        <v>2.2870420261587143E-2</v>
      </c>
      <c r="U136" s="129">
        <v>2.2870420261587143E-2</v>
      </c>
      <c r="V136" s="129">
        <v>2.2870420261587143E-2</v>
      </c>
      <c r="W136" s="129">
        <v>2.2870420261587143E-2</v>
      </c>
      <c r="X136" s="129">
        <v>2.2870420261587143E-2</v>
      </c>
      <c r="Y136" s="129">
        <v>2.2870420261587143E-2</v>
      </c>
      <c r="Z136" s="129">
        <v>2.2870420261587143E-2</v>
      </c>
      <c r="AA136" s="129">
        <v>2.2870420261587143E-2</v>
      </c>
      <c r="AB136" s="129">
        <v>2.2870420261587143E-2</v>
      </c>
      <c r="AC136" s="129">
        <v>2.2870420261587143E-2</v>
      </c>
      <c r="AD136" s="129">
        <v>2.2870420261587143E-2</v>
      </c>
      <c r="AE136" s="129">
        <v>2.2870420261587143E-2</v>
      </c>
      <c r="AF136" s="129">
        <v>2.2870420261587143E-2</v>
      </c>
      <c r="AG136" s="129">
        <v>2.2870420261587143E-2</v>
      </c>
      <c r="AH136" s="129">
        <v>2.2870420261587143E-2</v>
      </c>
      <c r="AI136" s="129">
        <v>2.2870420261587143E-2</v>
      </c>
      <c r="AJ136" s="129">
        <v>2.2870420261587143E-2</v>
      </c>
      <c r="AK136" s="129">
        <v>2.2870420261587143E-2</v>
      </c>
      <c r="AL136" s="129">
        <v>2.2870420261587143E-2</v>
      </c>
      <c r="AM136" s="129">
        <v>2.2870420261587143E-2</v>
      </c>
      <c r="AN136" s="113">
        <v>2.2870420261587143E-2</v>
      </c>
      <c r="AO136" s="113">
        <v>2.2870420261587143E-2</v>
      </c>
      <c r="AP136" s="113">
        <v>2.2870420261587143E-2</v>
      </c>
      <c r="AQ136" s="113">
        <v>2.2870420261587143E-2</v>
      </c>
      <c r="AR136" s="113">
        <v>2.2870420261587143E-2</v>
      </c>
      <c r="AS136" s="113">
        <v>2.2870420261587143E-2</v>
      </c>
      <c r="AT136" s="113">
        <v>2.2870420261587143E-2</v>
      </c>
      <c r="AU136" s="113">
        <v>2.2870420261587143E-2</v>
      </c>
      <c r="AV136" s="113">
        <v>2.2870420261587143E-2</v>
      </c>
      <c r="AW136" s="113">
        <v>2.2870420261587143E-2</v>
      </c>
      <c r="AX136" s="113">
        <v>2.2870420261587143E-2</v>
      </c>
      <c r="AY136" s="113">
        <v>2.2870420261587143E-2</v>
      </c>
      <c r="AZ136" s="113">
        <v>2.2870420261587143E-2</v>
      </c>
      <c r="BA136" s="113">
        <v>2.2870420261587143E-2</v>
      </c>
      <c r="BB136" s="113">
        <v>2.2870420261587143E-2</v>
      </c>
      <c r="BC136" s="113">
        <v>2.2870420261587143E-2</v>
      </c>
      <c r="BD136" s="113">
        <v>2.2870420261587143E-2</v>
      </c>
      <c r="BE136" s="113">
        <v>2.2870420261587143E-2</v>
      </c>
      <c r="BF136" s="113">
        <v>2.2870420261587143E-2</v>
      </c>
      <c r="BG136" s="113">
        <v>2.2870420261587143E-2</v>
      </c>
      <c r="BH136" s="113">
        <v>2.2870420261587143E-2</v>
      </c>
      <c r="BI136" s="113">
        <v>2.2870420261587143E-2</v>
      </c>
      <c r="BJ136" s="113">
        <v>2.2870420261587143E-2</v>
      </c>
      <c r="BK136" s="113">
        <v>2.2870420261587143E-2</v>
      </c>
      <c r="BL136" s="113">
        <v>2.2870420261587143E-2</v>
      </c>
      <c r="BM136" s="113">
        <v>2.2870420261587143E-2</v>
      </c>
      <c r="BN136" s="113">
        <v>2.2870420261587143E-2</v>
      </c>
      <c r="BO136" s="113">
        <v>2.2870420261587143E-2</v>
      </c>
      <c r="BP136" s="113">
        <v>2.2870420261587143E-2</v>
      </c>
      <c r="BQ136" s="113">
        <v>2.2870420261587143E-2</v>
      </c>
      <c r="BR136" s="113">
        <v>2.2870420261587143E-2</v>
      </c>
      <c r="BS136" s="113">
        <v>2.2870420261587143E-2</v>
      </c>
      <c r="BT136" s="113">
        <v>2.2870420261587143E-2</v>
      </c>
      <c r="BU136" s="113">
        <v>2.2870420261587143E-2</v>
      </c>
      <c r="BV136" s="113">
        <v>2.2870420261587143E-2</v>
      </c>
      <c r="BW136" s="113">
        <v>2.2870420261587143E-2</v>
      </c>
      <c r="BX136" s="113">
        <v>2.2870420261587143E-2</v>
      </c>
      <c r="BY136" s="113">
        <v>2.2870420261587143E-2</v>
      </c>
      <c r="BZ136" s="113">
        <v>2.2870420261587143E-2</v>
      </c>
      <c r="CA136" s="113">
        <v>2.2870420261587143E-2</v>
      </c>
      <c r="CB136" s="113">
        <v>2.2870420261587143E-2</v>
      </c>
      <c r="CC136" s="113">
        <v>2.2870420261587143E-2</v>
      </c>
      <c r="CD136" s="113">
        <v>2.2870420261587143E-2</v>
      </c>
      <c r="CE136" s="113">
        <v>2.2870420261587143E-2</v>
      </c>
      <c r="CF136" s="113">
        <v>2.2870420261587143E-2</v>
      </c>
      <c r="CG136" s="113">
        <v>2.2870420261587143E-2</v>
      </c>
      <c r="CH136" s="113">
        <v>2.2870420261587143E-2</v>
      </c>
      <c r="CI136" s="113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118.73891565216782</v>
      </c>
      <c r="H137" s="29">
        <f t="shared" ref="H137:M137" si="26">G137*EXP(H136)</f>
        <v>121.46159231554574</v>
      </c>
      <c r="I137" s="29">
        <f t="shared" si="26"/>
        <v>124.24669980181427</v>
      </c>
      <c r="J137" s="29">
        <f t="shared" si="26"/>
        <v>127.09566964623399</v>
      </c>
      <c r="K137" s="29">
        <f t="shared" si="26"/>
        <v>130.00996620908856</v>
      </c>
      <c r="L137" s="29">
        <f t="shared" si="26"/>
        <v>132.99108742836066</v>
      </c>
      <c r="M137" s="29">
        <f t="shared" si="26"/>
        <v>136.04056558966673</v>
      </c>
      <c r="N137" s="188"/>
      <c r="O137" s="113">
        <v>135</v>
      </c>
      <c r="P137" s="113">
        <v>0</v>
      </c>
      <c r="Q137" s="113">
        <v>111.67758777526799</v>
      </c>
      <c r="R137" s="116">
        <v>118.56183642569529</v>
      </c>
      <c r="S137" s="116">
        <v>128.36603341428344</v>
      </c>
      <c r="T137" s="116">
        <v>120.40005802594084</v>
      </c>
      <c r="U137" s="116">
        <v>120.40005802594084</v>
      </c>
      <c r="V137" s="116">
        <v>135.26991781811594</v>
      </c>
      <c r="W137" s="116">
        <v>131.40504004800633</v>
      </c>
      <c r="X137" s="116">
        <v>118.73891565216782</v>
      </c>
      <c r="Y137" s="116">
        <v>126.45318898924809</v>
      </c>
      <c r="Z137" s="116">
        <v>120.11759319867872</v>
      </c>
      <c r="AA137" s="116">
        <v>114.54944953785125</v>
      </c>
      <c r="AB137" s="116">
        <v>139.7281787609837</v>
      </c>
      <c r="AC137" s="116">
        <v>144.1249740007791</v>
      </c>
      <c r="AD137" s="116">
        <v>140.81014008917654</v>
      </c>
      <c r="AE137" s="116">
        <v>122.64272839629513</v>
      </c>
      <c r="AF137" s="116">
        <v>144.1249740007791</v>
      </c>
      <c r="AG137" s="116">
        <v>123.3832105935724</v>
      </c>
      <c r="AH137" s="116">
        <v>120.11759319867872</v>
      </c>
      <c r="AI137" s="116">
        <v>144.1249740007791</v>
      </c>
      <c r="AJ137" s="116">
        <v>120.53406410218537</v>
      </c>
      <c r="AK137" s="116">
        <v>118.56183642569529</v>
      </c>
      <c r="AL137" s="116">
        <v>120.11759319867872</v>
      </c>
      <c r="AM137" s="116">
        <v>135.26991781811594</v>
      </c>
      <c r="AN137" s="113">
        <v>126.45318898924809</v>
      </c>
      <c r="AO137" s="113">
        <v>120.40005802594084</v>
      </c>
      <c r="AP137" s="113">
        <v>138.04002895364559</v>
      </c>
      <c r="AQ137" s="113">
        <v>120.11759319867872</v>
      </c>
      <c r="AR137" s="113">
        <v>135.26991781811594</v>
      </c>
      <c r="AS137" s="113">
        <v>109.50985977612379</v>
      </c>
      <c r="AT137" s="113">
        <v>109.50985977612379</v>
      </c>
      <c r="AU137" s="113">
        <v>140.81014008917654</v>
      </c>
      <c r="AV137" s="113">
        <v>133.26679897747945</v>
      </c>
      <c r="AW137" s="113">
        <v>139.7281787609837</v>
      </c>
      <c r="AX137" s="113">
        <v>132.11052105817498</v>
      </c>
      <c r="AY137" s="113">
        <v>126.07725064866877</v>
      </c>
      <c r="AZ137" s="113">
        <v>114.46559805344717</v>
      </c>
      <c r="BA137" s="113">
        <v>131.40504004800633</v>
      </c>
      <c r="BB137" s="113">
        <v>120.96103454411644</v>
      </c>
      <c r="BC137" s="113">
        <v>122.05012032591765</v>
      </c>
      <c r="BD137" s="113">
        <v>123.3832105935724</v>
      </c>
      <c r="BE137" s="113">
        <v>112.45619592347227</v>
      </c>
      <c r="BF137" s="113">
        <v>135.26991781811594</v>
      </c>
      <c r="BG137" s="113">
        <v>136.46033057367606</v>
      </c>
      <c r="BH137" s="113">
        <v>118.73891565216782</v>
      </c>
      <c r="BI137" s="113">
        <v>118.73891565216782</v>
      </c>
      <c r="BJ137" s="113">
        <v>111.98971959366031</v>
      </c>
      <c r="BK137" s="113">
        <v>124.57550597437343</v>
      </c>
      <c r="BL137" s="113">
        <v>138.04002895364559</v>
      </c>
      <c r="BM137" s="113">
        <v>136.46033057367606</v>
      </c>
      <c r="BN137" s="113">
        <v>132.11052105817498</v>
      </c>
      <c r="BO137" s="113">
        <v>140.81014008917654</v>
      </c>
      <c r="BP137" s="113">
        <v>103.06133561381708</v>
      </c>
      <c r="BQ137" s="113">
        <v>113.69011838468998</v>
      </c>
      <c r="BR137" s="113">
        <v>140.81014008917654</v>
      </c>
      <c r="BS137" s="113">
        <v>111.67758777526799</v>
      </c>
      <c r="BT137" s="113">
        <v>103.06133561381708</v>
      </c>
      <c r="BU137" s="113">
        <v>119.16587247926351</v>
      </c>
      <c r="BV137" s="113">
        <v>118.56183642569529</v>
      </c>
      <c r="BW137" s="113">
        <v>123.3832105935724</v>
      </c>
      <c r="BX137" s="113">
        <v>118.56183642569529</v>
      </c>
      <c r="BY137" s="113">
        <v>127.07729756708828</v>
      </c>
      <c r="BZ137" s="113">
        <v>140.81014008917654</v>
      </c>
      <c r="CA137" s="113">
        <v>141.48099533070479</v>
      </c>
      <c r="CB137" s="113">
        <v>132.11052105817498</v>
      </c>
      <c r="CC137" s="113">
        <v>131.40504004800633</v>
      </c>
      <c r="CD137" s="113">
        <v>118.73891565216782</v>
      </c>
      <c r="CE137" s="113">
        <v>119.95306401766959</v>
      </c>
      <c r="CF137" s="113">
        <v>131.40504004800633</v>
      </c>
      <c r="CG137" s="113">
        <v>108.50108798733301</v>
      </c>
      <c r="CH137" s="113">
        <v>141.48099533070479</v>
      </c>
      <c r="CI137" s="113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8"/>
      <c r="O138" s="113">
        <v>136</v>
      </c>
      <c r="P138" s="113">
        <v>0</v>
      </c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17.963956007570964</v>
      </c>
      <c r="I139" s="29">
        <f t="shared" si="27"/>
        <v>17.453642296083558</v>
      </c>
      <c r="J139" s="29">
        <f t="shared" si="27"/>
        <v>17.730623174487352</v>
      </c>
      <c r="K139" s="29">
        <f t="shared" si="27"/>
        <v>18.011999605733344</v>
      </c>
      <c r="L139" s="29">
        <f t="shared" ref="L139:M139" si="28">L113</f>
        <v>18.297841345123423</v>
      </c>
      <c r="M139" s="29">
        <f t="shared" si="28"/>
        <v>18.588219254942437</v>
      </c>
      <c r="N139" s="188"/>
      <c r="O139" s="113">
        <v>137</v>
      </c>
      <c r="P139" s="113">
        <v>0</v>
      </c>
      <c r="Q139" s="113">
        <v>17.928358347013472</v>
      </c>
      <c r="R139" s="116">
        <v>17.928358347013472</v>
      </c>
      <c r="S139" s="116">
        <v>17.928358347013472</v>
      </c>
      <c r="T139" s="116">
        <v>17.928358347013472</v>
      </c>
      <c r="U139" s="116">
        <v>17.928358347013472</v>
      </c>
      <c r="V139" s="116">
        <v>17.928358347013472</v>
      </c>
      <c r="W139" s="116">
        <v>17.928358347013472</v>
      </c>
      <c r="X139" s="116">
        <v>17.928358347013472</v>
      </c>
      <c r="Y139" s="116">
        <v>17.928358347013472</v>
      </c>
      <c r="Z139" s="116">
        <v>17.928358347013472</v>
      </c>
      <c r="AA139" s="116">
        <v>17.928358347013472</v>
      </c>
      <c r="AB139" s="116">
        <v>17.928358347013472</v>
      </c>
      <c r="AC139" s="116">
        <v>17.928358347013472</v>
      </c>
      <c r="AD139" s="116">
        <v>17.928358347013472</v>
      </c>
      <c r="AE139" s="116">
        <v>17.928358347013472</v>
      </c>
      <c r="AF139" s="116">
        <v>17.928358347013472</v>
      </c>
      <c r="AG139" s="116">
        <v>17.928358347013472</v>
      </c>
      <c r="AH139" s="116">
        <v>17.928358347013472</v>
      </c>
      <c r="AI139" s="116">
        <v>17.928358347013472</v>
      </c>
      <c r="AJ139" s="116">
        <v>17.928358347013472</v>
      </c>
      <c r="AK139" s="116">
        <v>17.928358347013472</v>
      </c>
      <c r="AL139" s="116">
        <v>17.928358347013472</v>
      </c>
      <c r="AM139" s="116">
        <v>17.928358347013472</v>
      </c>
      <c r="AN139" s="113">
        <v>17.928358347013472</v>
      </c>
      <c r="AO139" s="113">
        <v>17.928358347013472</v>
      </c>
      <c r="AP139" s="113">
        <v>17.928358347013472</v>
      </c>
      <c r="AQ139" s="113">
        <v>17.928358347013472</v>
      </c>
      <c r="AR139" s="113">
        <v>17.928358347013472</v>
      </c>
      <c r="AS139" s="113">
        <v>17.928358347013472</v>
      </c>
      <c r="AT139" s="113">
        <v>17.928358347013472</v>
      </c>
      <c r="AU139" s="113">
        <v>17.928358347013472</v>
      </c>
      <c r="AV139" s="113">
        <v>17.928358347013472</v>
      </c>
      <c r="AW139" s="113">
        <v>17.928358347013472</v>
      </c>
      <c r="AX139" s="113">
        <v>17.928358347013472</v>
      </c>
      <c r="AY139" s="113">
        <v>17.928358347013472</v>
      </c>
      <c r="AZ139" s="113">
        <v>17.928358347013472</v>
      </c>
      <c r="BA139" s="113">
        <v>17.928358347013472</v>
      </c>
      <c r="BB139" s="113">
        <v>17.928358347013472</v>
      </c>
      <c r="BC139" s="113">
        <v>17.928358347013472</v>
      </c>
      <c r="BD139" s="113">
        <v>17.928358347013472</v>
      </c>
      <c r="BE139" s="113">
        <v>17.928358347013472</v>
      </c>
      <c r="BF139" s="113">
        <v>17.928358347013472</v>
      </c>
      <c r="BG139" s="113">
        <v>17.928358347013472</v>
      </c>
      <c r="BH139" s="113">
        <v>17.928358347013472</v>
      </c>
      <c r="BI139" s="113">
        <v>17.928358347013472</v>
      </c>
      <c r="BJ139" s="113">
        <v>17.928358347013472</v>
      </c>
      <c r="BK139" s="113">
        <v>17.928358347013472</v>
      </c>
      <c r="BL139" s="113">
        <v>17.928358347013472</v>
      </c>
      <c r="BM139" s="113">
        <v>17.928358347013472</v>
      </c>
      <c r="BN139" s="113">
        <v>17.928358347013472</v>
      </c>
      <c r="BO139" s="113">
        <v>17.928358347013472</v>
      </c>
      <c r="BP139" s="113">
        <v>17.928358347013472</v>
      </c>
      <c r="BQ139" s="113">
        <v>17.928358347013472</v>
      </c>
      <c r="BR139" s="113">
        <v>17.928358347013472</v>
      </c>
      <c r="BS139" s="113">
        <v>17.928358347013472</v>
      </c>
      <c r="BT139" s="113">
        <v>17.928358347013472</v>
      </c>
      <c r="BU139" s="113">
        <v>17.928358347013472</v>
      </c>
      <c r="BV139" s="113">
        <v>17.928358347013472</v>
      </c>
      <c r="BW139" s="113">
        <v>17.928358347013472</v>
      </c>
      <c r="BX139" s="113">
        <v>17.928358347013472</v>
      </c>
      <c r="BY139" s="113">
        <v>17.928358347013472</v>
      </c>
      <c r="BZ139" s="113">
        <v>17.928358347013472</v>
      </c>
      <c r="CA139" s="113">
        <v>17.928358347013472</v>
      </c>
      <c r="CB139" s="113">
        <v>17.928358347013472</v>
      </c>
      <c r="CC139" s="113">
        <v>17.928358347013472</v>
      </c>
      <c r="CD139" s="113">
        <v>17.928358347013472</v>
      </c>
      <c r="CE139" s="113">
        <v>17.928358347013472</v>
      </c>
      <c r="CF139" s="113">
        <v>17.928358347013472</v>
      </c>
      <c r="CG139" s="113">
        <v>17.928358347013472</v>
      </c>
      <c r="CH139" s="113">
        <v>17.928358347013472</v>
      </c>
      <c r="CI139" s="113">
        <v>17.928358347013472</v>
      </c>
    </row>
    <row r="140" spans="1:87" x14ac:dyDescent="0.2">
      <c r="A140" s="3"/>
      <c r="B140" s="10">
        <v>126</v>
      </c>
      <c r="C140" s="3"/>
      <c r="D140" s="3"/>
      <c r="O140" s="113">
        <v>138</v>
      </c>
      <c r="P140" s="113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3">
        <v>139</v>
      </c>
      <c r="P141" s="113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1028</v>
      </c>
      <c r="H142" s="42">
        <f>'Model Inputs'!H16</f>
        <v>1028</v>
      </c>
      <c r="I142" s="42">
        <f>'Model Inputs'!I16</f>
        <v>1028</v>
      </c>
      <c r="J142" s="42">
        <f>'Model Inputs'!J16</f>
        <v>1028</v>
      </c>
      <c r="K142" s="42">
        <f>'Model Inputs'!K16</f>
        <v>1028</v>
      </c>
      <c r="L142" s="42">
        <f>'Model Inputs'!L16</f>
        <v>1028</v>
      </c>
      <c r="M142" s="42">
        <f>'Model Inputs'!M16</f>
        <v>1028</v>
      </c>
      <c r="N142" s="188"/>
      <c r="O142" s="113">
        <v>140</v>
      </c>
      <c r="P142" s="113">
        <v>0</v>
      </c>
      <c r="Q142" s="113">
        <v>1849</v>
      </c>
      <c r="R142" s="116">
        <v>92</v>
      </c>
      <c r="S142" s="116">
        <v>783</v>
      </c>
      <c r="T142" s="116">
        <v>556</v>
      </c>
      <c r="U142" s="116">
        <v>498</v>
      </c>
      <c r="V142" s="116">
        <v>1536</v>
      </c>
      <c r="W142" s="116">
        <v>1162</v>
      </c>
      <c r="X142" s="116">
        <v>1028</v>
      </c>
      <c r="Y142" s="116">
        <v>151</v>
      </c>
      <c r="Z142" s="116">
        <v>27</v>
      </c>
      <c r="AA142" s="116">
        <v>354</v>
      </c>
      <c r="AB142" s="116">
        <v>36</v>
      </c>
      <c r="AC142" s="116">
        <v>157</v>
      </c>
      <c r="AD142" s="116">
        <v>5203</v>
      </c>
      <c r="AE142" s="116">
        <v>954</v>
      </c>
      <c r="AF142" s="116">
        <v>1114</v>
      </c>
      <c r="AG142" s="116">
        <v>352</v>
      </c>
      <c r="AH142" s="116">
        <v>140</v>
      </c>
      <c r="AI142" s="116">
        <v>448</v>
      </c>
      <c r="AJ142" s="116">
        <v>260</v>
      </c>
      <c r="AK142" s="116">
        <v>76</v>
      </c>
      <c r="AL142" s="116">
        <v>1001</v>
      </c>
      <c r="AM142" s="116">
        <v>244</v>
      </c>
      <c r="AN142" s="113">
        <v>1133</v>
      </c>
      <c r="AO142" s="113">
        <v>1733</v>
      </c>
      <c r="AP142" s="113">
        <v>1556</v>
      </c>
      <c r="AQ142" s="113">
        <v>68</v>
      </c>
      <c r="AR142" s="113">
        <v>3512</v>
      </c>
      <c r="AS142" s="113">
        <v>21</v>
      </c>
      <c r="AT142" s="113">
        <v>68</v>
      </c>
      <c r="AU142" s="113">
        <v>3266</v>
      </c>
      <c r="AV142" s="113">
        <v>121209</v>
      </c>
      <c r="AW142" s="113">
        <v>5572</v>
      </c>
      <c r="AX142" s="113">
        <v>833</v>
      </c>
      <c r="AY142" s="113">
        <v>98</v>
      </c>
      <c r="AZ142" s="113">
        <v>356</v>
      </c>
      <c r="BA142" s="113">
        <v>1918</v>
      </c>
      <c r="BB142" s="113">
        <v>192</v>
      </c>
      <c r="BC142" s="113">
        <v>367</v>
      </c>
      <c r="BD142" s="113">
        <v>2866</v>
      </c>
      <c r="BE142" s="113">
        <v>129</v>
      </c>
      <c r="BF142" s="113">
        <v>1021</v>
      </c>
      <c r="BG142" s="113">
        <v>855</v>
      </c>
      <c r="BH142" s="113">
        <v>1977</v>
      </c>
      <c r="BI142" s="113">
        <v>333</v>
      </c>
      <c r="BJ142" s="113">
        <v>572</v>
      </c>
      <c r="BK142" s="113">
        <v>370</v>
      </c>
      <c r="BL142" s="113">
        <v>1846</v>
      </c>
      <c r="BM142" s="113">
        <v>209</v>
      </c>
      <c r="BN142" s="113">
        <v>233</v>
      </c>
      <c r="BO142" s="113">
        <v>962</v>
      </c>
      <c r="BP142" s="113">
        <v>178</v>
      </c>
      <c r="BQ142" s="113">
        <v>563</v>
      </c>
      <c r="BR142" s="113">
        <v>7662</v>
      </c>
      <c r="BS142" s="113">
        <v>744</v>
      </c>
      <c r="BT142" s="113">
        <v>79</v>
      </c>
      <c r="BU142" s="113">
        <v>105</v>
      </c>
      <c r="BV142" s="113">
        <v>275</v>
      </c>
      <c r="BW142" s="113">
        <v>262</v>
      </c>
      <c r="BX142" s="113">
        <v>1181</v>
      </c>
      <c r="BY142" s="113">
        <v>134</v>
      </c>
      <c r="BZ142" s="113">
        <v>10348</v>
      </c>
      <c r="CA142" s="113">
        <v>2248</v>
      </c>
      <c r="CB142" s="113">
        <v>285</v>
      </c>
      <c r="CC142" s="113">
        <v>1618</v>
      </c>
      <c r="CD142" s="113">
        <v>480</v>
      </c>
      <c r="CE142" s="113">
        <v>76</v>
      </c>
      <c r="CF142" s="113">
        <v>61</v>
      </c>
      <c r="CG142" s="113">
        <v>522</v>
      </c>
      <c r="CH142" s="113">
        <v>1084</v>
      </c>
      <c r="CI142" s="113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977.12857142857138</v>
      </c>
      <c r="H143" s="41">
        <f>(G143*14+H142)/15</f>
        <v>980.52</v>
      </c>
      <c r="I143" s="41">
        <f>(H143*15+I142)/16</f>
        <v>983.48749999999995</v>
      </c>
      <c r="J143" s="41">
        <f>(I143*16+J142)/17</f>
        <v>986.10588235294108</v>
      </c>
      <c r="K143" s="41">
        <f>(J143*17+K142)/18</f>
        <v>988.43333333333328</v>
      </c>
      <c r="L143" s="41">
        <f>(K143*17+L142)/18</f>
        <v>990.63148148148139</v>
      </c>
      <c r="M143" s="41">
        <f>(L143*17+M142)/18</f>
        <v>992.70751028806581</v>
      </c>
      <c r="N143" s="95"/>
      <c r="O143" s="113">
        <v>141</v>
      </c>
      <c r="P143" s="113">
        <v>0</v>
      </c>
      <c r="Q143" s="113">
        <v>1839.7</v>
      </c>
      <c r="R143" s="116">
        <v>92.107142857142861</v>
      </c>
      <c r="S143" s="116">
        <v>771.41428571428571</v>
      </c>
      <c r="T143" s="116">
        <v>410.78571428571428</v>
      </c>
      <c r="U143" s="116">
        <v>500.71428571428572</v>
      </c>
      <c r="V143" s="116">
        <v>1533.3500000000001</v>
      </c>
      <c r="W143" s="116">
        <v>1107.6928571428573</v>
      </c>
      <c r="X143" s="116">
        <v>977.12857142857138</v>
      </c>
      <c r="Y143" s="116">
        <v>146</v>
      </c>
      <c r="Z143" s="116">
        <v>27.107142857142858</v>
      </c>
      <c r="AA143" s="116">
        <v>330.35714285714283</v>
      </c>
      <c r="AB143" s="116">
        <v>28.435714285714287</v>
      </c>
      <c r="AC143" s="116">
        <v>146.25000000000003</v>
      </c>
      <c r="AD143" s="116">
        <v>5119.9285714285716</v>
      </c>
      <c r="AE143" s="116">
        <v>920.5428571428572</v>
      </c>
      <c r="AF143" s="116">
        <v>1162</v>
      </c>
      <c r="AG143" s="116">
        <v>321.38571428571424</v>
      </c>
      <c r="AH143" s="116">
        <v>136.61428571428567</v>
      </c>
      <c r="AI143" s="116">
        <v>456.80714285714288</v>
      </c>
      <c r="AJ143" s="116">
        <v>271.62142857142857</v>
      </c>
      <c r="AK143" s="116">
        <v>80.414285714285711</v>
      </c>
      <c r="AL143" s="116">
        <v>920.91428571428571</v>
      </c>
      <c r="AM143" s="116">
        <v>229.57142857142858</v>
      </c>
      <c r="AN143" s="113">
        <v>1033.9714285714285</v>
      </c>
      <c r="AO143" s="113">
        <v>1701.1428571428571</v>
      </c>
      <c r="AP143" s="113">
        <v>1355.3</v>
      </c>
      <c r="AQ143" s="113">
        <v>68.085714285714289</v>
      </c>
      <c r="AR143" s="113">
        <v>3338.7142857142858</v>
      </c>
      <c r="AS143" s="113">
        <v>21.214285714285715</v>
      </c>
      <c r="AT143" s="113">
        <v>65.964285714285708</v>
      </c>
      <c r="AU143" s="113">
        <v>2746.5714285714284</v>
      </c>
      <c r="AV143" s="113">
        <v>120308.37142857142</v>
      </c>
      <c r="AW143" s="113">
        <v>5365.1428571428569</v>
      </c>
      <c r="AX143" s="113">
        <v>696.5</v>
      </c>
      <c r="AY143" s="113">
        <v>98</v>
      </c>
      <c r="AZ143" s="113">
        <v>356.41428571428577</v>
      </c>
      <c r="BA143" s="113">
        <v>1826.0714285714287</v>
      </c>
      <c r="BB143" s="113">
        <v>121.42857142857143</v>
      </c>
      <c r="BC143" s="113">
        <v>542.07142857142856</v>
      </c>
      <c r="BD143" s="113">
        <v>2695.4285714285716</v>
      </c>
      <c r="BE143" s="113">
        <v>130.72857142857143</v>
      </c>
      <c r="BF143" s="113">
        <v>870.10714285714289</v>
      </c>
      <c r="BG143" s="113">
        <v>953.27142857142849</v>
      </c>
      <c r="BH143" s="113">
        <v>2028.4285714285713</v>
      </c>
      <c r="BI143" s="113">
        <v>332.04285714285709</v>
      </c>
      <c r="BJ143" s="113">
        <v>588.92857142857144</v>
      </c>
      <c r="BK143" s="113">
        <v>370</v>
      </c>
      <c r="BL143" s="113">
        <v>1479.2857142857142</v>
      </c>
      <c r="BM143" s="113">
        <v>181.87857142857143</v>
      </c>
      <c r="BN143" s="113">
        <v>283.30714285714288</v>
      </c>
      <c r="BO143" s="113">
        <v>1164.4285714285713</v>
      </c>
      <c r="BP143" s="113">
        <v>152.01428571428571</v>
      </c>
      <c r="BQ143" s="113">
        <v>547.71428571428567</v>
      </c>
      <c r="BR143" s="113">
        <v>7474.9214285714279</v>
      </c>
      <c r="BS143" s="113">
        <v>727.92857142857144</v>
      </c>
      <c r="BT143" s="113">
        <v>63.071428571428569</v>
      </c>
      <c r="BU143" s="113">
        <v>92.671428571428564</v>
      </c>
      <c r="BV143" s="113">
        <v>235.8857142857143</v>
      </c>
      <c r="BW143" s="113">
        <v>245.78571428571428</v>
      </c>
      <c r="BX143" s="113">
        <v>1143.25</v>
      </c>
      <c r="BY143" s="113">
        <v>153.86428571428567</v>
      </c>
      <c r="BZ143" s="113">
        <v>13169.714285714286</v>
      </c>
      <c r="CA143" s="113">
        <v>2142.9357142857143</v>
      </c>
      <c r="CB143" s="113">
        <v>236.46428571428572</v>
      </c>
      <c r="CC143" s="113">
        <v>1473.05</v>
      </c>
      <c r="CD143" s="113">
        <v>430.55714285714288</v>
      </c>
      <c r="CE143" s="113">
        <v>96.428571428571431</v>
      </c>
      <c r="CF143" s="113">
        <v>64.607142857142861</v>
      </c>
      <c r="CG143" s="113">
        <v>465.2285714285714</v>
      </c>
      <c r="CH143" s="113">
        <v>1017.2785714285714</v>
      </c>
      <c r="CI143" s="113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27902</v>
      </c>
      <c r="H144" s="8"/>
      <c r="I144" s="8"/>
      <c r="J144" s="8"/>
      <c r="K144" s="8"/>
      <c r="L144" s="8"/>
      <c r="M144" s="8"/>
      <c r="N144" s="103"/>
      <c r="O144" s="113">
        <v>142</v>
      </c>
      <c r="P144" s="113">
        <v>0</v>
      </c>
      <c r="Q144" s="113">
        <v>11457</v>
      </c>
      <c r="R144" s="127">
        <v>1765</v>
      </c>
      <c r="S144" s="127">
        <v>35208</v>
      </c>
      <c r="T144" s="127">
        <v>9149</v>
      </c>
      <c r="U144" s="127">
        <v>35986</v>
      </c>
      <c r="V144" s="127">
        <v>59537</v>
      </c>
      <c r="W144" s="127">
        <v>47346</v>
      </c>
      <c r="X144" s="127">
        <v>27902</v>
      </c>
      <c r="Y144" s="127">
        <v>6086</v>
      </c>
      <c r="Z144" s="127">
        <v>1353</v>
      </c>
      <c r="AA144" s="127">
        <v>14124</v>
      </c>
      <c r="AB144" s="127">
        <v>1791</v>
      </c>
      <c r="AC144" s="127">
        <v>10555</v>
      </c>
      <c r="AD144" s="127">
        <v>178140</v>
      </c>
      <c r="AE144" s="127">
        <v>39559</v>
      </c>
      <c r="AF144" s="127">
        <v>84254</v>
      </c>
      <c r="AG144" s="127">
        <v>17179</v>
      </c>
      <c r="AH144" s="127">
        <v>3315</v>
      </c>
      <c r="AI144" s="127">
        <v>27437</v>
      </c>
      <c r="AJ144" s="127">
        <v>18860</v>
      </c>
      <c r="AK144" s="127">
        <v>4040</v>
      </c>
      <c r="AL144" s="127">
        <v>45915</v>
      </c>
      <c r="AM144" s="127">
        <v>9530</v>
      </c>
      <c r="AN144" s="113">
        <v>44089</v>
      </c>
      <c r="AO144" s="113">
        <v>20462</v>
      </c>
      <c r="AP144" s="113">
        <v>19873</v>
      </c>
      <c r="AQ144" s="113">
        <v>2780</v>
      </c>
      <c r="AR144" s="113">
        <v>230327</v>
      </c>
      <c r="AS144" s="113">
        <v>1130</v>
      </c>
      <c r="AT144" s="113">
        <v>5248</v>
      </c>
      <c r="AU144" s="113">
        <v>116166</v>
      </c>
      <c r="AV144" s="113">
        <v>1171098</v>
      </c>
      <c r="AW144" s="113">
        <v>278581</v>
      </c>
      <c r="AX144" s="113">
        <v>13793</v>
      </c>
      <c r="AY144" s="113">
        <v>5847</v>
      </c>
      <c r="AZ144" s="113">
        <v>26265</v>
      </c>
      <c r="BA144" s="113">
        <v>79487</v>
      </c>
      <c r="BB144" s="113">
        <v>8551</v>
      </c>
      <c r="BC144" s="113">
        <v>8995</v>
      </c>
      <c r="BD144" s="113">
        <v>138046</v>
      </c>
      <c r="BE144" s="113">
        <v>6516</v>
      </c>
      <c r="BF144" s="113">
        <v>19858</v>
      </c>
      <c r="BG144" s="113">
        <v>30166</v>
      </c>
      <c r="BH144" s="113">
        <v>48671</v>
      </c>
      <c r="BI144" s="113">
        <v>7466</v>
      </c>
      <c r="BJ144" s="113">
        <v>23405</v>
      </c>
      <c r="BK144" s="113">
        <v>6202</v>
      </c>
      <c r="BL144" s="113">
        <v>54677</v>
      </c>
      <c r="BM144" s="113">
        <v>10609</v>
      </c>
      <c r="BN144" s="113">
        <v>12374</v>
      </c>
      <c r="BO144" s="113">
        <v>49500</v>
      </c>
      <c r="BP144" s="113">
        <v>10190</v>
      </c>
      <c r="BQ144" s="113">
        <v>33531</v>
      </c>
      <c r="BR144" s="113">
        <v>285600</v>
      </c>
      <c r="BS144" s="113">
        <v>32497</v>
      </c>
      <c r="BT144" s="113">
        <v>4116</v>
      </c>
      <c r="BU144" s="113">
        <v>5823</v>
      </c>
      <c r="BV144" s="113">
        <v>2760</v>
      </c>
      <c r="BW144" s="113">
        <v>15243</v>
      </c>
      <c r="BX144" s="113">
        <v>49558</v>
      </c>
      <c r="BY144" s="113">
        <v>6343</v>
      </c>
      <c r="BZ144" s="113">
        <v>676678</v>
      </c>
      <c r="CA144" s="113">
        <v>106730</v>
      </c>
      <c r="CB144" s="113">
        <v>10545</v>
      </c>
      <c r="CC144" s="113">
        <v>48041</v>
      </c>
      <c r="CD144" s="113">
        <v>21430</v>
      </c>
      <c r="CE144" s="113">
        <v>3416</v>
      </c>
      <c r="CF144" s="113">
        <v>3773</v>
      </c>
      <c r="CG144" s="113">
        <v>20699</v>
      </c>
      <c r="CH144" s="113">
        <v>36235</v>
      </c>
      <c r="CI144" s="113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2.9066016772991185E-2</v>
      </c>
      <c r="H145" s="30">
        <f>'Model Inputs'!H17</f>
        <v>2.7300000000000001E-2</v>
      </c>
      <c r="I145" s="30">
        <f>'Model Inputs'!I17</f>
        <v>2.3300000000000001E-2</v>
      </c>
      <c r="J145" s="30">
        <f>'Model Inputs'!J17</f>
        <v>1.9374383542341889E-2</v>
      </c>
      <c r="K145" s="30">
        <f>'Model Inputs'!K17</f>
        <v>2.5555830476123198E-2</v>
      </c>
      <c r="L145" s="30">
        <f>'Model Inputs'!L17</f>
        <v>2.5559668605676045E-2</v>
      </c>
      <c r="M145" s="30">
        <f>'Model Inputs'!M17</f>
        <v>2.7080325386484416E-2</v>
      </c>
      <c r="N145" s="61"/>
      <c r="O145" s="113">
        <v>143</v>
      </c>
      <c r="P145" s="113">
        <v>0</v>
      </c>
      <c r="Q145" s="113">
        <v>1.9289517325652438E-2</v>
      </c>
      <c r="R145" s="129">
        <v>-6.3456090651558078E-2</v>
      </c>
      <c r="S145" s="129">
        <v>2.8402635764598956E-2</v>
      </c>
      <c r="T145" s="129">
        <v>9.9355120778227127E-2</v>
      </c>
      <c r="U145" s="129">
        <v>8.7311732340354581E-2</v>
      </c>
      <c r="V145" s="129">
        <v>0.1195727026890841</v>
      </c>
      <c r="W145" s="129">
        <v>0.12169982680691083</v>
      </c>
      <c r="X145" s="129">
        <v>2.9066016772991185E-2</v>
      </c>
      <c r="Y145" s="129">
        <v>0.11025303976339139</v>
      </c>
      <c r="Z145" s="129">
        <v>-9.1648189209164815E-2</v>
      </c>
      <c r="AA145" s="129">
        <v>0.17410082129708299</v>
      </c>
      <c r="AB145" s="129">
        <v>0.14963707426018985</v>
      </c>
      <c r="AC145" s="129">
        <v>0.10895310279488395</v>
      </c>
      <c r="AD145" s="129">
        <v>0.14216908049848434</v>
      </c>
      <c r="AE145" s="129">
        <v>2.780656740564726E-2</v>
      </c>
      <c r="AF145" s="129">
        <v>3.5108125430246634E-2</v>
      </c>
      <c r="AG145" s="129">
        <v>7.3287152919261883E-2</v>
      </c>
      <c r="AH145" s="129">
        <v>-7.8431372549019607E-3</v>
      </c>
      <c r="AI145" s="129">
        <v>5.3030579144950248E-2</v>
      </c>
      <c r="AJ145" s="129">
        <v>8.9925768822905622E-2</v>
      </c>
      <c r="AK145" s="129">
        <v>-7.6980198019801979E-2</v>
      </c>
      <c r="AL145" s="129">
        <v>3.0120875530872265E-2</v>
      </c>
      <c r="AM145" s="129">
        <v>0.1694648478488982</v>
      </c>
      <c r="AN145" s="113">
        <v>0.22000952618566991</v>
      </c>
      <c r="AO145" s="113">
        <v>4.6574137425471604E-2</v>
      </c>
      <c r="AP145" s="113">
        <v>0.10345695164293262</v>
      </c>
      <c r="AQ145" s="113">
        <v>-2.7697841726618704E-2</v>
      </c>
      <c r="AR145" s="113">
        <v>5.0619336855861452E-2</v>
      </c>
      <c r="AS145" s="113">
        <v>8.4070796460176997E-2</v>
      </c>
      <c r="AT145" s="113">
        <v>4.9923780487804881E-2</v>
      </c>
      <c r="AU145" s="113">
        <v>0.32660158738357181</v>
      </c>
      <c r="AV145" s="113">
        <v>7.3750446162490241E-2</v>
      </c>
      <c r="AW145" s="113">
        <v>0.16274620307917625</v>
      </c>
      <c r="AX145" s="113">
        <v>0.17139128543464077</v>
      </c>
      <c r="AY145" s="113">
        <v>-4.7545749957243033E-2</v>
      </c>
      <c r="AZ145" s="113">
        <v>4.5764325147534743E-2</v>
      </c>
      <c r="BA145" s="113">
        <v>0.16251714116773813</v>
      </c>
      <c r="BB145" s="113">
        <v>0.18407203835808678</v>
      </c>
      <c r="BC145" s="113">
        <v>0.48360200111172874</v>
      </c>
      <c r="BD145" s="113">
        <v>0.1151862422670704</v>
      </c>
      <c r="BE145" s="113">
        <v>8.9011663597298951E-2</v>
      </c>
      <c r="BF145" s="113">
        <v>0.80607311914593616</v>
      </c>
      <c r="BG145" s="113">
        <v>0.16591526884572036</v>
      </c>
      <c r="BH145" s="113">
        <v>8.4218528487189498E-2</v>
      </c>
      <c r="BI145" s="113">
        <v>0.20653629788373962</v>
      </c>
      <c r="BJ145" s="113">
        <v>2.5251014740440076E-2</v>
      </c>
      <c r="BK145" s="113">
        <v>-2.0477265398258625E-2</v>
      </c>
      <c r="BL145" s="113">
        <v>0.23247434936079156</v>
      </c>
      <c r="BM145" s="113">
        <v>0.11603355641436516</v>
      </c>
      <c r="BN145" s="113">
        <v>8.6552448682721841E-2</v>
      </c>
      <c r="BO145" s="113">
        <v>0.13028282828282828</v>
      </c>
      <c r="BP145" s="113">
        <v>6.8891069676153091E-2</v>
      </c>
      <c r="BQ145" s="113">
        <v>8.3087292356326975E-2</v>
      </c>
      <c r="BR145" s="113">
        <v>0.2562044817927171</v>
      </c>
      <c r="BS145" s="113">
        <v>2.7356371357356062E-2</v>
      </c>
      <c r="BT145" s="113">
        <v>3.7414965986394558E-2</v>
      </c>
      <c r="BU145" s="113">
        <v>6.3541130001717331E-3</v>
      </c>
      <c r="BV145" s="113">
        <v>7.246376811594203E-3</v>
      </c>
      <c r="BW145" s="113">
        <v>0.11998950337860001</v>
      </c>
      <c r="BX145" s="113">
        <v>2.1308365955042576E-2</v>
      </c>
      <c r="BY145" s="113">
        <v>0.11288034053287088</v>
      </c>
      <c r="BZ145" s="113">
        <v>0.12063788094189555</v>
      </c>
      <c r="CA145" s="113">
        <v>0.11010025297479621</v>
      </c>
      <c r="CB145" s="113">
        <v>0.24912280701754386</v>
      </c>
      <c r="CC145" s="113">
        <v>0.15353552174184551</v>
      </c>
      <c r="CD145" s="113">
        <v>5.7676154923005131E-2</v>
      </c>
      <c r="CE145" s="113">
        <v>9.0456674473067919E-2</v>
      </c>
      <c r="CF145" s="113">
        <v>1.0336602173336868E-2</v>
      </c>
      <c r="CG145" s="113">
        <v>0.10894246098845355</v>
      </c>
      <c r="CH145" s="113">
        <v>0.15352559679867531</v>
      </c>
      <c r="CI145" s="113">
        <v>0.12476224022543149</v>
      </c>
    </row>
    <row r="146" spans="1:87" x14ac:dyDescent="0.2">
      <c r="A146" s="3"/>
      <c r="B146" s="10">
        <v>132</v>
      </c>
      <c r="C146" s="3"/>
      <c r="D146" s="3"/>
      <c r="M146" s="91"/>
      <c r="O146" s="113">
        <v>144</v>
      </c>
      <c r="P146" s="113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1"/>
      <c r="O147" s="113">
        <v>145</v>
      </c>
      <c r="P147" s="113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</row>
    <row r="148" spans="1:87" x14ac:dyDescent="0.2">
      <c r="A148" s="3"/>
      <c r="B148" s="10">
        <v>134</v>
      </c>
      <c r="C148" s="3"/>
      <c r="D148" s="3"/>
      <c r="E148" s="37"/>
      <c r="M148" s="91"/>
      <c r="O148" s="113">
        <v>146</v>
      </c>
      <c r="P148" s="113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1"/>
      <c r="O149" s="113">
        <v>147</v>
      </c>
      <c r="P149" s="113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</row>
    <row r="150" spans="1:87" outlineLevel="1" x14ac:dyDescent="0.2">
      <c r="A150" s="3"/>
      <c r="B150" s="10">
        <v>136</v>
      </c>
      <c r="C150" s="28"/>
      <c r="D150" s="28"/>
      <c r="E150" s="37"/>
      <c r="M150" s="91"/>
      <c r="O150" s="113">
        <v>148</v>
      </c>
      <c r="P150" s="113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2"/>
      <c r="O151" s="113">
        <v>149</v>
      </c>
      <c r="P151" s="113">
        <v>0</v>
      </c>
      <c r="Q151" s="113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31">
        <v>1</v>
      </c>
      <c r="AN151" s="113">
        <v>1</v>
      </c>
      <c r="AO151" s="113">
        <v>1</v>
      </c>
      <c r="AP151" s="113">
        <v>1</v>
      </c>
      <c r="AQ151" s="113">
        <v>1</v>
      </c>
      <c r="AR151" s="113">
        <v>1</v>
      </c>
      <c r="AS151" s="113">
        <v>1</v>
      </c>
      <c r="AT151" s="113">
        <v>1</v>
      </c>
      <c r="AU151" s="113">
        <v>1</v>
      </c>
      <c r="AV151" s="113">
        <v>1</v>
      </c>
      <c r="AW151" s="113">
        <v>1</v>
      </c>
      <c r="AX151" s="113">
        <v>1</v>
      </c>
      <c r="AY151" s="113">
        <v>1</v>
      </c>
      <c r="AZ151" s="113">
        <v>1</v>
      </c>
      <c r="BA151" s="113">
        <v>1</v>
      </c>
      <c r="BB151" s="113">
        <v>1</v>
      </c>
      <c r="BC151" s="113">
        <v>1</v>
      </c>
      <c r="BD151" s="113">
        <v>1</v>
      </c>
      <c r="BE151" s="113">
        <v>1</v>
      </c>
      <c r="BF151" s="113">
        <v>1</v>
      </c>
      <c r="BG151" s="113">
        <v>1</v>
      </c>
      <c r="BH151" s="113">
        <v>1</v>
      </c>
      <c r="BI151" s="113">
        <v>1</v>
      </c>
      <c r="BJ151" s="113">
        <v>1</v>
      </c>
      <c r="BK151" s="113">
        <v>1</v>
      </c>
      <c r="BL151" s="113">
        <v>1</v>
      </c>
      <c r="BM151" s="113">
        <v>1</v>
      </c>
      <c r="BN151" s="113">
        <v>1</v>
      </c>
      <c r="BO151" s="113">
        <v>1</v>
      </c>
      <c r="BP151" s="113">
        <v>1</v>
      </c>
      <c r="BQ151" s="113">
        <v>1</v>
      </c>
      <c r="BR151" s="113">
        <v>1</v>
      </c>
      <c r="BS151" s="113">
        <v>1</v>
      </c>
      <c r="BT151" s="113">
        <v>1</v>
      </c>
      <c r="BU151" s="113">
        <v>1</v>
      </c>
      <c r="BV151" s="113">
        <v>1</v>
      </c>
      <c r="BW151" s="113">
        <v>1</v>
      </c>
      <c r="BX151" s="113">
        <v>1</v>
      </c>
      <c r="BY151" s="113">
        <v>1</v>
      </c>
      <c r="BZ151" s="113">
        <v>1</v>
      </c>
      <c r="CA151" s="113">
        <v>1</v>
      </c>
      <c r="CB151" s="113">
        <v>1</v>
      </c>
      <c r="CC151" s="113">
        <v>1</v>
      </c>
      <c r="CD151" s="113">
        <v>1</v>
      </c>
      <c r="CE151" s="113">
        <v>1</v>
      </c>
      <c r="CF151" s="113">
        <v>1</v>
      </c>
      <c r="CG151" s="113">
        <v>1</v>
      </c>
      <c r="CH151" s="113">
        <v>1</v>
      </c>
      <c r="CI151" s="113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0.15098974290394029</v>
      </c>
      <c r="H152" s="44">
        <f t="shared" ref="H152:K152" si="31">H113/H137</f>
        <v>0.14789824227647455</v>
      </c>
      <c r="I152" s="44">
        <f t="shared" si="31"/>
        <v>0.14047570135805487</v>
      </c>
      <c r="J152" s="44">
        <f t="shared" si="31"/>
        <v>0.13950611554146475</v>
      </c>
      <c r="K152" s="44">
        <f t="shared" si="31"/>
        <v>0.13854322196165747</v>
      </c>
      <c r="L152" s="44">
        <f t="shared" ref="L152:M152" si="32">L113/L137</f>
        <v>0.13758697442774173</v>
      </c>
      <c r="M152" s="44">
        <f t="shared" si="32"/>
        <v>0.13663732706764303</v>
      </c>
      <c r="N152" s="193"/>
      <c r="O152" s="113">
        <v>150</v>
      </c>
      <c r="P152" s="113">
        <v>0</v>
      </c>
      <c r="Q152" s="113">
        <v>0.16053676215760695</v>
      </c>
      <c r="R152" s="132">
        <v>0.15121525515716414</v>
      </c>
      <c r="S152" s="132">
        <v>0.13966590592662625</v>
      </c>
      <c r="T152" s="132">
        <v>0.14890655902467015</v>
      </c>
      <c r="U152" s="132">
        <v>0.14890655902467015</v>
      </c>
      <c r="V152" s="132">
        <v>0.13253765978567356</v>
      </c>
      <c r="W152" s="132">
        <v>0.13643585010486423</v>
      </c>
      <c r="X152" s="132">
        <v>0.15098974290394029</v>
      </c>
      <c r="Y152" s="132">
        <v>0.14177861776611947</v>
      </c>
      <c r="Z152" s="132">
        <v>0.14925672309600257</v>
      </c>
      <c r="AA152" s="132">
        <v>0.15651195548599559</v>
      </c>
      <c r="AB152" s="132">
        <v>0.12830882436162983</v>
      </c>
      <c r="AC152" s="132">
        <v>0.12439452961786175</v>
      </c>
      <c r="AD152" s="132">
        <v>0.12732292103153406</v>
      </c>
      <c r="AE152" s="132">
        <v>0.1461836227997278</v>
      </c>
      <c r="AF152" s="132">
        <v>0.12439452961786175</v>
      </c>
      <c r="AG152" s="132">
        <v>0.14530630432425659</v>
      </c>
      <c r="AH152" s="132">
        <v>0.14925672309600257</v>
      </c>
      <c r="AI152" s="132">
        <v>0.12439452961786175</v>
      </c>
      <c r="AJ152" s="132">
        <v>0.14874100927862449</v>
      </c>
      <c r="AK152" s="132">
        <v>0.15121525515716414</v>
      </c>
      <c r="AL152" s="132">
        <v>0.14925672309600257</v>
      </c>
      <c r="AM152" s="132">
        <v>0.13253765978567356</v>
      </c>
      <c r="AN152" s="113">
        <v>0.14177861776611947</v>
      </c>
      <c r="AO152" s="113">
        <v>0.14890655902467015</v>
      </c>
      <c r="AP152" s="113">
        <v>0.12987796715859781</v>
      </c>
      <c r="AQ152" s="113">
        <v>0.14925672309600257</v>
      </c>
      <c r="AR152" s="113">
        <v>0.13253765978567356</v>
      </c>
      <c r="AS152" s="113">
        <v>0.16371455852162778</v>
      </c>
      <c r="AT152" s="113">
        <v>0.16371455852162778</v>
      </c>
      <c r="AU152" s="113">
        <v>0.12732292103153406</v>
      </c>
      <c r="AV152" s="113">
        <v>0.13452981901398531</v>
      </c>
      <c r="AW152" s="113">
        <v>0.12830882436162983</v>
      </c>
      <c r="AX152" s="113">
        <v>0.13570727148308426</v>
      </c>
      <c r="AY152" s="113">
        <v>0.14220137459194171</v>
      </c>
      <c r="AZ152" s="113">
        <v>0.15662660792321395</v>
      </c>
      <c r="BA152" s="113">
        <v>0.13643585010486423</v>
      </c>
      <c r="BB152" s="113">
        <v>0.14821598058071098</v>
      </c>
      <c r="BC152" s="113">
        <v>0.14689340984784216</v>
      </c>
      <c r="BD152" s="113">
        <v>0.14530630432425659</v>
      </c>
      <c r="BE152" s="113">
        <v>0.15942526065183571</v>
      </c>
      <c r="BF152" s="113">
        <v>0.13253765978567356</v>
      </c>
      <c r="BG152" s="113">
        <v>0.13138146647925494</v>
      </c>
      <c r="BH152" s="113">
        <v>0.15098974290394029</v>
      </c>
      <c r="BI152" s="113">
        <v>0.15098974290394029</v>
      </c>
      <c r="BJ152" s="113">
        <v>0.16008932259196751</v>
      </c>
      <c r="BK152" s="113">
        <v>0.14391559726597888</v>
      </c>
      <c r="BL152" s="113">
        <v>0.12987796715859781</v>
      </c>
      <c r="BM152" s="113">
        <v>0.13138146647925494</v>
      </c>
      <c r="BN152" s="113">
        <v>0.13570727148308426</v>
      </c>
      <c r="BO152" s="113">
        <v>0.12732292103153406</v>
      </c>
      <c r="BP152" s="113">
        <v>0.17395814094815473</v>
      </c>
      <c r="BQ152" s="113">
        <v>0.15769495714966011</v>
      </c>
      <c r="BR152" s="113">
        <v>0.12732292103153406</v>
      </c>
      <c r="BS152" s="113">
        <v>0.16053676215760695</v>
      </c>
      <c r="BT152" s="113">
        <v>0.17395814094815473</v>
      </c>
      <c r="BU152" s="113">
        <v>0.15044876501981094</v>
      </c>
      <c r="BV152" s="113">
        <v>0.15121525515716414</v>
      </c>
      <c r="BW152" s="113">
        <v>0.14530630432425659</v>
      </c>
      <c r="BX152" s="113">
        <v>0.15121525515716414</v>
      </c>
      <c r="BY152" s="113">
        <v>0.14108230730629523</v>
      </c>
      <c r="BZ152" s="113">
        <v>0.12732292103153406</v>
      </c>
      <c r="CA152" s="113">
        <v>0.12671919861114087</v>
      </c>
      <c r="CB152" s="113">
        <v>0.13570727148308426</v>
      </c>
      <c r="CC152" s="113">
        <v>0.13643585010486423</v>
      </c>
      <c r="CD152" s="113">
        <v>0.15098974290394029</v>
      </c>
      <c r="CE152" s="113">
        <v>0.14946144555650992</v>
      </c>
      <c r="CF152" s="113">
        <v>0.13643585010486423</v>
      </c>
      <c r="CG152" s="113">
        <v>0.16523666886277236</v>
      </c>
      <c r="CH152" s="113">
        <v>0.12671919861114087</v>
      </c>
      <c r="CI152" s="113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28713</v>
      </c>
      <c r="H153" s="25">
        <f t="shared" ref="H153:K153" si="33">H96</f>
        <v>28788</v>
      </c>
      <c r="I153" s="25">
        <f t="shared" si="33"/>
        <v>28863</v>
      </c>
      <c r="J153" s="25">
        <f t="shared" si="33"/>
        <v>28938</v>
      </c>
      <c r="K153" s="25">
        <f t="shared" si="33"/>
        <v>29014</v>
      </c>
      <c r="L153" s="25">
        <f t="shared" ref="L153:M153" si="34">L96</f>
        <v>29090</v>
      </c>
      <c r="M153" s="25">
        <f t="shared" si="34"/>
        <v>29166</v>
      </c>
      <c r="N153" s="189"/>
      <c r="O153" s="113">
        <v>151</v>
      </c>
      <c r="P153" s="113">
        <v>0</v>
      </c>
      <c r="Q153" s="113">
        <v>11678</v>
      </c>
      <c r="R153" s="127">
        <v>1653</v>
      </c>
      <c r="S153" s="127">
        <v>36208</v>
      </c>
      <c r="T153" s="127">
        <v>10058</v>
      </c>
      <c r="U153" s="127">
        <v>39128</v>
      </c>
      <c r="V153" s="127">
        <v>66656</v>
      </c>
      <c r="W153" s="127">
        <v>53108</v>
      </c>
      <c r="X153" s="127">
        <v>28713</v>
      </c>
      <c r="Y153" s="127">
        <v>6757</v>
      </c>
      <c r="Z153" s="127">
        <v>1229</v>
      </c>
      <c r="AA153" s="127">
        <v>16583</v>
      </c>
      <c r="AB153" s="127">
        <v>2059</v>
      </c>
      <c r="AC153" s="127">
        <v>11705</v>
      </c>
      <c r="AD153" s="127">
        <v>203466</v>
      </c>
      <c r="AE153" s="127">
        <v>40659</v>
      </c>
      <c r="AF153" s="127">
        <v>87212</v>
      </c>
      <c r="AG153" s="127">
        <v>18438</v>
      </c>
      <c r="AH153" s="127">
        <v>3289</v>
      </c>
      <c r="AI153" s="127">
        <v>28892</v>
      </c>
      <c r="AJ153" s="127">
        <v>20556</v>
      </c>
      <c r="AK153" s="127">
        <v>3729</v>
      </c>
      <c r="AL153" s="127">
        <v>47298</v>
      </c>
      <c r="AM153" s="127">
        <v>11145</v>
      </c>
      <c r="AN153" s="113">
        <v>53789</v>
      </c>
      <c r="AO153" s="113">
        <v>21415</v>
      </c>
      <c r="AP153" s="113">
        <v>21929</v>
      </c>
      <c r="AQ153" s="113">
        <v>2703</v>
      </c>
      <c r="AR153" s="113">
        <v>241986</v>
      </c>
      <c r="AS153" s="113">
        <v>1225</v>
      </c>
      <c r="AT153" s="113">
        <v>5510</v>
      </c>
      <c r="AU153" s="113">
        <v>154106</v>
      </c>
      <c r="AV153" s="113">
        <v>1257467</v>
      </c>
      <c r="AW153" s="113">
        <v>323919</v>
      </c>
      <c r="AX153" s="113">
        <v>16157</v>
      </c>
      <c r="AY153" s="113">
        <v>5569</v>
      </c>
      <c r="AZ153" s="113">
        <v>27467</v>
      </c>
      <c r="BA153" s="113">
        <v>92405</v>
      </c>
      <c r="BB153" s="113">
        <v>10125</v>
      </c>
      <c r="BC153" s="113">
        <v>13345</v>
      </c>
      <c r="BD153" s="113">
        <v>153947</v>
      </c>
      <c r="BE153" s="113">
        <v>7096</v>
      </c>
      <c r="BF153" s="113">
        <v>35865</v>
      </c>
      <c r="BG153" s="113">
        <v>35171</v>
      </c>
      <c r="BH153" s="113">
        <v>52770</v>
      </c>
      <c r="BI153" s="113">
        <v>9008</v>
      </c>
      <c r="BJ153" s="113">
        <v>23996</v>
      </c>
      <c r="BK153" s="113">
        <v>6075</v>
      </c>
      <c r="BL153" s="113">
        <v>67388</v>
      </c>
      <c r="BM153" s="113">
        <v>11840</v>
      </c>
      <c r="BN153" s="113">
        <v>13445</v>
      </c>
      <c r="BO153" s="113">
        <v>55949</v>
      </c>
      <c r="BP153" s="113">
        <v>10892</v>
      </c>
      <c r="BQ153" s="113">
        <v>36317</v>
      </c>
      <c r="BR153" s="113">
        <v>358772</v>
      </c>
      <c r="BS153" s="113">
        <v>33386</v>
      </c>
      <c r="BT153" s="113">
        <v>4270</v>
      </c>
      <c r="BU153" s="113">
        <v>5860</v>
      </c>
      <c r="BV153" s="113">
        <v>2780</v>
      </c>
      <c r="BW153" s="113">
        <v>17072</v>
      </c>
      <c r="BX153" s="113">
        <v>50614</v>
      </c>
      <c r="BY153" s="113">
        <v>7059</v>
      </c>
      <c r="BZ153" s="113">
        <v>758311</v>
      </c>
      <c r="CA153" s="113">
        <v>118481</v>
      </c>
      <c r="CB153" s="113">
        <v>13172</v>
      </c>
      <c r="CC153" s="113">
        <v>55417</v>
      </c>
      <c r="CD153" s="113">
        <v>22666</v>
      </c>
      <c r="CE153" s="113">
        <v>3725</v>
      </c>
      <c r="CF153" s="113">
        <v>3812</v>
      </c>
      <c r="CG153" s="113">
        <v>22954</v>
      </c>
      <c r="CH153" s="113">
        <v>41798</v>
      </c>
      <c r="CI153" s="113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116948</v>
      </c>
      <c r="H154" s="25">
        <f t="shared" ref="H154:K154" si="35">H131</f>
        <v>116948</v>
      </c>
      <c r="I154" s="25">
        <f t="shared" si="35"/>
        <v>116948</v>
      </c>
      <c r="J154" s="25">
        <f t="shared" si="35"/>
        <v>116948</v>
      </c>
      <c r="K154" s="25">
        <f t="shared" si="35"/>
        <v>116948</v>
      </c>
      <c r="L154" s="25">
        <f t="shared" ref="L154:M154" si="36">L131</f>
        <v>116948</v>
      </c>
      <c r="M154" s="25">
        <f t="shared" si="36"/>
        <v>116948</v>
      </c>
      <c r="N154" s="189"/>
      <c r="O154" s="113">
        <v>152</v>
      </c>
      <c r="P154" s="113">
        <v>0</v>
      </c>
      <c r="Q154" s="113">
        <v>47365</v>
      </c>
      <c r="R154" s="127">
        <v>8722</v>
      </c>
      <c r="S154" s="127">
        <v>219364</v>
      </c>
      <c r="T154" s="127">
        <v>69987</v>
      </c>
      <c r="U154" s="127">
        <v>197591</v>
      </c>
      <c r="V154" s="127">
        <v>379690</v>
      </c>
      <c r="W154" s="127">
        <v>312448</v>
      </c>
      <c r="X154" s="127">
        <v>116948</v>
      </c>
      <c r="Y154" s="127">
        <v>39945</v>
      </c>
      <c r="Z154" s="127">
        <v>8879</v>
      </c>
      <c r="AA154" s="127">
        <v>70523</v>
      </c>
      <c r="AB154" s="127">
        <v>7251</v>
      </c>
      <c r="AC154" s="127">
        <v>64272</v>
      </c>
      <c r="AD154" s="127">
        <v>1610300</v>
      </c>
      <c r="AE154" s="127">
        <v>236974</v>
      </c>
      <c r="AF154" s="127">
        <v>656700</v>
      </c>
      <c r="AG154" s="127">
        <v>108683</v>
      </c>
      <c r="AH154" s="127">
        <v>15590</v>
      </c>
      <c r="AI154" s="127">
        <v>143420</v>
      </c>
      <c r="AJ154" s="127">
        <v>111673</v>
      </c>
      <c r="AK154" s="127">
        <v>18859</v>
      </c>
      <c r="AL154" s="127">
        <v>206940</v>
      </c>
      <c r="AM154" s="127">
        <v>57081</v>
      </c>
      <c r="AN154" s="113">
        <v>298913</v>
      </c>
      <c r="AO154" s="113">
        <v>114709</v>
      </c>
      <c r="AP154" s="113">
        <v>214152</v>
      </c>
      <c r="AQ154" s="113">
        <v>22617</v>
      </c>
      <c r="AR154" s="113">
        <v>1318006.26</v>
      </c>
      <c r="AS154" s="113">
        <v>7653</v>
      </c>
      <c r="AT154" s="113">
        <v>40003</v>
      </c>
      <c r="AU154" s="113">
        <v>831796</v>
      </c>
      <c r="AV154" s="113">
        <v>6459162</v>
      </c>
      <c r="AW154" s="113">
        <v>1518168</v>
      </c>
      <c r="AX154" s="113">
        <v>66861</v>
      </c>
      <c r="AY154" s="113">
        <v>23000</v>
      </c>
      <c r="AZ154" s="113">
        <v>147462</v>
      </c>
      <c r="BA154" s="113">
        <v>386568</v>
      </c>
      <c r="BB154" s="113">
        <v>50701</v>
      </c>
      <c r="BC154" s="113">
        <v>69984</v>
      </c>
      <c r="BD154" s="113">
        <v>719375</v>
      </c>
      <c r="BE154" s="113">
        <v>40658</v>
      </c>
      <c r="BF154" s="113">
        <v>173828</v>
      </c>
      <c r="BG154" s="113">
        <v>163930</v>
      </c>
      <c r="BH154" s="113">
        <v>269269</v>
      </c>
      <c r="BI154" s="113">
        <v>45651</v>
      </c>
      <c r="BJ154" s="113">
        <v>121809</v>
      </c>
      <c r="BK154" s="113">
        <v>26895</v>
      </c>
      <c r="BL154" s="113">
        <v>380100</v>
      </c>
      <c r="BM154" s="113">
        <v>53650</v>
      </c>
      <c r="BN154" s="113">
        <v>74924</v>
      </c>
      <c r="BO154" s="113">
        <v>234849</v>
      </c>
      <c r="BP154" s="113">
        <v>47940</v>
      </c>
      <c r="BQ154" s="113">
        <v>161697</v>
      </c>
      <c r="BR154" s="113">
        <v>2047474</v>
      </c>
      <c r="BS154" s="113">
        <v>156336</v>
      </c>
      <c r="BT154" s="113">
        <v>19991</v>
      </c>
      <c r="BU154" s="113">
        <v>39622</v>
      </c>
      <c r="BV154" s="113">
        <v>22753</v>
      </c>
      <c r="BW154" s="113">
        <v>77500</v>
      </c>
      <c r="BX154" s="113">
        <v>198752</v>
      </c>
      <c r="BY154" s="113">
        <v>48436</v>
      </c>
      <c r="BZ154" s="113">
        <v>5018278</v>
      </c>
      <c r="CA154" s="113">
        <v>531367</v>
      </c>
      <c r="CB154" s="113">
        <v>31515</v>
      </c>
      <c r="CC154" s="113">
        <v>295130</v>
      </c>
      <c r="CD154" s="113">
        <v>104372</v>
      </c>
      <c r="CE154" s="113">
        <v>17897</v>
      </c>
      <c r="CF154" s="113">
        <v>27606</v>
      </c>
      <c r="CG154" s="113">
        <v>94390</v>
      </c>
      <c r="CH154" s="113">
        <v>208479</v>
      </c>
      <c r="CI154" s="113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468074081.25999999</v>
      </c>
      <c r="H155" s="39">
        <f t="shared" ref="H155:K155" si="37">H97</f>
        <v>462038993.57754511</v>
      </c>
      <c r="I155" s="39">
        <f t="shared" si="37"/>
        <v>456058784.84294349</v>
      </c>
      <c r="J155" s="39">
        <f t="shared" si="37"/>
        <v>450185148.55332553</v>
      </c>
      <c r="K155" s="39">
        <f t="shared" si="37"/>
        <v>444415900.30998766</v>
      </c>
      <c r="L155" s="39">
        <f t="shared" ref="L155:M155" si="38">L97</f>
        <v>438748902.78888565</v>
      </c>
      <c r="M155" s="39">
        <f t="shared" si="38"/>
        <v>433182064.70779437</v>
      </c>
      <c r="N155" s="190"/>
      <c r="O155" s="113">
        <v>153</v>
      </c>
      <c r="P155" s="113">
        <v>0</v>
      </c>
      <c r="Q155" s="113">
        <v>200403874.13999999</v>
      </c>
      <c r="R155" s="130">
        <v>31906696</v>
      </c>
      <c r="S155" s="130">
        <v>980546394.86000001</v>
      </c>
      <c r="T155" s="130">
        <v>272949575</v>
      </c>
      <c r="U155" s="130">
        <v>964115144.01999998</v>
      </c>
      <c r="V155" s="130">
        <v>1599505326</v>
      </c>
      <c r="W155" s="130">
        <v>1470032349</v>
      </c>
      <c r="X155" s="130">
        <v>468074081.25999999</v>
      </c>
      <c r="Y155" s="130">
        <v>139446467.25</v>
      </c>
      <c r="Z155" s="130">
        <v>25502478</v>
      </c>
      <c r="AA155" s="130">
        <v>293479693.64999998</v>
      </c>
      <c r="AB155" s="130">
        <v>28288106</v>
      </c>
      <c r="AC155" s="130">
        <v>239982794</v>
      </c>
      <c r="AD155" s="130">
        <v>7167845112.6199989</v>
      </c>
      <c r="AE155" s="130">
        <v>918555272.50999999</v>
      </c>
      <c r="AF155" s="130">
        <v>2385047665.52</v>
      </c>
      <c r="AG155" s="130">
        <v>483522801.10000002</v>
      </c>
      <c r="AH155" s="130">
        <v>57848454.100000001</v>
      </c>
      <c r="AI155" s="130">
        <v>483521550.28999996</v>
      </c>
      <c r="AJ155" s="130">
        <v>600448606.10000002</v>
      </c>
      <c r="AK155" s="130">
        <v>72938224.780000001</v>
      </c>
      <c r="AL155" s="130">
        <v>876411380.01999998</v>
      </c>
      <c r="AM155" s="130">
        <v>174955163.69</v>
      </c>
      <c r="AN155" s="113">
        <v>1760372045.1999998</v>
      </c>
      <c r="AO155" s="113">
        <v>417540784</v>
      </c>
      <c r="AP155" s="113">
        <v>506234922</v>
      </c>
      <c r="AQ155" s="113">
        <v>83575639</v>
      </c>
      <c r="AR155" s="113">
        <v>5380380628.0100002</v>
      </c>
      <c r="AS155" s="113">
        <v>23688932</v>
      </c>
      <c r="AT155" s="113">
        <v>138931642</v>
      </c>
      <c r="AU155" s="113">
        <v>3908785751.9499998</v>
      </c>
      <c r="AV155" s="113">
        <v>23956730886.757999</v>
      </c>
      <c r="AW155" s="113">
        <v>7348001356.9599991</v>
      </c>
      <c r="AX155" s="113">
        <v>237763328.72</v>
      </c>
      <c r="AY155" s="113">
        <v>98927894</v>
      </c>
      <c r="AZ155" s="113">
        <v>696165245.22000003</v>
      </c>
      <c r="BA155" s="113">
        <v>1757267945.5568004</v>
      </c>
      <c r="BB155" s="113">
        <v>236549949.16</v>
      </c>
      <c r="BC155" s="113">
        <v>286714247.19</v>
      </c>
      <c r="BD155" s="113">
        <v>3126105144.52</v>
      </c>
      <c r="BE155" s="113">
        <v>188126526.00999999</v>
      </c>
      <c r="BF155" s="113">
        <v>839339555</v>
      </c>
      <c r="BG155" s="113">
        <v>647253228</v>
      </c>
      <c r="BH155" s="113">
        <v>1194252686</v>
      </c>
      <c r="BI155" s="113">
        <v>195818354.28</v>
      </c>
      <c r="BJ155" s="113">
        <v>514275816</v>
      </c>
      <c r="BK155" s="113">
        <v>120944395</v>
      </c>
      <c r="BL155" s="113">
        <v>1549788054.49</v>
      </c>
      <c r="BM155" s="113">
        <v>242577213.06999999</v>
      </c>
      <c r="BN155" s="113">
        <v>300641704</v>
      </c>
      <c r="BO155" s="113">
        <v>1068108506</v>
      </c>
      <c r="BP155" s="113">
        <v>176679952</v>
      </c>
      <c r="BQ155" s="113">
        <v>776816329</v>
      </c>
      <c r="BR155" s="113">
        <v>8502650144</v>
      </c>
      <c r="BS155" s="113">
        <v>660943967.04999995</v>
      </c>
      <c r="BT155" s="113">
        <v>85528039</v>
      </c>
      <c r="BU155" s="113">
        <v>102509521</v>
      </c>
      <c r="BV155" s="113">
        <v>79023519.439999998</v>
      </c>
      <c r="BW155" s="113">
        <v>267491474.80000001</v>
      </c>
      <c r="BX155" s="113">
        <v>925595175.96000004</v>
      </c>
      <c r="BY155" s="113">
        <v>193667740.37</v>
      </c>
      <c r="BZ155" s="113">
        <v>24457588418.437057</v>
      </c>
      <c r="CA155" s="113">
        <v>2520089213</v>
      </c>
      <c r="CB155" s="113">
        <v>122137100</v>
      </c>
      <c r="CC155" s="113">
        <v>1423983897</v>
      </c>
      <c r="CD155" s="113">
        <v>352083285</v>
      </c>
      <c r="CE155" s="113">
        <v>104605880</v>
      </c>
      <c r="CF155" s="113">
        <v>149553629.61000001</v>
      </c>
      <c r="CG155" s="113">
        <v>427059905</v>
      </c>
      <c r="CH155" s="113">
        <v>849863221</v>
      </c>
      <c r="CI155" s="113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977.12857142857138</v>
      </c>
      <c r="H156" s="45">
        <f t="shared" ref="H156:K156" si="39">H143</f>
        <v>980.52</v>
      </c>
      <c r="I156" s="45">
        <f t="shared" si="39"/>
        <v>983.48749999999995</v>
      </c>
      <c r="J156" s="45">
        <f t="shared" si="39"/>
        <v>986.10588235294108</v>
      </c>
      <c r="K156" s="45">
        <f t="shared" si="39"/>
        <v>988.43333333333328</v>
      </c>
      <c r="L156" s="45">
        <f t="shared" ref="L156:M156" si="40">L143</f>
        <v>990.63148148148139</v>
      </c>
      <c r="M156" s="45">
        <f t="shared" si="40"/>
        <v>992.70751028806581</v>
      </c>
      <c r="N156" s="194"/>
      <c r="O156" s="113">
        <v>154</v>
      </c>
      <c r="P156" s="113">
        <v>0</v>
      </c>
      <c r="Q156" s="113">
        <v>1839.7</v>
      </c>
      <c r="R156" s="133">
        <v>92.107142857142861</v>
      </c>
      <c r="S156" s="133">
        <v>771.41428571428571</v>
      </c>
      <c r="T156" s="133">
        <v>410.78571428571428</v>
      </c>
      <c r="U156" s="133">
        <v>500.71428571428572</v>
      </c>
      <c r="V156" s="133">
        <v>1533.3500000000001</v>
      </c>
      <c r="W156" s="133">
        <v>1107.6928571428573</v>
      </c>
      <c r="X156" s="133">
        <v>977.12857142857138</v>
      </c>
      <c r="Y156" s="133">
        <v>146</v>
      </c>
      <c r="Z156" s="133">
        <v>27.107142857142858</v>
      </c>
      <c r="AA156" s="133">
        <v>330.35714285714283</v>
      </c>
      <c r="AB156" s="133">
        <v>28.435714285714287</v>
      </c>
      <c r="AC156" s="133">
        <v>146.25000000000003</v>
      </c>
      <c r="AD156" s="133">
        <v>5119.9285714285716</v>
      </c>
      <c r="AE156" s="133">
        <v>920.5428571428572</v>
      </c>
      <c r="AF156" s="133">
        <v>1162</v>
      </c>
      <c r="AG156" s="133">
        <v>321.38571428571424</v>
      </c>
      <c r="AH156" s="133">
        <v>136.61428571428567</v>
      </c>
      <c r="AI156" s="133">
        <v>456.80714285714288</v>
      </c>
      <c r="AJ156" s="133">
        <v>271.62142857142857</v>
      </c>
      <c r="AK156" s="133">
        <v>80.414285714285711</v>
      </c>
      <c r="AL156" s="133">
        <v>920.91428571428571</v>
      </c>
      <c r="AM156" s="133">
        <v>229.57142857142858</v>
      </c>
      <c r="AN156" s="113">
        <v>1033.9714285714285</v>
      </c>
      <c r="AO156" s="113">
        <v>1701.1428571428571</v>
      </c>
      <c r="AP156" s="113">
        <v>1355.3</v>
      </c>
      <c r="AQ156" s="113">
        <v>68.085714285714289</v>
      </c>
      <c r="AR156" s="113">
        <v>3338.7142857142858</v>
      </c>
      <c r="AS156" s="113">
        <v>21.214285714285715</v>
      </c>
      <c r="AT156" s="113">
        <v>65.964285714285708</v>
      </c>
      <c r="AU156" s="113">
        <v>2746.5714285714284</v>
      </c>
      <c r="AV156" s="113">
        <v>120308.37142857142</v>
      </c>
      <c r="AW156" s="113">
        <v>5365.1428571428569</v>
      </c>
      <c r="AX156" s="113">
        <v>696.5</v>
      </c>
      <c r="AY156" s="113">
        <v>98</v>
      </c>
      <c r="AZ156" s="113">
        <v>356.41428571428577</v>
      </c>
      <c r="BA156" s="113">
        <v>1826.0714285714287</v>
      </c>
      <c r="BB156" s="113">
        <v>121.42857142857143</v>
      </c>
      <c r="BC156" s="113">
        <v>542.07142857142856</v>
      </c>
      <c r="BD156" s="113">
        <v>2695.4285714285716</v>
      </c>
      <c r="BE156" s="113">
        <v>130.72857142857143</v>
      </c>
      <c r="BF156" s="113">
        <v>870.10714285714289</v>
      </c>
      <c r="BG156" s="113">
        <v>953.27142857142849</v>
      </c>
      <c r="BH156" s="113">
        <v>2028.4285714285713</v>
      </c>
      <c r="BI156" s="113">
        <v>332.04285714285709</v>
      </c>
      <c r="BJ156" s="113">
        <v>588.92857142857144</v>
      </c>
      <c r="BK156" s="113">
        <v>370</v>
      </c>
      <c r="BL156" s="113">
        <v>1479.2857142857142</v>
      </c>
      <c r="BM156" s="113">
        <v>181.87857142857143</v>
      </c>
      <c r="BN156" s="113">
        <v>283.30714285714288</v>
      </c>
      <c r="BO156" s="113">
        <v>1164.4285714285713</v>
      </c>
      <c r="BP156" s="113">
        <v>152.01428571428571</v>
      </c>
      <c r="BQ156" s="113">
        <v>547.71428571428567</v>
      </c>
      <c r="BR156" s="113">
        <v>7474.9214285714279</v>
      </c>
      <c r="BS156" s="113">
        <v>727.92857142857144</v>
      </c>
      <c r="BT156" s="113">
        <v>63.071428571428569</v>
      </c>
      <c r="BU156" s="113">
        <v>92.671428571428564</v>
      </c>
      <c r="BV156" s="113">
        <v>235.8857142857143</v>
      </c>
      <c r="BW156" s="113">
        <v>245.78571428571428</v>
      </c>
      <c r="BX156" s="113">
        <v>1143.25</v>
      </c>
      <c r="BY156" s="113">
        <v>153.86428571428567</v>
      </c>
      <c r="BZ156" s="113">
        <v>13169.714285714286</v>
      </c>
      <c r="CA156" s="113">
        <v>2142.9357142857143</v>
      </c>
      <c r="CB156" s="113">
        <v>236.46428571428572</v>
      </c>
      <c r="CC156" s="113">
        <v>1473.05</v>
      </c>
      <c r="CD156" s="113">
        <v>430.55714285714288</v>
      </c>
      <c r="CE156" s="113">
        <v>96.428571428571431</v>
      </c>
      <c r="CF156" s="113">
        <v>64.607142857142861</v>
      </c>
      <c r="CG156" s="113">
        <v>465.2285714285714</v>
      </c>
      <c r="CH156" s="113">
        <v>1017.2785714285714</v>
      </c>
      <c r="CI156" s="113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2.9066016772991185E-2</v>
      </c>
      <c r="H157" s="31">
        <f t="shared" ref="H157:L157" si="41">H145</f>
        <v>2.7300000000000001E-2</v>
      </c>
      <c r="I157" s="31">
        <f t="shared" si="41"/>
        <v>2.3300000000000001E-2</v>
      </c>
      <c r="J157" s="31">
        <f t="shared" si="41"/>
        <v>1.9374383542341889E-2</v>
      </c>
      <c r="K157" s="31">
        <f t="shared" si="41"/>
        <v>2.5555830476123198E-2</v>
      </c>
      <c r="L157" s="31">
        <f t="shared" si="41"/>
        <v>2.5559668605676045E-2</v>
      </c>
      <c r="M157" s="31">
        <f t="shared" ref="M157" si="42">M145</f>
        <v>2.7080325386484416E-2</v>
      </c>
      <c r="N157" s="120"/>
      <c r="O157" s="113">
        <v>155</v>
      </c>
      <c r="P157" s="113">
        <v>0</v>
      </c>
      <c r="Q157" s="113">
        <v>1.9289517325652438E-2</v>
      </c>
      <c r="R157" s="129">
        <v>-6.3456090651558078E-2</v>
      </c>
      <c r="S157" s="129">
        <v>2.8402635764598956E-2</v>
      </c>
      <c r="T157" s="129">
        <v>9.9355120778227127E-2</v>
      </c>
      <c r="U157" s="129">
        <v>8.7311732340354581E-2</v>
      </c>
      <c r="V157" s="129">
        <v>0.1195727026890841</v>
      </c>
      <c r="W157" s="129">
        <v>0.12169982680691083</v>
      </c>
      <c r="X157" s="129">
        <v>2.9066016772991185E-2</v>
      </c>
      <c r="Y157" s="129">
        <v>0.11025303976339139</v>
      </c>
      <c r="Z157" s="129">
        <v>-9.1648189209164815E-2</v>
      </c>
      <c r="AA157" s="129">
        <v>0.17410082129708299</v>
      </c>
      <c r="AB157" s="129">
        <v>0.14963707426018985</v>
      </c>
      <c r="AC157" s="129">
        <v>0.10895310279488395</v>
      </c>
      <c r="AD157" s="129">
        <v>0.14216908049848434</v>
      </c>
      <c r="AE157" s="129">
        <v>2.780656740564726E-2</v>
      </c>
      <c r="AF157" s="129">
        <v>3.5108125430246634E-2</v>
      </c>
      <c r="AG157" s="129">
        <v>7.3287152919261883E-2</v>
      </c>
      <c r="AH157" s="129">
        <v>-7.8431372549019607E-3</v>
      </c>
      <c r="AI157" s="129">
        <v>5.3030579144950248E-2</v>
      </c>
      <c r="AJ157" s="129">
        <v>8.9925768822905622E-2</v>
      </c>
      <c r="AK157" s="129">
        <v>-7.6980198019801979E-2</v>
      </c>
      <c r="AL157" s="129">
        <v>3.0120875530872265E-2</v>
      </c>
      <c r="AM157" s="129">
        <v>0.1694648478488982</v>
      </c>
      <c r="AN157" s="113">
        <v>0.22000952618566991</v>
      </c>
      <c r="AO157" s="113">
        <v>4.6574137425471604E-2</v>
      </c>
      <c r="AP157" s="113">
        <v>0.10345695164293262</v>
      </c>
      <c r="AQ157" s="113">
        <v>-2.7697841726618704E-2</v>
      </c>
      <c r="AR157" s="113">
        <v>5.0619336855861452E-2</v>
      </c>
      <c r="AS157" s="113">
        <v>8.4070796460176997E-2</v>
      </c>
      <c r="AT157" s="113">
        <v>4.9923780487804881E-2</v>
      </c>
      <c r="AU157" s="113">
        <v>0.32660158738357181</v>
      </c>
      <c r="AV157" s="113">
        <v>7.3750446162490241E-2</v>
      </c>
      <c r="AW157" s="113">
        <v>0.16274620307917625</v>
      </c>
      <c r="AX157" s="113">
        <v>0.17139128543464077</v>
      </c>
      <c r="AY157" s="113">
        <v>-4.7545749957243033E-2</v>
      </c>
      <c r="AZ157" s="113">
        <v>4.5764325147534743E-2</v>
      </c>
      <c r="BA157" s="113">
        <v>0.16251714116773813</v>
      </c>
      <c r="BB157" s="113">
        <v>0.18407203835808678</v>
      </c>
      <c r="BC157" s="113">
        <v>0.48360200111172874</v>
      </c>
      <c r="BD157" s="113">
        <v>0.1151862422670704</v>
      </c>
      <c r="BE157" s="113">
        <v>8.9011663597298951E-2</v>
      </c>
      <c r="BF157" s="113">
        <v>0.80607311914593616</v>
      </c>
      <c r="BG157" s="113">
        <v>0.16591526884572036</v>
      </c>
      <c r="BH157" s="113">
        <v>8.4218528487189498E-2</v>
      </c>
      <c r="BI157" s="113">
        <v>0.20653629788373962</v>
      </c>
      <c r="BJ157" s="113">
        <v>2.5251014740440076E-2</v>
      </c>
      <c r="BK157" s="113">
        <v>-2.0477265398258625E-2</v>
      </c>
      <c r="BL157" s="113">
        <v>0.23247434936079156</v>
      </c>
      <c r="BM157" s="113">
        <v>0.11603355641436516</v>
      </c>
      <c r="BN157" s="113">
        <v>8.6552448682721841E-2</v>
      </c>
      <c r="BO157" s="113">
        <v>0.13028282828282828</v>
      </c>
      <c r="BP157" s="113">
        <v>6.8891069676153091E-2</v>
      </c>
      <c r="BQ157" s="113">
        <v>8.3087292356326975E-2</v>
      </c>
      <c r="BR157" s="113">
        <v>0.2562044817927171</v>
      </c>
      <c r="BS157" s="113">
        <v>2.7356371357356062E-2</v>
      </c>
      <c r="BT157" s="113">
        <v>3.7414965986394558E-2</v>
      </c>
      <c r="BU157" s="113">
        <v>6.3541130001717331E-3</v>
      </c>
      <c r="BV157" s="113">
        <v>7.246376811594203E-3</v>
      </c>
      <c r="BW157" s="113">
        <v>0.11998950337860001</v>
      </c>
      <c r="BX157" s="113">
        <v>2.1308365955042576E-2</v>
      </c>
      <c r="BY157" s="113">
        <v>0.11288034053287088</v>
      </c>
      <c r="BZ157" s="113">
        <v>0.12063788094189555</v>
      </c>
      <c r="CA157" s="113">
        <v>0.11010025297479621</v>
      </c>
      <c r="CB157" s="113">
        <v>0.24912280701754386</v>
      </c>
      <c r="CC157" s="113">
        <v>0.15353552174184551</v>
      </c>
      <c r="CD157" s="113">
        <v>5.7676154923005131E-2</v>
      </c>
      <c r="CE157" s="113">
        <v>9.0456674473067919E-2</v>
      </c>
      <c r="CF157" s="113">
        <v>1.0336602173336868E-2</v>
      </c>
      <c r="CG157" s="113">
        <v>0.10894246098845355</v>
      </c>
      <c r="CH157" s="113">
        <v>0.15352559679867531</v>
      </c>
      <c r="CI157" s="113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3">
        <v>156</v>
      </c>
      <c r="P158" s="113">
        <v>0</v>
      </c>
      <c r="Q158" s="113">
        <v>9</v>
      </c>
      <c r="R158" s="113">
        <v>9</v>
      </c>
      <c r="S158" s="113">
        <v>9</v>
      </c>
      <c r="T158" s="113">
        <v>9</v>
      </c>
      <c r="U158" s="113">
        <v>9</v>
      </c>
      <c r="V158" s="113">
        <v>9</v>
      </c>
      <c r="W158" s="113">
        <v>9</v>
      </c>
      <c r="X158" s="113">
        <v>9</v>
      </c>
      <c r="Y158" s="113">
        <v>9</v>
      </c>
      <c r="Z158" s="113">
        <v>9</v>
      </c>
      <c r="AA158" s="113">
        <v>9</v>
      </c>
      <c r="AB158" s="113">
        <v>9</v>
      </c>
      <c r="AC158" s="113">
        <v>9</v>
      </c>
      <c r="AD158" s="113">
        <v>9</v>
      </c>
      <c r="AE158" s="113">
        <v>9</v>
      </c>
      <c r="AF158" s="113">
        <v>9</v>
      </c>
      <c r="AG158" s="113">
        <v>9</v>
      </c>
      <c r="AH158" s="113">
        <v>9</v>
      </c>
      <c r="AI158" s="113">
        <v>9</v>
      </c>
      <c r="AJ158" s="113">
        <v>9</v>
      </c>
      <c r="AK158" s="113">
        <v>9</v>
      </c>
      <c r="AL158" s="113">
        <v>9</v>
      </c>
      <c r="AM158" s="113">
        <v>9</v>
      </c>
      <c r="AN158" s="113">
        <v>9</v>
      </c>
      <c r="AO158" s="113">
        <v>9</v>
      </c>
      <c r="AP158" s="113">
        <v>9</v>
      </c>
      <c r="AQ158" s="113">
        <v>9</v>
      </c>
      <c r="AR158" s="113">
        <v>9</v>
      </c>
      <c r="AS158" s="113">
        <v>9</v>
      </c>
      <c r="AT158" s="113">
        <v>9</v>
      </c>
      <c r="AU158" s="113">
        <v>9</v>
      </c>
      <c r="AV158" s="113">
        <v>9</v>
      </c>
      <c r="AW158" s="113">
        <v>9</v>
      </c>
      <c r="AX158" s="113">
        <v>9</v>
      </c>
      <c r="AY158" s="113">
        <v>9</v>
      </c>
      <c r="AZ158" s="113">
        <v>9</v>
      </c>
      <c r="BA158" s="113">
        <v>9</v>
      </c>
      <c r="BB158" s="113">
        <v>9</v>
      </c>
      <c r="BC158" s="113">
        <v>9</v>
      </c>
      <c r="BD158" s="113">
        <v>9</v>
      </c>
      <c r="BE158" s="113">
        <v>9</v>
      </c>
      <c r="BF158" s="113">
        <v>9</v>
      </c>
      <c r="BG158" s="113">
        <v>9</v>
      </c>
      <c r="BH158" s="113">
        <v>9</v>
      </c>
      <c r="BI158" s="113">
        <v>9</v>
      </c>
      <c r="BJ158" s="113">
        <v>9</v>
      </c>
      <c r="BK158" s="113">
        <v>9</v>
      </c>
      <c r="BL158" s="113">
        <v>9</v>
      </c>
      <c r="BM158" s="113">
        <v>9</v>
      </c>
      <c r="BN158" s="113">
        <v>9</v>
      </c>
      <c r="BO158" s="113">
        <v>9</v>
      </c>
      <c r="BP158" s="113">
        <v>9</v>
      </c>
      <c r="BQ158" s="113">
        <v>9</v>
      </c>
      <c r="BR158" s="113">
        <v>9</v>
      </c>
      <c r="BS158" s="113">
        <v>9</v>
      </c>
      <c r="BT158" s="113">
        <v>9</v>
      </c>
      <c r="BU158" s="113">
        <v>9</v>
      </c>
      <c r="BV158" s="113">
        <v>9</v>
      </c>
      <c r="BW158" s="113">
        <v>9</v>
      </c>
      <c r="BX158" s="113">
        <v>9</v>
      </c>
      <c r="BY158" s="113">
        <v>9</v>
      </c>
      <c r="BZ158" s="113">
        <v>9</v>
      </c>
      <c r="CA158" s="113">
        <v>9</v>
      </c>
      <c r="CB158" s="113">
        <v>9</v>
      </c>
      <c r="CC158" s="113">
        <v>9</v>
      </c>
      <c r="CD158" s="113">
        <v>9</v>
      </c>
      <c r="CE158" s="113">
        <v>9</v>
      </c>
      <c r="CF158" s="113">
        <v>9</v>
      </c>
      <c r="CG158" s="113">
        <v>9</v>
      </c>
      <c r="CH158" s="113">
        <v>9</v>
      </c>
      <c r="CI158" s="113">
        <v>9</v>
      </c>
    </row>
    <row r="159" spans="1:87" outlineLevel="1" x14ac:dyDescent="0.2">
      <c r="A159" s="3"/>
      <c r="B159" s="10">
        <v>145</v>
      </c>
      <c r="D159" s="3"/>
      <c r="E159" s="37"/>
      <c r="M159" s="91"/>
      <c r="O159" s="113">
        <v>157</v>
      </c>
      <c r="P159" s="113">
        <v>0</v>
      </c>
    </row>
    <row r="160" spans="1:87" outlineLevel="1" x14ac:dyDescent="0.2">
      <c r="A160" s="3"/>
      <c r="B160" s="10">
        <v>146</v>
      </c>
      <c r="D160" s="28"/>
      <c r="E160" s="37"/>
      <c r="M160" s="91"/>
      <c r="O160" s="113">
        <v>158</v>
      </c>
      <c r="P160" s="113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1"/>
      <c r="O161" s="113">
        <v>159</v>
      </c>
      <c r="P161" s="113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7"/>
      <c r="G162" s="107">
        <f t="shared" ref="G162:G179" si="44">HLOOKUP($E$3,$P$3:$CI$269,O162,FALSE)</f>
        <v>12.81288440307239</v>
      </c>
      <c r="H162" s="49">
        <f t="shared" ref="H162:M179" si="45">G162</f>
        <v>12.81288440307239</v>
      </c>
      <c r="I162" s="49">
        <f t="shared" si="45"/>
        <v>12.81288440307239</v>
      </c>
      <c r="J162" s="49">
        <f t="shared" si="45"/>
        <v>12.81288440307239</v>
      </c>
      <c r="K162" s="49">
        <f t="shared" si="45"/>
        <v>12.81288440307239</v>
      </c>
      <c r="L162" s="49">
        <f t="shared" si="45"/>
        <v>12.81288440307239</v>
      </c>
      <c r="M162" s="49">
        <f t="shared" si="45"/>
        <v>12.81288440307239</v>
      </c>
      <c r="N162" s="195"/>
      <c r="O162" s="113">
        <v>160</v>
      </c>
      <c r="P162" s="113">
        <v>0</v>
      </c>
      <c r="Q162" s="113">
        <v>12.809732041092667</v>
      </c>
      <c r="R162" s="134">
        <v>12.815667288766317</v>
      </c>
      <c r="S162" s="134">
        <v>12.814549938113361</v>
      </c>
      <c r="T162" s="134">
        <v>12.816685260638149</v>
      </c>
      <c r="U162" s="134">
        <v>12.81527413480965</v>
      </c>
      <c r="V162" s="134">
        <v>12.816805233884939</v>
      </c>
      <c r="W162" s="134">
        <v>12.816571389915095</v>
      </c>
      <c r="X162" s="134">
        <v>12.81288440307239</v>
      </c>
      <c r="Y162" s="134">
        <v>12.81331330994302</v>
      </c>
      <c r="Z162" s="134">
        <v>12.814736982825067</v>
      </c>
      <c r="AA162" s="134">
        <v>12.812338831390388</v>
      </c>
      <c r="AB162" s="134">
        <v>12.810934558134596</v>
      </c>
      <c r="AC162" s="134">
        <v>12.811148202512005</v>
      </c>
      <c r="AD162" s="134">
        <v>12.816376841821629</v>
      </c>
      <c r="AE162" s="134">
        <v>12.821412544937436</v>
      </c>
      <c r="AF162" s="134">
        <v>12.819095782593745</v>
      </c>
      <c r="AG162" s="134">
        <v>12.812096781482326</v>
      </c>
      <c r="AH162" s="134">
        <v>12.820454839694522</v>
      </c>
      <c r="AI162" s="134">
        <v>12.815345078290729</v>
      </c>
      <c r="AJ162" s="134">
        <v>12.815711468242117</v>
      </c>
      <c r="AK162" s="134">
        <v>12.812372588661209</v>
      </c>
      <c r="AL162" s="134">
        <v>12.816091448430351</v>
      </c>
      <c r="AM162" s="134">
        <v>12.814546852239651</v>
      </c>
      <c r="AN162" s="113">
        <v>12.810940759039308</v>
      </c>
      <c r="AO162" s="113">
        <v>12.823987899004655</v>
      </c>
      <c r="AP162" s="113">
        <v>12.81145662132478</v>
      </c>
      <c r="AQ162" s="113">
        <v>12.814922528786086</v>
      </c>
      <c r="AR162" s="113">
        <v>12.818702772475747</v>
      </c>
      <c r="AS162" s="113">
        <v>12.817662753008971</v>
      </c>
      <c r="AT162" s="113">
        <v>12.806567709189416</v>
      </c>
      <c r="AU162" s="113">
        <v>12.816977769510226</v>
      </c>
      <c r="AV162" s="113">
        <v>12.815090519596231</v>
      </c>
      <c r="AW162" s="113">
        <v>12.815281989642113</v>
      </c>
      <c r="AX162" s="113">
        <v>12.815901074724351</v>
      </c>
      <c r="AY162" s="113">
        <v>12.813206597855897</v>
      </c>
      <c r="AZ162" s="113">
        <v>12.814116835927887</v>
      </c>
      <c r="BA162" s="113">
        <v>12.820177946526355</v>
      </c>
      <c r="BB162" s="113">
        <v>12.812859046489152</v>
      </c>
      <c r="BC162" s="113">
        <v>12.819461334344746</v>
      </c>
      <c r="BD162" s="113">
        <v>12.813083541286099</v>
      </c>
      <c r="BE162" s="113">
        <v>12.814420946768353</v>
      </c>
      <c r="BF162" s="113">
        <v>12.819261214706257</v>
      </c>
      <c r="BG162" s="113">
        <v>12.814306444850608</v>
      </c>
      <c r="BH162" s="113">
        <v>12.787701892268222</v>
      </c>
      <c r="BI162" s="113">
        <v>12.810935258155617</v>
      </c>
      <c r="BJ162" s="113">
        <v>12.814773798938791</v>
      </c>
      <c r="BK162" s="113">
        <v>12.831090199996751</v>
      </c>
      <c r="BL162" s="113">
        <v>12.811928566157505</v>
      </c>
      <c r="BM162" s="113">
        <v>12.814734709841771</v>
      </c>
      <c r="BN162" s="113">
        <v>12.814137975902941</v>
      </c>
      <c r="BO162" s="113">
        <v>12.819457458886518</v>
      </c>
      <c r="BP162" s="113">
        <v>12.814374704096441</v>
      </c>
      <c r="BQ162" s="113">
        <v>12.812937993392623</v>
      </c>
      <c r="BR162" s="113">
        <v>12.817219145404639</v>
      </c>
      <c r="BS162" s="113">
        <v>12.806437742471982</v>
      </c>
      <c r="BT162" s="113">
        <v>12.822060011014516</v>
      </c>
      <c r="BU162" s="113">
        <v>12.812317891678893</v>
      </c>
      <c r="BV162" s="113">
        <v>12.814570121024731</v>
      </c>
      <c r="BW162" s="113">
        <v>12.814778731479111</v>
      </c>
      <c r="BX162" s="113">
        <v>12.809840579464703</v>
      </c>
      <c r="BY162" s="113">
        <v>12.814244071673096</v>
      </c>
      <c r="BZ162" s="113">
        <v>12.802268129032575</v>
      </c>
      <c r="CA162" s="113">
        <v>12.814879887835255</v>
      </c>
      <c r="CB162" s="113">
        <v>12.815287046759257</v>
      </c>
      <c r="CC162" s="113">
        <v>12.81359917943923</v>
      </c>
      <c r="CD162" s="113">
        <v>12.815763359841434</v>
      </c>
      <c r="CE162" s="113">
        <v>12.815289735331385</v>
      </c>
      <c r="CF162" s="113">
        <v>12.814503173948188</v>
      </c>
      <c r="CG162" s="113">
        <v>12.813463903341642</v>
      </c>
      <c r="CH162" s="113">
        <v>12.813263187749161</v>
      </c>
      <c r="CI162" s="113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7"/>
      <c r="G163" s="107">
        <f t="shared" si="44"/>
        <v>0.62777892695115167</v>
      </c>
      <c r="H163" s="49">
        <f t="shared" si="45"/>
        <v>0.62777892695115167</v>
      </c>
      <c r="I163" s="49">
        <f t="shared" si="45"/>
        <v>0.62777892695115167</v>
      </c>
      <c r="J163" s="49">
        <f t="shared" si="45"/>
        <v>0.62777892695115167</v>
      </c>
      <c r="K163" s="49">
        <f t="shared" si="45"/>
        <v>0.62777892695115167</v>
      </c>
      <c r="L163" s="49">
        <f t="shared" si="45"/>
        <v>0.62777892695115167</v>
      </c>
      <c r="M163" s="49">
        <f t="shared" si="45"/>
        <v>0.62777892695115167</v>
      </c>
      <c r="N163" s="195"/>
      <c r="O163" s="113">
        <v>161</v>
      </c>
      <c r="P163" s="113">
        <v>0</v>
      </c>
      <c r="Q163" s="113">
        <v>0.62643242664315246</v>
      </c>
      <c r="R163" s="134">
        <v>0.62653853064688692</v>
      </c>
      <c r="S163" s="134">
        <v>0.6328047547232748</v>
      </c>
      <c r="T163" s="134">
        <v>0.62721192151926575</v>
      </c>
      <c r="U163" s="134">
        <v>0.6266420475927259</v>
      </c>
      <c r="V163" s="134">
        <v>0.62645281025512112</v>
      </c>
      <c r="W163" s="134">
        <v>0.62625791288463828</v>
      </c>
      <c r="X163" s="134">
        <v>0.62777892695115167</v>
      </c>
      <c r="Y163" s="134">
        <v>0.62722193683244376</v>
      </c>
      <c r="Z163" s="134">
        <v>0.62665786861574369</v>
      </c>
      <c r="AA163" s="134">
        <v>0.6293676487913592</v>
      </c>
      <c r="AB163" s="134">
        <v>0.63118119214696933</v>
      </c>
      <c r="AC163" s="134">
        <v>0.62748695413763633</v>
      </c>
      <c r="AD163" s="134">
        <v>0.62669500544213474</v>
      </c>
      <c r="AE163" s="134">
        <v>0.62821524004612495</v>
      </c>
      <c r="AF163" s="134">
        <v>0.62671730298834671</v>
      </c>
      <c r="AG163" s="134">
        <v>0.62771962840268625</v>
      </c>
      <c r="AH163" s="134">
        <v>0.62649571916465363</v>
      </c>
      <c r="AI163" s="134">
        <v>0.62607624823750918</v>
      </c>
      <c r="AJ163" s="134">
        <v>0.62209521131343637</v>
      </c>
      <c r="AK163" s="134">
        <v>0.62704150513783619</v>
      </c>
      <c r="AL163" s="134">
        <v>0.62747095513449158</v>
      </c>
      <c r="AM163" s="134">
        <v>0.6287665026882101</v>
      </c>
      <c r="AN163" s="113">
        <v>0.62628012665005395</v>
      </c>
      <c r="AO163" s="113">
        <v>0.62904289542795366</v>
      </c>
      <c r="AP163" s="113">
        <v>0.62561845200004551</v>
      </c>
      <c r="AQ163" s="113">
        <v>0.62749416150340098</v>
      </c>
      <c r="AR163" s="113">
        <v>0.6270622158506467</v>
      </c>
      <c r="AS163" s="113">
        <v>0.62696440111624496</v>
      </c>
      <c r="AT163" s="113">
        <v>0.630250030542991</v>
      </c>
      <c r="AU163" s="113">
        <v>0.61948587267852395</v>
      </c>
      <c r="AV163" s="113">
        <v>0.63013282520267999</v>
      </c>
      <c r="AW163" s="113">
        <v>0.62764389189673109</v>
      </c>
      <c r="AX163" s="113">
        <v>0.62779738691986353</v>
      </c>
      <c r="AY163" s="113">
        <v>0.62593041592282184</v>
      </c>
      <c r="AZ163" s="113">
        <v>0.62903862070960403</v>
      </c>
      <c r="BA163" s="113">
        <v>0.62523314168334332</v>
      </c>
      <c r="BB163" s="113">
        <v>0.62667799323262352</v>
      </c>
      <c r="BC163" s="113">
        <v>0.62706798998948121</v>
      </c>
      <c r="BD163" s="113">
        <v>0.63057730008522872</v>
      </c>
      <c r="BE163" s="113">
        <v>0.62706462770942051</v>
      </c>
      <c r="BF163" s="113">
        <v>0.62545240797989465</v>
      </c>
      <c r="BG163" s="113">
        <v>0.62769902096511809</v>
      </c>
      <c r="BH163" s="113">
        <v>0.62881456567055571</v>
      </c>
      <c r="BI163" s="113">
        <v>0.62469391589931944</v>
      </c>
      <c r="BJ163" s="113">
        <v>0.62569353366657343</v>
      </c>
      <c r="BK163" s="113">
        <v>0.62680751453324146</v>
      </c>
      <c r="BL163" s="113">
        <v>0.62460732905682403</v>
      </c>
      <c r="BM163" s="113">
        <v>0.62743525406525413</v>
      </c>
      <c r="BN163" s="113">
        <v>0.62651916394216123</v>
      </c>
      <c r="BO163" s="113">
        <v>0.62689304939036861</v>
      </c>
      <c r="BP163" s="113">
        <v>0.62692417872216433</v>
      </c>
      <c r="BQ163" s="113">
        <v>0.62560506060476007</v>
      </c>
      <c r="BR163" s="113">
        <v>0.62712970811613922</v>
      </c>
      <c r="BS163" s="113">
        <v>0.63089926250244477</v>
      </c>
      <c r="BT163" s="113">
        <v>0.62426122025757624</v>
      </c>
      <c r="BU163" s="113">
        <v>0.62763723446719488</v>
      </c>
      <c r="BV163" s="113">
        <v>0.62666654379396858</v>
      </c>
      <c r="BW163" s="113">
        <v>0.62669041886364918</v>
      </c>
      <c r="BX163" s="113">
        <v>0.63219180354371862</v>
      </c>
      <c r="BY163" s="113">
        <v>0.62698617183391536</v>
      </c>
      <c r="BZ163" s="113">
        <v>0.63227166604871299</v>
      </c>
      <c r="CA163" s="113">
        <v>0.62695084028967196</v>
      </c>
      <c r="CB163" s="113">
        <v>0.62622775446724177</v>
      </c>
      <c r="CC163" s="113">
        <v>0.62557067618694218</v>
      </c>
      <c r="CD163" s="113">
        <v>0.62845189561653692</v>
      </c>
      <c r="CE163" s="113">
        <v>0.62705212360064444</v>
      </c>
      <c r="CF163" s="113">
        <v>0.62665140849649814</v>
      </c>
      <c r="CG163" s="113">
        <v>0.62689728434480774</v>
      </c>
      <c r="CH163" s="113">
        <v>0.62650156425066361</v>
      </c>
      <c r="CI163" s="113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7"/>
      <c r="G164" s="107">
        <f t="shared" si="44"/>
        <v>0.44479564805494209</v>
      </c>
      <c r="H164" s="49">
        <f t="shared" si="45"/>
        <v>0.44479564805494209</v>
      </c>
      <c r="I164" s="49">
        <f t="shared" si="45"/>
        <v>0.44479564805494209</v>
      </c>
      <c r="J164" s="49">
        <f t="shared" si="45"/>
        <v>0.44479564805494209</v>
      </c>
      <c r="K164" s="49">
        <f t="shared" si="45"/>
        <v>0.44479564805494209</v>
      </c>
      <c r="L164" s="49">
        <f t="shared" si="45"/>
        <v>0.44479564805494209</v>
      </c>
      <c r="M164" s="49">
        <f t="shared" si="45"/>
        <v>0.44479564805494209</v>
      </c>
      <c r="N164" s="195"/>
      <c r="O164" s="113">
        <v>162</v>
      </c>
      <c r="P164" s="113">
        <v>0</v>
      </c>
      <c r="Q164" s="113">
        <v>0.45713993689039062</v>
      </c>
      <c r="R164" s="134">
        <v>0.4439023607460244</v>
      </c>
      <c r="S164" s="134">
        <v>0.44057142147939932</v>
      </c>
      <c r="T164" s="134">
        <v>0.4412241079874798</v>
      </c>
      <c r="U164" s="134">
        <v>0.44477792881448552</v>
      </c>
      <c r="V164" s="134">
        <v>0.43873386187248575</v>
      </c>
      <c r="W164" s="134">
        <v>0.4358896076051535</v>
      </c>
      <c r="X164" s="134">
        <v>0.44479564805494209</v>
      </c>
      <c r="Y164" s="134">
        <v>0.44755158910340032</v>
      </c>
      <c r="Z164" s="134">
        <v>0.44524665751828291</v>
      </c>
      <c r="AA164" s="134">
        <v>0.44061715082506375</v>
      </c>
      <c r="AB164" s="134">
        <v>0.44745410998208301</v>
      </c>
      <c r="AC164" s="134">
        <v>0.44313835605104801</v>
      </c>
      <c r="AD164" s="134">
        <v>0.43941794296536801</v>
      </c>
      <c r="AE164" s="134">
        <v>0.42638488478866743</v>
      </c>
      <c r="AF164" s="134">
        <v>0.45244742162916041</v>
      </c>
      <c r="AG164" s="134">
        <v>0.45271762057555354</v>
      </c>
      <c r="AH164" s="134">
        <v>0.44521613602173082</v>
      </c>
      <c r="AI164" s="134">
        <v>0.44682826788847246</v>
      </c>
      <c r="AJ164" s="134">
        <v>0.45201542149564689</v>
      </c>
      <c r="AK164" s="134">
        <v>0.4464027375197227</v>
      </c>
      <c r="AL164" s="134">
        <v>0.43862936786240148</v>
      </c>
      <c r="AM164" s="134">
        <v>0.43902133767751522</v>
      </c>
      <c r="AN164" s="113">
        <v>0.4744381767411836</v>
      </c>
      <c r="AO164" s="113">
        <v>0.42934542991581598</v>
      </c>
      <c r="AP164" s="113">
        <v>0.43647701585188614</v>
      </c>
      <c r="AQ164" s="113">
        <v>0.43962692290821337</v>
      </c>
      <c r="AR164" s="113">
        <v>0.45823154050753734</v>
      </c>
      <c r="AS164" s="113">
        <v>0.45389437066785804</v>
      </c>
      <c r="AT164" s="113">
        <v>0.44425993474703762</v>
      </c>
      <c r="AU164" s="113">
        <v>0.45117461629467093</v>
      </c>
      <c r="AV164" s="113">
        <v>0.40372588554868494</v>
      </c>
      <c r="AW164" s="113">
        <v>0.44481289096321819</v>
      </c>
      <c r="AX164" s="113">
        <v>0.44245966585891083</v>
      </c>
      <c r="AY164" s="113">
        <v>0.44821775695201793</v>
      </c>
      <c r="AZ164" s="113">
        <v>0.44290459816855243</v>
      </c>
      <c r="BA164" s="113">
        <v>0.48009712300465496</v>
      </c>
      <c r="BB164" s="113">
        <v>0.448688905956176</v>
      </c>
      <c r="BC164" s="113">
        <v>0.43982965445396532</v>
      </c>
      <c r="BD164" s="113">
        <v>0.4500217885029455</v>
      </c>
      <c r="BE164" s="113">
        <v>0.4457443182280692</v>
      </c>
      <c r="BF164" s="113">
        <v>0.45820846274877775</v>
      </c>
      <c r="BG164" s="113">
        <v>0.44786381497226846</v>
      </c>
      <c r="BH164" s="113">
        <v>0.49067198763245296</v>
      </c>
      <c r="BI164" s="113">
        <v>0.44850949404180862</v>
      </c>
      <c r="BJ164" s="113">
        <v>0.44530287863498574</v>
      </c>
      <c r="BK164" s="113">
        <v>0.42476869962767549</v>
      </c>
      <c r="BL164" s="113">
        <v>0.45612132967833618</v>
      </c>
      <c r="BM164" s="113">
        <v>0.44337554057814377</v>
      </c>
      <c r="BN164" s="113">
        <v>0.44709862395546524</v>
      </c>
      <c r="BO164" s="113">
        <v>0.45682379493569403</v>
      </c>
      <c r="BP164" s="113">
        <v>0.44494767057280865</v>
      </c>
      <c r="BQ164" s="113">
        <v>0.37201213786515019</v>
      </c>
      <c r="BR164" s="113">
        <v>0.42381762023795266</v>
      </c>
      <c r="BS164" s="113">
        <v>0.44131893231242408</v>
      </c>
      <c r="BT164" s="113">
        <v>0.43709079094380021</v>
      </c>
      <c r="BU164" s="113">
        <v>0.45048620372916154</v>
      </c>
      <c r="BV164" s="113">
        <v>0.44556299156779983</v>
      </c>
      <c r="BW164" s="113">
        <v>0.444646753415468</v>
      </c>
      <c r="BX164" s="113">
        <v>0.42625427330755833</v>
      </c>
      <c r="BY164" s="113">
        <v>0.44494104793733213</v>
      </c>
      <c r="BZ164" s="113">
        <v>0.46436063113248105</v>
      </c>
      <c r="CA164" s="113">
        <v>0.44037823971385298</v>
      </c>
      <c r="CB164" s="113">
        <v>0.44449362529585673</v>
      </c>
      <c r="CC164" s="113">
        <v>0.44953008725980731</v>
      </c>
      <c r="CD164" s="113">
        <v>0.44342744550240265</v>
      </c>
      <c r="CE164" s="113">
        <v>0.44683231305323856</v>
      </c>
      <c r="CF164" s="113">
        <v>0.45067578913947226</v>
      </c>
      <c r="CG164" s="113">
        <v>0.44532584848564594</v>
      </c>
      <c r="CH164" s="113">
        <v>0.44551658211236922</v>
      </c>
      <c r="CI164" s="113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7"/>
      <c r="G165" s="107">
        <f t="shared" si="44"/>
        <v>0.16252049393951762</v>
      </c>
      <c r="H165" s="49">
        <f t="shared" si="45"/>
        <v>0.16252049393951762</v>
      </c>
      <c r="I165" s="49">
        <f t="shared" si="45"/>
        <v>0.16252049393951762</v>
      </c>
      <c r="J165" s="49">
        <f t="shared" si="45"/>
        <v>0.16252049393951762</v>
      </c>
      <c r="K165" s="49">
        <f t="shared" si="45"/>
        <v>0.16252049393951762</v>
      </c>
      <c r="L165" s="49">
        <f t="shared" si="45"/>
        <v>0.16252049393951762</v>
      </c>
      <c r="M165" s="49">
        <f t="shared" si="45"/>
        <v>0.16252049393951762</v>
      </c>
      <c r="N165" s="195"/>
      <c r="O165" s="113">
        <v>163</v>
      </c>
      <c r="P165" s="113">
        <v>0</v>
      </c>
      <c r="Q165" s="113">
        <v>0.15665784699970534</v>
      </c>
      <c r="R165" s="134">
        <v>0.1617444919555816</v>
      </c>
      <c r="S165" s="134">
        <v>0.16082604962565611</v>
      </c>
      <c r="T165" s="134">
        <v>0.16964101636337742</v>
      </c>
      <c r="U165" s="134">
        <v>0.15980624732477092</v>
      </c>
      <c r="V165" s="134">
        <v>0.16310337583390586</v>
      </c>
      <c r="W165" s="134">
        <v>0.16831921619179602</v>
      </c>
      <c r="X165" s="134">
        <v>0.16252049393951762</v>
      </c>
      <c r="Y165" s="134">
        <v>0.15481466094418173</v>
      </c>
      <c r="Z165" s="134">
        <v>0.15517605381023231</v>
      </c>
      <c r="AA165" s="134">
        <v>0.16553001458055727</v>
      </c>
      <c r="AB165" s="134">
        <v>0.16256292839174574</v>
      </c>
      <c r="AC165" s="134">
        <v>0.16819202909035297</v>
      </c>
      <c r="AD165" s="134">
        <v>0.16934294174326384</v>
      </c>
      <c r="AE165" s="134">
        <v>0.16915297456674111</v>
      </c>
      <c r="AF165" s="134">
        <v>0.16696938333937167</v>
      </c>
      <c r="AG165" s="134">
        <v>0.15509730054549328</v>
      </c>
      <c r="AH165" s="134">
        <v>0.15784576240515069</v>
      </c>
      <c r="AI165" s="134">
        <v>0.16157425539342624</v>
      </c>
      <c r="AJ165" s="134">
        <v>0.15455513331555285</v>
      </c>
      <c r="AK165" s="134">
        <v>0.16160336889525384</v>
      </c>
      <c r="AL165" s="134">
        <v>0.16456895098040686</v>
      </c>
      <c r="AM165" s="134">
        <v>0.15671309770681655</v>
      </c>
      <c r="AN165" s="113">
        <v>0.1441581876797372</v>
      </c>
      <c r="AO165" s="113">
        <v>0.16003106603320277</v>
      </c>
      <c r="AP165" s="113">
        <v>0.17461819600232706</v>
      </c>
      <c r="AQ165" s="113">
        <v>0.15973801818190592</v>
      </c>
      <c r="AR165" s="113">
        <v>0.15922024051428693</v>
      </c>
      <c r="AS165" s="113">
        <v>0.15558244874183169</v>
      </c>
      <c r="AT165" s="113">
        <v>0.16039174713949583</v>
      </c>
      <c r="AU165" s="113">
        <v>0.15946553199517904</v>
      </c>
      <c r="AV165" s="113">
        <v>0.19340777889018368</v>
      </c>
      <c r="AW165" s="113">
        <v>0.16028930385074378</v>
      </c>
      <c r="AX165" s="113">
        <v>0.16088555495078627</v>
      </c>
      <c r="AY165" s="113">
        <v>0.16089871597868671</v>
      </c>
      <c r="AZ165" s="113">
        <v>0.16303950431475447</v>
      </c>
      <c r="BA165" s="113">
        <v>0.13324360811210118</v>
      </c>
      <c r="BB165" s="113">
        <v>0.16588739365653263</v>
      </c>
      <c r="BC165" s="113">
        <v>0.15708779987464641</v>
      </c>
      <c r="BD165" s="113">
        <v>0.15932646742524642</v>
      </c>
      <c r="BE165" s="113">
        <v>0.15813459527300394</v>
      </c>
      <c r="BF165" s="113">
        <v>0.16040733392949291</v>
      </c>
      <c r="BG165" s="113">
        <v>0.15920812956331759</v>
      </c>
      <c r="BH165" s="113">
        <v>0.13794101340892354</v>
      </c>
      <c r="BI165" s="113">
        <v>0.16228813491112656</v>
      </c>
      <c r="BJ165" s="113">
        <v>0.15851879459963403</v>
      </c>
      <c r="BK165" s="113">
        <v>0.14776809242987449</v>
      </c>
      <c r="BL165" s="113">
        <v>0.15299708425545441</v>
      </c>
      <c r="BM165" s="113">
        <v>0.16051635196057754</v>
      </c>
      <c r="BN165" s="113">
        <v>0.15840720771787323</v>
      </c>
      <c r="BO165" s="113">
        <v>0.15097438860357479</v>
      </c>
      <c r="BP165" s="113">
        <v>0.16021524631856379</v>
      </c>
      <c r="BQ165" s="113">
        <v>0.22133468679295701</v>
      </c>
      <c r="BR165" s="113">
        <v>0.19096276480396263</v>
      </c>
      <c r="BS165" s="113">
        <v>0.16787525933291775</v>
      </c>
      <c r="BT165" s="113">
        <v>0.1556297157235631</v>
      </c>
      <c r="BU165" s="113">
        <v>0.15673422967828587</v>
      </c>
      <c r="BV165" s="113">
        <v>0.15984140060233723</v>
      </c>
      <c r="BW165" s="113">
        <v>0.16111502938499189</v>
      </c>
      <c r="BX165" s="113">
        <v>0.1755219698118943</v>
      </c>
      <c r="BY165" s="113">
        <v>0.15947803333162081</v>
      </c>
      <c r="BZ165" s="113">
        <v>0.13103812705228901</v>
      </c>
      <c r="CA165" s="113">
        <v>0.16531318919302812</v>
      </c>
      <c r="CB165" s="113">
        <v>0.16304420261765296</v>
      </c>
      <c r="CC165" s="113">
        <v>0.15805738529391053</v>
      </c>
      <c r="CD165" s="113">
        <v>0.1623917780574746</v>
      </c>
      <c r="CE165" s="113">
        <v>0.15925517629622021</v>
      </c>
      <c r="CF165" s="113">
        <v>0.1613932911786638</v>
      </c>
      <c r="CG165" s="113">
        <v>0.16259340762324623</v>
      </c>
      <c r="CH165" s="113">
        <v>0.1624092653520125</v>
      </c>
      <c r="CI165" s="113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7"/>
      <c r="G166" s="107">
        <f t="shared" si="44"/>
        <v>0.10179342606131343</v>
      </c>
      <c r="H166" s="49">
        <f t="shared" si="45"/>
        <v>0.10179342606131343</v>
      </c>
      <c r="I166" s="49">
        <f t="shared" si="45"/>
        <v>0.10179342606131343</v>
      </c>
      <c r="J166" s="49">
        <f t="shared" si="45"/>
        <v>0.10179342606131343</v>
      </c>
      <c r="K166" s="49">
        <f t="shared" si="45"/>
        <v>0.10179342606131343</v>
      </c>
      <c r="L166" s="49">
        <f t="shared" si="45"/>
        <v>0.10179342606131343</v>
      </c>
      <c r="M166" s="49">
        <f t="shared" si="45"/>
        <v>0.10179342606131343</v>
      </c>
      <c r="N166" s="195"/>
      <c r="O166" s="113">
        <v>164</v>
      </c>
      <c r="P166" s="113">
        <v>0</v>
      </c>
      <c r="Q166" s="113">
        <v>0.11095634019827018</v>
      </c>
      <c r="R166" s="134">
        <v>9.9479524361308885E-2</v>
      </c>
      <c r="S166" s="134">
        <v>0.11006314761137045</v>
      </c>
      <c r="T166" s="134">
        <v>0.10551647099852927</v>
      </c>
      <c r="U166" s="134">
        <v>0.10505984096412749</v>
      </c>
      <c r="V166" s="134">
        <v>0.10907159670629264</v>
      </c>
      <c r="W166" s="134">
        <v>0.10745367871077752</v>
      </c>
      <c r="X166" s="134">
        <v>0.10179342606131343</v>
      </c>
      <c r="Y166" s="134">
        <v>0.10977007445625103</v>
      </c>
      <c r="Z166" s="134">
        <v>0.10876831095024361</v>
      </c>
      <c r="AA166" s="134">
        <v>0.10466523755598584</v>
      </c>
      <c r="AB166" s="134">
        <v>0.10661130436832145</v>
      </c>
      <c r="AC166" s="134">
        <v>0.1018364785179439</v>
      </c>
      <c r="AD166" s="134">
        <v>0.1061941404269041</v>
      </c>
      <c r="AE166" s="134">
        <v>0.11285150840872868</v>
      </c>
      <c r="AF166" s="134">
        <v>8.6397660773184212E-2</v>
      </c>
      <c r="AG166" s="134">
        <v>0.1057203064698805</v>
      </c>
      <c r="AH166" s="134">
        <v>0.10302773180002736</v>
      </c>
      <c r="AI166" s="134">
        <v>0.10431420693070237</v>
      </c>
      <c r="AJ166" s="134">
        <v>9.2676138236125125E-2</v>
      </c>
      <c r="AK166" s="134">
        <v>0.10612395466848289</v>
      </c>
      <c r="AL166" s="134">
        <v>0.10433170770676883</v>
      </c>
      <c r="AM166" s="134">
        <v>0.11427851674253658</v>
      </c>
      <c r="AN166" s="113">
        <v>9.5699160131832592E-2</v>
      </c>
      <c r="AO166" s="113">
        <v>0.10157458452362816</v>
      </c>
      <c r="AP166" s="113">
        <v>0.10573805416740537</v>
      </c>
      <c r="AQ166" s="113">
        <v>0.10851015848503008</v>
      </c>
      <c r="AR166" s="113">
        <v>0.10671054627551309</v>
      </c>
      <c r="AS166" s="113">
        <v>9.9503014400384018E-2</v>
      </c>
      <c r="AT166" s="113">
        <v>0.11689601504617993</v>
      </c>
      <c r="AU166" s="113">
        <v>0.10338576785065104</v>
      </c>
      <c r="AV166" s="113">
        <v>0.10604040724435995</v>
      </c>
      <c r="AW166" s="113">
        <v>0.10539415660645776</v>
      </c>
      <c r="AX166" s="113">
        <v>0.10313938778589071</v>
      </c>
      <c r="AY166" s="113">
        <v>0.10307493055803828</v>
      </c>
      <c r="AZ166" s="113">
        <v>0.10524242364690309</v>
      </c>
      <c r="BA166" s="113">
        <v>0.10888926911656939</v>
      </c>
      <c r="BB166" s="113">
        <v>0.10020252734990942</v>
      </c>
      <c r="BC166" s="113">
        <v>0.10423208482699614</v>
      </c>
      <c r="BD166" s="113">
        <v>0.10628989100841502</v>
      </c>
      <c r="BE166" s="113">
        <v>0.10737515684912674</v>
      </c>
      <c r="BF166" s="113">
        <v>0.10062789653882867</v>
      </c>
      <c r="BG166" s="113">
        <v>0.10380892089426159</v>
      </c>
      <c r="BH166" s="113">
        <v>0.10317535760217442</v>
      </c>
      <c r="BI166" s="113">
        <v>0.1083221198069267</v>
      </c>
      <c r="BJ166" s="113">
        <v>0.10727913758209669</v>
      </c>
      <c r="BK166" s="113">
        <v>0.11598211536671865</v>
      </c>
      <c r="BL166" s="113">
        <v>0.10317943236699752</v>
      </c>
      <c r="BM166" s="113">
        <v>0.10657520088673479</v>
      </c>
      <c r="BN166" s="113">
        <v>0.10527782657464585</v>
      </c>
      <c r="BO166" s="113">
        <v>0.10513039650977005</v>
      </c>
      <c r="BP166" s="113">
        <v>0.10578038524992366</v>
      </c>
      <c r="BQ166" s="113">
        <v>9.0321762302703806E-2</v>
      </c>
      <c r="BR166" s="113">
        <v>9.4677511393098171E-2</v>
      </c>
      <c r="BS166" s="113">
        <v>0.10111247781969618</v>
      </c>
      <c r="BT166" s="113">
        <v>0.10923611475842263</v>
      </c>
      <c r="BU166" s="113">
        <v>0.10739102691223297</v>
      </c>
      <c r="BV166" s="113">
        <v>0.10708229676935903</v>
      </c>
      <c r="BW166" s="113">
        <v>0.10420612745703645</v>
      </c>
      <c r="BX166" s="113">
        <v>0.10676639878525551</v>
      </c>
      <c r="BY166" s="113">
        <v>0.10513060531848911</v>
      </c>
      <c r="BZ166" s="113">
        <v>8.9453099906663405E-2</v>
      </c>
      <c r="CA166" s="113">
        <v>0.10395212049695503</v>
      </c>
      <c r="CB166" s="113">
        <v>0.10219327879520154</v>
      </c>
      <c r="CC166" s="113">
        <v>0.10392772758871294</v>
      </c>
      <c r="CD166" s="113">
        <v>0.10415743115331262</v>
      </c>
      <c r="CE166" s="113">
        <v>0.1042627293398468</v>
      </c>
      <c r="CF166" s="113">
        <v>0.10057762104709515</v>
      </c>
      <c r="CG166" s="113">
        <v>0.10388159705056238</v>
      </c>
      <c r="CH166" s="113">
        <v>0.1083093955727209</v>
      </c>
      <c r="CI166" s="113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7"/>
      <c r="G167" s="107">
        <f t="shared" si="44"/>
        <v>0.12919440994006814</v>
      </c>
      <c r="H167" s="49">
        <f t="shared" si="45"/>
        <v>0.12919440994006814</v>
      </c>
      <c r="I167" s="49">
        <f t="shared" si="45"/>
        <v>0.12919440994006814</v>
      </c>
      <c r="J167" s="49">
        <f t="shared" si="45"/>
        <v>0.12919440994006814</v>
      </c>
      <c r="K167" s="49">
        <f t="shared" si="45"/>
        <v>0.12919440994006814</v>
      </c>
      <c r="L167" s="49">
        <f t="shared" si="45"/>
        <v>0.12919440994006814</v>
      </c>
      <c r="M167" s="49">
        <f t="shared" si="45"/>
        <v>0.12919440994006814</v>
      </c>
      <c r="N167" s="195"/>
      <c r="O167" s="113">
        <v>165</v>
      </c>
      <c r="P167" s="113">
        <v>0</v>
      </c>
      <c r="Q167" s="113">
        <v>0.12359159685608501</v>
      </c>
      <c r="R167" s="134">
        <v>0.12324787238901624</v>
      </c>
      <c r="S167" s="134">
        <v>0.13217376575351314</v>
      </c>
      <c r="T167" s="134">
        <v>0.13217761908193215</v>
      </c>
      <c r="U167" s="134">
        <v>0.12013030694372406</v>
      </c>
      <c r="V167" s="134">
        <v>0.12288769765677032</v>
      </c>
      <c r="W167" s="134">
        <v>0.12189278087833144</v>
      </c>
      <c r="X167" s="134">
        <v>0.12919440994006814</v>
      </c>
      <c r="Y167" s="134">
        <v>0.12487470386764654</v>
      </c>
      <c r="Z167" s="134">
        <v>0.12097350377727345</v>
      </c>
      <c r="AA167" s="134">
        <v>0.12794174119086588</v>
      </c>
      <c r="AB167" s="134">
        <v>0.13706018401500897</v>
      </c>
      <c r="AC167" s="134">
        <v>0.12870964222518633</v>
      </c>
      <c r="AD167" s="134">
        <v>0.12147806662847094</v>
      </c>
      <c r="AE167" s="134">
        <v>0.13726772631351714</v>
      </c>
      <c r="AF167" s="134">
        <v>0.12198175940059586</v>
      </c>
      <c r="AG167" s="134">
        <v>0.12676771898688943</v>
      </c>
      <c r="AH167" s="134">
        <v>0.12173752796686821</v>
      </c>
      <c r="AI167" s="134">
        <v>0.12171966210426044</v>
      </c>
      <c r="AJ167" s="134">
        <v>0.11428480170755995</v>
      </c>
      <c r="AK167" s="134">
        <v>0.12321666434535516</v>
      </c>
      <c r="AL167" s="134">
        <v>0.13002499084082975</v>
      </c>
      <c r="AM167" s="134">
        <v>0.12618436838216662</v>
      </c>
      <c r="AN167" s="113">
        <v>0.12000471124962564</v>
      </c>
      <c r="AO167" s="113">
        <v>0.12773998508478224</v>
      </c>
      <c r="AP167" s="113">
        <v>0.13146065398894646</v>
      </c>
      <c r="AQ167" s="113">
        <v>0.1218073782663498</v>
      </c>
      <c r="AR167" s="113">
        <v>0.12243728642597285</v>
      </c>
      <c r="AS167" s="113">
        <v>0.12595743134646198</v>
      </c>
      <c r="AT167" s="113">
        <v>0.13567249409377924</v>
      </c>
      <c r="AU167" s="113">
        <v>0.12826071187395693</v>
      </c>
      <c r="AV167" s="113">
        <v>0.12455488549148441</v>
      </c>
      <c r="AW167" s="113">
        <v>0.12368805787968395</v>
      </c>
      <c r="AX167" s="113">
        <v>0.12460459341251928</v>
      </c>
      <c r="AY167" s="113">
        <v>0.11836281035814622</v>
      </c>
      <c r="AZ167" s="113">
        <v>0.13311598005915859</v>
      </c>
      <c r="BA167" s="113">
        <v>0.12362413787767235</v>
      </c>
      <c r="BB167" s="113">
        <v>0.12499651430944181</v>
      </c>
      <c r="BC167" s="113">
        <v>0.12617818185698848</v>
      </c>
      <c r="BD167" s="113">
        <v>0.13060779866809447</v>
      </c>
      <c r="BE167" s="113">
        <v>0.12542391091997662</v>
      </c>
      <c r="BF167" s="113">
        <v>0.1313154023425287</v>
      </c>
      <c r="BG167" s="113">
        <v>0.12893595599785801</v>
      </c>
      <c r="BH167" s="113">
        <v>0.12284409942711516</v>
      </c>
      <c r="BI167" s="113">
        <v>0.11202169308850274</v>
      </c>
      <c r="BJ167" s="113">
        <v>0.12071467044070472</v>
      </c>
      <c r="BK167" s="113">
        <v>0.111167860155029</v>
      </c>
      <c r="BL167" s="113">
        <v>0.12795101592373048</v>
      </c>
      <c r="BM167" s="113">
        <v>0.12693574858162182</v>
      </c>
      <c r="BN167" s="113">
        <v>0.12261170231418994</v>
      </c>
      <c r="BO167" s="113">
        <v>0.12510208424137748</v>
      </c>
      <c r="BP167" s="113">
        <v>0.12357587300745609</v>
      </c>
      <c r="BQ167" s="113">
        <v>0.11810437475003943</v>
      </c>
      <c r="BR167" s="113">
        <v>0.12150468166324147</v>
      </c>
      <c r="BS167" s="113">
        <v>0.14193855805786137</v>
      </c>
      <c r="BT167" s="113">
        <v>0.11139862192050343</v>
      </c>
      <c r="BU167" s="113">
        <v>0.12416910854387986</v>
      </c>
      <c r="BV167" s="113">
        <v>0.12342821347674704</v>
      </c>
      <c r="BW167" s="113">
        <v>0.12113916284441517</v>
      </c>
      <c r="BX167" s="113">
        <v>0.14249648757510736</v>
      </c>
      <c r="BY167" s="113">
        <v>0.12527638712442601</v>
      </c>
      <c r="BZ167" s="113">
        <v>0.12445997451312252</v>
      </c>
      <c r="CA167" s="113">
        <v>0.12307953610340672</v>
      </c>
      <c r="CB167" s="113">
        <v>0.12100049828728121</v>
      </c>
      <c r="CC167" s="113">
        <v>0.1306730089827155</v>
      </c>
      <c r="CD167" s="113">
        <v>0.1233185145088953</v>
      </c>
      <c r="CE167" s="113">
        <v>0.12567133584468748</v>
      </c>
      <c r="CF167" s="113">
        <v>0.12078347002043022</v>
      </c>
      <c r="CG167" s="113">
        <v>0.12657540754975516</v>
      </c>
      <c r="CH167" s="113">
        <v>0.13015388559119367</v>
      </c>
      <c r="CI167" s="113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7"/>
      <c r="G168" s="107">
        <f t="shared" si="44"/>
        <v>-0.3479372427761262</v>
      </c>
      <c r="H168" s="49">
        <f t="shared" si="45"/>
        <v>-0.3479372427761262</v>
      </c>
      <c r="I168" s="49">
        <f t="shared" si="45"/>
        <v>-0.3479372427761262</v>
      </c>
      <c r="J168" s="49">
        <f t="shared" si="45"/>
        <v>-0.3479372427761262</v>
      </c>
      <c r="K168" s="49">
        <f t="shared" si="45"/>
        <v>-0.3479372427761262</v>
      </c>
      <c r="L168" s="49">
        <f t="shared" si="45"/>
        <v>-0.3479372427761262</v>
      </c>
      <c r="M168" s="49">
        <f t="shared" si="45"/>
        <v>-0.3479372427761262</v>
      </c>
      <c r="N168" s="195"/>
      <c r="O168" s="113">
        <v>166</v>
      </c>
      <c r="P168" s="113">
        <v>0</v>
      </c>
      <c r="Q168" s="113">
        <v>-0.40029655329034286</v>
      </c>
      <c r="R168" s="134">
        <v>-0.35409746395880048</v>
      </c>
      <c r="S168" s="134">
        <v>-0.38079269995727272</v>
      </c>
      <c r="T168" s="134">
        <v>-0.33517185370940106</v>
      </c>
      <c r="U168" s="134">
        <v>-0.36934413846152148</v>
      </c>
      <c r="V168" s="134">
        <v>-0.37238802143178218</v>
      </c>
      <c r="W168" s="134">
        <v>-0.34925812609869589</v>
      </c>
      <c r="X168" s="134">
        <v>-0.3479372427761262</v>
      </c>
      <c r="Y168" s="134">
        <v>-0.39556858220062985</v>
      </c>
      <c r="Z168" s="134">
        <v>-0.41443878646004056</v>
      </c>
      <c r="AA168" s="134">
        <v>-0.42901924253101764</v>
      </c>
      <c r="AB168" s="134">
        <v>-0.33467907529638907</v>
      </c>
      <c r="AC168" s="134">
        <v>-0.39218484854447522</v>
      </c>
      <c r="AD168" s="134">
        <v>-0.35195652739232181</v>
      </c>
      <c r="AE168" s="134">
        <v>-0.36636745662078835</v>
      </c>
      <c r="AF168" s="134">
        <v>-0.45925238847230287</v>
      </c>
      <c r="AG168" s="134">
        <v>-0.37266565684339747</v>
      </c>
      <c r="AH168" s="134">
        <v>-0.43179131955659478</v>
      </c>
      <c r="AI168" s="134">
        <v>-0.37734922005510918</v>
      </c>
      <c r="AJ168" s="134">
        <v>-0.35842476957809133</v>
      </c>
      <c r="AK168" s="134">
        <v>-0.35454392671765556</v>
      </c>
      <c r="AL168" s="134">
        <v>-0.39269300695857801</v>
      </c>
      <c r="AM168" s="134">
        <v>-0.389404678686189</v>
      </c>
      <c r="AN168" s="113">
        <v>-0.37945720060836563</v>
      </c>
      <c r="AO168" s="113">
        <v>-0.36971397126959271</v>
      </c>
      <c r="AP168" s="113">
        <v>-0.31747603649379857</v>
      </c>
      <c r="AQ168" s="113">
        <v>-0.22895369706124347</v>
      </c>
      <c r="AR168" s="113">
        <v>-0.38478592456140381</v>
      </c>
      <c r="AS168" s="113">
        <v>-0.43886947995862802</v>
      </c>
      <c r="AT168" s="113">
        <v>-0.37337600290101314</v>
      </c>
      <c r="AU168" s="113">
        <v>-0.38500686853637711</v>
      </c>
      <c r="AV168" s="113">
        <v>-0.40141903726022066</v>
      </c>
      <c r="AW168" s="113">
        <v>-0.37924679976802611</v>
      </c>
      <c r="AX168" s="113">
        <v>-0.37932477859397951</v>
      </c>
      <c r="AY168" s="113">
        <v>-0.32350172182936532</v>
      </c>
      <c r="AZ168" s="113">
        <v>-0.37138961260064557</v>
      </c>
      <c r="BA168" s="113">
        <v>-0.34806187446929693</v>
      </c>
      <c r="BB168" s="113">
        <v>-0.3742197508901331</v>
      </c>
      <c r="BC168" s="113">
        <v>-0.37768395522454962</v>
      </c>
      <c r="BD168" s="113">
        <v>-0.38956149181062166</v>
      </c>
      <c r="BE168" s="113">
        <v>-0.31507885698961069</v>
      </c>
      <c r="BF168" s="113">
        <v>-0.46205209541916481</v>
      </c>
      <c r="BG168" s="113">
        <v>-0.37218652822928527</v>
      </c>
      <c r="BH168" s="113">
        <v>-0.30443575165854886</v>
      </c>
      <c r="BI168" s="113">
        <v>-0.37415836912025918</v>
      </c>
      <c r="BJ168" s="113">
        <v>-0.35102507535006755</v>
      </c>
      <c r="BK168" s="113">
        <v>-0.51829590350545818</v>
      </c>
      <c r="BL168" s="113">
        <v>-0.40931439487207433</v>
      </c>
      <c r="BM168" s="113">
        <v>-0.37469032273540276</v>
      </c>
      <c r="BN168" s="113">
        <v>-0.39600165294843515</v>
      </c>
      <c r="BO168" s="113">
        <v>-0.405987541344832</v>
      </c>
      <c r="BP168" s="113">
        <v>-0.37280827648908577</v>
      </c>
      <c r="BQ168" s="113">
        <v>-0.51307049283325834</v>
      </c>
      <c r="BR168" s="113">
        <v>-0.37229165620323451</v>
      </c>
      <c r="BS168" s="113">
        <v>-0.40964494938947582</v>
      </c>
      <c r="BT168" s="113">
        <v>-0.25488962993383857</v>
      </c>
      <c r="BU168" s="113">
        <v>-0.40561202090393783</v>
      </c>
      <c r="BV168" s="113">
        <v>-0.33851096182861345</v>
      </c>
      <c r="BW168" s="113">
        <v>-0.38744065213890316</v>
      </c>
      <c r="BX168" s="113">
        <v>-0.44696440822760047</v>
      </c>
      <c r="BY168" s="113">
        <v>-0.39134946530999126</v>
      </c>
      <c r="BZ168" s="113">
        <v>-0.35637045987491234</v>
      </c>
      <c r="CA168" s="113">
        <v>-0.37352077511780502</v>
      </c>
      <c r="CB168" s="113">
        <v>-0.24160753933709078</v>
      </c>
      <c r="CC168" s="113">
        <v>-0.3760363967227357</v>
      </c>
      <c r="CD168" s="113">
        <v>-0.3760580341659242</v>
      </c>
      <c r="CE168" s="113">
        <v>-0.39025396151577973</v>
      </c>
      <c r="CF168" s="113">
        <v>-0.41490662478154905</v>
      </c>
      <c r="CG168" s="113">
        <v>-0.38195668509070285</v>
      </c>
      <c r="CH168" s="113">
        <v>-0.3902227978483408</v>
      </c>
      <c r="CI168" s="113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7"/>
      <c r="G169" s="107">
        <f t="shared" si="44"/>
        <v>0.20381579665316127</v>
      </c>
      <c r="H169" s="49">
        <f t="shared" si="45"/>
        <v>0.20381579665316127</v>
      </c>
      <c r="I169" s="49">
        <f t="shared" si="45"/>
        <v>0.20381579665316127</v>
      </c>
      <c r="J169" s="49">
        <f t="shared" si="45"/>
        <v>0.20381579665316127</v>
      </c>
      <c r="K169" s="49">
        <f t="shared" si="45"/>
        <v>0.20381579665316127</v>
      </c>
      <c r="L169" s="49">
        <f t="shared" si="45"/>
        <v>0.20381579665316127</v>
      </c>
      <c r="M169" s="49">
        <f t="shared" si="45"/>
        <v>0.20381579665316127</v>
      </c>
      <c r="N169" s="195"/>
      <c r="O169" s="113">
        <v>167</v>
      </c>
      <c r="P169" s="113">
        <v>0</v>
      </c>
      <c r="Q169" s="113">
        <v>0.22272730217267106</v>
      </c>
      <c r="R169" s="134">
        <v>0.21300959127088095</v>
      </c>
      <c r="S169" s="134">
        <v>0.17335542337902538</v>
      </c>
      <c r="T169" s="134">
        <v>0.17635142045612417</v>
      </c>
      <c r="U169" s="134">
        <v>0.19756385978967794</v>
      </c>
      <c r="V169" s="134">
        <v>0.18996236641101552</v>
      </c>
      <c r="W169" s="134">
        <v>0.20491353114258057</v>
      </c>
      <c r="X169" s="134">
        <v>0.20381579665316127</v>
      </c>
      <c r="Y169" s="134">
        <v>0.25152891820417489</v>
      </c>
      <c r="Z169" s="134">
        <v>0.17811555362105094</v>
      </c>
      <c r="AA169" s="134">
        <v>0.16844599337173957</v>
      </c>
      <c r="AB169" s="134">
        <v>0.20463766697671296</v>
      </c>
      <c r="AC169" s="134">
        <v>0.16958826570242688</v>
      </c>
      <c r="AD169" s="134">
        <v>0.20304805797401301</v>
      </c>
      <c r="AE169" s="134">
        <v>0.18249730011161983</v>
      </c>
      <c r="AF169" s="134">
        <v>0.15794361855622402</v>
      </c>
      <c r="AG169" s="134">
        <v>0.11632977868088479</v>
      </c>
      <c r="AH169" s="134">
        <v>0.1251282609437471</v>
      </c>
      <c r="AI169" s="134">
        <v>0.18855649782772993</v>
      </c>
      <c r="AJ169" s="134">
        <v>0.21778015067159809</v>
      </c>
      <c r="AK169" s="134">
        <v>0.1956193740023032</v>
      </c>
      <c r="AL169" s="134">
        <v>0.18107885978200972</v>
      </c>
      <c r="AM169" s="134">
        <v>0.17302448085604266</v>
      </c>
      <c r="AN169" s="113">
        <v>0.2037462989516087</v>
      </c>
      <c r="AO169" s="113">
        <v>0.17487367307669591</v>
      </c>
      <c r="AP169" s="113">
        <v>0.27740749094919742</v>
      </c>
      <c r="AQ169" s="113">
        <v>0.23571949757047889</v>
      </c>
      <c r="AR169" s="113">
        <v>0.17074113440192745</v>
      </c>
      <c r="AS169" s="113">
        <v>0.17421493243426237</v>
      </c>
      <c r="AT169" s="113">
        <v>0.10588288610709412</v>
      </c>
      <c r="AU169" s="113">
        <v>0.19238636456092251</v>
      </c>
      <c r="AV169" s="113">
        <v>0.18618116751437797</v>
      </c>
      <c r="AW169" s="113">
        <v>0.19081218843470027</v>
      </c>
      <c r="AX169" s="113">
        <v>0.1805822018903388</v>
      </c>
      <c r="AY169" s="113">
        <v>0.25101480115264524</v>
      </c>
      <c r="AZ169" s="113">
        <v>0.18884973319552725</v>
      </c>
      <c r="BA169" s="113">
        <v>0.20334885650391998</v>
      </c>
      <c r="BB169" s="113">
        <v>0.18686585189078467</v>
      </c>
      <c r="BC169" s="113">
        <v>0.17512836761040085</v>
      </c>
      <c r="BD169" s="113">
        <v>0.1674170193964844</v>
      </c>
      <c r="BE169" s="113">
        <v>0.21824049077183857</v>
      </c>
      <c r="BF169" s="113">
        <v>0.17121564819836485</v>
      </c>
      <c r="BG169" s="113">
        <v>0.18869188478016991</v>
      </c>
      <c r="BH169" s="113">
        <v>0.2328630013255388</v>
      </c>
      <c r="BI169" s="113">
        <v>0.19218571466043591</v>
      </c>
      <c r="BJ169" s="113">
        <v>0.20632116545564333</v>
      </c>
      <c r="BK169" s="113">
        <v>0.16659946607288456</v>
      </c>
      <c r="BL169" s="113">
        <v>0.17928178064532294</v>
      </c>
      <c r="BM169" s="113">
        <v>0.19330688239669644</v>
      </c>
      <c r="BN169" s="113">
        <v>0.18084866382798676</v>
      </c>
      <c r="BO169" s="113">
        <v>0.1859902829732617</v>
      </c>
      <c r="BP169" s="113">
        <v>0.2290697476813679</v>
      </c>
      <c r="BQ169" s="113">
        <v>6.6008262535650897E-3</v>
      </c>
      <c r="BR169" s="113">
        <v>0.25107352360474089</v>
      </c>
      <c r="BS169" s="113">
        <v>0.16813952291116996</v>
      </c>
      <c r="BT169" s="113">
        <v>0.23846949280649632</v>
      </c>
      <c r="BU169" s="113">
        <v>0.17994301787009193</v>
      </c>
      <c r="BV169" s="113">
        <v>0.17481390584244072</v>
      </c>
      <c r="BW169" s="113">
        <v>0.19022532846439644</v>
      </c>
      <c r="BX169" s="113">
        <v>0.15426972026093408</v>
      </c>
      <c r="BY169" s="113">
        <v>0.17867650841945085</v>
      </c>
      <c r="BZ169" s="113">
        <v>0.20320354247111899</v>
      </c>
      <c r="CA169" s="113">
        <v>0.18635031529150531</v>
      </c>
      <c r="CB169" s="113">
        <v>0.30866308158943717</v>
      </c>
      <c r="CC169" s="113">
        <v>0.189825746196991</v>
      </c>
      <c r="CD169" s="113">
        <v>0.18276575431779585</v>
      </c>
      <c r="CE169" s="113">
        <v>0.19466101229742394</v>
      </c>
      <c r="CF169" s="113">
        <v>0.18263289182349302</v>
      </c>
      <c r="CG169" s="113">
        <v>0.19408398963548201</v>
      </c>
      <c r="CH169" s="113">
        <v>0.21380425825097774</v>
      </c>
      <c r="CI169" s="113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7"/>
      <c r="G170" s="107">
        <f t="shared" si="44"/>
        <v>0.16001913836834675</v>
      </c>
      <c r="H170" s="49">
        <f t="shared" si="45"/>
        <v>0.16001913836834675</v>
      </c>
      <c r="I170" s="49">
        <f t="shared" si="45"/>
        <v>0.16001913836834675</v>
      </c>
      <c r="J170" s="49">
        <f t="shared" si="45"/>
        <v>0.16001913836834675</v>
      </c>
      <c r="K170" s="49">
        <f t="shared" si="45"/>
        <v>0.16001913836834675</v>
      </c>
      <c r="L170" s="49">
        <f t="shared" si="45"/>
        <v>0.16001913836834675</v>
      </c>
      <c r="M170" s="49">
        <f t="shared" si="45"/>
        <v>0.16001913836834675</v>
      </c>
      <c r="N170" s="195"/>
      <c r="O170" s="113">
        <v>168</v>
      </c>
      <c r="P170" s="113">
        <v>0</v>
      </c>
      <c r="Q170" s="113">
        <v>0.17177849581388829</v>
      </c>
      <c r="R170" s="134">
        <v>0.15483886501318267</v>
      </c>
      <c r="S170" s="134">
        <v>0.17794974498286584</v>
      </c>
      <c r="T170" s="134">
        <v>0.17896226145385818</v>
      </c>
      <c r="U170" s="134">
        <v>0.16646675427234686</v>
      </c>
      <c r="V170" s="134">
        <v>0.17188676846649997</v>
      </c>
      <c r="W170" s="134">
        <v>0.16731089891616763</v>
      </c>
      <c r="X170" s="134">
        <v>0.16001913836834675</v>
      </c>
      <c r="Y170" s="134">
        <v>0.17826995710647331</v>
      </c>
      <c r="Z170" s="134">
        <v>0.17432798980667397</v>
      </c>
      <c r="AA170" s="134">
        <v>0.16437855724120906</v>
      </c>
      <c r="AB170" s="134">
        <v>0.16941256687878514</v>
      </c>
      <c r="AC170" s="134">
        <v>0.15529711493754556</v>
      </c>
      <c r="AD170" s="134">
        <v>0.15625428248754109</v>
      </c>
      <c r="AE170" s="134">
        <v>0.18664684042524549</v>
      </c>
      <c r="AF170" s="134">
        <v>0.1547561951000799</v>
      </c>
      <c r="AG170" s="134">
        <v>0.14311942948519987</v>
      </c>
      <c r="AH170" s="134">
        <v>0.15578145602833682</v>
      </c>
      <c r="AI170" s="134">
        <v>0.16396621973346462</v>
      </c>
      <c r="AJ170" s="134">
        <v>0.13416837582546362</v>
      </c>
      <c r="AK170" s="134">
        <v>0.16890950559847798</v>
      </c>
      <c r="AL170" s="134">
        <v>0.1640777783447091</v>
      </c>
      <c r="AM170" s="134">
        <v>0.21577666473416468</v>
      </c>
      <c r="AN170" s="113">
        <v>0.14260908353524326</v>
      </c>
      <c r="AO170" s="113">
        <v>0.16497236880220695</v>
      </c>
      <c r="AP170" s="113">
        <v>0.15393852902841731</v>
      </c>
      <c r="AQ170" s="113">
        <v>0.18140575466897618</v>
      </c>
      <c r="AR170" s="113">
        <v>0.14350631712760509</v>
      </c>
      <c r="AS170" s="113">
        <v>0.14620866802689342</v>
      </c>
      <c r="AT170" s="113">
        <v>0.20678713176491742</v>
      </c>
      <c r="AU170" s="113">
        <v>0.15813049803608295</v>
      </c>
      <c r="AV170" s="113">
        <v>0.15656134120190557</v>
      </c>
      <c r="AW170" s="113">
        <v>0.16404114759948579</v>
      </c>
      <c r="AX170" s="113">
        <v>0.16782890461962829</v>
      </c>
      <c r="AY170" s="113">
        <v>0.15957942932999436</v>
      </c>
      <c r="AZ170" s="113">
        <v>0.16660033235186913</v>
      </c>
      <c r="BA170" s="113">
        <v>0.16900299808417318</v>
      </c>
      <c r="BB170" s="113">
        <v>0.15194285464472035</v>
      </c>
      <c r="BC170" s="113">
        <v>0.16973497702744425</v>
      </c>
      <c r="BD170" s="113">
        <v>0.16720910089759156</v>
      </c>
      <c r="BE170" s="113">
        <v>0.17101722675154812</v>
      </c>
      <c r="BF170" s="113">
        <v>0.14751708740856675</v>
      </c>
      <c r="BG170" s="113">
        <v>0.16766663884915775</v>
      </c>
      <c r="BH170" s="113">
        <v>0.16213456734626613</v>
      </c>
      <c r="BI170" s="113">
        <v>0.17567013467705989</v>
      </c>
      <c r="BJ170" s="113">
        <v>0.17125280694478112</v>
      </c>
      <c r="BK170" s="113">
        <v>0.17821555056517674</v>
      </c>
      <c r="BL170" s="113">
        <v>0.16291602092212651</v>
      </c>
      <c r="BM170" s="113">
        <v>0.17114358176948108</v>
      </c>
      <c r="BN170" s="113">
        <v>0.16716122087415469</v>
      </c>
      <c r="BO170" s="113">
        <v>0.15716899407163007</v>
      </c>
      <c r="BP170" s="113">
        <v>0.16151670357314785</v>
      </c>
      <c r="BQ170" s="113">
        <v>0.1422161409682251</v>
      </c>
      <c r="BR170" s="113">
        <v>0.14596830485981666</v>
      </c>
      <c r="BS170" s="113">
        <v>0.15569732564767053</v>
      </c>
      <c r="BT170" s="113">
        <v>0.17968558232475068</v>
      </c>
      <c r="BU170" s="113">
        <v>0.16936180917785057</v>
      </c>
      <c r="BV170" s="113">
        <v>0.17654307212838749</v>
      </c>
      <c r="BW170" s="113">
        <v>0.16143487747770865</v>
      </c>
      <c r="BX170" s="113">
        <v>0.16679861288402542</v>
      </c>
      <c r="BY170" s="113">
        <v>0.16929474667119218</v>
      </c>
      <c r="BZ170" s="113">
        <v>0.14636389987504791</v>
      </c>
      <c r="CA170" s="113">
        <v>0.16484460359808092</v>
      </c>
      <c r="CB170" s="113">
        <v>0.15542489375565871</v>
      </c>
      <c r="CC170" s="113">
        <v>0.16232933514104553</v>
      </c>
      <c r="CD170" s="113">
        <v>0.16373590283611791</v>
      </c>
      <c r="CE170" s="113">
        <v>0.16202335231267001</v>
      </c>
      <c r="CF170" s="113">
        <v>0.14954689120769832</v>
      </c>
      <c r="CG170" s="113">
        <v>0.1597645481501179</v>
      </c>
      <c r="CH170" s="113">
        <v>0.14705809784239759</v>
      </c>
      <c r="CI170" s="113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7"/>
      <c r="G171" s="107">
        <f t="shared" si="44"/>
        <v>5.3204514285881799E-2</v>
      </c>
      <c r="H171" s="49">
        <f t="shared" si="45"/>
        <v>5.3204514285881799E-2</v>
      </c>
      <c r="I171" s="49">
        <f t="shared" si="45"/>
        <v>5.3204514285881799E-2</v>
      </c>
      <c r="J171" s="49">
        <f t="shared" si="45"/>
        <v>5.3204514285881799E-2</v>
      </c>
      <c r="K171" s="49">
        <f t="shared" si="45"/>
        <v>5.3204514285881799E-2</v>
      </c>
      <c r="L171" s="49">
        <f t="shared" si="45"/>
        <v>5.3204514285881799E-2</v>
      </c>
      <c r="M171" s="49">
        <f t="shared" si="45"/>
        <v>5.3204514285881799E-2</v>
      </c>
      <c r="N171" s="195"/>
      <c r="O171" s="113">
        <v>169</v>
      </c>
      <c r="P171" s="113">
        <v>0</v>
      </c>
      <c r="Q171" s="113">
        <v>4.916034883349274E-2</v>
      </c>
      <c r="R171" s="134">
        <v>5.3284587002275452E-2</v>
      </c>
      <c r="S171" s="134">
        <v>4.6438770495822568E-2</v>
      </c>
      <c r="T171" s="134">
        <v>5.63523745027531E-2</v>
      </c>
      <c r="U171" s="134">
        <v>5.378123107436461E-2</v>
      </c>
      <c r="V171" s="134">
        <v>5.4123928392651788E-2</v>
      </c>
      <c r="W171" s="134">
        <v>5.5403825613348445E-2</v>
      </c>
      <c r="X171" s="134">
        <v>5.3204514285881799E-2</v>
      </c>
      <c r="Y171" s="134">
        <v>5.3512745703827136E-2</v>
      </c>
      <c r="Z171" s="134">
        <v>5.2580154946279323E-2</v>
      </c>
      <c r="AA171" s="134">
        <v>5.4667101446115196E-2</v>
      </c>
      <c r="AB171" s="134">
        <v>5.0296776035877011E-2</v>
      </c>
      <c r="AC171" s="134">
        <v>5.4182273542130122E-2</v>
      </c>
      <c r="AD171" s="134">
        <v>5.4305782202809016E-2</v>
      </c>
      <c r="AE171" s="134">
        <v>5.13127303109433E-2</v>
      </c>
      <c r="AF171" s="134">
        <v>5.288435121579127E-2</v>
      </c>
      <c r="AG171" s="134">
        <v>5.147941371628928E-2</v>
      </c>
      <c r="AH171" s="134">
        <v>5.3175575741781445E-2</v>
      </c>
      <c r="AI171" s="134">
        <v>5.4158651158093707E-2</v>
      </c>
      <c r="AJ171" s="134">
        <v>5.8419685387726017E-2</v>
      </c>
      <c r="AK171" s="134">
        <v>5.3813202937880944E-2</v>
      </c>
      <c r="AL171" s="134">
        <v>5.5239256895829203E-2</v>
      </c>
      <c r="AM171" s="134">
        <v>4.9449949373317037E-2</v>
      </c>
      <c r="AN171" s="113">
        <v>5.510177459757104E-2</v>
      </c>
      <c r="AO171" s="113">
        <v>5.8051520932576484E-2</v>
      </c>
      <c r="AP171" s="113">
        <v>3.92884225511968E-2</v>
      </c>
      <c r="AQ171" s="113">
        <v>5.0210375098082127E-2</v>
      </c>
      <c r="AR171" s="113">
        <v>5.3955443732925601E-2</v>
      </c>
      <c r="AS171" s="113">
        <v>5.2589972630502468E-2</v>
      </c>
      <c r="AT171" s="113">
        <v>4.8389909273165221E-2</v>
      </c>
      <c r="AU171" s="113">
        <v>5.2148283588284383E-2</v>
      </c>
      <c r="AV171" s="113">
        <v>6.0341732873607445E-2</v>
      </c>
      <c r="AW171" s="113">
        <v>5.4713049229756505E-2</v>
      </c>
      <c r="AX171" s="113">
        <v>5.0898468907486172E-2</v>
      </c>
      <c r="AY171" s="113">
        <v>5.3634879307653871E-2</v>
      </c>
      <c r="AZ171" s="113">
        <v>5.3265333346367405E-2</v>
      </c>
      <c r="BA171" s="113">
        <v>5.2298936624469383E-2</v>
      </c>
      <c r="BB171" s="113">
        <v>5.4883074935938692E-2</v>
      </c>
      <c r="BC171" s="113">
        <v>5.2741199780716452E-2</v>
      </c>
      <c r="BD171" s="113">
        <v>5.5237188358003841E-2</v>
      </c>
      <c r="BE171" s="113">
        <v>5.3501901429098941E-2</v>
      </c>
      <c r="BF171" s="113">
        <v>5.6033918204693167E-2</v>
      </c>
      <c r="BG171" s="113">
        <v>5.0554854145639982E-2</v>
      </c>
      <c r="BH171" s="113">
        <v>5.4390477619424615E-2</v>
      </c>
      <c r="BI171" s="113">
        <v>5.6170591256039626E-2</v>
      </c>
      <c r="BJ171" s="113">
        <v>5.4009750189700778E-2</v>
      </c>
      <c r="BK171" s="113">
        <v>5.4392669295586948E-2</v>
      </c>
      <c r="BL171" s="113">
        <v>5.5090168412796126E-2</v>
      </c>
      <c r="BM171" s="113">
        <v>5.3716614384770489E-2</v>
      </c>
      <c r="BN171" s="113">
        <v>5.353540498508691E-2</v>
      </c>
      <c r="BO171" s="113">
        <v>5.3225749366978548E-2</v>
      </c>
      <c r="BP171" s="113">
        <v>5.4270127536606649E-2</v>
      </c>
      <c r="BQ171" s="113">
        <v>5.3855187171518715E-2</v>
      </c>
      <c r="BR171" s="113">
        <v>5.503990155228089E-2</v>
      </c>
      <c r="BS171" s="113">
        <v>5.3373379568857682E-2</v>
      </c>
      <c r="BT171" s="113">
        <v>5.5167258833257127E-2</v>
      </c>
      <c r="BU171" s="113">
        <v>4.6101284287109245E-2</v>
      </c>
      <c r="BV171" s="113">
        <v>5.4131604166514968E-2</v>
      </c>
      <c r="BW171" s="113">
        <v>5.3735279456927132E-2</v>
      </c>
      <c r="BX171" s="113">
        <v>5.9101216571373683E-2</v>
      </c>
      <c r="BY171" s="113">
        <v>5.4762699359683475E-2</v>
      </c>
      <c r="BZ171" s="113">
        <v>5.3565988595264846E-2</v>
      </c>
      <c r="CA171" s="113">
        <v>5.4044621134801796E-2</v>
      </c>
      <c r="CB171" s="113">
        <v>5.3358879624143984E-2</v>
      </c>
      <c r="CC171" s="113">
        <v>5.2963073937608462E-2</v>
      </c>
      <c r="CD171" s="113">
        <v>5.5990134811783165E-2</v>
      </c>
      <c r="CE171" s="113">
        <v>5.4452989613549385E-2</v>
      </c>
      <c r="CF171" s="113">
        <v>5.0135942746284523E-2</v>
      </c>
      <c r="CG171" s="113">
        <v>5.3965274109464501E-2</v>
      </c>
      <c r="CH171" s="113">
        <v>5.2537973833140517E-2</v>
      </c>
      <c r="CI171" s="113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7"/>
      <c r="G172" s="107">
        <f t="shared" si="44"/>
        <v>1.0619573680694994E-2</v>
      </c>
      <c r="H172" s="49">
        <f t="shared" si="45"/>
        <v>1.0619573680694994E-2</v>
      </c>
      <c r="I172" s="49">
        <f t="shared" si="45"/>
        <v>1.0619573680694994E-2</v>
      </c>
      <c r="J172" s="49">
        <f t="shared" si="45"/>
        <v>1.0619573680694994E-2</v>
      </c>
      <c r="K172" s="49">
        <f t="shared" si="45"/>
        <v>1.0619573680694994E-2</v>
      </c>
      <c r="L172" s="49">
        <f t="shared" si="45"/>
        <v>1.0619573680694994E-2</v>
      </c>
      <c r="M172" s="49">
        <f t="shared" si="45"/>
        <v>1.0619573680694994E-2</v>
      </c>
      <c r="N172" s="195"/>
      <c r="O172" s="113">
        <v>170</v>
      </c>
      <c r="P172" s="113">
        <v>0</v>
      </c>
      <c r="Q172" s="113">
        <v>8.3780809469955475E-3</v>
      </c>
      <c r="R172" s="134">
        <v>9.7871670027535052E-3</v>
      </c>
      <c r="S172" s="134">
        <v>1.635269041024201E-2</v>
      </c>
      <c r="T172" s="134">
        <v>8.5265481832883516E-3</v>
      </c>
      <c r="U172" s="134">
        <v>9.1957660950107156E-3</v>
      </c>
      <c r="V172" s="134">
        <v>9.421783718003951E-3</v>
      </c>
      <c r="W172" s="134">
        <v>8.3371804494174473E-3</v>
      </c>
      <c r="X172" s="134">
        <v>1.0619573680694994E-2</v>
      </c>
      <c r="Y172" s="134">
        <v>9.2589979425976576E-3</v>
      </c>
      <c r="Z172" s="134">
        <v>1.0484673502828501E-2</v>
      </c>
      <c r="AA172" s="134">
        <v>7.9388349901480249E-3</v>
      </c>
      <c r="AB172" s="134">
        <v>1.3605974269170984E-2</v>
      </c>
      <c r="AC172" s="134">
        <v>9.5944400375493899E-3</v>
      </c>
      <c r="AD172" s="134">
        <v>9.2234521577403417E-3</v>
      </c>
      <c r="AE172" s="134">
        <v>1.0491982213276518E-2</v>
      </c>
      <c r="AF172" s="134">
        <v>1.0884982180299985E-2</v>
      </c>
      <c r="AG172" s="134">
        <v>1.1006053941147842E-2</v>
      </c>
      <c r="AH172" s="134">
        <v>9.7635545924857903E-3</v>
      </c>
      <c r="AI172" s="134">
        <v>9.4711672338345654E-3</v>
      </c>
      <c r="AJ172" s="134">
        <v>8.0165151496298659E-3</v>
      </c>
      <c r="AK172" s="134">
        <v>9.6281305977349296E-3</v>
      </c>
      <c r="AL172" s="134">
        <v>8.7768246463334476E-3</v>
      </c>
      <c r="AM172" s="134">
        <v>1.1464544361095563E-2</v>
      </c>
      <c r="AN172" s="113">
        <v>9.1021959170886624E-3</v>
      </c>
      <c r="AO172" s="113">
        <v>6.2954383405288139E-3</v>
      </c>
      <c r="AP172" s="113">
        <v>2.5779559549943265E-2</v>
      </c>
      <c r="AQ172" s="113">
        <v>1.1840717811787527E-2</v>
      </c>
      <c r="AR172" s="113">
        <v>9.2727630431103103E-3</v>
      </c>
      <c r="AS172" s="113">
        <v>1.1165903805033572E-2</v>
      </c>
      <c r="AT172" s="113">
        <v>1.306357983546147E-2</v>
      </c>
      <c r="AU172" s="113">
        <v>8.5114114388413764E-3</v>
      </c>
      <c r="AV172" s="113">
        <v>7.0053012385223878E-3</v>
      </c>
      <c r="AW172" s="113">
        <v>9.4875654709910551E-3</v>
      </c>
      <c r="AX172" s="113">
        <v>1.07932400511217E-2</v>
      </c>
      <c r="AY172" s="113">
        <v>8.9648463668951517E-3</v>
      </c>
      <c r="AZ172" s="113">
        <v>1.0124985957135957E-2</v>
      </c>
      <c r="BA172" s="113">
        <v>1.0697811739488916E-2</v>
      </c>
      <c r="BB172" s="113">
        <v>9.1358843325688444E-3</v>
      </c>
      <c r="BC172" s="113">
        <v>1.1020866526093354E-2</v>
      </c>
      <c r="BD172" s="113">
        <v>1.0118646189356317E-2</v>
      </c>
      <c r="BE172" s="113">
        <v>9.9979889545190881E-3</v>
      </c>
      <c r="BF172" s="113">
        <v>9.9902254520090605E-3</v>
      </c>
      <c r="BG172" s="113">
        <v>1.0346625185687741E-2</v>
      </c>
      <c r="BH172" s="113">
        <v>9.2014059929463876E-3</v>
      </c>
      <c r="BI172" s="113">
        <v>7.9296125178026644E-3</v>
      </c>
      <c r="BJ172" s="113">
        <v>9.5805310949350631E-3</v>
      </c>
      <c r="BK172" s="113">
        <v>6.4690505508058771E-3</v>
      </c>
      <c r="BL172" s="113">
        <v>8.6619930215187102E-3</v>
      </c>
      <c r="BM172" s="113">
        <v>1.0171824601749035E-2</v>
      </c>
      <c r="BN172" s="113">
        <v>1.0015898125792844E-2</v>
      </c>
      <c r="BO172" s="113">
        <v>1.0145632960995909E-2</v>
      </c>
      <c r="BP172" s="113">
        <v>9.3677093679656043E-3</v>
      </c>
      <c r="BQ172" s="113">
        <v>9.4352482025605311E-3</v>
      </c>
      <c r="BR172" s="113">
        <v>8.1411608494639243E-3</v>
      </c>
      <c r="BS172" s="113">
        <v>1.1248129432982201E-2</v>
      </c>
      <c r="BT172" s="113">
        <v>8.9178394128427985E-3</v>
      </c>
      <c r="BU172" s="113">
        <v>1.8022794006242293E-2</v>
      </c>
      <c r="BV172" s="113">
        <v>9.3352609250269558E-3</v>
      </c>
      <c r="BW172" s="113">
        <v>9.8400229973298892E-3</v>
      </c>
      <c r="BX172" s="113">
        <v>6.5931192565729102E-3</v>
      </c>
      <c r="BY172" s="113">
        <v>9.537342017168271E-3</v>
      </c>
      <c r="BZ172" s="113">
        <v>1.3022518819600537E-2</v>
      </c>
      <c r="CA172" s="113">
        <v>9.5187289016650523E-3</v>
      </c>
      <c r="CB172" s="113">
        <v>9.8020658333177746E-3</v>
      </c>
      <c r="CC172" s="113">
        <v>1.0508978475099684E-2</v>
      </c>
      <c r="CD172" s="113">
        <v>8.7628386700441263E-3</v>
      </c>
      <c r="CE172" s="113">
        <v>9.9897516161615574E-3</v>
      </c>
      <c r="CF172" s="113">
        <v>1.0791809526784157E-2</v>
      </c>
      <c r="CG172" s="113">
        <v>9.7205101496112833E-3</v>
      </c>
      <c r="CH172" s="113">
        <v>1.1579271828662918E-2</v>
      </c>
      <c r="CI172" s="113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7"/>
      <c r="G173" s="107">
        <f t="shared" si="44"/>
        <v>-2.2490720512663431E-4</v>
      </c>
      <c r="H173" s="49">
        <f t="shared" si="45"/>
        <v>-2.2490720512663431E-4</v>
      </c>
      <c r="I173" s="49">
        <f t="shared" si="45"/>
        <v>-2.2490720512663431E-4</v>
      </c>
      <c r="J173" s="49">
        <f t="shared" si="45"/>
        <v>-2.2490720512663431E-4</v>
      </c>
      <c r="K173" s="49">
        <f t="shared" si="45"/>
        <v>-2.2490720512663431E-4</v>
      </c>
      <c r="L173" s="49">
        <f t="shared" si="45"/>
        <v>-2.2490720512663431E-4</v>
      </c>
      <c r="M173" s="49">
        <f t="shared" si="45"/>
        <v>-2.2490720512663431E-4</v>
      </c>
      <c r="N173" s="195"/>
      <c r="O173" s="113">
        <v>171</v>
      </c>
      <c r="P173" s="113">
        <v>0</v>
      </c>
      <c r="Q173" s="113">
        <v>5.9946940642715829E-3</v>
      </c>
      <c r="R173" s="134">
        <v>-6.5025914175914634E-4</v>
      </c>
      <c r="S173" s="134">
        <v>1.6759843612100256E-3</v>
      </c>
      <c r="T173" s="134">
        <v>-1.5646544053480593E-3</v>
      </c>
      <c r="U173" s="134">
        <v>2.7663053736157184E-4</v>
      </c>
      <c r="V173" s="134">
        <v>-2.6035614297739706E-4</v>
      </c>
      <c r="W173" s="134">
        <v>-5.7365548392321331E-4</v>
      </c>
      <c r="X173" s="134">
        <v>-2.2490720512663431E-4</v>
      </c>
      <c r="Y173" s="134">
        <v>8.5376572339093681E-4</v>
      </c>
      <c r="Z173" s="134">
        <v>-9.4108140005183527E-4</v>
      </c>
      <c r="AA173" s="134">
        <v>6.1302371553551005E-5</v>
      </c>
      <c r="AB173" s="134">
        <v>6.8268178762295739E-4</v>
      </c>
      <c r="AC173" s="134">
        <v>3.4373713503621506E-5</v>
      </c>
      <c r="AD173" s="134">
        <v>-1.5818605478726266E-4</v>
      </c>
      <c r="AE173" s="134">
        <v>2.2701363569527511E-3</v>
      </c>
      <c r="AF173" s="134">
        <v>-3.2346528351723247E-4</v>
      </c>
      <c r="AG173" s="134">
        <v>1.140042255446172E-3</v>
      </c>
      <c r="AH173" s="134">
        <v>-5.9075973229821832E-4</v>
      </c>
      <c r="AI173" s="134">
        <v>-2.1441362403668007E-4</v>
      </c>
      <c r="AJ173" s="134">
        <v>-2.3827479727646372E-3</v>
      </c>
      <c r="AK173" s="134">
        <v>-1.5707053355296097E-5</v>
      </c>
      <c r="AL173" s="134">
        <v>-3.8825942909598288E-4</v>
      </c>
      <c r="AM173" s="134">
        <v>2.7192736585223976E-3</v>
      </c>
      <c r="AN173" s="113">
        <v>-8.2985391367038086E-4</v>
      </c>
      <c r="AO173" s="113">
        <v>-9.025028499851373E-4</v>
      </c>
      <c r="AP173" s="113">
        <v>-1.4134374886796142E-3</v>
      </c>
      <c r="AQ173" s="113">
        <v>8.9397456847595258E-4</v>
      </c>
      <c r="AR173" s="113">
        <v>3.4302060197081985E-4</v>
      </c>
      <c r="AS173" s="113">
        <v>-1.1294551958965504E-3</v>
      </c>
      <c r="AT173" s="113">
        <v>1.2109405594558365E-3</v>
      </c>
      <c r="AU173" s="113">
        <v>-1.5813240122744265E-3</v>
      </c>
      <c r="AV173" s="113">
        <v>-1.094344426412347E-3</v>
      </c>
      <c r="AW173" s="113">
        <v>-9.2664484729276797E-5</v>
      </c>
      <c r="AX173" s="113">
        <v>2.0223953221643332E-3</v>
      </c>
      <c r="AY173" s="113">
        <v>3.0843628318241723E-4</v>
      </c>
      <c r="AZ173" s="113">
        <v>3.1725297581755574E-4</v>
      </c>
      <c r="BA173" s="113">
        <v>-5.0436281801816141E-4</v>
      </c>
      <c r="BB173" s="113">
        <v>-4.4748950522163766E-4</v>
      </c>
      <c r="BC173" s="113">
        <v>-3.0347596960900169E-4</v>
      </c>
      <c r="BD173" s="113">
        <v>-1.0413741656456477E-4</v>
      </c>
      <c r="BE173" s="113">
        <v>-9.667838359062042E-5</v>
      </c>
      <c r="BF173" s="113">
        <v>-2.2259690703941293E-3</v>
      </c>
      <c r="BG173" s="113">
        <v>2.5923324333866349E-3</v>
      </c>
      <c r="BH173" s="113">
        <v>3.2685217636735375E-4</v>
      </c>
      <c r="BI173" s="113">
        <v>1.4274970927439234E-3</v>
      </c>
      <c r="BJ173" s="113">
        <v>-2.4676475388385466E-4</v>
      </c>
      <c r="BK173" s="113">
        <v>-1.4618171876717989E-4</v>
      </c>
      <c r="BL173" s="113">
        <v>-1.2931521650270394E-3</v>
      </c>
      <c r="BM173" s="113">
        <v>-1.8589471029353821E-4</v>
      </c>
      <c r="BN173" s="113">
        <v>-4.6541624922236124E-5</v>
      </c>
      <c r="BO173" s="113">
        <v>3.9913554246706617E-5</v>
      </c>
      <c r="BP173" s="113">
        <v>-3.7943535359061253E-4</v>
      </c>
      <c r="BQ173" s="113">
        <v>8.561929233125154E-6</v>
      </c>
      <c r="BR173" s="113">
        <v>4.0338828404695715E-4</v>
      </c>
      <c r="BS173" s="113">
        <v>-1.6964015473627803E-4</v>
      </c>
      <c r="BT173" s="113">
        <v>-3.2773297847610294E-4</v>
      </c>
      <c r="BU173" s="113">
        <v>-5.7988406067078779E-3</v>
      </c>
      <c r="BV173" s="113">
        <v>-4.2344457436627181E-4</v>
      </c>
      <c r="BW173" s="113">
        <v>-1.9944974844410268E-4</v>
      </c>
      <c r="BX173" s="113">
        <v>-3.7832146181729365E-4</v>
      </c>
      <c r="BY173" s="113">
        <v>-5.761489034696865E-4</v>
      </c>
      <c r="BZ173" s="113">
        <v>8.631702700449273E-4</v>
      </c>
      <c r="CA173" s="113">
        <v>1.0600679838934646E-4</v>
      </c>
      <c r="CB173" s="113">
        <v>1.687118599302817E-5</v>
      </c>
      <c r="CC173" s="113">
        <v>-5.7384102735041909E-4</v>
      </c>
      <c r="CD173" s="113">
        <v>-1.367785384319864E-3</v>
      </c>
      <c r="CE173" s="113">
        <v>-7.2531054784727433E-4</v>
      </c>
      <c r="CF173" s="113">
        <v>2.4768257822905815E-3</v>
      </c>
      <c r="CG173" s="113">
        <v>-1.6300306147759569E-4</v>
      </c>
      <c r="CH173" s="113">
        <v>-8.87775861540957E-4</v>
      </c>
      <c r="CI173" s="113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7"/>
      <c r="G174" s="107">
        <f t="shared" si="44"/>
        <v>0.11784423877075456</v>
      </c>
      <c r="H174" s="49">
        <f t="shared" si="45"/>
        <v>0.11784423877075456</v>
      </c>
      <c r="I174" s="49">
        <f t="shared" si="45"/>
        <v>0.11784423877075456</v>
      </c>
      <c r="J174" s="49">
        <f t="shared" si="45"/>
        <v>0.11784423877075456</v>
      </c>
      <c r="K174" s="49">
        <f t="shared" si="45"/>
        <v>0.11784423877075456</v>
      </c>
      <c r="L174" s="49">
        <f t="shared" si="45"/>
        <v>0.11784423877075456</v>
      </c>
      <c r="M174" s="49">
        <f t="shared" si="45"/>
        <v>0.11784423877075456</v>
      </c>
      <c r="N174" s="195"/>
      <c r="O174" s="113">
        <v>172</v>
      </c>
      <c r="P174" s="113">
        <v>0</v>
      </c>
      <c r="Q174" s="113">
        <v>0.13797223539543702</v>
      </c>
      <c r="R174" s="134">
        <v>0.11557135318483555</v>
      </c>
      <c r="S174" s="134">
        <v>0.15689125870107565</v>
      </c>
      <c r="T174" s="134">
        <v>0.13855409469751331</v>
      </c>
      <c r="U174" s="134">
        <v>0.13550366426895094</v>
      </c>
      <c r="V174" s="134">
        <v>0.1420445459839475</v>
      </c>
      <c r="W174" s="134">
        <v>0.12037419191948384</v>
      </c>
      <c r="X174" s="134">
        <v>0.11784423877075456</v>
      </c>
      <c r="Y174" s="134">
        <v>0.12466894617253094</v>
      </c>
      <c r="Z174" s="134">
        <v>0.16991427230225328</v>
      </c>
      <c r="AA174" s="134">
        <v>0.17821776452137159</v>
      </c>
      <c r="AB174" s="134">
        <v>0.11405953951133221</v>
      </c>
      <c r="AC174" s="134">
        <v>0.15457317439348905</v>
      </c>
      <c r="AD174" s="134">
        <v>0.11749420161030724</v>
      </c>
      <c r="AE174" s="134">
        <v>0.14857425884810532</v>
      </c>
      <c r="AF174" s="134">
        <v>0.20277109741824062</v>
      </c>
      <c r="AG174" s="134">
        <v>0.16927832986658353</v>
      </c>
      <c r="AH174" s="134">
        <v>0.19844147105488796</v>
      </c>
      <c r="AI174" s="134">
        <v>0.14169574192628809</v>
      </c>
      <c r="AJ174" s="134">
        <v>0.10564678612297607</v>
      </c>
      <c r="AK174" s="134">
        <v>0.12594028554582348</v>
      </c>
      <c r="AL174" s="134">
        <v>0.15376739376769985</v>
      </c>
      <c r="AM174" s="134">
        <v>0.17713174311737548</v>
      </c>
      <c r="AN174" s="113">
        <v>0.12686878444662444</v>
      </c>
      <c r="AO174" s="113">
        <v>0.14563560790453656</v>
      </c>
      <c r="AP174" s="113">
        <v>6.3150409965432669E-2</v>
      </c>
      <c r="AQ174" s="113">
        <v>5.6930975555831653E-2</v>
      </c>
      <c r="AR174" s="113">
        <v>0.1404221581385352</v>
      </c>
      <c r="AS174" s="113">
        <v>0.17368009391936112</v>
      </c>
      <c r="AT174" s="113">
        <v>0.2065999902162769</v>
      </c>
      <c r="AU174" s="113">
        <v>0.14172030798422036</v>
      </c>
      <c r="AV174" s="113">
        <v>0.14619652124988428</v>
      </c>
      <c r="AW174" s="113">
        <v>0.141222278744879</v>
      </c>
      <c r="AX174" s="113">
        <v>0.1482847141632227</v>
      </c>
      <c r="AY174" s="113">
        <v>8.1072932846977142E-2</v>
      </c>
      <c r="AZ174" s="113">
        <v>0.1401574964782081</v>
      </c>
      <c r="BA174" s="113">
        <v>0.12197014541504286</v>
      </c>
      <c r="BB174" s="113">
        <v>0.13473180879929952</v>
      </c>
      <c r="BC174" s="113">
        <v>0.15126628844982973</v>
      </c>
      <c r="BD174" s="113">
        <v>0.15909842334365082</v>
      </c>
      <c r="BE174" s="113">
        <v>0.10029623231852544</v>
      </c>
      <c r="BF174" s="113">
        <v>0.18397040305579559</v>
      </c>
      <c r="BG174" s="113">
        <v>0.14104798504886482</v>
      </c>
      <c r="BH174" s="113">
        <v>8.3835597524175937E-2</v>
      </c>
      <c r="BI174" s="113">
        <v>0.14433696871551771</v>
      </c>
      <c r="BJ174" s="113">
        <v>0.12437820874556793</v>
      </c>
      <c r="BK174" s="113">
        <v>0.2326447049863789</v>
      </c>
      <c r="BL174" s="113">
        <v>0.16333677799130095</v>
      </c>
      <c r="BM174" s="113">
        <v>0.14207316580340745</v>
      </c>
      <c r="BN174" s="113">
        <v>0.15695911132868196</v>
      </c>
      <c r="BO174" s="113">
        <v>0.15314585004078135</v>
      </c>
      <c r="BP174" s="113">
        <v>0.11920026770553258</v>
      </c>
      <c r="BQ174" s="113">
        <v>0.29721991232518447</v>
      </c>
      <c r="BR174" s="113">
        <v>0.10194906102051043</v>
      </c>
      <c r="BS174" s="113">
        <v>0.1644240448695794</v>
      </c>
      <c r="BT174" s="113">
        <v>6.0242307161694902E-2</v>
      </c>
      <c r="BU174" s="113">
        <v>0.16295763663883825</v>
      </c>
      <c r="BV174" s="113">
        <v>0.13835080358585455</v>
      </c>
      <c r="BW174" s="113">
        <v>0.14493296177992718</v>
      </c>
      <c r="BX174" s="113">
        <v>0.19561400337153279</v>
      </c>
      <c r="BY174" s="113">
        <v>0.15732468491725349</v>
      </c>
      <c r="BZ174" s="113">
        <v>0.1136957198299523</v>
      </c>
      <c r="CA174" s="113">
        <v>0.14168298109989297</v>
      </c>
      <c r="CB174" s="113">
        <v>1.0267065243983853E-2</v>
      </c>
      <c r="CC174" s="113">
        <v>0.14009774284449922</v>
      </c>
      <c r="CD174" s="113">
        <v>0.14373198907844248</v>
      </c>
      <c r="CE174" s="113">
        <v>0.14463975314387012</v>
      </c>
      <c r="CF174" s="113">
        <v>0.1539784609852605</v>
      </c>
      <c r="CG174" s="113">
        <v>0.13961842490702145</v>
      </c>
      <c r="CH174" s="113">
        <v>0.12574468926822333</v>
      </c>
      <c r="CI174" s="113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7"/>
      <c r="G175" s="107">
        <f t="shared" si="44"/>
        <v>6.051504417461831E-2</v>
      </c>
      <c r="H175" s="49">
        <f t="shared" si="45"/>
        <v>6.051504417461831E-2</v>
      </c>
      <c r="I175" s="49">
        <f t="shared" si="45"/>
        <v>6.051504417461831E-2</v>
      </c>
      <c r="J175" s="49">
        <f t="shared" si="45"/>
        <v>6.051504417461831E-2</v>
      </c>
      <c r="K175" s="49">
        <f t="shared" si="45"/>
        <v>6.051504417461831E-2</v>
      </c>
      <c r="L175" s="49">
        <f t="shared" si="45"/>
        <v>6.051504417461831E-2</v>
      </c>
      <c r="M175" s="49">
        <f t="shared" si="45"/>
        <v>6.051504417461831E-2</v>
      </c>
      <c r="N175" s="195"/>
      <c r="O175" s="113">
        <v>173</v>
      </c>
      <c r="P175" s="113">
        <v>0</v>
      </c>
      <c r="Q175" s="113">
        <v>0.10143528458581824</v>
      </c>
      <c r="R175" s="134">
        <v>7.0267007453026831E-2</v>
      </c>
      <c r="S175" s="134">
        <v>5.232124614429616E-2</v>
      </c>
      <c r="T175" s="134">
        <v>2.6677169464732253E-2</v>
      </c>
      <c r="U175" s="134">
        <v>6.6108571896744822E-2</v>
      </c>
      <c r="V175" s="134">
        <v>6.003319427512703E-2</v>
      </c>
      <c r="W175" s="134">
        <v>5.8429286772212735E-2</v>
      </c>
      <c r="X175" s="134">
        <v>6.051504417461831E-2</v>
      </c>
      <c r="Y175" s="134">
        <v>0.10565182817113133</v>
      </c>
      <c r="Z175" s="134">
        <v>7.102823441438598E-2</v>
      </c>
      <c r="AA175" s="134">
        <v>7.7925564110140705E-2</v>
      </c>
      <c r="AB175" s="134">
        <v>5.0262202405579666E-2</v>
      </c>
      <c r="AC175" s="134">
        <v>6.6071035432867714E-2</v>
      </c>
      <c r="AD175" s="134">
        <v>6.4419982902084671E-2</v>
      </c>
      <c r="AE175" s="134">
        <v>4.3348258892874789E-2</v>
      </c>
      <c r="AF175" s="134">
        <v>8.7725060705797123E-2</v>
      </c>
      <c r="AG175" s="134">
        <v>3.6828671976821645E-2</v>
      </c>
      <c r="AH175" s="134">
        <v>7.1961549152193563E-2</v>
      </c>
      <c r="AI175" s="134">
        <v>6.7324079211322413E-2</v>
      </c>
      <c r="AJ175" s="134">
        <v>8.8855714342797237E-2</v>
      </c>
      <c r="AK175" s="134">
        <v>5.8278593670142348E-2</v>
      </c>
      <c r="AL175" s="134">
        <v>6.8984448296552911E-2</v>
      </c>
      <c r="AM175" s="134">
        <v>3.8329632195606367E-2</v>
      </c>
      <c r="AN175" s="113">
        <v>9.4290957601617126E-2</v>
      </c>
      <c r="AO175" s="113">
        <v>5.2121353315357916E-2</v>
      </c>
      <c r="AP175" s="113">
        <v>8.4004659034318335E-2</v>
      </c>
      <c r="AQ175" s="113">
        <v>2.2877463026163211E-2</v>
      </c>
      <c r="AR175" s="113">
        <v>7.9932009137978294E-2</v>
      </c>
      <c r="AS175" s="113">
        <v>9.9120475637581668E-2</v>
      </c>
      <c r="AT175" s="113">
        <v>2.250803236897532E-2</v>
      </c>
      <c r="AU175" s="113">
        <v>7.6522376318457042E-2</v>
      </c>
      <c r="AV175" s="113">
        <v>6.5547648484522603E-2</v>
      </c>
      <c r="AW175" s="113">
        <v>6.9628395848584726E-2</v>
      </c>
      <c r="AX175" s="113">
        <v>6.0882088759193681E-2</v>
      </c>
      <c r="AY175" s="113">
        <v>6.9712278683907045E-2</v>
      </c>
      <c r="AZ175" s="113">
        <v>6.2872155189259829E-2</v>
      </c>
      <c r="BA175" s="113">
        <v>7.1904631761291124E-2</v>
      </c>
      <c r="BB175" s="113">
        <v>7.281052872589204E-2</v>
      </c>
      <c r="BC175" s="113">
        <v>5.5763489209087289E-2</v>
      </c>
      <c r="BD175" s="113">
        <v>6.450385986571594E-2</v>
      </c>
      <c r="BE175" s="113">
        <v>4.9628669364692721E-2</v>
      </c>
      <c r="BF175" s="113">
        <v>0.10485309734642859</v>
      </c>
      <c r="BG175" s="113">
        <v>6.259227882158809E-2</v>
      </c>
      <c r="BH175" s="113">
        <v>6.8599197531240746E-2</v>
      </c>
      <c r="BI175" s="113">
        <v>5.8453936704806808E-2</v>
      </c>
      <c r="BJ175" s="113">
        <v>6.0821786295606181E-2</v>
      </c>
      <c r="BK175" s="113">
        <v>0.10871200396356162</v>
      </c>
      <c r="BL175" s="113">
        <v>8.1234353309591445E-2</v>
      </c>
      <c r="BM175" s="113">
        <v>6.3907524365019161E-2</v>
      </c>
      <c r="BN175" s="113">
        <v>6.9725850879947981E-2</v>
      </c>
      <c r="BO175" s="113">
        <v>8.6219061139922698E-2</v>
      </c>
      <c r="BP175" s="113">
        <v>8.4039391655790538E-2</v>
      </c>
      <c r="BQ175" s="113">
        <v>3.5907807191767394E-2</v>
      </c>
      <c r="BR175" s="113">
        <v>9.1189738655948011E-2</v>
      </c>
      <c r="BS175" s="113">
        <v>7.2918304926018515E-2</v>
      </c>
      <c r="BT175" s="113">
        <v>3.3864956833131898E-2</v>
      </c>
      <c r="BU175" s="113">
        <v>6.8816641732062048E-2</v>
      </c>
      <c r="BV175" s="113">
        <v>3.5810646123854012E-2</v>
      </c>
      <c r="BW175" s="113">
        <v>7.3845437082521767E-2</v>
      </c>
      <c r="BX175" s="113">
        <v>7.6883631560121374E-2</v>
      </c>
      <c r="BY175" s="113">
        <v>6.4616493049869009E-2</v>
      </c>
      <c r="BZ175" s="113">
        <v>8.3766530586805971E-2</v>
      </c>
      <c r="CA175" s="113">
        <v>6.2218358729399931E-2</v>
      </c>
      <c r="CB175" s="113">
        <v>6.3660439793258597E-2</v>
      </c>
      <c r="CC175" s="113">
        <v>6.9424696868744168E-2</v>
      </c>
      <c r="CD175" s="113">
        <v>6.2914230789096276E-2</v>
      </c>
      <c r="CE175" s="113">
        <v>7.6790539792661316E-2</v>
      </c>
      <c r="CF175" s="113">
        <v>8.8805523470779343E-2</v>
      </c>
      <c r="CG175" s="113">
        <v>7.3163749094575195E-2</v>
      </c>
      <c r="CH175" s="113">
        <v>9.8196503947286851E-2</v>
      </c>
      <c r="CI175" s="113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7"/>
      <c r="G176" s="107">
        <f t="shared" si="44"/>
        <v>-0.18759065264887106</v>
      </c>
      <c r="H176" s="49">
        <f t="shared" si="45"/>
        <v>-0.18759065264887106</v>
      </c>
      <c r="I176" s="49">
        <f t="shared" si="45"/>
        <v>-0.18759065264887106</v>
      </c>
      <c r="J176" s="49">
        <f t="shared" si="45"/>
        <v>-0.18759065264887106</v>
      </c>
      <c r="K176" s="49">
        <f t="shared" si="45"/>
        <v>-0.18759065264887106</v>
      </c>
      <c r="L176" s="49">
        <f t="shared" si="45"/>
        <v>-0.18759065264887106</v>
      </c>
      <c r="M176" s="49">
        <f t="shared" si="45"/>
        <v>-0.18759065264887106</v>
      </c>
      <c r="N176" s="195"/>
      <c r="O176" s="113">
        <v>174</v>
      </c>
      <c r="P176" s="113">
        <v>0</v>
      </c>
      <c r="Q176" s="113">
        <v>-0.23963911110966085</v>
      </c>
      <c r="R176" s="134">
        <v>-0.19377556722487993</v>
      </c>
      <c r="S176" s="134">
        <v>-0.19667267056573109</v>
      </c>
      <c r="T176" s="134">
        <v>-0.17510821064695803</v>
      </c>
      <c r="U176" s="134">
        <v>-0.19982454385291665</v>
      </c>
      <c r="V176" s="134">
        <v>-0.19832146792901736</v>
      </c>
      <c r="W176" s="134">
        <v>-0.19208104501518797</v>
      </c>
      <c r="X176" s="134">
        <v>-0.18759065264887106</v>
      </c>
      <c r="Y176" s="134">
        <v>-0.24875118665730625</v>
      </c>
      <c r="Z176" s="134">
        <v>-0.21250333013948025</v>
      </c>
      <c r="AA176" s="134">
        <v>-0.20941867398814357</v>
      </c>
      <c r="AB176" s="134">
        <v>-0.18345276323003798</v>
      </c>
      <c r="AC176" s="134">
        <v>-0.18794898767840035</v>
      </c>
      <c r="AD176" s="134">
        <v>-0.18616402518793154</v>
      </c>
      <c r="AE176" s="134">
        <v>-0.1965192649703878</v>
      </c>
      <c r="AF176" s="134">
        <v>-0.21876341378886505</v>
      </c>
      <c r="AG176" s="134">
        <v>-0.15025749458548762</v>
      </c>
      <c r="AH176" s="134">
        <v>-0.19453034814682924</v>
      </c>
      <c r="AI176" s="134">
        <v>-0.19831640106704812</v>
      </c>
      <c r="AJ176" s="134">
        <v>-0.19063932476945222</v>
      </c>
      <c r="AK176" s="134">
        <v>-0.19298885908759725</v>
      </c>
      <c r="AL176" s="134">
        <v>-0.19992696853124642</v>
      </c>
      <c r="AM176" s="134">
        <v>-0.21717851527880416</v>
      </c>
      <c r="AN176" s="113">
        <v>-0.2046460714481767</v>
      </c>
      <c r="AO176" s="113">
        <v>-0.18497442719173732</v>
      </c>
      <c r="AP176" s="113">
        <v>-0.20481699911382095</v>
      </c>
      <c r="AQ176" s="113">
        <v>-0.17420665482110415</v>
      </c>
      <c r="AR176" s="113">
        <v>-0.18437027082973884</v>
      </c>
      <c r="AS176" s="113">
        <v>-0.2116235581971142</v>
      </c>
      <c r="AT176" s="113">
        <v>-0.19950805269641952</v>
      </c>
      <c r="AU176" s="113">
        <v>-0.20183062917963079</v>
      </c>
      <c r="AV176" s="113">
        <v>-0.18735165460066494</v>
      </c>
      <c r="AW176" s="113">
        <v>-0.19997360443550533</v>
      </c>
      <c r="AX176" s="113">
        <v>-0.19546489563692088</v>
      </c>
      <c r="AY176" s="113">
        <v>-0.19570689637039543</v>
      </c>
      <c r="AZ176" s="113">
        <v>-0.1965347725693373</v>
      </c>
      <c r="BA176" s="113">
        <v>-0.20667439190788128</v>
      </c>
      <c r="BB176" s="113">
        <v>-0.19131545113638782</v>
      </c>
      <c r="BC176" s="113">
        <v>-0.19213129090158865</v>
      </c>
      <c r="BD176" s="113">
        <v>-0.19817626582076298</v>
      </c>
      <c r="BE176" s="113">
        <v>-0.18849818208740332</v>
      </c>
      <c r="BF176" s="113">
        <v>-0.21813974871200364</v>
      </c>
      <c r="BG176" s="113">
        <v>-0.19709701505492419</v>
      </c>
      <c r="BH176" s="113">
        <v>-0.19706067365865154</v>
      </c>
      <c r="BI176" s="113">
        <v>-0.20101963201828435</v>
      </c>
      <c r="BJ176" s="113">
        <v>-0.19938526215996488</v>
      </c>
      <c r="BK176" s="113">
        <v>-0.25473357491781701</v>
      </c>
      <c r="BL176" s="113">
        <v>-0.21195870004978368</v>
      </c>
      <c r="BM176" s="113">
        <v>-0.20210733169486494</v>
      </c>
      <c r="BN176" s="113">
        <v>-0.2038675949853031</v>
      </c>
      <c r="BO176" s="113">
        <v>-0.2089484017558583</v>
      </c>
      <c r="BP176" s="113">
        <v>-0.21329347547462973</v>
      </c>
      <c r="BQ176" s="113">
        <v>-0.14835948861003165</v>
      </c>
      <c r="BR176" s="113">
        <v>-0.20663672686964946</v>
      </c>
      <c r="BS176" s="113">
        <v>-0.19593447283208443</v>
      </c>
      <c r="BT176" s="113">
        <v>-0.18136915734086642</v>
      </c>
      <c r="BU176" s="113">
        <v>-0.20477978882980941</v>
      </c>
      <c r="BV176" s="113">
        <v>-0.18160352832288848</v>
      </c>
      <c r="BW176" s="113">
        <v>-0.20205345289841906</v>
      </c>
      <c r="BX176" s="113">
        <v>-0.21056030938333606</v>
      </c>
      <c r="BY176" s="113">
        <v>-0.20156858548674542</v>
      </c>
      <c r="BZ176" s="113">
        <v>-0.20256662124834143</v>
      </c>
      <c r="CA176" s="113">
        <v>-0.19434568462543164</v>
      </c>
      <c r="CB176" s="113">
        <v>-0.18646926204413686</v>
      </c>
      <c r="CC176" s="113">
        <v>-0.19878385030461762</v>
      </c>
      <c r="CD176" s="113">
        <v>-0.19413898408103403</v>
      </c>
      <c r="CE176" s="113">
        <v>-0.20575368498050087</v>
      </c>
      <c r="CF176" s="113">
        <v>-0.20264700323983714</v>
      </c>
      <c r="CG176" s="113">
        <v>-0.199694320532977</v>
      </c>
      <c r="CH176" s="113">
        <v>-0.2104030536722592</v>
      </c>
      <c r="CI176" s="113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7"/>
      <c r="G177" s="107">
        <f t="shared" si="44"/>
        <v>0.28500958184648895</v>
      </c>
      <c r="H177" s="49">
        <f t="shared" si="45"/>
        <v>0.28500958184648895</v>
      </c>
      <c r="I177" s="49">
        <f t="shared" si="45"/>
        <v>0.28500958184648895</v>
      </c>
      <c r="J177" s="49">
        <f t="shared" si="45"/>
        <v>0.28500958184648895</v>
      </c>
      <c r="K177" s="49">
        <f t="shared" si="45"/>
        <v>0.28500958184648895</v>
      </c>
      <c r="L177" s="49">
        <f t="shared" si="45"/>
        <v>0.28500958184648895</v>
      </c>
      <c r="M177" s="49">
        <f t="shared" si="45"/>
        <v>0.28500958184648895</v>
      </c>
      <c r="N177" s="195"/>
      <c r="O177" s="113">
        <v>175</v>
      </c>
      <c r="P177" s="113">
        <v>0</v>
      </c>
      <c r="Q177" s="113">
        <v>0.27092696230975616</v>
      </c>
      <c r="R177" s="134">
        <v>0.2899842608063613</v>
      </c>
      <c r="S177" s="134">
        <v>0.28298512422600247</v>
      </c>
      <c r="T177" s="134">
        <v>0.28514467853151165</v>
      </c>
      <c r="U177" s="134">
        <v>0.28707892412431502</v>
      </c>
      <c r="V177" s="134">
        <v>0.2851490113700737</v>
      </c>
      <c r="W177" s="134">
        <v>0.28420139449902559</v>
      </c>
      <c r="X177" s="134">
        <v>0.28500958184648895</v>
      </c>
      <c r="Y177" s="134">
        <v>0.28370267151158091</v>
      </c>
      <c r="Z177" s="134">
        <v>0.28674139316725961</v>
      </c>
      <c r="AA177" s="134">
        <v>0.28379003825737037</v>
      </c>
      <c r="AB177" s="134">
        <v>0.28175998233412042</v>
      </c>
      <c r="AC177" s="134">
        <v>0.2816386059607896</v>
      </c>
      <c r="AD177" s="134">
        <v>0.28305047136064898</v>
      </c>
      <c r="AE177" s="134">
        <v>0.28483022925532114</v>
      </c>
      <c r="AF177" s="134">
        <v>0.29049857880350527</v>
      </c>
      <c r="AG177" s="134">
        <v>0.28273774566805199</v>
      </c>
      <c r="AH177" s="134">
        <v>0.29120275902466158</v>
      </c>
      <c r="AI177" s="134">
        <v>0.2827376505232107</v>
      </c>
      <c r="AJ177" s="134">
        <v>0.29843590380536777</v>
      </c>
      <c r="AK177" s="134">
        <v>0.28144827104784864</v>
      </c>
      <c r="AL177" s="134">
        <v>0.28829362994568158</v>
      </c>
      <c r="AM177" s="134">
        <v>0.28413424093437806</v>
      </c>
      <c r="AN177" s="113">
        <v>0.28346477186532276</v>
      </c>
      <c r="AO177" s="113">
        <v>0.30112027261410823</v>
      </c>
      <c r="AP177" s="113">
        <v>0.27952983232604545</v>
      </c>
      <c r="AQ177" s="113">
        <v>0.28710962148426139</v>
      </c>
      <c r="AR177" s="113">
        <v>0.279849817684024</v>
      </c>
      <c r="AS177" s="113">
        <v>0.28962031145387657</v>
      </c>
      <c r="AT177" s="113">
        <v>0.27114185557669329</v>
      </c>
      <c r="AU177" s="113">
        <v>0.28393866630536674</v>
      </c>
      <c r="AV177" s="113">
        <v>0.28103942707747115</v>
      </c>
      <c r="AW177" s="113">
        <v>0.28514864990810113</v>
      </c>
      <c r="AX177" s="113">
        <v>0.28738107681180652</v>
      </c>
      <c r="AY177" s="113">
        <v>0.2824276179830254</v>
      </c>
      <c r="AZ177" s="113">
        <v>0.28455904652676672</v>
      </c>
      <c r="BA177" s="113">
        <v>0.28037736243139383</v>
      </c>
      <c r="BB177" s="113">
        <v>0.28085824415958044</v>
      </c>
      <c r="BC177" s="113">
        <v>0.29238266824468462</v>
      </c>
      <c r="BD177" s="113">
        <v>0.28031453942393714</v>
      </c>
      <c r="BE177" s="113">
        <v>0.2845205344019151</v>
      </c>
      <c r="BF177" s="113">
        <v>0.27893679484614825</v>
      </c>
      <c r="BG177" s="113">
        <v>0.28512098255909085</v>
      </c>
      <c r="BH177" s="113">
        <v>0.26488534058798557</v>
      </c>
      <c r="BI177" s="113">
        <v>0.2778199459708583</v>
      </c>
      <c r="BJ177" s="113">
        <v>0.28619542192321351</v>
      </c>
      <c r="BK177" s="113">
        <v>0.30806351907524121</v>
      </c>
      <c r="BL177" s="113">
        <v>0.28425444932860688</v>
      </c>
      <c r="BM177" s="113">
        <v>0.28618264020825912</v>
      </c>
      <c r="BN177" s="113">
        <v>0.28527120082684115</v>
      </c>
      <c r="BO177" s="113">
        <v>0.28465242249808648</v>
      </c>
      <c r="BP177" s="113">
        <v>0.28471988958403216</v>
      </c>
      <c r="BQ177" s="113">
        <v>0.31555461798107892</v>
      </c>
      <c r="BR177" s="113">
        <v>0.28772900710890736</v>
      </c>
      <c r="BS177" s="113">
        <v>0.28165005765394108</v>
      </c>
      <c r="BT177" s="113">
        <v>0.29288374730803418</v>
      </c>
      <c r="BU177" s="113">
        <v>0.28111087216612968</v>
      </c>
      <c r="BV177" s="113">
        <v>0.28413142627924287</v>
      </c>
      <c r="BW177" s="113">
        <v>0.28543404325407423</v>
      </c>
      <c r="BX177" s="113">
        <v>0.28562150100728984</v>
      </c>
      <c r="BY177" s="113">
        <v>0.2856719537668066</v>
      </c>
      <c r="BZ177" s="113">
        <v>0.28632240556882116</v>
      </c>
      <c r="CA177" s="113">
        <v>0.28536787107195966</v>
      </c>
      <c r="CB177" s="113">
        <v>0.28547139334660182</v>
      </c>
      <c r="CC177" s="113">
        <v>0.28451828333695223</v>
      </c>
      <c r="CD177" s="113">
        <v>0.28349120517139337</v>
      </c>
      <c r="CE177" s="113">
        <v>0.28615083352883275</v>
      </c>
      <c r="CF177" s="113">
        <v>0.28487592510066162</v>
      </c>
      <c r="CG177" s="113">
        <v>0.2838741617953463</v>
      </c>
      <c r="CH177" s="113">
        <v>0.28112377097206753</v>
      </c>
      <c r="CI177" s="113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7"/>
      <c r="G178" s="107">
        <f t="shared" si="44"/>
        <v>1.6487334535780412E-2</v>
      </c>
      <c r="H178" s="49">
        <f t="shared" si="45"/>
        <v>1.6487334535780412E-2</v>
      </c>
      <c r="I178" s="49">
        <f t="shared" si="45"/>
        <v>1.6487334535780412E-2</v>
      </c>
      <c r="J178" s="49">
        <f t="shared" si="45"/>
        <v>1.6487334535780412E-2</v>
      </c>
      <c r="K178" s="49">
        <f t="shared" si="45"/>
        <v>1.6487334535780412E-2</v>
      </c>
      <c r="L178" s="49">
        <f t="shared" si="45"/>
        <v>1.6487334535780412E-2</v>
      </c>
      <c r="M178" s="49">
        <f t="shared" si="45"/>
        <v>1.6487334535780412E-2</v>
      </c>
      <c r="N178" s="195"/>
      <c r="O178" s="113">
        <v>176</v>
      </c>
      <c r="P178" s="113">
        <v>0</v>
      </c>
      <c r="Q178" s="113">
        <v>1.6552268024858856E-2</v>
      </c>
      <c r="R178" s="134">
        <v>1.6884808980926914E-2</v>
      </c>
      <c r="S178" s="134">
        <v>1.6313376266207182E-2</v>
      </c>
      <c r="T178" s="134">
        <v>1.4971564875001418E-2</v>
      </c>
      <c r="U178" s="134">
        <v>1.6151696019241348E-2</v>
      </c>
      <c r="V178" s="134">
        <v>1.6393943148746228E-2</v>
      </c>
      <c r="W178" s="134">
        <v>1.5919092215677562E-2</v>
      </c>
      <c r="X178" s="134">
        <v>1.6487334535780412E-2</v>
      </c>
      <c r="Y178" s="134">
        <v>1.7042358123801227E-2</v>
      </c>
      <c r="Z178" s="134">
        <v>1.6397049080020095E-2</v>
      </c>
      <c r="AA178" s="134">
        <v>1.7164879005947407E-2</v>
      </c>
      <c r="AB178" s="134">
        <v>1.7148540698927305E-2</v>
      </c>
      <c r="AC178" s="134">
        <v>1.6568226227378101E-2</v>
      </c>
      <c r="AD178" s="134">
        <v>1.5470131042697439E-2</v>
      </c>
      <c r="AE178" s="134">
        <v>1.4944986467434054E-2</v>
      </c>
      <c r="AF178" s="134">
        <v>1.7398767402179435E-2</v>
      </c>
      <c r="AG178" s="134">
        <v>1.6514003246118299E-2</v>
      </c>
      <c r="AH178" s="134">
        <v>1.4787566347912307E-2</v>
      </c>
      <c r="AI178" s="134">
        <v>1.6099577033044595E-2</v>
      </c>
      <c r="AJ178" s="134">
        <v>1.749210972384746E-2</v>
      </c>
      <c r="AK178" s="134">
        <v>1.7776288552165551E-2</v>
      </c>
      <c r="AL178" s="134">
        <v>1.5675519503605795E-2</v>
      </c>
      <c r="AM178" s="134">
        <v>1.6630199052646653E-2</v>
      </c>
      <c r="AN178" s="113">
        <v>1.7246998534919594E-2</v>
      </c>
      <c r="AO178" s="113">
        <v>1.5489447085107116E-2</v>
      </c>
      <c r="AP178" s="113">
        <v>1.5547107133269608E-2</v>
      </c>
      <c r="AQ178" s="113">
        <v>1.5159457625624144E-2</v>
      </c>
      <c r="AR178" s="113">
        <v>1.5343959258075234E-2</v>
      </c>
      <c r="AS178" s="113">
        <v>1.5823455220707411E-2</v>
      </c>
      <c r="AT178" s="113">
        <v>1.6247560170027778E-2</v>
      </c>
      <c r="AU178" s="113">
        <v>1.5395994562528447E-2</v>
      </c>
      <c r="AV178" s="113">
        <v>1.5624869819731506E-2</v>
      </c>
      <c r="AW178" s="113">
        <v>1.6239413994782091E-2</v>
      </c>
      <c r="AX178" s="113">
        <v>1.6694250765189496E-2</v>
      </c>
      <c r="AY178" s="113">
        <v>1.6122492115473099E-2</v>
      </c>
      <c r="AZ178" s="113">
        <v>1.6466061917639028E-2</v>
      </c>
      <c r="BA178" s="113">
        <v>1.8085973688710889E-2</v>
      </c>
      <c r="BB178" s="113">
        <v>1.6824620360180863E-2</v>
      </c>
      <c r="BC178" s="113">
        <v>1.6080247796990361E-2</v>
      </c>
      <c r="BD178" s="113">
        <v>1.7765547889685835E-2</v>
      </c>
      <c r="BE178" s="113">
        <v>1.6227029509459773E-2</v>
      </c>
      <c r="BF178" s="113">
        <v>8.5354633160724946E-3</v>
      </c>
      <c r="BG178" s="113">
        <v>1.7100358087364081E-2</v>
      </c>
      <c r="BH178" s="113">
        <v>1.9257833067450301E-2</v>
      </c>
      <c r="BI178" s="113">
        <v>1.6493101393689487E-2</v>
      </c>
      <c r="BJ178" s="113">
        <v>1.651676781430117E-2</v>
      </c>
      <c r="BK178" s="113">
        <v>1.3387604712142648E-2</v>
      </c>
      <c r="BL178" s="113">
        <v>1.681280839947228E-2</v>
      </c>
      <c r="BM178" s="113">
        <v>1.6332104112459469E-2</v>
      </c>
      <c r="BN178" s="113">
        <v>1.6702637232819013E-2</v>
      </c>
      <c r="BO178" s="113">
        <v>1.596697492517023E-2</v>
      </c>
      <c r="BP178" s="113">
        <v>1.6073011167664714E-2</v>
      </c>
      <c r="BQ178" s="113">
        <v>1.8282289803208236E-2</v>
      </c>
      <c r="BR178" s="113">
        <v>1.7069606512678453E-2</v>
      </c>
      <c r="BS178" s="113">
        <v>1.8271794694913294E-2</v>
      </c>
      <c r="BT178" s="113">
        <v>1.6741877542982252E-2</v>
      </c>
      <c r="BU178" s="113">
        <v>1.6560347928585229E-2</v>
      </c>
      <c r="BV178" s="113">
        <v>1.5802795299602459E-2</v>
      </c>
      <c r="BW178" s="113">
        <v>1.6195084643078297E-2</v>
      </c>
      <c r="BX178" s="113">
        <v>1.7401119226232727E-2</v>
      </c>
      <c r="BY178" s="113">
        <v>1.6878832535802892E-2</v>
      </c>
      <c r="BZ178" s="113">
        <v>1.9028847209653924E-2</v>
      </c>
      <c r="CA178" s="113">
        <v>1.6239658779423113E-2</v>
      </c>
      <c r="CB178" s="113">
        <v>1.6075484172332705E-2</v>
      </c>
      <c r="CC178" s="113">
        <v>1.6733010793387279E-2</v>
      </c>
      <c r="CD178" s="113">
        <v>1.6231890457665921E-2</v>
      </c>
      <c r="CE178" s="113">
        <v>1.6206708644970012E-2</v>
      </c>
      <c r="CF178" s="113">
        <v>1.7372305699524911E-2</v>
      </c>
      <c r="CG178" s="113">
        <v>1.6324414371964677E-2</v>
      </c>
      <c r="CH178" s="113">
        <v>1.6521916507409327E-2</v>
      </c>
      <c r="CI178" s="113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7"/>
      <c r="G179" s="107">
        <f t="shared" si="44"/>
        <v>1.690720112802924E-2</v>
      </c>
      <c r="H179" s="49">
        <f t="shared" si="45"/>
        <v>1.690720112802924E-2</v>
      </c>
      <c r="I179" s="49">
        <f t="shared" si="45"/>
        <v>1.690720112802924E-2</v>
      </c>
      <c r="J179" s="49">
        <f t="shared" si="45"/>
        <v>1.690720112802924E-2</v>
      </c>
      <c r="K179" s="49">
        <f t="shared" si="45"/>
        <v>1.690720112802924E-2</v>
      </c>
      <c r="L179" s="49">
        <f t="shared" si="45"/>
        <v>1.690720112802924E-2</v>
      </c>
      <c r="M179" s="49">
        <f t="shared" si="45"/>
        <v>1.690720112802924E-2</v>
      </c>
      <c r="N179" s="195"/>
      <c r="O179" s="113">
        <v>177</v>
      </c>
      <c r="P179" s="113">
        <v>0</v>
      </c>
      <c r="Q179" s="113">
        <v>1.6747525564226536E-2</v>
      </c>
      <c r="R179" s="134">
        <v>1.7009932059591473E-2</v>
      </c>
      <c r="S179" s="134">
        <v>1.6955520913816583E-2</v>
      </c>
      <c r="T179" s="134">
        <v>1.6836493575479408E-2</v>
      </c>
      <c r="U179" s="134">
        <v>1.7203225696670724E-2</v>
      </c>
      <c r="V179" s="134">
        <v>1.7086999661839512E-2</v>
      </c>
      <c r="W179" s="134">
        <v>1.6996314400266339E-2</v>
      </c>
      <c r="X179" s="134">
        <v>1.690720112802924E-2</v>
      </c>
      <c r="Y179" s="134">
        <v>1.7168498267042372E-2</v>
      </c>
      <c r="Z179" s="134">
        <v>1.7428216497280095E-2</v>
      </c>
      <c r="AA179" s="134">
        <v>1.695041636105039E-2</v>
      </c>
      <c r="AB179" s="134">
        <v>1.7414061292593028E-2</v>
      </c>
      <c r="AC179" s="134">
        <v>1.720622198906013E-2</v>
      </c>
      <c r="AD179" s="134">
        <v>1.7080827974094354E-2</v>
      </c>
      <c r="AE179" s="134">
        <v>1.7313247671871868E-2</v>
      </c>
      <c r="AF179" s="134">
        <v>1.6956025473438538E-2</v>
      </c>
      <c r="AG179" s="134">
        <v>1.7117255131705159E-2</v>
      </c>
      <c r="AH179" s="134">
        <v>1.6814518779379978E-2</v>
      </c>
      <c r="AI179" s="134">
        <v>1.7069436046277635E-2</v>
      </c>
      <c r="AJ179" s="134">
        <v>1.6939413316907893E-2</v>
      </c>
      <c r="AK179" s="134">
        <v>1.719346265690247E-2</v>
      </c>
      <c r="AL179" s="134">
        <v>1.7161459713348436E-2</v>
      </c>
      <c r="AM179" s="134">
        <v>1.6860801541318384E-2</v>
      </c>
      <c r="AN179" s="113">
        <v>1.6992756604081418E-2</v>
      </c>
      <c r="AO179" s="113">
        <v>1.7038274903746264E-2</v>
      </c>
      <c r="AP179" s="113">
        <v>1.725507894387681E-2</v>
      </c>
      <c r="AQ179" s="113">
        <v>1.7002749995337119E-2</v>
      </c>
      <c r="AR179" s="113">
        <v>1.6882566384411584E-2</v>
      </c>
      <c r="AS179" s="113">
        <v>1.6823080470422646E-2</v>
      </c>
      <c r="AT179" s="113">
        <v>1.7381500251264996E-2</v>
      </c>
      <c r="AU179" s="113">
        <v>1.7119215019861609E-2</v>
      </c>
      <c r="AV179" s="113">
        <v>1.6978633925670391E-2</v>
      </c>
      <c r="AW179" s="113">
        <v>1.6908543562592665E-2</v>
      </c>
      <c r="AX179" s="113">
        <v>1.6810530680632627E-2</v>
      </c>
      <c r="AY179" s="113">
        <v>1.6892478484389146E-2</v>
      </c>
      <c r="AZ179" s="113">
        <v>1.7124782362528762E-2</v>
      </c>
      <c r="BA179" s="113">
        <v>1.7190103196549511E-2</v>
      </c>
      <c r="BB179" s="113">
        <v>1.6923297552258253E-2</v>
      </c>
      <c r="BC179" s="113">
        <v>1.6879451969016607E-2</v>
      </c>
      <c r="BD179" s="113">
        <v>1.6966263387364029E-2</v>
      </c>
      <c r="BE179" s="113">
        <v>1.6986713033060617E-2</v>
      </c>
      <c r="BF179" s="113">
        <v>1.7250460353881336E-2</v>
      </c>
      <c r="BG179" s="113">
        <v>1.7318240947118611E-2</v>
      </c>
      <c r="BH179" s="113">
        <v>1.6424473897077706E-2</v>
      </c>
      <c r="BI179" s="113">
        <v>1.6898903802612567E-2</v>
      </c>
      <c r="BJ179" s="113">
        <v>1.7065638512686939E-2</v>
      </c>
      <c r="BK179" s="113">
        <v>1.7635386805908114E-2</v>
      </c>
      <c r="BL179" s="113">
        <v>1.715467325690679E-2</v>
      </c>
      <c r="BM179" s="113">
        <v>1.7190495573677769E-2</v>
      </c>
      <c r="BN179" s="113">
        <v>1.7114629359302573E-2</v>
      </c>
      <c r="BO179" s="113">
        <v>1.6952934743774482E-2</v>
      </c>
      <c r="BP179" s="113">
        <v>1.7167145572104206E-2</v>
      </c>
      <c r="BQ179" s="113">
        <v>1.7630669223099804E-2</v>
      </c>
      <c r="BR179" s="113">
        <v>1.6786752067508934E-2</v>
      </c>
      <c r="BS179" s="113">
        <v>1.7071273312970148E-2</v>
      </c>
      <c r="BT179" s="113">
        <v>1.7054156160156039E-2</v>
      </c>
      <c r="BU179" s="113">
        <v>1.6892411172958977E-2</v>
      </c>
      <c r="BV179" s="113">
        <v>1.6875012456433913E-2</v>
      </c>
      <c r="BW179" s="113">
        <v>1.6863830652238253E-2</v>
      </c>
      <c r="BX179" s="113">
        <v>1.7276607721454604E-2</v>
      </c>
      <c r="BY179" s="113">
        <v>1.6922988035720829E-2</v>
      </c>
      <c r="BZ179" s="113">
        <v>1.6870773683148002E-2</v>
      </c>
      <c r="CA179" s="113">
        <v>1.6977158990882913E-2</v>
      </c>
      <c r="CB179" s="113">
        <v>1.6762540532253616E-2</v>
      </c>
      <c r="CC179" s="113">
        <v>1.68594357359904E-2</v>
      </c>
      <c r="CD179" s="113">
        <v>1.6943170190737777E-2</v>
      </c>
      <c r="CE179" s="113">
        <v>1.6836736100497216E-2</v>
      </c>
      <c r="CF179" s="113">
        <v>1.6995014078462347E-2</v>
      </c>
      <c r="CG179" s="113">
        <v>1.6954615724874465E-2</v>
      </c>
      <c r="CH179" s="113">
        <v>1.7261879459545361E-2</v>
      </c>
      <c r="CI179" s="113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1"/>
      <c r="O180" s="113">
        <v>178</v>
      </c>
      <c r="P180" s="113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1"/>
      <c r="O181" s="113">
        <v>179</v>
      </c>
      <c r="P181" s="113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1"/>
      <c r="O182" s="113">
        <v>180</v>
      </c>
      <c r="P182" s="113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7"/>
      <c r="G183" s="107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5"/>
      <c r="O183" s="113">
        <v>181</v>
      </c>
      <c r="P183" s="113">
        <v>0</v>
      </c>
      <c r="Q183" s="113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35">
        <v>1</v>
      </c>
      <c r="AN183" s="113">
        <v>1</v>
      </c>
      <c r="AO183" s="113">
        <v>1</v>
      </c>
      <c r="AP183" s="113">
        <v>1</v>
      </c>
      <c r="AQ183" s="113">
        <v>1</v>
      </c>
      <c r="AR183" s="113">
        <v>1</v>
      </c>
      <c r="AS183" s="113">
        <v>1</v>
      </c>
      <c r="AT183" s="113">
        <v>1</v>
      </c>
      <c r="AU183" s="113">
        <v>1</v>
      </c>
      <c r="AV183" s="113">
        <v>1</v>
      </c>
      <c r="AW183" s="113">
        <v>1</v>
      </c>
      <c r="AX183" s="113">
        <v>1</v>
      </c>
      <c r="AY183" s="113">
        <v>1</v>
      </c>
      <c r="AZ183" s="113">
        <v>1</v>
      </c>
      <c r="BA183" s="113">
        <v>1</v>
      </c>
      <c r="BB183" s="113">
        <v>1</v>
      </c>
      <c r="BC183" s="113">
        <v>1</v>
      </c>
      <c r="BD183" s="113">
        <v>1</v>
      </c>
      <c r="BE183" s="113">
        <v>1</v>
      </c>
      <c r="BF183" s="113">
        <v>1</v>
      </c>
      <c r="BG183" s="113">
        <v>1</v>
      </c>
      <c r="BH183" s="113">
        <v>1</v>
      </c>
      <c r="BI183" s="113">
        <v>1</v>
      </c>
      <c r="BJ183" s="113">
        <v>1</v>
      </c>
      <c r="BK183" s="113">
        <v>1</v>
      </c>
      <c r="BL183" s="113">
        <v>1</v>
      </c>
      <c r="BM183" s="113">
        <v>1</v>
      </c>
      <c r="BN183" s="113">
        <v>1</v>
      </c>
      <c r="BO183" s="113">
        <v>1</v>
      </c>
      <c r="BP183" s="113">
        <v>1</v>
      </c>
      <c r="BQ183" s="113">
        <v>1</v>
      </c>
      <c r="BR183" s="113">
        <v>1</v>
      </c>
      <c r="BS183" s="113">
        <v>1</v>
      </c>
      <c r="BT183" s="113">
        <v>1</v>
      </c>
      <c r="BU183" s="113">
        <v>1</v>
      </c>
      <c r="BV183" s="113">
        <v>1</v>
      </c>
      <c r="BW183" s="113">
        <v>1</v>
      </c>
      <c r="BX183" s="113">
        <v>1</v>
      </c>
      <c r="BY183" s="113">
        <v>1</v>
      </c>
      <c r="BZ183" s="113">
        <v>1</v>
      </c>
      <c r="CA183" s="113">
        <v>1</v>
      </c>
      <c r="CB183" s="113">
        <v>1</v>
      </c>
      <c r="CC183" s="113">
        <v>1</v>
      </c>
      <c r="CD183" s="113">
        <v>1</v>
      </c>
      <c r="CE183" s="113">
        <v>1</v>
      </c>
      <c r="CF183" s="113">
        <v>1</v>
      </c>
      <c r="CG183" s="113">
        <v>1</v>
      </c>
      <c r="CH183" s="113">
        <v>1</v>
      </c>
      <c r="CI183" s="113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7"/>
      <c r="G184" s="107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5"/>
      <c r="O184" s="113">
        <v>182</v>
      </c>
      <c r="P184" s="113">
        <v>0</v>
      </c>
      <c r="Q184" s="113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35">
        <v>0.16439999999999999</v>
      </c>
      <c r="AN184" s="113">
        <v>0.16439999999999999</v>
      </c>
      <c r="AO184" s="113">
        <v>0.16439999999999999</v>
      </c>
      <c r="AP184" s="113">
        <v>0.16439999999999999</v>
      </c>
      <c r="AQ184" s="113">
        <v>0.16439999999999999</v>
      </c>
      <c r="AR184" s="113">
        <v>0.16439999999999999</v>
      </c>
      <c r="AS184" s="113">
        <v>0.16439999999999999</v>
      </c>
      <c r="AT184" s="113">
        <v>0.16439999999999999</v>
      </c>
      <c r="AU184" s="113">
        <v>0.16439999999999999</v>
      </c>
      <c r="AV184" s="113">
        <v>0.16439999999999999</v>
      </c>
      <c r="AW184" s="113">
        <v>0.16439999999999999</v>
      </c>
      <c r="AX184" s="113">
        <v>0.16439999999999999</v>
      </c>
      <c r="AY184" s="113">
        <v>0.16439999999999999</v>
      </c>
      <c r="AZ184" s="113">
        <v>0.16439999999999999</v>
      </c>
      <c r="BA184" s="113">
        <v>0.16439999999999999</v>
      </c>
      <c r="BB184" s="113">
        <v>0.16439999999999999</v>
      </c>
      <c r="BC184" s="113">
        <v>0.16439999999999999</v>
      </c>
      <c r="BD184" s="113">
        <v>0.16439999999999999</v>
      </c>
      <c r="BE184" s="113">
        <v>0.16439999999999999</v>
      </c>
      <c r="BF184" s="113">
        <v>0.16439999999999999</v>
      </c>
      <c r="BG184" s="113">
        <v>0.16439999999999999</v>
      </c>
      <c r="BH184" s="113">
        <v>0.16439999999999999</v>
      </c>
      <c r="BI184" s="113">
        <v>0.16439999999999999</v>
      </c>
      <c r="BJ184" s="113">
        <v>0.16439999999999999</v>
      </c>
      <c r="BK184" s="113">
        <v>0.16439999999999999</v>
      </c>
      <c r="BL184" s="113">
        <v>0.16439999999999999</v>
      </c>
      <c r="BM184" s="113">
        <v>0.16439999999999999</v>
      </c>
      <c r="BN184" s="113">
        <v>0.16439999999999999</v>
      </c>
      <c r="BO184" s="113">
        <v>0.16439999999999999</v>
      </c>
      <c r="BP184" s="113">
        <v>0.16439999999999999</v>
      </c>
      <c r="BQ184" s="113">
        <v>0.16439999999999999</v>
      </c>
      <c r="BR184" s="113">
        <v>0.16439999999999999</v>
      </c>
      <c r="BS184" s="113">
        <v>0.16439999999999999</v>
      </c>
      <c r="BT184" s="113">
        <v>0.16439999999999999</v>
      </c>
      <c r="BU184" s="113">
        <v>0.16439999999999999</v>
      </c>
      <c r="BV184" s="113">
        <v>0.16439999999999999</v>
      </c>
      <c r="BW184" s="113">
        <v>0.16439999999999999</v>
      </c>
      <c r="BX184" s="113">
        <v>0.16439999999999999</v>
      </c>
      <c r="BY184" s="113">
        <v>0.16439999999999999</v>
      </c>
      <c r="BZ184" s="113">
        <v>0.16439999999999999</v>
      </c>
      <c r="CA184" s="113">
        <v>0.16439999999999999</v>
      </c>
      <c r="CB184" s="113">
        <v>0.16439999999999999</v>
      </c>
      <c r="CC184" s="113">
        <v>0.16439999999999999</v>
      </c>
      <c r="CD184" s="113">
        <v>0.16439999999999999</v>
      </c>
      <c r="CE184" s="113">
        <v>0.16439999999999999</v>
      </c>
      <c r="CF184" s="113">
        <v>0.16439999999999999</v>
      </c>
      <c r="CG184" s="113">
        <v>0.16439999999999999</v>
      </c>
      <c r="CH184" s="113">
        <v>0.16439999999999999</v>
      </c>
      <c r="CI184" s="113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7"/>
      <c r="G185" s="107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5"/>
      <c r="O185" s="113">
        <v>183</v>
      </c>
      <c r="P185" s="113">
        <v>0</v>
      </c>
      <c r="Q185" s="113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35">
        <v>63422.311800000003</v>
      </c>
      <c r="AN185" s="113">
        <v>63422.311800000003</v>
      </c>
      <c r="AO185" s="113">
        <v>63422.311800000003</v>
      </c>
      <c r="AP185" s="113">
        <v>63422.311800000003</v>
      </c>
      <c r="AQ185" s="113">
        <v>63422.311800000003</v>
      </c>
      <c r="AR185" s="113">
        <v>63422.311800000003</v>
      </c>
      <c r="AS185" s="113">
        <v>63422.311800000003</v>
      </c>
      <c r="AT185" s="113">
        <v>63422.311800000003</v>
      </c>
      <c r="AU185" s="113">
        <v>63422.311800000003</v>
      </c>
      <c r="AV185" s="113">
        <v>63422.311800000003</v>
      </c>
      <c r="AW185" s="113">
        <v>63422.311800000003</v>
      </c>
      <c r="AX185" s="113">
        <v>63422.311800000003</v>
      </c>
      <c r="AY185" s="113">
        <v>63422.311800000003</v>
      </c>
      <c r="AZ185" s="113">
        <v>63422.311800000003</v>
      </c>
      <c r="BA185" s="113">
        <v>63422.311800000003</v>
      </c>
      <c r="BB185" s="113">
        <v>63422.311800000003</v>
      </c>
      <c r="BC185" s="113">
        <v>63422.311800000003</v>
      </c>
      <c r="BD185" s="113">
        <v>63422.311800000003</v>
      </c>
      <c r="BE185" s="113">
        <v>63422.311800000003</v>
      </c>
      <c r="BF185" s="113">
        <v>63422.311800000003</v>
      </c>
      <c r="BG185" s="113">
        <v>63422.311800000003</v>
      </c>
      <c r="BH185" s="113">
        <v>63422.311800000003</v>
      </c>
      <c r="BI185" s="113">
        <v>63422.311800000003</v>
      </c>
      <c r="BJ185" s="113">
        <v>63422.311800000003</v>
      </c>
      <c r="BK185" s="113">
        <v>63422.311800000003</v>
      </c>
      <c r="BL185" s="113">
        <v>63422.311800000003</v>
      </c>
      <c r="BM185" s="113">
        <v>63422.311800000003</v>
      </c>
      <c r="BN185" s="113">
        <v>63422.311800000003</v>
      </c>
      <c r="BO185" s="113">
        <v>63422.311800000003</v>
      </c>
      <c r="BP185" s="113">
        <v>63422.311800000003</v>
      </c>
      <c r="BQ185" s="113">
        <v>63422.311800000003</v>
      </c>
      <c r="BR185" s="113">
        <v>63422.311800000003</v>
      </c>
      <c r="BS185" s="113">
        <v>63422.311800000003</v>
      </c>
      <c r="BT185" s="113">
        <v>63422.311800000003</v>
      </c>
      <c r="BU185" s="113">
        <v>63422.311800000003</v>
      </c>
      <c r="BV185" s="113">
        <v>63422.311800000003</v>
      </c>
      <c r="BW185" s="113">
        <v>63422.311800000003</v>
      </c>
      <c r="BX185" s="113">
        <v>63422.311800000003</v>
      </c>
      <c r="BY185" s="113">
        <v>63422.311800000003</v>
      </c>
      <c r="BZ185" s="113">
        <v>63422.311800000003</v>
      </c>
      <c r="CA185" s="113">
        <v>63422.311800000003</v>
      </c>
      <c r="CB185" s="113">
        <v>63422.311800000003</v>
      </c>
      <c r="CC185" s="113">
        <v>63422.311800000003</v>
      </c>
      <c r="CD185" s="113">
        <v>63422.311800000003</v>
      </c>
      <c r="CE185" s="113">
        <v>63422.311800000003</v>
      </c>
      <c r="CF185" s="113">
        <v>63422.311800000003</v>
      </c>
      <c r="CG185" s="113">
        <v>63422.311800000003</v>
      </c>
      <c r="CH185" s="113">
        <v>63422.311800000003</v>
      </c>
      <c r="CI185" s="113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7"/>
      <c r="G186" s="107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5"/>
      <c r="O186" s="113">
        <v>184</v>
      </c>
      <c r="P186" s="113">
        <v>0</v>
      </c>
      <c r="Q186" s="113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27">
        <v>345129.01459999999</v>
      </c>
      <c r="AN186" s="113">
        <v>345129.01459999999</v>
      </c>
      <c r="AO186" s="113">
        <v>345129.01459999999</v>
      </c>
      <c r="AP186" s="113">
        <v>345129.01459999999</v>
      </c>
      <c r="AQ186" s="113">
        <v>345129.01459999999</v>
      </c>
      <c r="AR186" s="113">
        <v>345129.01459999999</v>
      </c>
      <c r="AS186" s="113">
        <v>345129.01459999999</v>
      </c>
      <c r="AT186" s="113">
        <v>345129.01459999999</v>
      </c>
      <c r="AU186" s="113">
        <v>345129.01459999999</v>
      </c>
      <c r="AV186" s="113">
        <v>345129.01459999999</v>
      </c>
      <c r="AW186" s="113">
        <v>345129.01459999999</v>
      </c>
      <c r="AX186" s="113">
        <v>345129.01459999999</v>
      </c>
      <c r="AY186" s="113">
        <v>345129.01459999999</v>
      </c>
      <c r="AZ186" s="113">
        <v>345129.01459999999</v>
      </c>
      <c r="BA186" s="113">
        <v>345129.01459999999</v>
      </c>
      <c r="BB186" s="113">
        <v>345129.01459999999</v>
      </c>
      <c r="BC186" s="113">
        <v>345129.01459999999</v>
      </c>
      <c r="BD186" s="113">
        <v>345129.01459999999</v>
      </c>
      <c r="BE186" s="113">
        <v>345129.01459999999</v>
      </c>
      <c r="BF186" s="113">
        <v>345129.01459999999</v>
      </c>
      <c r="BG186" s="113">
        <v>345129.01459999999</v>
      </c>
      <c r="BH186" s="113">
        <v>345129.01459999999</v>
      </c>
      <c r="BI186" s="113">
        <v>345129.01459999999</v>
      </c>
      <c r="BJ186" s="113">
        <v>345129.01459999999</v>
      </c>
      <c r="BK186" s="113">
        <v>345129.01459999999</v>
      </c>
      <c r="BL186" s="113">
        <v>345129.01459999999</v>
      </c>
      <c r="BM186" s="113">
        <v>345129.01459999999</v>
      </c>
      <c r="BN186" s="113">
        <v>345129.01459999999</v>
      </c>
      <c r="BO186" s="113">
        <v>345129.01459999999</v>
      </c>
      <c r="BP186" s="113">
        <v>345129.01459999999</v>
      </c>
      <c r="BQ186" s="113">
        <v>345129.01459999999</v>
      </c>
      <c r="BR186" s="113">
        <v>345129.01459999999</v>
      </c>
      <c r="BS186" s="113">
        <v>345129.01459999999</v>
      </c>
      <c r="BT186" s="113">
        <v>345129.01459999999</v>
      </c>
      <c r="BU186" s="113">
        <v>345129.01459999999</v>
      </c>
      <c r="BV186" s="113">
        <v>345129.01459999999</v>
      </c>
      <c r="BW186" s="113">
        <v>345129.01459999999</v>
      </c>
      <c r="BX186" s="113">
        <v>345129.01459999999</v>
      </c>
      <c r="BY186" s="113">
        <v>345129.01459999999</v>
      </c>
      <c r="BZ186" s="113">
        <v>345129.01459999999</v>
      </c>
      <c r="CA186" s="113">
        <v>345129.01459999999</v>
      </c>
      <c r="CB186" s="113">
        <v>345129.01459999999</v>
      </c>
      <c r="CC186" s="113">
        <v>345129.01459999999</v>
      </c>
      <c r="CD186" s="113">
        <v>345129.01459999999</v>
      </c>
      <c r="CE186" s="113">
        <v>345129.01459999999</v>
      </c>
      <c r="CF186" s="113">
        <v>345129.01459999999</v>
      </c>
      <c r="CG186" s="113">
        <v>345129.01459999999</v>
      </c>
      <c r="CH186" s="113">
        <v>345129.01459999999</v>
      </c>
      <c r="CI186" s="113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9"/>
      <c r="O187" s="113">
        <v>185</v>
      </c>
      <c r="P187" s="113">
        <v>0</v>
      </c>
      <c r="Q187" s="113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27">
        <v>1630327994.0632999</v>
      </c>
      <c r="AN187" s="113">
        <v>1630327994.0632999</v>
      </c>
      <c r="AO187" s="113">
        <v>1630327994.0632999</v>
      </c>
      <c r="AP187" s="113">
        <v>1630327994.0632999</v>
      </c>
      <c r="AQ187" s="113">
        <v>1630327994.0632999</v>
      </c>
      <c r="AR187" s="113">
        <v>1630327994.0632999</v>
      </c>
      <c r="AS187" s="113">
        <v>1630327994.0632999</v>
      </c>
      <c r="AT187" s="113">
        <v>1630327994.0632999</v>
      </c>
      <c r="AU187" s="113">
        <v>1630327994.0632999</v>
      </c>
      <c r="AV187" s="113">
        <v>1630327994.0632999</v>
      </c>
      <c r="AW187" s="113">
        <v>1630327994.0632999</v>
      </c>
      <c r="AX187" s="113">
        <v>1630327994.0632999</v>
      </c>
      <c r="AY187" s="113">
        <v>1630327994.0632999</v>
      </c>
      <c r="AZ187" s="113">
        <v>1630327994.0632999</v>
      </c>
      <c r="BA187" s="113">
        <v>1630327994.0632999</v>
      </c>
      <c r="BB187" s="113">
        <v>1630327994.0632999</v>
      </c>
      <c r="BC187" s="113">
        <v>1630327994.0632999</v>
      </c>
      <c r="BD187" s="113">
        <v>1630327994.0632999</v>
      </c>
      <c r="BE187" s="113">
        <v>1630327994.0632999</v>
      </c>
      <c r="BF187" s="113">
        <v>1630327994.0632999</v>
      </c>
      <c r="BG187" s="113">
        <v>1630327994.0632999</v>
      </c>
      <c r="BH187" s="113">
        <v>1630327994.0632999</v>
      </c>
      <c r="BI187" s="113">
        <v>1630327994.0632999</v>
      </c>
      <c r="BJ187" s="113">
        <v>1630327994.0632999</v>
      </c>
      <c r="BK187" s="113">
        <v>1630327994.0632999</v>
      </c>
      <c r="BL187" s="113">
        <v>1630327994.0632999</v>
      </c>
      <c r="BM187" s="113">
        <v>1630327994.0632999</v>
      </c>
      <c r="BN187" s="113">
        <v>1630327994.0632999</v>
      </c>
      <c r="BO187" s="113">
        <v>1630327994.0632999</v>
      </c>
      <c r="BP187" s="113">
        <v>1630327994.0632999</v>
      </c>
      <c r="BQ187" s="113">
        <v>1630327994.0632999</v>
      </c>
      <c r="BR187" s="113">
        <v>1630327994.0632999</v>
      </c>
      <c r="BS187" s="113">
        <v>1630327994.0632999</v>
      </c>
      <c r="BT187" s="113">
        <v>1630327994.0632999</v>
      </c>
      <c r="BU187" s="113">
        <v>1630327994.0632999</v>
      </c>
      <c r="BV187" s="113">
        <v>1630327994.0632999</v>
      </c>
      <c r="BW187" s="113">
        <v>1630327994.0632999</v>
      </c>
      <c r="BX187" s="113">
        <v>1630327994.0632999</v>
      </c>
      <c r="BY187" s="113">
        <v>1630327994.0632999</v>
      </c>
      <c r="BZ187" s="113">
        <v>1630327994.0632999</v>
      </c>
      <c r="CA187" s="113">
        <v>1630327994.0632999</v>
      </c>
      <c r="CB187" s="113">
        <v>1630327994.0632999</v>
      </c>
      <c r="CC187" s="113">
        <v>1630327994.0632999</v>
      </c>
      <c r="CD187" s="113">
        <v>1630327994.0632999</v>
      </c>
      <c r="CE187" s="113">
        <v>1630327994.0632999</v>
      </c>
      <c r="CF187" s="113">
        <v>1630327994.0632999</v>
      </c>
      <c r="CG187" s="113">
        <v>1630327994.0632999</v>
      </c>
      <c r="CH187" s="113">
        <v>1630327994.0632999</v>
      </c>
      <c r="CI187" s="113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7"/>
      <c r="G188" s="107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5"/>
      <c r="O188" s="113">
        <v>186</v>
      </c>
      <c r="P188" s="113">
        <v>0</v>
      </c>
      <c r="Q188" s="113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35">
        <v>1</v>
      </c>
      <c r="AN188" s="113">
        <v>1</v>
      </c>
      <c r="AO188" s="113">
        <v>1</v>
      </c>
      <c r="AP188" s="113">
        <v>1</v>
      </c>
      <c r="AQ188" s="113">
        <v>1</v>
      </c>
      <c r="AR188" s="113">
        <v>1</v>
      </c>
      <c r="AS188" s="113">
        <v>1</v>
      </c>
      <c r="AT188" s="113">
        <v>1</v>
      </c>
      <c r="AU188" s="113">
        <v>1</v>
      </c>
      <c r="AV188" s="113">
        <v>1</v>
      </c>
      <c r="AW188" s="113">
        <v>1</v>
      </c>
      <c r="AX188" s="113">
        <v>1</v>
      </c>
      <c r="AY188" s="113">
        <v>1</v>
      </c>
      <c r="AZ188" s="113">
        <v>1</v>
      </c>
      <c r="BA188" s="113">
        <v>1</v>
      </c>
      <c r="BB188" s="113">
        <v>1</v>
      </c>
      <c r="BC188" s="113">
        <v>1</v>
      </c>
      <c r="BD188" s="113">
        <v>1</v>
      </c>
      <c r="BE188" s="113">
        <v>1</v>
      </c>
      <c r="BF188" s="113">
        <v>1</v>
      </c>
      <c r="BG188" s="113">
        <v>1</v>
      </c>
      <c r="BH188" s="113">
        <v>1</v>
      </c>
      <c r="BI188" s="113">
        <v>1</v>
      </c>
      <c r="BJ188" s="113">
        <v>1</v>
      </c>
      <c r="BK188" s="113">
        <v>1</v>
      </c>
      <c r="BL188" s="113">
        <v>1</v>
      </c>
      <c r="BM188" s="113">
        <v>1</v>
      </c>
      <c r="BN188" s="113">
        <v>1</v>
      </c>
      <c r="BO188" s="113">
        <v>1</v>
      </c>
      <c r="BP188" s="113">
        <v>1</v>
      </c>
      <c r="BQ188" s="113">
        <v>1</v>
      </c>
      <c r="BR188" s="113">
        <v>1</v>
      </c>
      <c r="BS188" s="113">
        <v>1</v>
      </c>
      <c r="BT188" s="113">
        <v>1</v>
      </c>
      <c r="BU188" s="113">
        <v>1</v>
      </c>
      <c r="BV188" s="113">
        <v>1</v>
      </c>
      <c r="BW188" s="113">
        <v>1</v>
      </c>
      <c r="BX188" s="113">
        <v>1</v>
      </c>
      <c r="BY188" s="113">
        <v>1</v>
      </c>
      <c r="BZ188" s="113">
        <v>1</v>
      </c>
      <c r="CA188" s="113">
        <v>1</v>
      </c>
      <c r="CB188" s="113">
        <v>1</v>
      </c>
      <c r="CC188" s="113">
        <v>1</v>
      </c>
      <c r="CD188" s="113">
        <v>1</v>
      </c>
      <c r="CE188" s="113">
        <v>1</v>
      </c>
      <c r="CF188" s="113">
        <v>1</v>
      </c>
      <c r="CG188" s="113">
        <v>1</v>
      </c>
      <c r="CH188" s="113">
        <v>1</v>
      </c>
      <c r="CI188" s="113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7"/>
      <c r="G189" s="107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5"/>
      <c r="O189" s="113">
        <v>187</v>
      </c>
      <c r="P189" s="113">
        <v>0</v>
      </c>
      <c r="Q189" s="113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35">
        <v>1</v>
      </c>
      <c r="AN189" s="113">
        <v>1</v>
      </c>
      <c r="AO189" s="113">
        <v>1</v>
      </c>
      <c r="AP189" s="113">
        <v>1</v>
      </c>
      <c r="AQ189" s="113">
        <v>1</v>
      </c>
      <c r="AR189" s="113">
        <v>1</v>
      </c>
      <c r="AS189" s="113">
        <v>1</v>
      </c>
      <c r="AT189" s="113">
        <v>1</v>
      </c>
      <c r="AU189" s="113">
        <v>1</v>
      </c>
      <c r="AV189" s="113">
        <v>1</v>
      </c>
      <c r="AW189" s="113">
        <v>1</v>
      </c>
      <c r="AX189" s="113">
        <v>1</v>
      </c>
      <c r="AY189" s="113">
        <v>1</v>
      </c>
      <c r="AZ189" s="113">
        <v>1</v>
      </c>
      <c r="BA189" s="113">
        <v>1</v>
      </c>
      <c r="BB189" s="113">
        <v>1</v>
      </c>
      <c r="BC189" s="113">
        <v>1</v>
      </c>
      <c r="BD189" s="113">
        <v>1</v>
      </c>
      <c r="BE189" s="113">
        <v>1</v>
      </c>
      <c r="BF189" s="113">
        <v>1</v>
      </c>
      <c r="BG189" s="113">
        <v>1</v>
      </c>
      <c r="BH189" s="113">
        <v>1</v>
      </c>
      <c r="BI189" s="113">
        <v>1</v>
      </c>
      <c r="BJ189" s="113">
        <v>1</v>
      </c>
      <c r="BK189" s="113">
        <v>1</v>
      </c>
      <c r="BL189" s="113">
        <v>1</v>
      </c>
      <c r="BM189" s="113">
        <v>1</v>
      </c>
      <c r="BN189" s="113">
        <v>1</v>
      </c>
      <c r="BO189" s="113">
        <v>1</v>
      </c>
      <c r="BP189" s="113">
        <v>1</v>
      </c>
      <c r="BQ189" s="113">
        <v>1</v>
      </c>
      <c r="BR189" s="113">
        <v>1</v>
      </c>
      <c r="BS189" s="113">
        <v>1</v>
      </c>
      <c r="BT189" s="113">
        <v>1</v>
      </c>
      <c r="BU189" s="113">
        <v>1</v>
      </c>
      <c r="BV189" s="113">
        <v>1</v>
      </c>
      <c r="BW189" s="113">
        <v>1</v>
      </c>
      <c r="BX189" s="113">
        <v>1</v>
      </c>
      <c r="BY189" s="113">
        <v>1</v>
      </c>
      <c r="BZ189" s="113">
        <v>1</v>
      </c>
      <c r="CA189" s="113">
        <v>1</v>
      </c>
      <c r="CB189" s="113">
        <v>1</v>
      </c>
      <c r="CC189" s="113">
        <v>1</v>
      </c>
      <c r="CD189" s="113">
        <v>1</v>
      </c>
      <c r="CE189" s="113">
        <v>1</v>
      </c>
      <c r="CF189" s="113">
        <v>1</v>
      </c>
      <c r="CG189" s="113">
        <v>1</v>
      </c>
      <c r="CH189" s="113">
        <v>1</v>
      </c>
      <c r="CI189" s="113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7"/>
      <c r="G190" s="107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5"/>
      <c r="O190" s="113">
        <v>188</v>
      </c>
      <c r="P190" s="113">
        <v>0</v>
      </c>
      <c r="Q190" s="113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35">
        <v>1</v>
      </c>
      <c r="AN190" s="113">
        <v>1</v>
      </c>
      <c r="AO190" s="113">
        <v>1</v>
      </c>
      <c r="AP190" s="113">
        <v>1</v>
      </c>
      <c r="AQ190" s="113">
        <v>1</v>
      </c>
      <c r="AR190" s="113">
        <v>1</v>
      </c>
      <c r="AS190" s="113">
        <v>1</v>
      </c>
      <c r="AT190" s="113">
        <v>1</v>
      </c>
      <c r="AU190" s="113">
        <v>1</v>
      </c>
      <c r="AV190" s="113">
        <v>1</v>
      </c>
      <c r="AW190" s="113">
        <v>1</v>
      </c>
      <c r="AX190" s="113">
        <v>1</v>
      </c>
      <c r="AY190" s="113">
        <v>1</v>
      </c>
      <c r="AZ190" s="113">
        <v>1</v>
      </c>
      <c r="BA190" s="113">
        <v>1</v>
      </c>
      <c r="BB190" s="113">
        <v>1</v>
      </c>
      <c r="BC190" s="113">
        <v>1</v>
      </c>
      <c r="BD190" s="113">
        <v>1</v>
      </c>
      <c r="BE190" s="113">
        <v>1</v>
      </c>
      <c r="BF190" s="113">
        <v>1</v>
      </c>
      <c r="BG190" s="113">
        <v>1</v>
      </c>
      <c r="BH190" s="113">
        <v>1</v>
      </c>
      <c r="BI190" s="113">
        <v>1</v>
      </c>
      <c r="BJ190" s="113">
        <v>1</v>
      </c>
      <c r="BK190" s="113">
        <v>1</v>
      </c>
      <c r="BL190" s="113">
        <v>1</v>
      </c>
      <c r="BM190" s="113">
        <v>1</v>
      </c>
      <c r="BN190" s="113">
        <v>1</v>
      </c>
      <c r="BO190" s="113">
        <v>1</v>
      </c>
      <c r="BP190" s="113">
        <v>1</v>
      </c>
      <c r="BQ190" s="113">
        <v>1</v>
      </c>
      <c r="BR190" s="113">
        <v>1</v>
      </c>
      <c r="BS190" s="113">
        <v>1</v>
      </c>
      <c r="BT190" s="113">
        <v>1</v>
      </c>
      <c r="BU190" s="113">
        <v>1</v>
      </c>
      <c r="BV190" s="113">
        <v>1</v>
      </c>
      <c r="BW190" s="113">
        <v>1</v>
      </c>
      <c r="BX190" s="113">
        <v>1</v>
      </c>
      <c r="BY190" s="113">
        <v>1</v>
      </c>
      <c r="BZ190" s="113">
        <v>1</v>
      </c>
      <c r="CA190" s="113">
        <v>1</v>
      </c>
      <c r="CB190" s="113">
        <v>1</v>
      </c>
      <c r="CC190" s="113">
        <v>1</v>
      </c>
      <c r="CD190" s="113">
        <v>1</v>
      </c>
      <c r="CE190" s="113">
        <v>1</v>
      </c>
      <c r="CF190" s="113">
        <v>1</v>
      </c>
      <c r="CG190" s="113">
        <v>1</v>
      </c>
      <c r="CH190" s="113">
        <v>1</v>
      </c>
      <c r="CI190" s="113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7"/>
      <c r="G191" s="107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5"/>
      <c r="O191" s="113">
        <v>189</v>
      </c>
      <c r="P191" s="113">
        <v>0</v>
      </c>
      <c r="Q191" s="113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35">
        <v>1</v>
      </c>
      <c r="AN191" s="113">
        <v>1</v>
      </c>
      <c r="AO191" s="113">
        <v>1</v>
      </c>
      <c r="AP191" s="113">
        <v>1</v>
      </c>
      <c r="AQ191" s="113">
        <v>1</v>
      </c>
      <c r="AR191" s="113">
        <v>1</v>
      </c>
      <c r="AS191" s="113">
        <v>1</v>
      </c>
      <c r="AT191" s="113">
        <v>1</v>
      </c>
      <c r="AU191" s="113">
        <v>1</v>
      </c>
      <c r="AV191" s="113">
        <v>1</v>
      </c>
      <c r="AW191" s="113">
        <v>1</v>
      </c>
      <c r="AX191" s="113">
        <v>1</v>
      </c>
      <c r="AY191" s="113">
        <v>1</v>
      </c>
      <c r="AZ191" s="113">
        <v>1</v>
      </c>
      <c r="BA191" s="113">
        <v>1</v>
      </c>
      <c r="BB191" s="113">
        <v>1</v>
      </c>
      <c r="BC191" s="113">
        <v>1</v>
      </c>
      <c r="BD191" s="113">
        <v>1</v>
      </c>
      <c r="BE191" s="113">
        <v>1</v>
      </c>
      <c r="BF191" s="113">
        <v>1</v>
      </c>
      <c r="BG191" s="113">
        <v>1</v>
      </c>
      <c r="BH191" s="113">
        <v>1</v>
      </c>
      <c r="BI191" s="113">
        <v>1</v>
      </c>
      <c r="BJ191" s="113">
        <v>1</v>
      </c>
      <c r="BK191" s="113">
        <v>1</v>
      </c>
      <c r="BL191" s="113">
        <v>1</v>
      </c>
      <c r="BM191" s="113">
        <v>1</v>
      </c>
      <c r="BN191" s="113">
        <v>1</v>
      </c>
      <c r="BO191" s="113">
        <v>1</v>
      </c>
      <c r="BP191" s="113">
        <v>1</v>
      </c>
      <c r="BQ191" s="113">
        <v>1</v>
      </c>
      <c r="BR191" s="113">
        <v>1</v>
      </c>
      <c r="BS191" s="113">
        <v>1</v>
      </c>
      <c r="BT191" s="113">
        <v>1</v>
      </c>
      <c r="BU191" s="113">
        <v>1</v>
      </c>
      <c r="BV191" s="113">
        <v>1</v>
      </c>
      <c r="BW191" s="113">
        <v>1</v>
      </c>
      <c r="BX191" s="113">
        <v>1</v>
      </c>
      <c r="BY191" s="113">
        <v>1</v>
      </c>
      <c r="BZ191" s="113">
        <v>1</v>
      </c>
      <c r="CA191" s="113">
        <v>1</v>
      </c>
      <c r="CB191" s="113">
        <v>1</v>
      </c>
      <c r="CC191" s="113">
        <v>1</v>
      </c>
      <c r="CD191" s="113">
        <v>1</v>
      </c>
      <c r="CE191" s="113">
        <v>1</v>
      </c>
      <c r="CF191" s="113">
        <v>1</v>
      </c>
      <c r="CG191" s="113">
        <v>1</v>
      </c>
      <c r="CH191" s="113">
        <v>1</v>
      </c>
      <c r="CI191" s="113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7"/>
      <c r="G192" s="107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5"/>
      <c r="O192" s="113">
        <v>190</v>
      </c>
      <c r="P192" s="113">
        <v>0</v>
      </c>
      <c r="Q192" s="113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35">
        <v>1</v>
      </c>
      <c r="AN192" s="113">
        <v>1</v>
      </c>
      <c r="AO192" s="113">
        <v>1</v>
      </c>
      <c r="AP192" s="113">
        <v>1</v>
      </c>
      <c r="AQ192" s="113">
        <v>1</v>
      </c>
      <c r="AR192" s="113">
        <v>1</v>
      </c>
      <c r="AS192" s="113">
        <v>1</v>
      </c>
      <c r="AT192" s="113">
        <v>1</v>
      </c>
      <c r="AU192" s="113">
        <v>1</v>
      </c>
      <c r="AV192" s="113">
        <v>1</v>
      </c>
      <c r="AW192" s="113">
        <v>1</v>
      </c>
      <c r="AX192" s="113">
        <v>1</v>
      </c>
      <c r="AY192" s="113">
        <v>1</v>
      </c>
      <c r="AZ192" s="113">
        <v>1</v>
      </c>
      <c r="BA192" s="113">
        <v>1</v>
      </c>
      <c r="BB192" s="113">
        <v>1</v>
      </c>
      <c r="BC192" s="113">
        <v>1</v>
      </c>
      <c r="BD192" s="113">
        <v>1</v>
      </c>
      <c r="BE192" s="113">
        <v>1</v>
      </c>
      <c r="BF192" s="113">
        <v>1</v>
      </c>
      <c r="BG192" s="113">
        <v>1</v>
      </c>
      <c r="BH192" s="113">
        <v>1</v>
      </c>
      <c r="BI192" s="113">
        <v>1</v>
      </c>
      <c r="BJ192" s="113">
        <v>1</v>
      </c>
      <c r="BK192" s="113">
        <v>1</v>
      </c>
      <c r="BL192" s="113">
        <v>1</v>
      </c>
      <c r="BM192" s="113">
        <v>1</v>
      </c>
      <c r="BN192" s="113">
        <v>1</v>
      </c>
      <c r="BO192" s="113">
        <v>1</v>
      </c>
      <c r="BP192" s="113">
        <v>1</v>
      </c>
      <c r="BQ192" s="113">
        <v>1</v>
      </c>
      <c r="BR192" s="113">
        <v>1</v>
      </c>
      <c r="BS192" s="113">
        <v>1</v>
      </c>
      <c r="BT192" s="113">
        <v>1</v>
      </c>
      <c r="BU192" s="113">
        <v>1</v>
      </c>
      <c r="BV192" s="113">
        <v>1</v>
      </c>
      <c r="BW192" s="113">
        <v>1</v>
      </c>
      <c r="BX192" s="113">
        <v>1</v>
      </c>
      <c r="BY192" s="113">
        <v>1</v>
      </c>
      <c r="BZ192" s="113">
        <v>1</v>
      </c>
      <c r="CA192" s="113">
        <v>1</v>
      </c>
      <c r="CB192" s="113">
        <v>1</v>
      </c>
      <c r="CC192" s="113">
        <v>1</v>
      </c>
      <c r="CD192" s="113">
        <v>1</v>
      </c>
      <c r="CE192" s="113">
        <v>1</v>
      </c>
      <c r="CF192" s="113">
        <v>1</v>
      </c>
      <c r="CG192" s="113">
        <v>1</v>
      </c>
      <c r="CH192" s="113">
        <v>1</v>
      </c>
      <c r="CI192" s="113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7"/>
      <c r="G193" s="107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5"/>
      <c r="O193" s="113">
        <v>191</v>
      </c>
      <c r="P193" s="113">
        <v>0</v>
      </c>
      <c r="Q193" s="113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35">
        <v>1</v>
      </c>
      <c r="AN193" s="113">
        <v>1</v>
      </c>
      <c r="AO193" s="113">
        <v>1</v>
      </c>
      <c r="AP193" s="113">
        <v>1</v>
      </c>
      <c r="AQ193" s="113">
        <v>1</v>
      </c>
      <c r="AR193" s="113">
        <v>1</v>
      </c>
      <c r="AS193" s="113">
        <v>1</v>
      </c>
      <c r="AT193" s="113">
        <v>1</v>
      </c>
      <c r="AU193" s="113">
        <v>1</v>
      </c>
      <c r="AV193" s="113">
        <v>1</v>
      </c>
      <c r="AW193" s="113">
        <v>1</v>
      </c>
      <c r="AX193" s="113">
        <v>1</v>
      </c>
      <c r="AY193" s="113">
        <v>1</v>
      </c>
      <c r="AZ193" s="113">
        <v>1</v>
      </c>
      <c r="BA193" s="113">
        <v>1</v>
      </c>
      <c r="BB193" s="113">
        <v>1</v>
      </c>
      <c r="BC193" s="113">
        <v>1</v>
      </c>
      <c r="BD193" s="113">
        <v>1</v>
      </c>
      <c r="BE193" s="113">
        <v>1</v>
      </c>
      <c r="BF193" s="113">
        <v>1</v>
      </c>
      <c r="BG193" s="113">
        <v>1</v>
      </c>
      <c r="BH193" s="113">
        <v>1</v>
      </c>
      <c r="BI193" s="113">
        <v>1</v>
      </c>
      <c r="BJ193" s="113">
        <v>1</v>
      </c>
      <c r="BK193" s="113">
        <v>1</v>
      </c>
      <c r="BL193" s="113">
        <v>1</v>
      </c>
      <c r="BM193" s="113">
        <v>1</v>
      </c>
      <c r="BN193" s="113">
        <v>1</v>
      </c>
      <c r="BO193" s="113">
        <v>1</v>
      </c>
      <c r="BP193" s="113">
        <v>1</v>
      </c>
      <c r="BQ193" s="113">
        <v>1</v>
      </c>
      <c r="BR193" s="113">
        <v>1</v>
      </c>
      <c r="BS193" s="113">
        <v>1</v>
      </c>
      <c r="BT193" s="113">
        <v>1</v>
      </c>
      <c r="BU193" s="113">
        <v>1</v>
      </c>
      <c r="BV193" s="113">
        <v>1</v>
      </c>
      <c r="BW193" s="113">
        <v>1</v>
      </c>
      <c r="BX193" s="113">
        <v>1</v>
      </c>
      <c r="BY193" s="113">
        <v>1</v>
      </c>
      <c r="BZ193" s="113">
        <v>1</v>
      </c>
      <c r="CA193" s="113">
        <v>1</v>
      </c>
      <c r="CB193" s="113">
        <v>1</v>
      </c>
      <c r="CC193" s="113">
        <v>1</v>
      </c>
      <c r="CD193" s="113">
        <v>1</v>
      </c>
      <c r="CE193" s="113">
        <v>1</v>
      </c>
      <c r="CF193" s="113">
        <v>1</v>
      </c>
      <c r="CG193" s="113">
        <v>1</v>
      </c>
      <c r="CH193" s="113">
        <v>1</v>
      </c>
      <c r="CI193" s="113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7"/>
      <c r="G194" s="107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5"/>
      <c r="O194" s="113">
        <v>192</v>
      </c>
      <c r="P194" s="113">
        <v>0</v>
      </c>
      <c r="Q194" s="113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35">
        <v>1</v>
      </c>
      <c r="AN194" s="113">
        <v>1</v>
      </c>
      <c r="AO194" s="113">
        <v>1</v>
      </c>
      <c r="AP194" s="113">
        <v>1</v>
      </c>
      <c r="AQ194" s="113">
        <v>1</v>
      </c>
      <c r="AR194" s="113">
        <v>1</v>
      </c>
      <c r="AS194" s="113">
        <v>1</v>
      </c>
      <c r="AT194" s="113">
        <v>1</v>
      </c>
      <c r="AU194" s="113">
        <v>1</v>
      </c>
      <c r="AV194" s="113">
        <v>1</v>
      </c>
      <c r="AW194" s="113">
        <v>1</v>
      </c>
      <c r="AX194" s="113">
        <v>1</v>
      </c>
      <c r="AY194" s="113">
        <v>1</v>
      </c>
      <c r="AZ194" s="113">
        <v>1</v>
      </c>
      <c r="BA194" s="113">
        <v>1</v>
      </c>
      <c r="BB194" s="113">
        <v>1</v>
      </c>
      <c r="BC194" s="113">
        <v>1</v>
      </c>
      <c r="BD194" s="113">
        <v>1</v>
      </c>
      <c r="BE194" s="113">
        <v>1</v>
      </c>
      <c r="BF194" s="113">
        <v>1</v>
      </c>
      <c r="BG194" s="113">
        <v>1</v>
      </c>
      <c r="BH194" s="113">
        <v>1</v>
      </c>
      <c r="BI194" s="113">
        <v>1</v>
      </c>
      <c r="BJ194" s="113">
        <v>1</v>
      </c>
      <c r="BK194" s="113">
        <v>1</v>
      </c>
      <c r="BL194" s="113">
        <v>1</v>
      </c>
      <c r="BM194" s="113">
        <v>1</v>
      </c>
      <c r="BN194" s="113">
        <v>1</v>
      </c>
      <c r="BO194" s="113">
        <v>1</v>
      </c>
      <c r="BP194" s="113">
        <v>1</v>
      </c>
      <c r="BQ194" s="113">
        <v>1</v>
      </c>
      <c r="BR194" s="113">
        <v>1</v>
      </c>
      <c r="BS194" s="113">
        <v>1</v>
      </c>
      <c r="BT194" s="113">
        <v>1</v>
      </c>
      <c r="BU194" s="113">
        <v>1</v>
      </c>
      <c r="BV194" s="113">
        <v>1</v>
      </c>
      <c r="BW194" s="113">
        <v>1</v>
      </c>
      <c r="BX194" s="113">
        <v>1</v>
      </c>
      <c r="BY194" s="113">
        <v>1</v>
      </c>
      <c r="BZ194" s="113">
        <v>1</v>
      </c>
      <c r="CA194" s="113">
        <v>1</v>
      </c>
      <c r="CB194" s="113">
        <v>1</v>
      </c>
      <c r="CC194" s="113">
        <v>1</v>
      </c>
      <c r="CD194" s="113">
        <v>1</v>
      </c>
      <c r="CE194" s="113">
        <v>1</v>
      </c>
      <c r="CF194" s="113">
        <v>1</v>
      </c>
      <c r="CG194" s="113">
        <v>1</v>
      </c>
      <c r="CH194" s="113">
        <v>1</v>
      </c>
      <c r="CI194" s="113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7"/>
      <c r="G195" s="107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5"/>
      <c r="O195" s="113">
        <v>193</v>
      </c>
      <c r="P195" s="113">
        <v>0</v>
      </c>
      <c r="Q195" s="113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35">
        <v>1</v>
      </c>
      <c r="AN195" s="113">
        <v>1</v>
      </c>
      <c r="AO195" s="113">
        <v>1</v>
      </c>
      <c r="AP195" s="113">
        <v>1</v>
      </c>
      <c r="AQ195" s="113">
        <v>1</v>
      </c>
      <c r="AR195" s="113">
        <v>1</v>
      </c>
      <c r="AS195" s="113">
        <v>1</v>
      </c>
      <c r="AT195" s="113">
        <v>1</v>
      </c>
      <c r="AU195" s="113">
        <v>1</v>
      </c>
      <c r="AV195" s="113">
        <v>1</v>
      </c>
      <c r="AW195" s="113">
        <v>1</v>
      </c>
      <c r="AX195" s="113">
        <v>1</v>
      </c>
      <c r="AY195" s="113">
        <v>1</v>
      </c>
      <c r="AZ195" s="113">
        <v>1</v>
      </c>
      <c r="BA195" s="113">
        <v>1</v>
      </c>
      <c r="BB195" s="113">
        <v>1</v>
      </c>
      <c r="BC195" s="113">
        <v>1</v>
      </c>
      <c r="BD195" s="113">
        <v>1</v>
      </c>
      <c r="BE195" s="113">
        <v>1</v>
      </c>
      <c r="BF195" s="113">
        <v>1</v>
      </c>
      <c r="BG195" s="113">
        <v>1</v>
      </c>
      <c r="BH195" s="113">
        <v>1</v>
      </c>
      <c r="BI195" s="113">
        <v>1</v>
      </c>
      <c r="BJ195" s="113">
        <v>1</v>
      </c>
      <c r="BK195" s="113">
        <v>1</v>
      </c>
      <c r="BL195" s="113">
        <v>1</v>
      </c>
      <c r="BM195" s="113">
        <v>1</v>
      </c>
      <c r="BN195" s="113">
        <v>1</v>
      </c>
      <c r="BO195" s="113">
        <v>1</v>
      </c>
      <c r="BP195" s="113">
        <v>1</v>
      </c>
      <c r="BQ195" s="113">
        <v>1</v>
      </c>
      <c r="BR195" s="113">
        <v>1</v>
      </c>
      <c r="BS195" s="113">
        <v>1</v>
      </c>
      <c r="BT195" s="113">
        <v>1</v>
      </c>
      <c r="BU195" s="113">
        <v>1</v>
      </c>
      <c r="BV195" s="113">
        <v>1</v>
      </c>
      <c r="BW195" s="113">
        <v>1</v>
      </c>
      <c r="BX195" s="113">
        <v>1</v>
      </c>
      <c r="BY195" s="113">
        <v>1</v>
      </c>
      <c r="BZ195" s="113">
        <v>1</v>
      </c>
      <c r="CA195" s="113">
        <v>1</v>
      </c>
      <c r="CB195" s="113">
        <v>1</v>
      </c>
      <c r="CC195" s="113">
        <v>1</v>
      </c>
      <c r="CD195" s="113">
        <v>1</v>
      </c>
      <c r="CE195" s="113">
        <v>1</v>
      </c>
      <c r="CF195" s="113">
        <v>1</v>
      </c>
      <c r="CG195" s="113">
        <v>1</v>
      </c>
      <c r="CH195" s="113">
        <v>1</v>
      </c>
      <c r="CI195" s="113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7"/>
      <c r="G196" s="107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5"/>
      <c r="O196" s="113">
        <v>194</v>
      </c>
      <c r="P196" s="113">
        <v>0</v>
      </c>
      <c r="Q196" s="113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35">
        <v>1</v>
      </c>
      <c r="AN196" s="113">
        <v>1</v>
      </c>
      <c r="AO196" s="113">
        <v>1</v>
      </c>
      <c r="AP196" s="113">
        <v>1</v>
      </c>
      <c r="AQ196" s="113">
        <v>1</v>
      </c>
      <c r="AR196" s="113">
        <v>1</v>
      </c>
      <c r="AS196" s="113">
        <v>1</v>
      </c>
      <c r="AT196" s="113">
        <v>1</v>
      </c>
      <c r="AU196" s="113">
        <v>1</v>
      </c>
      <c r="AV196" s="113">
        <v>1</v>
      </c>
      <c r="AW196" s="113">
        <v>1</v>
      </c>
      <c r="AX196" s="113">
        <v>1</v>
      </c>
      <c r="AY196" s="113">
        <v>1</v>
      </c>
      <c r="AZ196" s="113">
        <v>1</v>
      </c>
      <c r="BA196" s="113">
        <v>1</v>
      </c>
      <c r="BB196" s="113">
        <v>1</v>
      </c>
      <c r="BC196" s="113">
        <v>1</v>
      </c>
      <c r="BD196" s="113">
        <v>1</v>
      </c>
      <c r="BE196" s="113">
        <v>1</v>
      </c>
      <c r="BF196" s="113">
        <v>1</v>
      </c>
      <c r="BG196" s="113">
        <v>1</v>
      </c>
      <c r="BH196" s="113">
        <v>1</v>
      </c>
      <c r="BI196" s="113">
        <v>1</v>
      </c>
      <c r="BJ196" s="113">
        <v>1</v>
      </c>
      <c r="BK196" s="113">
        <v>1</v>
      </c>
      <c r="BL196" s="113">
        <v>1</v>
      </c>
      <c r="BM196" s="113">
        <v>1</v>
      </c>
      <c r="BN196" s="113">
        <v>1</v>
      </c>
      <c r="BO196" s="113">
        <v>1</v>
      </c>
      <c r="BP196" s="113">
        <v>1</v>
      </c>
      <c r="BQ196" s="113">
        <v>1</v>
      </c>
      <c r="BR196" s="113">
        <v>1</v>
      </c>
      <c r="BS196" s="113">
        <v>1</v>
      </c>
      <c r="BT196" s="113">
        <v>1</v>
      </c>
      <c r="BU196" s="113">
        <v>1</v>
      </c>
      <c r="BV196" s="113">
        <v>1</v>
      </c>
      <c r="BW196" s="113">
        <v>1</v>
      </c>
      <c r="BX196" s="113">
        <v>1</v>
      </c>
      <c r="BY196" s="113">
        <v>1</v>
      </c>
      <c r="BZ196" s="113">
        <v>1</v>
      </c>
      <c r="CA196" s="113">
        <v>1</v>
      </c>
      <c r="CB196" s="113">
        <v>1</v>
      </c>
      <c r="CC196" s="113">
        <v>1</v>
      </c>
      <c r="CD196" s="113">
        <v>1</v>
      </c>
      <c r="CE196" s="113">
        <v>1</v>
      </c>
      <c r="CF196" s="113">
        <v>1</v>
      </c>
      <c r="CG196" s="113">
        <v>1</v>
      </c>
      <c r="CH196" s="113">
        <v>1</v>
      </c>
      <c r="CI196" s="113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7"/>
      <c r="G197" s="107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5"/>
      <c r="O197" s="113">
        <v>195</v>
      </c>
      <c r="P197" s="113">
        <v>0</v>
      </c>
      <c r="Q197" s="113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35">
        <v>1</v>
      </c>
      <c r="AN197" s="113">
        <v>1</v>
      </c>
      <c r="AO197" s="113">
        <v>1</v>
      </c>
      <c r="AP197" s="113">
        <v>1</v>
      </c>
      <c r="AQ197" s="113">
        <v>1</v>
      </c>
      <c r="AR197" s="113">
        <v>1</v>
      </c>
      <c r="AS197" s="113">
        <v>1</v>
      </c>
      <c r="AT197" s="113">
        <v>1</v>
      </c>
      <c r="AU197" s="113">
        <v>1</v>
      </c>
      <c r="AV197" s="113">
        <v>1</v>
      </c>
      <c r="AW197" s="113">
        <v>1</v>
      </c>
      <c r="AX197" s="113">
        <v>1</v>
      </c>
      <c r="AY197" s="113">
        <v>1</v>
      </c>
      <c r="AZ197" s="113">
        <v>1</v>
      </c>
      <c r="BA197" s="113">
        <v>1</v>
      </c>
      <c r="BB197" s="113">
        <v>1</v>
      </c>
      <c r="BC197" s="113">
        <v>1</v>
      </c>
      <c r="BD197" s="113">
        <v>1</v>
      </c>
      <c r="BE197" s="113">
        <v>1</v>
      </c>
      <c r="BF197" s="113">
        <v>1</v>
      </c>
      <c r="BG197" s="113">
        <v>1</v>
      </c>
      <c r="BH197" s="113">
        <v>1</v>
      </c>
      <c r="BI197" s="113">
        <v>1</v>
      </c>
      <c r="BJ197" s="113">
        <v>1</v>
      </c>
      <c r="BK197" s="113">
        <v>1</v>
      </c>
      <c r="BL197" s="113">
        <v>1</v>
      </c>
      <c r="BM197" s="113">
        <v>1</v>
      </c>
      <c r="BN197" s="113">
        <v>1</v>
      </c>
      <c r="BO197" s="113">
        <v>1</v>
      </c>
      <c r="BP197" s="113">
        <v>1</v>
      </c>
      <c r="BQ197" s="113">
        <v>1</v>
      </c>
      <c r="BR197" s="113">
        <v>1</v>
      </c>
      <c r="BS197" s="113">
        <v>1</v>
      </c>
      <c r="BT197" s="113">
        <v>1</v>
      </c>
      <c r="BU197" s="113">
        <v>1</v>
      </c>
      <c r="BV197" s="113">
        <v>1</v>
      </c>
      <c r="BW197" s="113">
        <v>1</v>
      </c>
      <c r="BX197" s="113">
        <v>1</v>
      </c>
      <c r="BY197" s="113">
        <v>1</v>
      </c>
      <c r="BZ197" s="113">
        <v>1</v>
      </c>
      <c r="CA197" s="113">
        <v>1</v>
      </c>
      <c r="CB197" s="113">
        <v>1</v>
      </c>
      <c r="CC197" s="113">
        <v>1</v>
      </c>
      <c r="CD197" s="113">
        <v>1</v>
      </c>
      <c r="CE197" s="113">
        <v>1</v>
      </c>
      <c r="CF197" s="113">
        <v>1</v>
      </c>
      <c r="CG197" s="113">
        <v>1</v>
      </c>
      <c r="CH197" s="113">
        <v>1</v>
      </c>
      <c r="CI197" s="113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9"/>
      <c r="O198" s="113">
        <v>196</v>
      </c>
      <c r="P198" s="113">
        <v>0</v>
      </c>
      <c r="Q198" s="113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27">
        <v>2722.7979999999998</v>
      </c>
      <c r="AN198" s="113">
        <v>2722.7979999999998</v>
      </c>
      <c r="AO198" s="113">
        <v>2722.7979999999998</v>
      </c>
      <c r="AP198" s="113">
        <v>2722.7979999999998</v>
      </c>
      <c r="AQ198" s="113">
        <v>2722.7979999999998</v>
      </c>
      <c r="AR198" s="113">
        <v>2722.7979999999998</v>
      </c>
      <c r="AS198" s="113">
        <v>2722.7979999999998</v>
      </c>
      <c r="AT198" s="113">
        <v>2722.7979999999998</v>
      </c>
      <c r="AU198" s="113">
        <v>2722.7979999999998</v>
      </c>
      <c r="AV198" s="113">
        <v>2722.7979999999998</v>
      </c>
      <c r="AW198" s="113">
        <v>2722.7979999999998</v>
      </c>
      <c r="AX198" s="113">
        <v>2722.7979999999998</v>
      </c>
      <c r="AY198" s="113">
        <v>2722.7979999999998</v>
      </c>
      <c r="AZ198" s="113">
        <v>2722.7979999999998</v>
      </c>
      <c r="BA198" s="113">
        <v>2722.7979999999998</v>
      </c>
      <c r="BB198" s="113">
        <v>2722.7979999999998</v>
      </c>
      <c r="BC198" s="113">
        <v>2722.7979999999998</v>
      </c>
      <c r="BD198" s="113">
        <v>2722.7979999999998</v>
      </c>
      <c r="BE198" s="113">
        <v>2722.7979999999998</v>
      </c>
      <c r="BF198" s="113">
        <v>2722.7979999999998</v>
      </c>
      <c r="BG198" s="113">
        <v>2722.7979999999998</v>
      </c>
      <c r="BH198" s="113">
        <v>2722.7979999999998</v>
      </c>
      <c r="BI198" s="113">
        <v>2722.7979999999998</v>
      </c>
      <c r="BJ198" s="113">
        <v>2722.7979999999998</v>
      </c>
      <c r="BK198" s="113">
        <v>2722.7979999999998</v>
      </c>
      <c r="BL198" s="113">
        <v>2722.7979999999998</v>
      </c>
      <c r="BM198" s="113">
        <v>2722.7979999999998</v>
      </c>
      <c r="BN198" s="113">
        <v>2722.7979999999998</v>
      </c>
      <c r="BO198" s="113">
        <v>2722.7979999999998</v>
      </c>
      <c r="BP198" s="113">
        <v>2722.7979999999998</v>
      </c>
      <c r="BQ198" s="113">
        <v>2722.7979999999998</v>
      </c>
      <c r="BR198" s="113">
        <v>2722.7979999999998</v>
      </c>
      <c r="BS198" s="113">
        <v>2722.7979999999998</v>
      </c>
      <c r="BT198" s="113">
        <v>2722.7979999999998</v>
      </c>
      <c r="BU198" s="113">
        <v>2722.7979999999998</v>
      </c>
      <c r="BV198" s="113">
        <v>2722.7979999999998</v>
      </c>
      <c r="BW198" s="113">
        <v>2722.7979999999998</v>
      </c>
      <c r="BX198" s="113">
        <v>2722.7979999999998</v>
      </c>
      <c r="BY198" s="113">
        <v>2722.7979999999998</v>
      </c>
      <c r="BZ198" s="113">
        <v>2722.7979999999998</v>
      </c>
      <c r="CA198" s="113">
        <v>2722.7979999999998</v>
      </c>
      <c r="CB198" s="113">
        <v>2722.7979999999998</v>
      </c>
      <c r="CC198" s="113">
        <v>2722.7979999999998</v>
      </c>
      <c r="CD198" s="113">
        <v>2722.7979999999998</v>
      </c>
      <c r="CE198" s="113">
        <v>2722.7979999999998</v>
      </c>
      <c r="CF198" s="113">
        <v>2722.7979999999998</v>
      </c>
      <c r="CG198" s="113">
        <v>2722.7979999999998</v>
      </c>
      <c r="CH198" s="113">
        <v>2722.7979999999998</v>
      </c>
      <c r="CI198" s="113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7"/>
      <c r="G199" s="107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5"/>
      <c r="O199" s="113">
        <v>197</v>
      </c>
      <c r="P199" s="113">
        <v>0</v>
      </c>
      <c r="Q199" s="113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36">
        <v>0.12859999999999999</v>
      </c>
      <c r="AN199" s="113">
        <v>0.12859999999999999</v>
      </c>
      <c r="AO199" s="113">
        <v>0.12859999999999999</v>
      </c>
      <c r="AP199" s="113">
        <v>0.12859999999999999</v>
      </c>
      <c r="AQ199" s="113">
        <v>0.12859999999999999</v>
      </c>
      <c r="AR199" s="113">
        <v>0.12859999999999999</v>
      </c>
      <c r="AS199" s="113">
        <v>0.12859999999999999</v>
      </c>
      <c r="AT199" s="113">
        <v>0.12859999999999999</v>
      </c>
      <c r="AU199" s="113">
        <v>0.12859999999999999</v>
      </c>
      <c r="AV199" s="113">
        <v>0.12859999999999999</v>
      </c>
      <c r="AW199" s="113">
        <v>0.12859999999999999</v>
      </c>
      <c r="AX199" s="113">
        <v>0.12859999999999999</v>
      </c>
      <c r="AY199" s="113">
        <v>0.12859999999999999</v>
      </c>
      <c r="AZ199" s="113">
        <v>0.12859999999999999</v>
      </c>
      <c r="BA199" s="113">
        <v>0.12859999999999999</v>
      </c>
      <c r="BB199" s="113">
        <v>0.12859999999999999</v>
      </c>
      <c r="BC199" s="113">
        <v>0.12859999999999999</v>
      </c>
      <c r="BD199" s="113">
        <v>0.12859999999999999</v>
      </c>
      <c r="BE199" s="113">
        <v>0.12859999999999999</v>
      </c>
      <c r="BF199" s="113">
        <v>0.12859999999999999</v>
      </c>
      <c r="BG199" s="113">
        <v>0.12859999999999999</v>
      </c>
      <c r="BH199" s="113">
        <v>0.12859999999999999</v>
      </c>
      <c r="BI199" s="113">
        <v>0.12859999999999999</v>
      </c>
      <c r="BJ199" s="113">
        <v>0.12859999999999999</v>
      </c>
      <c r="BK199" s="113">
        <v>0.12859999999999999</v>
      </c>
      <c r="BL199" s="113">
        <v>0.12859999999999999</v>
      </c>
      <c r="BM199" s="113">
        <v>0.12859999999999999</v>
      </c>
      <c r="BN199" s="113">
        <v>0.12859999999999999</v>
      </c>
      <c r="BO199" s="113">
        <v>0.12859999999999999</v>
      </c>
      <c r="BP199" s="113">
        <v>0.12859999999999999</v>
      </c>
      <c r="BQ199" s="113">
        <v>0.12859999999999999</v>
      </c>
      <c r="BR199" s="113">
        <v>0.12859999999999999</v>
      </c>
      <c r="BS199" s="113">
        <v>0.12859999999999999</v>
      </c>
      <c r="BT199" s="113">
        <v>0.12859999999999999</v>
      </c>
      <c r="BU199" s="113">
        <v>0.12859999999999999</v>
      </c>
      <c r="BV199" s="113">
        <v>0.12859999999999999</v>
      </c>
      <c r="BW199" s="113">
        <v>0.12859999999999999</v>
      </c>
      <c r="BX199" s="113">
        <v>0.12859999999999999</v>
      </c>
      <c r="BY199" s="113">
        <v>0.12859999999999999</v>
      </c>
      <c r="BZ199" s="113">
        <v>0.12859999999999999</v>
      </c>
      <c r="CA199" s="113">
        <v>0.12859999999999999</v>
      </c>
      <c r="CB199" s="113">
        <v>0.12859999999999999</v>
      </c>
      <c r="CC199" s="113">
        <v>0.12859999999999999</v>
      </c>
      <c r="CD199" s="113">
        <v>0.12859999999999999</v>
      </c>
      <c r="CE199" s="113">
        <v>0.12859999999999999</v>
      </c>
      <c r="CF199" s="113">
        <v>0.12859999999999999</v>
      </c>
      <c r="CG199" s="113">
        <v>0.12859999999999999</v>
      </c>
      <c r="CH199" s="113">
        <v>0.12859999999999999</v>
      </c>
      <c r="CI199" s="113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7"/>
      <c r="G200" s="107"/>
      <c r="H200" s="49"/>
      <c r="I200" s="49"/>
      <c r="J200" s="49"/>
      <c r="K200" s="49"/>
      <c r="L200" s="49"/>
      <c r="M200" s="49"/>
      <c r="N200" s="195"/>
      <c r="O200" s="113">
        <v>198</v>
      </c>
      <c r="P200" s="113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  <c r="AM200" s="135"/>
    </row>
    <row r="201" spans="1:87" outlineLevel="1" x14ac:dyDescent="0.2">
      <c r="A201" s="3"/>
      <c r="B201" s="10">
        <v>187</v>
      </c>
      <c r="C201" s="3"/>
      <c r="D201" s="3"/>
      <c r="E201" s="37"/>
      <c r="M201" s="91"/>
      <c r="O201" s="113">
        <v>199</v>
      </c>
      <c r="P201" s="113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1"/>
      <c r="O202" s="113">
        <v>200</v>
      </c>
      <c r="P202" s="113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1"/>
      <c r="O203" s="113">
        <v>201</v>
      </c>
      <c r="P203" s="113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1"/>
      <c r="O204" s="113">
        <v>202</v>
      </c>
      <c r="P204" s="113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6"/>
      <c r="O205" s="113">
        <v>203</v>
      </c>
      <c r="P205" s="113">
        <v>0</v>
      </c>
      <c r="Q205" s="113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34">
        <v>1</v>
      </c>
      <c r="AN205" s="113">
        <v>1</v>
      </c>
      <c r="AO205" s="113">
        <v>1</v>
      </c>
      <c r="AP205" s="113">
        <v>1</v>
      </c>
      <c r="AQ205" s="113">
        <v>1</v>
      </c>
      <c r="AR205" s="113">
        <v>1</v>
      </c>
      <c r="AS205" s="113">
        <v>1</v>
      </c>
      <c r="AT205" s="113">
        <v>1</v>
      </c>
      <c r="AU205" s="113">
        <v>1</v>
      </c>
      <c r="AV205" s="113">
        <v>1</v>
      </c>
      <c r="AW205" s="113">
        <v>1</v>
      </c>
      <c r="AX205" s="113">
        <v>1</v>
      </c>
      <c r="AY205" s="113">
        <v>1</v>
      </c>
      <c r="AZ205" s="113">
        <v>1</v>
      </c>
      <c r="BA205" s="113">
        <v>1</v>
      </c>
      <c r="BB205" s="113">
        <v>1</v>
      </c>
      <c r="BC205" s="113">
        <v>1</v>
      </c>
      <c r="BD205" s="113">
        <v>1</v>
      </c>
      <c r="BE205" s="113">
        <v>1</v>
      </c>
      <c r="BF205" s="113">
        <v>1</v>
      </c>
      <c r="BG205" s="113">
        <v>1</v>
      </c>
      <c r="BH205" s="113">
        <v>1</v>
      </c>
      <c r="BI205" s="113">
        <v>1</v>
      </c>
      <c r="BJ205" s="113">
        <v>1</v>
      </c>
      <c r="BK205" s="113">
        <v>1</v>
      </c>
      <c r="BL205" s="113">
        <v>1</v>
      </c>
      <c r="BM205" s="113">
        <v>1</v>
      </c>
      <c r="BN205" s="113">
        <v>1</v>
      </c>
      <c r="BO205" s="113">
        <v>1</v>
      </c>
      <c r="BP205" s="113">
        <v>1</v>
      </c>
      <c r="BQ205" s="113">
        <v>1</v>
      </c>
      <c r="BR205" s="113">
        <v>1</v>
      </c>
      <c r="BS205" s="113">
        <v>1</v>
      </c>
      <c r="BT205" s="113">
        <v>1</v>
      </c>
      <c r="BU205" s="113">
        <v>1</v>
      </c>
      <c r="BV205" s="113">
        <v>1</v>
      </c>
      <c r="BW205" s="113">
        <v>1</v>
      </c>
      <c r="BX205" s="113">
        <v>1</v>
      </c>
      <c r="BY205" s="113">
        <v>1</v>
      </c>
      <c r="BZ205" s="113">
        <v>1</v>
      </c>
      <c r="CA205" s="113">
        <v>1</v>
      </c>
      <c r="CB205" s="113">
        <v>1</v>
      </c>
      <c r="CC205" s="113">
        <v>1</v>
      </c>
      <c r="CD205" s="113">
        <v>1</v>
      </c>
      <c r="CE205" s="113">
        <v>1</v>
      </c>
      <c r="CF205" s="113">
        <v>1</v>
      </c>
      <c r="CG205" s="113">
        <v>1</v>
      </c>
      <c r="CH205" s="113">
        <v>1</v>
      </c>
      <c r="CI205" s="113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-8.509057590282669E-2</v>
      </c>
      <c r="H206" s="48">
        <f t="shared" ref="H206:K209" si="49">LN(H152/H184)</f>
        <v>-0.10577799751634905</v>
      </c>
      <c r="I206" s="48">
        <f t="shared" si="49"/>
        <v>-0.15726795287561315</v>
      </c>
      <c r="J206" s="48">
        <f t="shared" si="49"/>
        <v>-0.1641940433146446</v>
      </c>
      <c r="K206" s="48">
        <f t="shared" si="49"/>
        <v>-0.17112013375367646</v>
      </c>
      <c r="L206" s="48">
        <f t="shared" ref="L206:M206" si="50">LN(L152/L184)</f>
        <v>-0.17804622419270807</v>
      </c>
      <c r="M206" s="48">
        <f t="shared" si="50"/>
        <v>-0.18497231463173971</v>
      </c>
      <c r="N206" s="196"/>
      <c r="O206" s="113">
        <v>204</v>
      </c>
      <c r="P206" s="113">
        <v>0</v>
      </c>
      <c r="Q206" s="113">
        <v>-2.3779518568484277E-2</v>
      </c>
      <c r="R206" s="134">
        <v>-8.3598130069505519E-2</v>
      </c>
      <c r="S206" s="134">
        <v>-0.16304929820895045</v>
      </c>
      <c r="T206" s="134">
        <v>-9.8983494038816511E-2</v>
      </c>
      <c r="U206" s="134">
        <v>-9.8983494038816511E-2</v>
      </c>
      <c r="V206" s="134">
        <v>-0.21543565278248211</v>
      </c>
      <c r="W206" s="134">
        <v>-0.18644794106582749</v>
      </c>
      <c r="X206" s="134">
        <v>-8.509057590282669E-2</v>
      </c>
      <c r="Y206" s="134">
        <v>-0.14803567138845372</v>
      </c>
      <c r="Z206" s="134">
        <v>-9.66346854945387E-2</v>
      </c>
      <c r="AA206" s="134">
        <v>-4.9170082677898276E-2</v>
      </c>
      <c r="AB206" s="134">
        <v>-0.2478624342415035</v>
      </c>
      <c r="AC206" s="134">
        <v>-0.27884427741683504</v>
      </c>
      <c r="AD206" s="134">
        <v>-0.25557593803078582</v>
      </c>
      <c r="AE206" s="134">
        <v>-0.11743896073472396</v>
      </c>
      <c r="AF206" s="134">
        <v>-0.27884427741683504</v>
      </c>
      <c r="AG206" s="134">
        <v>-0.12345852465772456</v>
      </c>
      <c r="AH206" s="134">
        <v>-9.66346854945387E-2</v>
      </c>
      <c r="AI206" s="134">
        <v>-0.27884427741683504</v>
      </c>
      <c r="AJ206" s="134">
        <v>-0.10009588184739418</v>
      </c>
      <c r="AK206" s="134">
        <v>-8.3598130069505519E-2</v>
      </c>
      <c r="AL206" s="134">
        <v>-9.66346854945387E-2</v>
      </c>
      <c r="AM206" s="134">
        <v>-0.21543565278248211</v>
      </c>
      <c r="AN206" s="113">
        <v>-0.14803567138845372</v>
      </c>
      <c r="AO206" s="113">
        <v>-9.8983494038816511E-2</v>
      </c>
      <c r="AP206" s="113">
        <v>-0.23570718719919165</v>
      </c>
      <c r="AQ206" s="113">
        <v>-9.66346854945387E-2</v>
      </c>
      <c r="AR206" s="113">
        <v>-0.21543565278248211</v>
      </c>
      <c r="AS206" s="113">
        <v>-4.1780680416229265E-3</v>
      </c>
      <c r="AT206" s="113">
        <v>-4.1780680416229265E-3</v>
      </c>
      <c r="AU206" s="113">
        <v>-0.25557593803078582</v>
      </c>
      <c r="AV206" s="113">
        <v>-0.20051660544638841</v>
      </c>
      <c r="AW206" s="113">
        <v>-0.2478624342415035</v>
      </c>
      <c r="AX206" s="113">
        <v>-0.19180233222731322</v>
      </c>
      <c r="AY206" s="113">
        <v>-0.14505829868966244</v>
      </c>
      <c r="AZ206" s="113">
        <v>-4.843780338854152E-2</v>
      </c>
      <c r="BA206" s="113">
        <v>-0.18644794106582749</v>
      </c>
      <c r="BB206" s="113">
        <v>-0.10363194439457014</v>
      </c>
      <c r="BC206" s="113">
        <v>-0.11259526193363152</v>
      </c>
      <c r="BD206" s="113">
        <v>-0.12345852465772456</v>
      </c>
      <c r="BE206" s="113">
        <v>-3.0727255472507462E-2</v>
      </c>
      <c r="BF206" s="113">
        <v>-0.21543565278248211</v>
      </c>
      <c r="BG206" s="113">
        <v>-0.22419743310058643</v>
      </c>
      <c r="BH206" s="113">
        <v>-8.509057590282669E-2</v>
      </c>
      <c r="BI206" s="113">
        <v>-8.509057590282669E-2</v>
      </c>
      <c r="BJ206" s="113">
        <v>-2.6570556961058214E-2</v>
      </c>
      <c r="BK206" s="113">
        <v>-0.13307548498484409</v>
      </c>
      <c r="BL206" s="113">
        <v>-0.23570718719919165</v>
      </c>
      <c r="BM206" s="113">
        <v>-0.22419743310058643</v>
      </c>
      <c r="BN206" s="113">
        <v>-0.19180233222731322</v>
      </c>
      <c r="BO206" s="113">
        <v>-0.25557593803078582</v>
      </c>
      <c r="BP206" s="113">
        <v>5.6512218387544097E-2</v>
      </c>
      <c r="BQ206" s="113">
        <v>-4.163996665543588E-2</v>
      </c>
      <c r="BR206" s="113">
        <v>-0.25557593803078582</v>
      </c>
      <c r="BS206" s="113">
        <v>-2.3779518568484277E-2</v>
      </c>
      <c r="BT206" s="113">
        <v>5.6512218387544097E-2</v>
      </c>
      <c r="BU206" s="113">
        <v>-8.8679888155249548E-2</v>
      </c>
      <c r="BV206" s="113">
        <v>-8.3598130069505519E-2</v>
      </c>
      <c r="BW206" s="113">
        <v>-0.12345852465772456</v>
      </c>
      <c r="BX206" s="113">
        <v>-8.3598130069505519E-2</v>
      </c>
      <c r="BY206" s="113">
        <v>-0.15295902279273185</v>
      </c>
      <c r="BZ206" s="113">
        <v>-0.25557593803078582</v>
      </c>
      <c r="CA206" s="113">
        <v>-0.26032887866733662</v>
      </c>
      <c r="CB206" s="113">
        <v>-0.19180233222731322</v>
      </c>
      <c r="CC206" s="113">
        <v>-0.18644794106582749</v>
      </c>
      <c r="CD206" s="113">
        <v>-8.509057590282669E-2</v>
      </c>
      <c r="CE206" s="113">
        <v>-9.5264012304604601E-2</v>
      </c>
      <c r="CF206" s="113">
        <v>-0.18644794106582749</v>
      </c>
      <c r="CG206" s="113">
        <v>5.0763203155563333E-3</v>
      </c>
      <c r="CH206" s="113">
        <v>-0.26032887866733662</v>
      </c>
      <c r="CI206" s="113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-0.79246573878722948</v>
      </c>
      <c r="H207" s="48">
        <f t="shared" si="49"/>
        <v>-0.78985708702355073</v>
      </c>
      <c r="I207" s="48">
        <f t="shared" si="49"/>
        <v>-0.78725522262187142</v>
      </c>
      <c r="J207" s="48">
        <f t="shared" si="49"/>
        <v>-0.78466011035421868</v>
      </c>
      <c r="K207" s="48">
        <f t="shared" si="49"/>
        <v>-0.78203724855239809</v>
      </c>
      <c r="L207" s="48">
        <f t="shared" ref="L207:M207" si="51">LN(L153/L185)</f>
        <v>-0.77942124816199843</v>
      </c>
      <c r="M207" s="48">
        <f t="shared" si="51"/>
        <v>-0.77681207337773517</v>
      </c>
      <c r="N207" s="196"/>
      <c r="O207" s="113">
        <v>205</v>
      </c>
      <c r="P207" s="113">
        <v>0</v>
      </c>
      <c r="Q207" s="113">
        <v>-1.6921089908077627</v>
      </c>
      <c r="R207" s="134">
        <v>-3.6472239018302215</v>
      </c>
      <c r="S207" s="134">
        <v>-0.56053563177792698</v>
      </c>
      <c r="T207" s="134">
        <v>-1.8414473829193356</v>
      </c>
      <c r="U207" s="134">
        <v>-0.48297739743205242</v>
      </c>
      <c r="V207" s="134">
        <v>4.9729344409452869E-2</v>
      </c>
      <c r="W207" s="134">
        <v>-0.17748814463545301</v>
      </c>
      <c r="X207" s="134">
        <v>-0.79246573878722948</v>
      </c>
      <c r="Y207" s="134">
        <v>-2.2392367160990712</v>
      </c>
      <c r="Z207" s="134">
        <v>-3.9436148900852106</v>
      </c>
      <c r="AA207" s="134">
        <v>-1.3414376464371469</v>
      </c>
      <c r="AB207" s="134">
        <v>-3.4275952926234563</v>
      </c>
      <c r="AC207" s="134">
        <v>-1.6897996197262346</v>
      </c>
      <c r="AD207" s="134">
        <v>1.1656831940876873</v>
      </c>
      <c r="AE207" s="134">
        <v>-0.44459550696712002</v>
      </c>
      <c r="AF207" s="134">
        <v>0.31852621545669313</v>
      </c>
      <c r="AG207" s="134">
        <v>-1.235401968292706</v>
      </c>
      <c r="AH207" s="134">
        <v>-2.9592321534621888</v>
      </c>
      <c r="AI207" s="134">
        <v>-0.78625098048050823</v>
      </c>
      <c r="AJ207" s="134">
        <v>-1.1266628515391255</v>
      </c>
      <c r="AK207" s="134">
        <v>-2.8336756194724249</v>
      </c>
      <c r="AL207" s="134">
        <v>-0.29334770936328242</v>
      </c>
      <c r="AM207" s="134">
        <v>-1.7388247538312764</v>
      </c>
      <c r="AN207" s="113">
        <v>-0.16474673537290563</v>
      </c>
      <c r="AO207" s="113">
        <v>-1.0857241096017745</v>
      </c>
      <c r="AP207" s="113">
        <v>-1.0620057589142098</v>
      </c>
      <c r="AQ207" s="113">
        <v>-3.1554534533747982</v>
      </c>
      <c r="AR207" s="113">
        <v>1.3390641525744609</v>
      </c>
      <c r="AS207" s="113">
        <v>-3.9468748766724184</v>
      </c>
      <c r="AT207" s="113">
        <v>-2.4432510975042856</v>
      </c>
      <c r="AU207" s="113">
        <v>0.88782495665498729</v>
      </c>
      <c r="AV207" s="113">
        <v>2.9870389384157123</v>
      </c>
      <c r="AW207" s="113">
        <v>1.6306777638680114</v>
      </c>
      <c r="AX207" s="113">
        <v>-1.3674623283744152</v>
      </c>
      <c r="AY207" s="113">
        <v>-2.4326002160615769</v>
      </c>
      <c r="AZ207" s="113">
        <v>-0.83683043657310185</v>
      </c>
      <c r="BA207" s="113">
        <v>0.37636536906861101</v>
      </c>
      <c r="BB207" s="113">
        <v>-1.8348081076765057</v>
      </c>
      <c r="BC207" s="113">
        <v>-1.5586739378126211</v>
      </c>
      <c r="BD207" s="113">
        <v>0.88679266666515111</v>
      </c>
      <c r="BE207" s="113">
        <v>-2.19028447566183</v>
      </c>
      <c r="BF207" s="113">
        <v>-0.57005383109071084</v>
      </c>
      <c r="BG207" s="113">
        <v>-0.58959384126358116</v>
      </c>
      <c r="BH207" s="113">
        <v>-0.18387287325153207</v>
      </c>
      <c r="BI207" s="113">
        <v>-1.9517026492717739</v>
      </c>
      <c r="BJ207" s="113">
        <v>-0.9719285708782619</v>
      </c>
      <c r="BK207" s="113">
        <v>-2.3456337314424967</v>
      </c>
      <c r="BL207" s="113">
        <v>6.0651239854849097E-2</v>
      </c>
      <c r="BM207" s="113">
        <v>-1.6783320912132489</v>
      </c>
      <c r="BN207" s="113">
        <v>-1.5512084309482805</v>
      </c>
      <c r="BO207" s="113">
        <v>-0.12537515917188313</v>
      </c>
      <c r="BP207" s="113">
        <v>-1.7617871458575955</v>
      </c>
      <c r="BQ207" s="113">
        <v>-0.55752976946645383</v>
      </c>
      <c r="BR207" s="113">
        <v>1.732871368566292</v>
      </c>
      <c r="BS207" s="113">
        <v>-0.64167907023591231</v>
      </c>
      <c r="BT207" s="113">
        <v>-2.6982018934285752</v>
      </c>
      <c r="BU207" s="113">
        <v>-2.3816661170801874</v>
      </c>
      <c r="BV207" s="113">
        <v>-3.1273647929665631</v>
      </c>
      <c r="BW207" s="113">
        <v>-1.312376026109711</v>
      </c>
      <c r="BX207" s="113">
        <v>-0.22558750280260034</v>
      </c>
      <c r="BY207" s="113">
        <v>-2.1955123222557735</v>
      </c>
      <c r="BZ207" s="113">
        <v>2.4812778710647061</v>
      </c>
      <c r="CA207" s="113">
        <v>0.62493688949789516</v>
      </c>
      <c r="CB207" s="113">
        <v>-1.5717223561549907</v>
      </c>
      <c r="CC207" s="113">
        <v>-0.13492931478175102</v>
      </c>
      <c r="CD207" s="113">
        <v>-1.0289497163583519</v>
      </c>
      <c r="CE207" s="113">
        <v>-2.8347488688375857</v>
      </c>
      <c r="CF207" s="113">
        <v>-2.8116617348771529</v>
      </c>
      <c r="CG207" s="113">
        <v>-1.0163235074106318</v>
      </c>
      <c r="CH207" s="113">
        <v>-0.41696722917304896</v>
      </c>
      <c r="CI207" s="113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-1.0821889109311928</v>
      </c>
      <c r="H208" s="48">
        <f t="shared" si="49"/>
        <v>-1.0821889109311928</v>
      </c>
      <c r="I208" s="48">
        <f t="shared" si="49"/>
        <v>-1.0821889109311928</v>
      </c>
      <c r="J208" s="48">
        <f t="shared" si="49"/>
        <v>-1.0821889109311928</v>
      </c>
      <c r="K208" s="48">
        <f t="shared" si="49"/>
        <v>-1.0821889109311928</v>
      </c>
      <c r="L208" s="48">
        <f t="shared" ref="L208:M208" si="52">LN(L154/L186)</f>
        <v>-1.0821889109311928</v>
      </c>
      <c r="M208" s="48">
        <f t="shared" si="52"/>
        <v>-1.0821889109311928</v>
      </c>
      <c r="N208" s="196"/>
      <c r="O208" s="113">
        <v>206</v>
      </c>
      <c r="P208" s="113">
        <v>0</v>
      </c>
      <c r="Q208" s="113">
        <v>-1.9860347431623011</v>
      </c>
      <c r="R208" s="134">
        <v>-3.6780697330692242</v>
      </c>
      <c r="S208" s="134">
        <v>-0.45318585197698569</v>
      </c>
      <c r="T208" s="134">
        <v>-1.5956087919731874</v>
      </c>
      <c r="U208" s="134">
        <v>-0.55771906477201194</v>
      </c>
      <c r="V208" s="134">
        <v>9.5436827819632281E-2</v>
      </c>
      <c r="W208" s="134">
        <v>-9.9480247159358617E-2</v>
      </c>
      <c r="X208" s="134">
        <v>-1.0821889109311928</v>
      </c>
      <c r="Y208" s="134">
        <v>-2.1564147945557934</v>
      </c>
      <c r="Z208" s="134">
        <v>-3.6602293644396093</v>
      </c>
      <c r="AA208" s="134">
        <v>-1.5879794047418916</v>
      </c>
      <c r="AB208" s="134">
        <v>-3.8627789121003433</v>
      </c>
      <c r="AC208" s="134">
        <v>-1.6807942248728724</v>
      </c>
      <c r="AD208" s="134">
        <v>1.5402574735341517</v>
      </c>
      <c r="AE208" s="134">
        <v>-0.37596787201401216</v>
      </c>
      <c r="AF208" s="134">
        <v>0.6433089907071281</v>
      </c>
      <c r="AG208" s="134">
        <v>-1.1554829143376621</v>
      </c>
      <c r="AH208" s="134">
        <v>-3.0972886194201137</v>
      </c>
      <c r="AI208" s="134">
        <v>-0.87814091403536998</v>
      </c>
      <c r="AJ208" s="134">
        <v>-1.1283433445232467</v>
      </c>
      <c r="AK208" s="134">
        <v>-2.9069280489595708</v>
      </c>
      <c r="AL208" s="134">
        <v>-0.51148940631299422</v>
      </c>
      <c r="AM208" s="134">
        <v>-1.7994469907634254</v>
      </c>
      <c r="AN208" s="113">
        <v>-0.14376574133873252</v>
      </c>
      <c r="AO208" s="113">
        <v>-1.1015198158703985</v>
      </c>
      <c r="AP208" s="113">
        <v>-0.47723225922383888</v>
      </c>
      <c r="AQ208" s="113">
        <v>-2.7252164665921241</v>
      </c>
      <c r="AR208" s="113">
        <v>1.3399571621820117</v>
      </c>
      <c r="AS208" s="113">
        <v>-3.8088205746620147</v>
      </c>
      <c r="AT208" s="113">
        <v>-2.1549638511882216</v>
      </c>
      <c r="AU208" s="113">
        <v>0.87966891595916918</v>
      </c>
      <c r="AV208" s="113">
        <v>2.9293365645100762</v>
      </c>
      <c r="AW208" s="113">
        <v>1.4813413212788484</v>
      </c>
      <c r="AX208" s="113">
        <v>-1.6413024649839103</v>
      </c>
      <c r="AY208" s="113">
        <v>-2.7084240865606493</v>
      </c>
      <c r="AZ208" s="113">
        <v>-0.85034778702013525</v>
      </c>
      <c r="BA208" s="113">
        <v>0.11338948796668893</v>
      </c>
      <c r="BB208" s="113">
        <v>-1.9179726682212965</v>
      </c>
      <c r="BC208" s="113">
        <v>-1.5956516579954414</v>
      </c>
      <c r="BD208" s="113">
        <v>0.7344644769863482</v>
      </c>
      <c r="BE208" s="113">
        <v>-2.1387226838909266</v>
      </c>
      <c r="BF208" s="113">
        <v>-0.68585199791641183</v>
      </c>
      <c r="BG208" s="113">
        <v>-0.74447879505143388</v>
      </c>
      <c r="BH208" s="113">
        <v>-0.24820742255487613</v>
      </c>
      <c r="BI208" s="113">
        <v>-2.0228927898837119</v>
      </c>
      <c r="BJ208" s="113">
        <v>-1.0414640583182382</v>
      </c>
      <c r="BK208" s="113">
        <v>-2.5519779067645927</v>
      </c>
      <c r="BL208" s="113">
        <v>9.6516073505404171E-2</v>
      </c>
      <c r="BM208" s="113">
        <v>-1.8614368334130913</v>
      </c>
      <c r="BN208" s="113">
        <v>-1.527444036056153</v>
      </c>
      <c r="BO208" s="113">
        <v>-0.38497554806290518</v>
      </c>
      <c r="BP208" s="113">
        <v>-1.9739680734835605</v>
      </c>
      <c r="BQ208" s="113">
        <v>-0.7581940889545401</v>
      </c>
      <c r="BR208" s="113">
        <v>1.7804438147441017</v>
      </c>
      <c r="BS208" s="113">
        <v>-0.79191076528781146</v>
      </c>
      <c r="BT208" s="113">
        <v>-2.8486361302161929</v>
      </c>
      <c r="BU208" s="113">
        <v>-2.1645337829376641</v>
      </c>
      <c r="BV208" s="113">
        <v>-2.7192212976548094</v>
      </c>
      <c r="BW208" s="113">
        <v>-1.4936403661304976</v>
      </c>
      <c r="BX208" s="113">
        <v>-0.55186048611290639</v>
      </c>
      <c r="BY208" s="113">
        <v>-1.9636749635976791</v>
      </c>
      <c r="BZ208" s="113">
        <v>2.6769238234600059</v>
      </c>
      <c r="CA208" s="113">
        <v>0.4315346287947131</v>
      </c>
      <c r="CB208" s="113">
        <v>-2.3934546795247251</v>
      </c>
      <c r="CC208" s="113">
        <v>-0.15650236525389549</v>
      </c>
      <c r="CD208" s="113">
        <v>-1.1959568622468233</v>
      </c>
      <c r="CE208" s="113">
        <v>-2.9592852014545277</v>
      </c>
      <c r="CF208" s="113">
        <v>-2.5258851620884122</v>
      </c>
      <c r="CG208" s="113">
        <v>-1.2964831671529458</v>
      </c>
      <c r="CH208" s="113">
        <v>-0.50407998574794488</v>
      </c>
      <c r="CI208" s="113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-1.2479099202286386</v>
      </c>
      <c r="H209" s="48">
        <f t="shared" si="49"/>
        <v>-1.2608872077067073</v>
      </c>
      <c r="I209" s="48">
        <f t="shared" si="49"/>
        <v>-1.2739147815748868</v>
      </c>
      <c r="J209" s="48">
        <f t="shared" si="49"/>
        <v>-1.2868775575345779</v>
      </c>
      <c r="K209" s="48">
        <f t="shared" si="49"/>
        <v>-1.2997756605090109</v>
      </c>
      <c r="L209" s="48">
        <f t="shared" ref="L209:M209" si="53">LN(L155/L187)</f>
        <v>-1.3126092228989465</v>
      </c>
      <c r="M209" s="48">
        <f t="shared" si="53"/>
        <v>-1.325378384514966</v>
      </c>
      <c r="N209" s="196"/>
      <c r="O209" s="113">
        <v>207</v>
      </c>
      <c r="P209" s="113">
        <v>0</v>
      </c>
      <c r="Q209" s="113">
        <v>-2.0962017958500461</v>
      </c>
      <c r="R209" s="134">
        <v>-3.9337206031900838</v>
      </c>
      <c r="S209" s="134">
        <v>-0.5084265348405923</v>
      </c>
      <c r="T209" s="134">
        <v>-1.7872494257450011</v>
      </c>
      <c r="U209" s="134">
        <v>-0.5253257654279947</v>
      </c>
      <c r="V209" s="134">
        <v>-1.9086807735234051E-2</v>
      </c>
      <c r="W209" s="134">
        <v>-0.10349681125672273</v>
      </c>
      <c r="X209" s="134">
        <v>-1.2479099202286386</v>
      </c>
      <c r="Y209" s="134">
        <v>-2.4588557166100724</v>
      </c>
      <c r="Z209" s="134">
        <v>-4.1577608729961817</v>
      </c>
      <c r="AA209" s="134">
        <v>-1.7147280469176474</v>
      </c>
      <c r="AB209" s="134">
        <v>-4.0540950632896644</v>
      </c>
      <c r="AC209" s="134">
        <v>-1.9159692678044684</v>
      </c>
      <c r="AD209" s="134">
        <v>1.4808238493390509</v>
      </c>
      <c r="AE209" s="134">
        <v>-0.57373441713542428</v>
      </c>
      <c r="AF209" s="134">
        <v>0.3804378917558876</v>
      </c>
      <c r="AG209" s="134">
        <v>-1.215438024700269</v>
      </c>
      <c r="AH209" s="134">
        <v>-3.3387097661855316</v>
      </c>
      <c r="AI209" s="134">
        <v>-1.2154406115723153</v>
      </c>
      <c r="AJ209" s="134">
        <v>-0.99885944423142226</v>
      </c>
      <c r="AK209" s="134">
        <v>-3.1069236499115624</v>
      </c>
      <c r="AL209" s="134">
        <v>-0.62070090431161007</v>
      </c>
      <c r="AM209" s="134">
        <v>-2.2320067632987679</v>
      </c>
      <c r="AN209" s="113">
        <v>7.6743958100982793E-2</v>
      </c>
      <c r="AO209" s="113">
        <v>-1.3621542711623564</v>
      </c>
      <c r="AP209" s="113">
        <v>-1.1695356626363207</v>
      </c>
      <c r="AQ209" s="113">
        <v>-2.9707844188057879</v>
      </c>
      <c r="AR209" s="113">
        <v>1.1939779024441797</v>
      </c>
      <c r="AS209" s="113">
        <v>-4.2315285620685792</v>
      </c>
      <c r="AT209" s="113">
        <v>-2.4625544689172898</v>
      </c>
      <c r="AU209" s="113">
        <v>0.87444555846574501</v>
      </c>
      <c r="AV209" s="113">
        <v>2.6874681055582137</v>
      </c>
      <c r="AW209" s="113">
        <v>1.5056471340958353</v>
      </c>
      <c r="AX209" s="113">
        <v>-1.9252607351419584</v>
      </c>
      <c r="AY209" s="113">
        <v>-2.8021452555805171</v>
      </c>
      <c r="AZ209" s="113">
        <v>-0.85094944346227441</v>
      </c>
      <c r="BA209" s="113">
        <v>7.4979081389850349E-2</v>
      </c>
      <c r="BB209" s="113">
        <v>-1.930377109755538</v>
      </c>
      <c r="BC209" s="113">
        <v>-1.7380504315335303</v>
      </c>
      <c r="BD209" s="113">
        <v>0.65100664898898464</v>
      </c>
      <c r="BE209" s="113">
        <v>-2.1594217497585189</v>
      </c>
      <c r="BF209" s="113">
        <v>-0.66392115837204257</v>
      </c>
      <c r="BG209" s="113">
        <v>-0.92379889103684587</v>
      </c>
      <c r="BH209" s="113">
        <v>-0.31126059553196034</v>
      </c>
      <c r="BI209" s="113">
        <v>-2.1193490312680132</v>
      </c>
      <c r="BJ209" s="113">
        <v>-1.1537767683728208</v>
      </c>
      <c r="BK209" s="113">
        <v>-2.6012056023909995</v>
      </c>
      <c r="BL209" s="113">
        <v>-5.0663035384874683E-2</v>
      </c>
      <c r="BM209" s="113">
        <v>-1.9052164327998409</v>
      </c>
      <c r="BN209" s="113">
        <v>-1.6906172933522678</v>
      </c>
      <c r="BO209" s="113">
        <v>-0.42289188517206938</v>
      </c>
      <c r="BP209" s="113">
        <v>-2.2221965818591429</v>
      </c>
      <c r="BQ209" s="113">
        <v>-0.74133255929885367</v>
      </c>
      <c r="BR209" s="113">
        <v>1.6515966786218463</v>
      </c>
      <c r="BS209" s="113">
        <v>-0.90286743062105623</v>
      </c>
      <c r="BT209" s="113">
        <v>-2.9476922332077073</v>
      </c>
      <c r="BU209" s="113">
        <v>-2.7665808148402866</v>
      </c>
      <c r="BV209" s="113">
        <v>-3.0267909743205688</v>
      </c>
      <c r="BW209" s="113">
        <v>-1.8074488009881595</v>
      </c>
      <c r="BX209" s="113">
        <v>-0.56609953284169001</v>
      </c>
      <c r="BY209" s="113">
        <v>-2.1303924846622158</v>
      </c>
      <c r="BZ209" s="113">
        <v>2.7081593146022676</v>
      </c>
      <c r="CA209" s="113">
        <v>0.43551308495313801</v>
      </c>
      <c r="CB209" s="113">
        <v>-2.591392312642165</v>
      </c>
      <c r="CC209" s="113">
        <v>-0.1353227132883576</v>
      </c>
      <c r="CD209" s="113">
        <v>-1.5326687441846647</v>
      </c>
      <c r="CE209" s="113">
        <v>-2.7463367327098167</v>
      </c>
      <c r="CF209" s="113">
        <v>-2.3888814419177504</v>
      </c>
      <c r="CG209" s="113">
        <v>-1.3396122007812572</v>
      </c>
      <c r="CH209" s="113">
        <v>-0.65146107684449295</v>
      </c>
      <c r="CI209" s="113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3.6202030537373551E-3</v>
      </c>
      <c r="H210" s="48">
        <f t="shared" ref="H210:K213" si="54">H206*H206/2</f>
        <v>5.5944923792843725E-3</v>
      </c>
      <c r="I210" s="48">
        <f t="shared" si="54"/>
        <v>1.236660450084304E-2</v>
      </c>
      <c r="J210" s="48">
        <f t="shared" si="54"/>
        <v>1.3479841930005693E-2</v>
      </c>
      <c r="K210" s="48">
        <f t="shared" si="54"/>
        <v>1.4641050087938061E-2</v>
      </c>
      <c r="L210" s="48">
        <f t="shared" ref="L210:M210" si="55">L206*L206/2</f>
        <v>1.5850228974640033E-2</v>
      </c>
      <c r="M210" s="48">
        <f t="shared" si="55"/>
        <v>1.7107378590111653E-2</v>
      </c>
      <c r="N210" s="196"/>
      <c r="O210" s="113">
        <v>208</v>
      </c>
      <c r="P210" s="113">
        <v>0</v>
      </c>
      <c r="Q210" s="113">
        <v>2.8273275167444426E-4</v>
      </c>
      <c r="R210" s="134">
        <v>3.4943236755589813E-3</v>
      </c>
      <c r="S210" s="134">
        <v>1.3292536823215627E-2</v>
      </c>
      <c r="T210" s="134">
        <v>4.8988660460662116E-3</v>
      </c>
      <c r="U210" s="134">
        <v>4.8988660460662116E-3</v>
      </c>
      <c r="V210" s="134">
        <v>2.3206260244907097E-2</v>
      </c>
      <c r="W210" s="134">
        <v>1.7381417363843139E-2</v>
      </c>
      <c r="X210" s="134">
        <v>3.6202030537373551E-3</v>
      </c>
      <c r="Y210" s="134">
        <v>1.0957280001715128E-2</v>
      </c>
      <c r="Z210" s="134">
        <v>4.6691312203142044E-3</v>
      </c>
      <c r="AA210" s="134">
        <v>1.2088485152756761E-3</v>
      </c>
      <c r="AB210" s="134">
        <v>3.0717893154061825E-2</v>
      </c>
      <c r="AC210" s="134">
        <v>3.8877065524058431E-2</v>
      </c>
      <c r="AD210" s="134">
        <v>3.2659530050158037E-2</v>
      </c>
      <c r="AE210" s="134">
        <v>6.8959547492260173E-3</v>
      </c>
      <c r="AF210" s="134">
        <v>3.8877065524058431E-2</v>
      </c>
      <c r="AG210" s="134">
        <v>7.6210036553309912E-3</v>
      </c>
      <c r="AH210" s="134">
        <v>4.6691312203142044E-3</v>
      </c>
      <c r="AI210" s="134">
        <v>3.8877065524058431E-2</v>
      </c>
      <c r="AJ210" s="134">
        <v>5.0095927814037475E-3</v>
      </c>
      <c r="AK210" s="134">
        <v>3.4943236755589813E-3</v>
      </c>
      <c r="AL210" s="134">
        <v>4.6691312203142044E-3</v>
      </c>
      <c r="AM210" s="134">
        <v>2.3206260244907097E-2</v>
      </c>
      <c r="AN210" s="113">
        <v>1.0957280001715128E-2</v>
      </c>
      <c r="AO210" s="113">
        <v>4.8988660460662116E-3</v>
      </c>
      <c r="AP210" s="113">
        <v>2.7778939048677388E-2</v>
      </c>
      <c r="AQ210" s="113">
        <v>4.6691312203142044E-3</v>
      </c>
      <c r="AR210" s="113">
        <v>2.3206260244907097E-2</v>
      </c>
      <c r="AS210" s="113">
        <v>8.7281262802154174E-6</v>
      </c>
      <c r="AT210" s="113">
        <v>8.7281262802154174E-6</v>
      </c>
      <c r="AU210" s="113">
        <v>3.2659530050158037E-2</v>
      </c>
      <c r="AV210" s="113">
        <v>2.0103454529871303E-2</v>
      </c>
      <c r="AW210" s="113">
        <v>3.0717893154061825E-2</v>
      </c>
      <c r="AX210" s="113">
        <v>1.8394067323918316E-2</v>
      </c>
      <c r="AY210" s="113">
        <v>1.0520955009369662E-2</v>
      </c>
      <c r="AZ210" s="113">
        <v>1.1731103985535023E-3</v>
      </c>
      <c r="BA210" s="113">
        <v>1.7381417363843139E-2</v>
      </c>
      <c r="BB210" s="113">
        <v>5.3697899494996393E-3</v>
      </c>
      <c r="BC210" s="113">
        <v>6.3388465049515454E-3</v>
      </c>
      <c r="BD210" s="113">
        <v>7.6210036553309912E-3</v>
      </c>
      <c r="BE210" s="113">
        <v>4.7208211443636991E-4</v>
      </c>
      <c r="BF210" s="113">
        <v>2.3206260244907097E-2</v>
      </c>
      <c r="BG210" s="113">
        <v>2.5132244504445962E-2</v>
      </c>
      <c r="BH210" s="113">
        <v>3.6202030537373551E-3</v>
      </c>
      <c r="BI210" s="113">
        <v>3.6202030537373551E-3</v>
      </c>
      <c r="BJ210" s="113">
        <v>3.5299724861041955E-4</v>
      </c>
      <c r="BK210" s="113">
        <v>8.8545423519757315E-3</v>
      </c>
      <c r="BL210" s="113">
        <v>2.7778939048677388E-2</v>
      </c>
      <c r="BM210" s="113">
        <v>2.5132244504445962E-2</v>
      </c>
      <c r="BN210" s="113">
        <v>1.8394067323918316E-2</v>
      </c>
      <c r="BO210" s="113">
        <v>3.2659530050158037E-2</v>
      </c>
      <c r="BP210" s="113">
        <v>1.5968154135407387E-3</v>
      </c>
      <c r="BQ210" s="113">
        <v>8.6694341153290596E-4</v>
      </c>
      <c r="BR210" s="113">
        <v>3.2659530050158037E-2</v>
      </c>
      <c r="BS210" s="113">
        <v>2.8273275167444426E-4</v>
      </c>
      <c r="BT210" s="113">
        <v>1.5968154135407387E-3</v>
      </c>
      <c r="BU210" s="113">
        <v>3.9320612816137841E-3</v>
      </c>
      <c r="BV210" s="113">
        <v>3.4943236755589813E-3</v>
      </c>
      <c r="BW210" s="113">
        <v>7.6210036553309912E-3</v>
      </c>
      <c r="BX210" s="113">
        <v>3.4943236755589813E-3</v>
      </c>
      <c r="BY210" s="113">
        <v>1.1698231326853731E-2</v>
      </c>
      <c r="BZ210" s="113">
        <v>3.2659530050158037E-2</v>
      </c>
      <c r="CA210" s="113">
        <v>3.3885562534096435E-2</v>
      </c>
      <c r="CB210" s="113">
        <v>1.8394067323918316E-2</v>
      </c>
      <c r="CC210" s="113">
        <v>1.7381417363843139E-2</v>
      </c>
      <c r="CD210" s="113">
        <v>3.6202030537373551E-3</v>
      </c>
      <c r="CE210" s="113">
        <v>4.537616020185928E-3</v>
      </c>
      <c r="CF210" s="113">
        <v>1.7381417363843139E-2</v>
      </c>
      <c r="CG210" s="113">
        <v>1.2884513973064976E-5</v>
      </c>
      <c r="CH210" s="113">
        <v>3.3885562534096435E-2</v>
      </c>
      <c r="CI210" s="113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0.31400097357579471</v>
      </c>
      <c r="H211" s="48">
        <f t="shared" si="54"/>
        <v>0.31193710896066451</v>
      </c>
      <c r="I211" s="48">
        <f t="shared" si="54"/>
        <v>0.30988539277270616</v>
      </c>
      <c r="J211" s="48">
        <f t="shared" si="54"/>
        <v>0.30784574439054729</v>
      </c>
      <c r="K211" s="48">
        <f t="shared" si="54"/>
        <v>0.30579112906170264</v>
      </c>
      <c r="L211" s="48">
        <f t="shared" ref="L211:M211" si="56">L207*L207/2</f>
        <v>0.30374874104320376</v>
      </c>
      <c r="M211" s="48">
        <f t="shared" si="56"/>
        <v>0.30171849867270789</v>
      </c>
      <c r="N211" s="196"/>
      <c r="O211" s="113">
        <v>209</v>
      </c>
      <c r="P211" s="113">
        <v>0</v>
      </c>
      <c r="Q211" s="113">
        <v>1.4316164183862325</v>
      </c>
      <c r="R211" s="134">
        <v>6.6511210950408328</v>
      </c>
      <c r="S211" s="134">
        <v>0.15710009724633986</v>
      </c>
      <c r="T211" s="134">
        <v>1.6954642320302351</v>
      </c>
      <c r="U211" s="134">
        <v>0.11663358321511937</v>
      </c>
      <c r="V211" s="134">
        <v>1.2365038476969906E-3</v>
      </c>
      <c r="W211" s="134">
        <v>1.5751020743067744E-2</v>
      </c>
      <c r="X211" s="134">
        <v>0.31400097357579471</v>
      </c>
      <c r="Y211" s="134">
        <v>2.5070905353630759</v>
      </c>
      <c r="Z211" s="134">
        <v>7.7760492006508937</v>
      </c>
      <c r="AA211" s="134">
        <v>0.89972747963941602</v>
      </c>
      <c r="AB211" s="134">
        <v>5.8742047450072388</v>
      </c>
      <c r="AC211" s="134">
        <v>1.4277113774134635</v>
      </c>
      <c r="AD211" s="134">
        <v>0.67940865448923637</v>
      </c>
      <c r="AE211" s="134">
        <v>9.8832582407675229E-2</v>
      </c>
      <c r="AF211" s="134">
        <v>5.0729474966581846E-2</v>
      </c>
      <c r="AG211" s="134">
        <v>0.76310901163074607</v>
      </c>
      <c r="AH211" s="134">
        <v>4.3785274690422318</v>
      </c>
      <c r="AI211" s="134">
        <v>0.30909530215328029</v>
      </c>
      <c r="AJ211" s="134">
        <v>0.63468459051913673</v>
      </c>
      <c r="AK211" s="134">
        <v>4.0148587581962154</v>
      </c>
      <c r="AL211" s="134">
        <v>4.3026439294342404E-2</v>
      </c>
      <c r="AM211" s="134">
        <v>1.5117557622681996</v>
      </c>
      <c r="AN211" s="113">
        <v>1.3570743408015097E-2</v>
      </c>
      <c r="AO211" s="113">
        <v>0.58939842108528295</v>
      </c>
      <c r="AP211" s="113">
        <v>0.56392811598347337</v>
      </c>
      <c r="AQ211" s="113">
        <v>4.9784432482074701</v>
      </c>
      <c r="AR211" s="113">
        <v>0.89654640235497951</v>
      </c>
      <c r="AS211" s="113">
        <v>7.7889106460539592</v>
      </c>
      <c r="AT211" s="113">
        <v>2.984737962727948</v>
      </c>
      <c r="AU211" s="113">
        <v>0.39411657682971502</v>
      </c>
      <c r="AV211" s="113">
        <v>4.4612008098058329</v>
      </c>
      <c r="AW211" s="113">
        <v>1.3295549847867891</v>
      </c>
      <c r="AX211" s="113">
        <v>0.93497660976158847</v>
      </c>
      <c r="AY211" s="113">
        <v>2.9587719055914152</v>
      </c>
      <c r="AZ211" s="113">
        <v>0.35014258978756413</v>
      </c>
      <c r="BA211" s="113">
        <v>7.0825445517075883E-2</v>
      </c>
      <c r="BB211" s="113">
        <v>1.6832603959977199</v>
      </c>
      <c r="BC211" s="113">
        <v>1.2147322222081514</v>
      </c>
      <c r="BD211" s="113">
        <v>0.39320061682554491</v>
      </c>
      <c r="BE211" s="113">
        <v>2.398673042162609</v>
      </c>
      <c r="BF211" s="113">
        <v>0.16248068517059835</v>
      </c>
      <c r="BG211" s="113">
        <v>0.17381044882797247</v>
      </c>
      <c r="BH211" s="113">
        <v>1.6904616758886989E-2</v>
      </c>
      <c r="BI211" s="113">
        <v>1.9045716155872305</v>
      </c>
      <c r="BJ211" s="113">
        <v>0.47232257344473028</v>
      </c>
      <c r="BK211" s="113">
        <v>2.7509988010404252</v>
      </c>
      <c r="BL211" s="113">
        <v>1.8392864479652177E-3</v>
      </c>
      <c r="BM211" s="113">
        <v>1.4083993041981187</v>
      </c>
      <c r="BN211" s="113">
        <v>1.2031237981225131</v>
      </c>
      <c r="BO211" s="113">
        <v>7.8594652686875162E-3</v>
      </c>
      <c r="BP211" s="113">
        <v>1.5519469736545264</v>
      </c>
      <c r="BQ211" s="113">
        <v>0.15541972192065859</v>
      </c>
      <c r="BR211" s="113">
        <v>1.5014215899984069</v>
      </c>
      <c r="BS211" s="113">
        <v>0.20587601458941243</v>
      </c>
      <c r="BT211" s="113">
        <v>3.6401467288507741</v>
      </c>
      <c r="BU211" s="113">
        <v>2.8361667466239084</v>
      </c>
      <c r="BV211" s="113">
        <v>4.8902052741433968</v>
      </c>
      <c r="BW211" s="113">
        <v>0.86116541695375848</v>
      </c>
      <c r="BX211" s="113">
        <v>2.544486071035661E-2</v>
      </c>
      <c r="BY211" s="113">
        <v>2.41013717858847</v>
      </c>
      <c r="BZ211" s="113">
        <v>3.0783699367177002</v>
      </c>
      <c r="CA211" s="113">
        <v>0.1952730579276522</v>
      </c>
      <c r="CB211" s="113">
        <v>1.2351555824186977</v>
      </c>
      <c r="CC211" s="113">
        <v>9.1029599937364272E-3</v>
      </c>
      <c r="CD211" s="113">
        <v>0.52936875939696637</v>
      </c>
      <c r="CE211" s="113">
        <v>4.0179005746879861</v>
      </c>
      <c r="CF211" s="113">
        <v>3.9527208556862004</v>
      </c>
      <c r="CG211" s="113">
        <v>0.51645673585772434</v>
      </c>
      <c r="CH211" s="113">
        <v>8.6930835102124959E-2</v>
      </c>
      <c r="CI211" s="113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0.58556641947122068</v>
      </c>
      <c r="H212" s="48">
        <f t="shared" si="54"/>
        <v>0.58556641947122068</v>
      </c>
      <c r="I212" s="48">
        <f t="shared" si="54"/>
        <v>0.58556641947122068</v>
      </c>
      <c r="J212" s="48">
        <f t="shared" si="54"/>
        <v>0.58556641947122068</v>
      </c>
      <c r="K212" s="48">
        <f t="shared" si="54"/>
        <v>0.58556641947122068</v>
      </c>
      <c r="L212" s="48">
        <f t="shared" ref="L212:M212" si="57">L208*L208/2</f>
        <v>0.58556641947122068</v>
      </c>
      <c r="M212" s="48">
        <f t="shared" si="57"/>
        <v>0.58556641947122068</v>
      </c>
      <c r="N212" s="196"/>
      <c r="O212" s="113">
        <v>210</v>
      </c>
      <c r="P212" s="113">
        <v>0</v>
      </c>
      <c r="Q212" s="113">
        <v>1.9721670005238736</v>
      </c>
      <c r="R212" s="134">
        <v>6.7640984806599569</v>
      </c>
      <c r="S212" s="134">
        <v>0.10268870821605319</v>
      </c>
      <c r="T212" s="134">
        <v>1.2729837085110671</v>
      </c>
      <c r="U212" s="134">
        <v>0.15552527760508383</v>
      </c>
      <c r="V212" s="134">
        <v>4.5540940521370688E-3</v>
      </c>
      <c r="W212" s="134">
        <v>4.9481597874435389E-3</v>
      </c>
      <c r="X212" s="134">
        <v>0.58556641947122068</v>
      </c>
      <c r="Y212" s="134">
        <v>2.3250623830895525</v>
      </c>
      <c r="Z212" s="134">
        <v>6.6986395001529928</v>
      </c>
      <c r="AA212" s="134">
        <v>1.2608392949422063</v>
      </c>
      <c r="AB212" s="134">
        <v>7.4605304618835557</v>
      </c>
      <c r="AC212" s="134">
        <v>1.4125346131830001</v>
      </c>
      <c r="AD212" s="134">
        <v>1.186196542388904</v>
      </c>
      <c r="AE212" s="134">
        <v>7.067592039337231E-2</v>
      </c>
      <c r="AF212" s="134">
        <v>0.20692322876231192</v>
      </c>
      <c r="AG212" s="134">
        <v>0.66757038266312851</v>
      </c>
      <c r="AH212" s="134">
        <v>4.7965983959946765</v>
      </c>
      <c r="AI212" s="134">
        <v>0.38556573245143755</v>
      </c>
      <c r="AJ212" s="134">
        <v>0.63657935156495304</v>
      </c>
      <c r="AK212" s="134">
        <v>4.2251153409139484</v>
      </c>
      <c r="AL212" s="134">
        <v>0.13081070638520964</v>
      </c>
      <c r="AM212" s="134">
        <v>1.6190047362837736</v>
      </c>
      <c r="AN212" s="113">
        <v>1.0334294191337672E-2</v>
      </c>
      <c r="AO212" s="113">
        <v>0.60667295237757835</v>
      </c>
      <c r="AP212" s="113">
        <v>0.11387531462194468</v>
      </c>
      <c r="AQ212" s="113">
        <v>3.7134023948924311</v>
      </c>
      <c r="AR212" s="113">
        <v>0.89774259824143499</v>
      </c>
      <c r="AS212" s="113">
        <v>7.2535570849843403</v>
      </c>
      <c r="AT212" s="113">
        <v>2.3219345999639858</v>
      </c>
      <c r="AU212" s="113">
        <v>0.38690870085238993</v>
      </c>
      <c r="AV212" s="113">
        <v>4.2905063540878476</v>
      </c>
      <c r="AW212" s="113">
        <v>1.0971860550640822</v>
      </c>
      <c r="AX212" s="113">
        <v>1.3469368907811301</v>
      </c>
      <c r="AY212" s="113">
        <v>3.6677805163309438</v>
      </c>
      <c r="AZ212" s="113">
        <v>0.36154567944502064</v>
      </c>
      <c r="BA212" s="113">
        <v>6.4285879906739478E-3</v>
      </c>
      <c r="BB212" s="113">
        <v>1.8393095780219597</v>
      </c>
      <c r="BC212" s="113">
        <v>1.2730521068318006</v>
      </c>
      <c r="BD212" s="113">
        <v>0.26971903397741498</v>
      </c>
      <c r="BE212" s="113">
        <v>2.2870673592948041</v>
      </c>
      <c r="BF212" s="113">
        <v>0.23519648152296688</v>
      </c>
      <c r="BG212" s="113">
        <v>0.27712433814061743</v>
      </c>
      <c r="BH212" s="113">
        <v>3.0803462305667415E-2</v>
      </c>
      <c r="BI212" s="113">
        <v>2.0460476196817536</v>
      </c>
      <c r="BJ212" s="113">
        <v>0.5423236923843473</v>
      </c>
      <c r="BK212" s="113">
        <v>3.2562956183072962</v>
      </c>
      <c r="BL212" s="113">
        <v>4.6576762224502903E-3</v>
      </c>
      <c r="BM212" s="113">
        <v>1.7324735423934783</v>
      </c>
      <c r="BN212" s="113">
        <v>1.1665426416417553</v>
      </c>
      <c r="BO212" s="113">
        <v>7.4103086303167115E-2</v>
      </c>
      <c r="BP212" s="113">
        <v>1.9482749775661996</v>
      </c>
      <c r="BQ212" s="113">
        <v>0.28742913826280253</v>
      </c>
      <c r="BR212" s="113">
        <v>1.5849900887302646</v>
      </c>
      <c r="BS212" s="113">
        <v>0.3135613300893636</v>
      </c>
      <c r="BT212" s="113">
        <v>4.0573639011865437</v>
      </c>
      <c r="BU212" s="113">
        <v>2.3426032487392172</v>
      </c>
      <c r="BV212" s="113">
        <v>3.6970822328097528</v>
      </c>
      <c r="BW212" s="113">
        <v>1.1154807716672235</v>
      </c>
      <c r="BX212" s="113">
        <v>0.15227499806638667</v>
      </c>
      <c r="BY212" s="113">
        <v>1.9280096813301733</v>
      </c>
      <c r="BZ212" s="113">
        <v>3.5829605783038683</v>
      </c>
      <c r="CA212" s="113">
        <v>9.3111067924495416E-2</v>
      </c>
      <c r="CB212" s="113">
        <v>2.8643126514694024</v>
      </c>
      <c r="CC212" s="113">
        <v>1.2246495165031858E-2</v>
      </c>
      <c r="CD212" s="113">
        <v>0.71515640817763348</v>
      </c>
      <c r="CE212" s="113">
        <v>4.3786844517738821</v>
      </c>
      <c r="CF212" s="113">
        <v>3.1900479260292021</v>
      </c>
      <c r="CG212" s="113">
        <v>0.8404343013554666</v>
      </c>
      <c r="CH212" s="113">
        <v>0.12704831601582417</v>
      </c>
      <c r="CI212" s="113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0.77863958450252357</v>
      </c>
      <c r="H213" s="48">
        <f t="shared" si="54"/>
        <v>0.79491827527920855</v>
      </c>
      <c r="I213" s="48">
        <f t="shared" si="54"/>
        <v>0.81142943535749579</v>
      </c>
      <c r="J213" s="48">
        <f t="shared" si="54"/>
        <v>0.82802692404308043</v>
      </c>
      <c r="K213" s="48">
        <f t="shared" si="54"/>
        <v>0.84470838382581781</v>
      </c>
      <c r="L213" s="48">
        <f t="shared" ref="L213:M213" si="58">L209*L209/2</f>
        <v>0.86147148601968815</v>
      </c>
      <c r="M213" s="48">
        <f t="shared" si="58"/>
        <v>0.87831393106975053</v>
      </c>
      <c r="N213" s="196"/>
      <c r="O213" s="113">
        <v>211</v>
      </c>
      <c r="P213" s="113">
        <v>0</v>
      </c>
      <c r="Q213" s="113">
        <v>2.1970309844624789</v>
      </c>
      <c r="R213" s="134">
        <v>7.7370788919810778</v>
      </c>
      <c r="S213" s="134">
        <v>0.12924877066500601</v>
      </c>
      <c r="T213" s="134">
        <v>1.597130254912918</v>
      </c>
      <c r="U213" s="134">
        <v>0.13798357991125426</v>
      </c>
      <c r="V213" s="134">
        <v>1.8215311476089521E-4</v>
      </c>
      <c r="W213" s="134">
        <v>5.355794970154845E-3</v>
      </c>
      <c r="X213" s="134">
        <v>0.77863958450252357</v>
      </c>
      <c r="Y213" s="134">
        <v>3.0229857175530164</v>
      </c>
      <c r="Z213" s="134">
        <v>8.6434877385089859</v>
      </c>
      <c r="AA213" s="134">
        <v>1.4701461374430047</v>
      </c>
      <c r="AB213" s="134">
        <v>8.2178433910948137</v>
      </c>
      <c r="AC213" s="134">
        <v>1.8354691175855955</v>
      </c>
      <c r="AD213" s="134">
        <v>1.096419636385662</v>
      </c>
      <c r="AE213" s="134">
        <v>0.16458559070286252</v>
      </c>
      <c r="AF213" s="134">
        <v>7.2366494741832224E-2</v>
      </c>
      <c r="AG213" s="134">
        <v>0.73864479594364585</v>
      </c>
      <c r="AH213" s="134">
        <v>5.5734914514113232</v>
      </c>
      <c r="AI213" s="134">
        <v>0.73864794012964197</v>
      </c>
      <c r="AJ213" s="134">
        <v>0.49886009466515285</v>
      </c>
      <c r="AK213" s="134">
        <v>4.8264872831898922</v>
      </c>
      <c r="AL213" s="134">
        <v>0.19263480630662527</v>
      </c>
      <c r="AM213" s="134">
        <v>2.4909270957057212</v>
      </c>
      <c r="AN213" s="113">
        <v>2.9448175525027013E-3</v>
      </c>
      <c r="AO213" s="113">
        <v>0.92773212922292525</v>
      </c>
      <c r="AP213" s="113">
        <v>0.68390683308908884</v>
      </c>
      <c r="AQ213" s="113">
        <v>4.4127800315096213</v>
      </c>
      <c r="AR213" s="113">
        <v>0.7127916157625015</v>
      </c>
      <c r="AS213" s="113">
        <v>8.9529169858010889</v>
      </c>
      <c r="AT213" s="113">
        <v>3.0320872561922574</v>
      </c>
      <c r="AU213" s="113">
        <v>0.38232751736023435</v>
      </c>
      <c r="AV213" s="113">
        <v>3.6112424091963269</v>
      </c>
      <c r="AW213" s="113">
        <v>1.1334866462055011</v>
      </c>
      <c r="AX213" s="113">
        <v>1.8533144491396771</v>
      </c>
      <c r="AY213" s="113">
        <v>3.9260090166862005</v>
      </c>
      <c r="AZ213" s="113">
        <v>0.36205747766437729</v>
      </c>
      <c r="BA213" s="113">
        <v>2.8109313230329017E-3</v>
      </c>
      <c r="BB213" s="113">
        <v>1.8631778929340721</v>
      </c>
      <c r="BC213" s="113">
        <v>1.5104096512769456</v>
      </c>
      <c r="BD213" s="113">
        <v>0.21190482851393352</v>
      </c>
      <c r="BE213" s="113">
        <v>2.3315511466650718</v>
      </c>
      <c r="BF213" s="113">
        <v>0.22039565226703742</v>
      </c>
      <c r="BG213" s="113">
        <v>0.42670219554045313</v>
      </c>
      <c r="BH213" s="113">
        <v>4.8441579165455301E-2</v>
      </c>
      <c r="BI213" s="113">
        <v>2.2458201581683332</v>
      </c>
      <c r="BJ213" s="113">
        <v>0.66560041561841499</v>
      </c>
      <c r="BK213" s="113">
        <v>3.3831352929551612</v>
      </c>
      <c r="BL213" s="113">
        <v>1.2833715772045322E-3</v>
      </c>
      <c r="BM213" s="113">
        <v>1.8149248279052752</v>
      </c>
      <c r="BN213" s="113">
        <v>1.4290934162908739</v>
      </c>
      <c r="BO213" s="113">
        <v>8.9418773272193358E-2</v>
      </c>
      <c r="BP213" s="113">
        <v>2.4690788242132293</v>
      </c>
      <c r="BQ213" s="113">
        <v>0.27478698173829419</v>
      </c>
      <c r="BR213" s="113">
        <v>1.3638857944173572</v>
      </c>
      <c r="BS213" s="113">
        <v>0.4075847986381339</v>
      </c>
      <c r="BT213" s="113">
        <v>4.3444447508565203</v>
      </c>
      <c r="BU213" s="113">
        <v>3.8269847025211723</v>
      </c>
      <c r="BV213" s="113">
        <v>4.5807318011142293</v>
      </c>
      <c r="BW213" s="113">
        <v>1.6334355840967678</v>
      </c>
      <c r="BX213" s="113">
        <v>0.16023434054178984</v>
      </c>
      <c r="BY213" s="113">
        <v>2.2692860693526247</v>
      </c>
      <c r="BZ213" s="113">
        <v>3.6670634366335118</v>
      </c>
      <c r="CA213" s="113">
        <v>9.4835823582699597E-2</v>
      </c>
      <c r="CB213" s="113">
        <v>3.357657059010454</v>
      </c>
      <c r="CC213" s="113">
        <v>9.1561183658615177E-3</v>
      </c>
      <c r="CD213" s="113">
        <v>1.1745367397002986</v>
      </c>
      <c r="CE213" s="113">
        <v>3.7711827247156156</v>
      </c>
      <c r="CF213" s="113">
        <v>2.8533772717695154</v>
      </c>
      <c r="CG213" s="113">
        <v>0.89728042424100163</v>
      </c>
      <c r="CH213" s="113">
        <v>0.21220076732169318</v>
      </c>
      <c r="CI213" s="113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6.7431366096664377E-2</v>
      </c>
      <c r="H214" s="48">
        <f t="shared" ref="H214:K214" si="59">H206*H207</f>
        <v>8.3549500989447842E-2</v>
      </c>
      <c r="I214" s="48">
        <f t="shared" si="59"/>
        <v>0.12381001725237682</v>
      </c>
      <c r="J214" s="48">
        <f t="shared" si="59"/>
        <v>0.12883651614677438</v>
      </c>
      <c r="K214" s="48">
        <f t="shared" si="59"/>
        <v>0.13382231857264348</v>
      </c>
      <c r="L214" s="48">
        <f t="shared" ref="L214:M214" si="60">L206*L207</f>
        <v>0.13877301029081152</v>
      </c>
      <c r="M214" s="48">
        <f t="shared" si="60"/>
        <v>0.14368872724656051</v>
      </c>
      <c r="N214" s="196"/>
      <c r="O214" s="113">
        <v>212</v>
      </c>
      <c r="P214" s="113">
        <v>0</v>
      </c>
      <c r="Q214" s="113">
        <v>4.023753716681238E-2</v>
      </c>
      <c r="R214" s="134">
        <v>0.3049010981378123</v>
      </c>
      <c r="S214" s="134">
        <v>9.1394941382501663E-2</v>
      </c>
      <c r="T214" s="134">
        <v>0.18227289604999034</v>
      </c>
      <c r="U214" s="134">
        <v>4.7806790339598677E-2</v>
      </c>
      <c r="V214" s="134">
        <v>-1.0713473775295357E-2</v>
      </c>
      <c r="W214" s="134">
        <v>3.3092299130874005E-2</v>
      </c>
      <c r="X214" s="134">
        <v>6.7431366096664377E-2</v>
      </c>
      <c r="Y214" s="134">
        <v>0.33148691066540231</v>
      </c>
      <c r="Z214" s="134">
        <v>0.38108998461496413</v>
      </c>
      <c r="AA214" s="134">
        <v>6.595859998255979E-2</v>
      </c>
      <c r="AB214" s="134">
        <v>0.8495721128243684</v>
      </c>
      <c r="AC214" s="134">
        <v>0.47119095394180449</v>
      </c>
      <c r="AD214" s="134">
        <v>-0.29792057577568326</v>
      </c>
      <c r="AE214" s="134">
        <v>5.2212834285546302E-2</v>
      </c>
      <c r="AF214" s="134">
        <v>-8.881921238734071E-2</v>
      </c>
      <c r="AG214" s="134">
        <v>0.1525209043646665</v>
      </c>
      <c r="AH214" s="134">
        <v>0.28596446845514512</v>
      </c>
      <c r="AI214" s="134">
        <v>0.21924158652036538</v>
      </c>
      <c r="AJ214" s="134">
        <v>0.11277431166950852</v>
      </c>
      <c r="AK214" s="134">
        <v>0.2368899830114424</v>
      </c>
      <c r="AL214" s="134">
        <v>2.8347563634864143E-2</v>
      </c>
      <c r="AM214" s="134">
        <v>0.37460484591597981</v>
      </c>
      <c r="AN214" s="113">
        <v>2.4388393579984003E-2</v>
      </c>
      <c r="AO214" s="113">
        <v>0.1074687659305666</v>
      </c>
      <c r="AP214" s="113">
        <v>0.25032239022301123</v>
      </c>
      <c r="AQ214" s="113">
        <v>0.30492625205952967</v>
      </c>
      <c r="AR214" s="113">
        <v>-0.2884821598275002</v>
      </c>
      <c r="AS214" s="113">
        <v>1.6490311786509462E-2</v>
      </c>
      <c r="AT214" s="113">
        <v>1.0208069328142796E-2</v>
      </c>
      <c r="AU214" s="113">
        <v>-0.22690669610424014</v>
      </c>
      <c r="AV214" s="113">
        <v>-0.59895090826730224</v>
      </c>
      <c r="AW214" s="113">
        <v>-0.40418376001581696</v>
      </c>
      <c r="AX214" s="113">
        <v>0.26228246381520487</v>
      </c>
      <c r="AY214" s="113">
        <v>0.3528688487339976</v>
      </c>
      <c r="AZ214" s="113">
        <v>4.0534228156275269E-2</v>
      </c>
      <c r="BA214" s="113">
        <v>-7.0172548151322803E-2</v>
      </c>
      <c r="BB214" s="113">
        <v>0.19014473178943811</v>
      </c>
      <c r="BC214" s="113">
        <v>0.17549930029713695</v>
      </c>
      <c r="BD214" s="113">
        <v>-0.10948211430376888</v>
      </c>
      <c r="BE214" s="113">
        <v>6.7301430641128104E-2</v>
      </c>
      <c r="BF214" s="113">
        <v>0.12280991922218208</v>
      </c>
      <c r="BG214" s="113">
        <v>0.13218542578320952</v>
      </c>
      <c r="BH214" s="113">
        <v>1.5645848677880322E-2</v>
      </c>
      <c r="BI214" s="113">
        <v>0.16607150241760782</v>
      </c>
      <c r="BJ214" s="113">
        <v>2.5824683454600764E-2</v>
      </c>
      <c r="BK214" s="113">
        <v>0.31214634640851979</v>
      </c>
      <c r="BL214" s="113">
        <v>-1.429593314632999E-2</v>
      </c>
      <c r="BM214" s="113">
        <v>0.37627774674034969</v>
      </c>
      <c r="BN214" s="113">
        <v>0.29752539482655138</v>
      </c>
      <c r="BO214" s="113">
        <v>3.2042873911113115E-2</v>
      </c>
      <c r="BP214" s="113">
        <v>-9.9562499939072444E-2</v>
      </c>
      <c r="BQ214" s="113">
        <v>2.321552100999599E-2</v>
      </c>
      <c r="BR214" s="113">
        <v>-0.44288022550802164</v>
      </c>
      <c r="BS214" s="113">
        <v>1.5258819365682602E-2</v>
      </c>
      <c r="BT214" s="113">
        <v>-0.15248137465512063</v>
      </c>
      <c r="BU214" s="113">
        <v>0.21120588488581848</v>
      </c>
      <c r="BV214" s="113">
        <v>0.26144184873721094</v>
      </c>
      <c r="BW214" s="113">
        <v>0.16202400797967231</v>
      </c>
      <c r="BX214" s="113">
        <v>1.8858693401346726E-2</v>
      </c>
      <c r="BY214" s="113">
        <v>0.3358234193416445</v>
      </c>
      <c r="BZ214" s="113">
        <v>-0.63415491941239355</v>
      </c>
      <c r="CA214" s="113">
        <v>-0.16268911968084029</v>
      </c>
      <c r="CB214" s="113">
        <v>0.30146001352433505</v>
      </c>
      <c r="CC214" s="113">
        <v>2.5157292930480399E-2</v>
      </c>
      <c r="CD214" s="113">
        <v>8.7553923939982334E-2</v>
      </c>
      <c r="CE214" s="113">
        <v>0.27004955112140772</v>
      </c>
      <c r="CF214" s="113">
        <v>0.52422854144141762</v>
      </c>
      <c r="CG214" s="113">
        <v>-5.1591836678460583E-3</v>
      </c>
      <c r="CH214" s="113">
        <v>0.1085486112116462</v>
      </c>
      <c r="CI214" s="113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9.2084077666788014E-2</v>
      </c>
      <c r="H215" s="48">
        <f t="shared" ref="H215:K215" si="61">H206*H208</f>
        <v>0.11447177593270019</v>
      </c>
      <c r="I215" s="48">
        <f t="shared" si="61"/>
        <v>0.17019363464683795</v>
      </c>
      <c r="J215" s="48">
        <f t="shared" si="61"/>
        <v>0.17768897291606434</v>
      </c>
      <c r="K215" s="48">
        <f t="shared" si="61"/>
        <v>0.18518431118529119</v>
      </c>
      <c r="L215" s="48">
        <f t="shared" ref="L215:M215" si="62">L206*L208</f>
        <v>0.19267964945451777</v>
      </c>
      <c r="M215" s="48">
        <f t="shared" si="62"/>
        <v>0.20017498772374434</v>
      </c>
      <c r="N215" s="196"/>
      <c r="O215" s="113">
        <v>213</v>
      </c>
      <c r="P215" s="113">
        <v>0</v>
      </c>
      <c r="Q215" s="113">
        <v>4.7226950052682841E-2</v>
      </c>
      <c r="R215" s="134">
        <v>0.30747975194983246</v>
      </c>
      <c r="S215" s="134">
        <v>7.3891635123072813E-2</v>
      </c>
      <c r="T215" s="134">
        <v>0.15793893334856121</v>
      </c>
      <c r="U215" s="134">
        <v>5.5204981723194761E-2</v>
      </c>
      <c r="V215" s="134">
        <v>-2.0560495300811828E-2</v>
      </c>
      <c r="W215" s="134">
        <v>1.8547887259582049E-2</v>
      </c>
      <c r="X215" s="134">
        <v>9.2084077666788014E-2</v>
      </c>
      <c r="Y215" s="134">
        <v>0.31922631190406137</v>
      </c>
      <c r="Z215" s="134">
        <v>0.35370511347049693</v>
      </c>
      <c r="AA215" s="134">
        <v>7.8081078621958497E-2</v>
      </c>
      <c r="AB215" s="134">
        <v>0.95743778408993774</v>
      </c>
      <c r="AC215" s="134">
        <v>0.46867985112106547</v>
      </c>
      <c r="AD215" s="134">
        <v>-0.39365274860741906</v>
      </c>
      <c r="AE215" s="134">
        <v>4.41532761589713E-2</v>
      </c>
      <c r="AF215" s="134">
        <v>-0.17938303066948258</v>
      </c>
      <c r="AG215" s="134">
        <v>0.1426542158713357</v>
      </c>
      <c r="AH215" s="134">
        <v>0.29930551162347663</v>
      </c>
      <c r="AI215" s="134">
        <v>0.2448645686443518</v>
      </c>
      <c r="AJ215" s="134">
        <v>0.11294252209669249</v>
      </c>
      <c r="AK215" s="134">
        <v>0.2430137491396161</v>
      </c>
      <c r="AL215" s="134">
        <v>4.9427617912844515E-2</v>
      </c>
      <c r="AM215" s="134">
        <v>0.38766503710259159</v>
      </c>
      <c r="AN215" s="113">
        <v>2.1282458041738044E-2</v>
      </c>
      <c r="AO215" s="113">
        <v>0.10903228012784585</v>
      </c>
      <c r="AP215" s="113">
        <v>0.11248707346236654</v>
      </c>
      <c r="AQ215" s="113">
        <v>0.26335043615366793</v>
      </c>
      <c r="AR215" s="113">
        <v>-0.28867454593524394</v>
      </c>
      <c r="AS215" s="113">
        <v>1.5913511519271232E-2</v>
      </c>
      <c r="AT215" s="113">
        <v>9.0035855975021725E-3</v>
      </c>
      <c r="AU215" s="113">
        <v>-0.22482220835278915</v>
      </c>
      <c r="AV215" s="113">
        <v>-0.58738062412554581</v>
      </c>
      <c r="AW215" s="113">
        <v>-0.36716886583470049</v>
      </c>
      <c r="AX215" s="113">
        <v>0.31480564067435207</v>
      </c>
      <c r="AY215" s="113">
        <v>0.39287939012659084</v>
      </c>
      <c r="AZ215" s="113">
        <v>4.1188978919562691E-2</v>
      </c>
      <c r="BA215" s="113">
        <v>-2.1141236569897574E-2</v>
      </c>
      <c r="BB215" s="113">
        <v>0.19876323690341474</v>
      </c>
      <c r="BC215" s="113">
        <v>0.17966281638683015</v>
      </c>
      <c r="BD215" s="113">
        <v>-9.0675900742241841E-2</v>
      </c>
      <c r="BE215" s="113">
        <v>6.5717078292763326E-2</v>
      </c>
      <c r="BF215" s="113">
        <v>0.14775697288329173</v>
      </c>
      <c r="BG215" s="113">
        <v>0.16691023484834905</v>
      </c>
      <c r="BH215" s="113">
        <v>2.1120112528550665E-2</v>
      </c>
      <c r="BI215" s="113">
        <v>0.17212911248088084</v>
      </c>
      <c r="BJ215" s="113">
        <v>2.7672280084439602E-2</v>
      </c>
      <c r="BK215" s="113">
        <v>0.33960569761330539</v>
      </c>
      <c r="BL215" s="113">
        <v>-2.2749532205469242E-2</v>
      </c>
      <c r="BM215" s="113">
        <v>0.41732935993009901</v>
      </c>
      <c r="BN215" s="113">
        <v>0.29296732846227042</v>
      </c>
      <c r="BO215" s="113">
        <v>9.8390486815092867E-2</v>
      </c>
      <c r="BP215" s="113">
        <v>-0.11155331485874266</v>
      </c>
      <c r="BQ215" s="113">
        <v>3.1571176582415636E-2</v>
      </c>
      <c r="BR215" s="113">
        <v>-0.45503859806433444</v>
      </c>
      <c r="BS215" s="113">
        <v>1.8831256747744107E-2</v>
      </c>
      <c r="BT215" s="113">
        <v>-0.16098274709742599</v>
      </c>
      <c r="BU215" s="113">
        <v>0.19195061377917125</v>
      </c>
      <c r="BV215" s="113">
        <v>0.22732181572911633</v>
      </c>
      <c r="BW215" s="113">
        <v>0.18440263597169476</v>
      </c>
      <c r="BX215" s="113">
        <v>4.6134504698287296E-2</v>
      </c>
      <c r="BY215" s="113">
        <v>0.3003618035144543</v>
      </c>
      <c r="BZ215" s="113">
        <v>-0.68415731721774875</v>
      </c>
      <c r="CA215" s="113">
        <v>-0.11234092602025302</v>
      </c>
      <c r="CB215" s="113">
        <v>0.45907018961321883</v>
      </c>
      <c r="CC215" s="113">
        <v>2.9179543773520913E-2</v>
      </c>
      <c r="CD215" s="113">
        <v>0.10176465816351976</v>
      </c>
      <c r="CE215" s="113">
        <v>0.28191338184419845</v>
      </c>
      <c r="CF215" s="113">
        <v>0.47094608784010838</v>
      </c>
      <c r="CG215" s="113">
        <v>-6.5813638401953159E-3</v>
      </c>
      <c r="CH215" s="113">
        <v>0.13122657744840951</v>
      </c>
      <c r="CI215" s="113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0.10618537378710537</v>
      </c>
      <c r="H216" s="48">
        <f t="shared" ref="H216:K216" si="63">H206*H209</f>
        <v>0.13337412392519638</v>
      </c>
      <c r="I216" s="48">
        <f t="shared" si="63"/>
        <v>0.20034596983626632</v>
      </c>
      <c r="J216" s="48">
        <f t="shared" si="63"/>
        <v>0.21129762942247654</v>
      </c>
      <c r="K216" s="48">
        <f t="shared" si="63"/>
        <v>0.22241778487607511</v>
      </c>
      <c r="L216" s="48">
        <f t="shared" ref="L216:M216" si="64">L206*L209</f>
        <v>0.23370511597768218</v>
      </c>
      <c r="M216" s="48">
        <f t="shared" si="64"/>
        <v>0.24515830754660919</v>
      </c>
      <c r="N216" s="196"/>
      <c r="O216" s="113">
        <v>214</v>
      </c>
      <c r="P216" s="113">
        <v>0</v>
      </c>
      <c r="Q216" s="113">
        <v>4.9846669527706257E-2</v>
      </c>
      <c r="R216" s="134">
        <v>0.32885168664257836</v>
      </c>
      <c r="S216" s="134">
        <v>8.2898589696567077E-2</v>
      </c>
      <c r="T216" s="134">
        <v>0.17690819287910856</v>
      </c>
      <c r="U216" s="134">
        <v>5.1998579770678635E-2</v>
      </c>
      <c r="V216" s="134">
        <v>4.1119788839738772E-3</v>
      </c>
      <c r="W216" s="134">
        <v>1.9296767365694512E-2</v>
      </c>
      <c r="X216" s="134">
        <v>0.10618537378710537</v>
      </c>
      <c r="Y216" s="134">
        <v>0.36399835685570958</v>
      </c>
      <c r="Z216" s="134">
        <v>0.4017839143234847</v>
      </c>
      <c r="AA216" s="134">
        <v>8.4313319837051759E-2</v>
      </c>
      <c r="AB216" s="134">
        <v>1.0048578710334384</v>
      </c>
      <c r="AC216" s="134">
        <v>0.53425706603379952</v>
      </c>
      <c r="AD216" s="134">
        <v>-0.378462944353187</v>
      </c>
      <c r="AE216" s="134">
        <v>6.7378773686126825E-2</v>
      </c>
      <c r="AF216" s="134">
        <v>-0.10608292902865459</v>
      </c>
      <c r="AG216" s="134">
        <v>0.15005618534239418</v>
      </c>
      <c r="AH216" s="134">
        <v>0.32263516821288368</v>
      </c>
      <c r="AI216" s="134">
        <v>0.33891865907695834</v>
      </c>
      <c r="AJ216" s="134">
        <v>9.9981716911942256E-2</v>
      </c>
      <c r="AK216" s="134">
        <v>0.25973300740132965</v>
      </c>
      <c r="AL216" s="134">
        <v>5.9981236674328198E-2</v>
      </c>
      <c r="AM216" s="134">
        <v>0.48085383406618509</v>
      </c>
      <c r="AN216" s="113">
        <v>-1.1360843362486349E-2</v>
      </c>
      <c r="AO216" s="113">
        <v>0.13483078917954755</v>
      </c>
      <c r="AP216" s="113">
        <v>0.27566796136914989</v>
      </c>
      <c r="AQ216" s="113">
        <v>0.28708081798337326</v>
      </c>
      <c r="AR216" s="113">
        <v>-0.2572254088209206</v>
      </c>
      <c r="AS216" s="113">
        <v>1.7679614252393346E-2</v>
      </c>
      <c r="AT216" s="113">
        <v>1.0288720127339047E-2</v>
      </c>
      <c r="AU216" s="113">
        <v>-0.22348724386173716</v>
      </c>
      <c r="AV216" s="113">
        <v>-0.53888198177196922</v>
      </c>
      <c r="AW216" s="113">
        <v>-0.3731933637657372</v>
      </c>
      <c r="AX216" s="113">
        <v>0.36926949914589918</v>
      </c>
      <c r="AY216" s="113">
        <v>0.40647442345581913</v>
      </c>
      <c r="AZ216" s="113">
        <v>4.1218121836014476E-2</v>
      </c>
      <c r="BA216" s="113">
        <v>-1.3979695348144701E-2</v>
      </c>
      <c r="BB216" s="113">
        <v>0.20004873329873693</v>
      </c>
      <c r="BC216" s="113">
        <v>0.19569624359237914</v>
      </c>
      <c r="BD216" s="113">
        <v>-8.0372320426549196E-2</v>
      </c>
      <c r="BE216" s="113">
        <v>6.6353103777719094E-2</v>
      </c>
      <c r="BF216" s="113">
        <v>0.14303228814998267</v>
      </c>
      <c r="BG216" s="113">
        <v>0.20711334007162918</v>
      </c>
      <c r="BH216" s="113">
        <v>2.6485343329671309E-2</v>
      </c>
      <c r="BI216" s="113">
        <v>0.1803366296096931</v>
      </c>
      <c r="BJ216" s="113">
        <v>3.0656491344395707E-2</v>
      </c>
      <c r="BK216" s="113">
        <v>0.3461566970834758</v>
      </c>
      <c r="BL216" s="113">
        <v>1.1941641565541927E-2</v>
      </c>
      <c r="BM216" s="113">
        <v>0.42714463373478023</v>
      </c>
      <c r="BN216" s="113">
        <v>0.32426433976879271</v>
      </c>
      <c r="BO216" s="113">
        <v>0.108080990238459</v>
      </c>
      <c r="BP216" s="113">
        <v>-0.12558125853407789</v>
      </c>
      <c r="BQ216" s="113">
        <v>3.086906304979321E-2</v>
      </c>
      <c r="BR216" s="113">
        <v>-0.4221083703873087</v>
      </c>
      <c r="BS216" s="113">
        <v>2.1469752831333094E-2</v>
      </c>
      <c r="BT216" s="113">
        <v>-0.16658062722230152</v>
      </c>
      <c r="BU216" s="113">
        <v>0.24534007723249576</v>
      </c>
      <c r="BV216" s="113">
        <v>0.25303406556445623</v>
      </c>
      <c r="BW216" s="113">
        <v>0.22314496236437137</v>
      </c>
      <c r="BX216" s="113">
        <v>4.7324862378785915E-2</v>
      </c>
      <c r="BY216" s="113">
        <v>0.32586275261891251</v>
      </c>
      <c r="BZ216" s="113">
        <v>-0.69214035716628453</v>
      </c>
      <c r="CA216" s="113">
        <v>-0.11337663305080292</v>
      </c>
      <c r="CB216" s="113">
        <v>0.49703508928069806</v>
      </c>
      <c r="CC216" s="113">
        <v>2.5230641272055567E-2</v>
      </c>
      <c r="CD216" s="113">
        <v>0.13041566611093527</v>
      </c>
      <c r="CE216" s="113">
        <v>0.26162705629745558</v>
      </c>
      <c r="CF216" s="113">
        <v>0.44540202629592973</v>
      </c>
      <c r="CG216" s="113">
        <v>-6.8003006297930255E-3</v>
      </c>
      <c r="CH216" s="113">
        <v>0.16959413163034245</v>
      </c>
      <c r="CI216" s="113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0.85759763480843498</v>
      </c>
      <c r="H217" s="48">
        <f t="shared" ref="H217:K217" si="65">H207*H208</f>
        <v>0.85477458079730073</v>
      </c>
      <c r="I217" s="48">
        <f t="shared" si="65"/>
        <v>0.85195887199405684</v>
      </c>
      <c r="J217" s="48">
        <f t="shared" si="65"/>
        <v>0.84915047027538149</v>
      </c>
      <c r="K217" s="48">
        <f t="shared" si="65"/>
        <v>0.84631203831854629</v>
      </c>
      <c r="L217" s="48">
        <f t="shared" ref="L217:M217" si="66">L207*L208</f>
        <v>0.84348103170506405</v>
      </c>
      <c r="M217" s="48">
        <f t="shared" si="66"/>
        <v>0.84065741168685304</v>
      </c>
      <c r="N217" s="196"/>
      <c r="O217" s="113">
        <v>215</v>
      </c>
      <c r="P217" s="113">
        <v>0</v>
      </c>
      <c r="Q217" s="113">
        <v>3.3605872449615153</v>
      </c>
      <c r="R217" s="134">
        <v>13.414743843048377</v>
      </c>
      <c r="S217" s="134">
        <v>0.25402681785073777</v>
      </c>
      <c r="T217" s="134">
        <v>2.9382296341421084</v>
      </c>
      <c r="U217" s="134">
        <v>0.26936570240182461</v>
      </c>
      <c r="V217" s="134">
        <v>4.7460108799881467E-3</v>
      </c>
      <c r="W217" s="134">
        <v>1.7656564496190855E-2</v>
      </c>
      <c r="X217" s="134">
        <v>0.85759763480843498</v>
      </c>
      <c r="Y217" s="134">
        <v>4.8287231831085684</v>
      </c>
      <c r="Z217" s="134">
        <v>14.43453502273117</v>
      </c>
      <c r="AA217" s="134">
        <v>2.1301753552876246</v>
      </c>
      <c r="AB217" s="134">
        <v>13.240042815560292</v>
      </c>
      <c r="AC217" s="134">
        <v>2.840205442028231</v>
      </c>
      <c r="AD217" s="134">
        <v>1.7954522514667213</v>
      </c>
      <c r="AE217" s="134">
        <v>0.16715362666141903</v>
      </c>
      <c r="AF217" s="134">
        <v>0.20491077817920647</v>
      </c>
      <c r="AG217" s="134">
        <v>1.4274858667013399</v>
      </c>
      <c r="AH217" s="134">
        <v>9.1655960711405129</v>
      </c>
      <c r="AI217" s="134">
        <v>0.69043915466035932</v>
      </c>
      <c r="AJ217" s="134">
        <v>1.271262530055755</v>
      </c>
      <c r="AK217" s="134">
        <v>8.2372911398972786</v>
      </c>
      <c r="AL217" s="134">
        <v>0.15004424570550209</v>
      </c>
      <c r="AM217" s="134">
        <v>3.1289229707466442</v>
      </c>
      <c r="AN217" s="113">
        <v>2.3684936544021765E-2</v>
      </c>
      <c r="AO217" s="113">
        <v>1.1959466212945991</v>
      </c>
      <c r="AP217" s="113">
        <v>0.50682340763535594</v>
      </c>
      <c r="AQ217" s="113">
        <v>8.5992937107019838</v>
      </c>
      <c r="AR217" s="113">
        <v>1.7942886018633348</v>
      </c>
      <c r="AS217" s="113">
        <v>15.03293823588651</v>
      </c>
      <c r="AT217" s="113">
        <v>5.2651177944976846</v>
      </c>
      <c r="AU217" s="113">
        <v>0.78099201718218902</v>
      </c>
      <c r="AV217" s="113">
        <v>8.7500423819165078</v>
      </c>
      <c r="AW217" s="113">
        <v>2.4155903533082781</v>
      </c>
      <c r="AX217" s="113">
        <v>2.2444192903335649</v>
      </c>
      <c r="AY217" s="113">
        <v>6.5885130181538143</v>
      </c>
      <c r="AZ217" s="113">
        <v>0.71159690985103086</v>
      </c>
      <c r="BA217" s="113">
        <v>4.2675876487083708E-2</v>
      </c>
      <c r="BB217" s="113">
        <v>3.5191118019543755</v>
      </c>
      <c r="BC217" s="113">
        <v>2.4871006531449922</v>
      </c>
      <c r="BD217" s="113">
        <v>0.65131771211754919</v>
      </c>
      <c r="BE217" s="113">
        <v>4.6844110922721001</v>
      </c>
      <c r="BF217" s="113">
        <v>0.39097255897346878</v>
      </c>
      <c r="BG217" s="113">
        <v>0.43894011251365728</v>
      </c>
      <c r="BH217" s="113">
        <v>4.5638611947522202E-2</v>
      </c>
      <c r="BI217" s="113">
        <v>3.9480852172088103</v>
      </c>
      <c r="BJ217" s="113">
        <v>1.0122286738223201</v>
      </c>
      <c r="BK217" s="113">
        <v>5.9860054600030432</v>
      </c>
      <c r="BL217" s="113">
        <v>5.8538195240245144E-3</v>
      </c>
      <c r="BM217" s="113">
        <v>3.1241091732835615</v>
      </c>
      <c r="BN217" s="113">
        <v>2.3693840665319739</v>
      </c>
      <c r="BO217" s="113">
        <v>4.8266370615669685E-2</v>
      </c>
      <c r="BP217" s="113">
        <v>3.4777115781966184</v>
      </c>
      <c r="BQ217" s="113">
        <v>0.42271577562565271</v>
      </c>
      <c r="BR217" s="113">
        <v>3.0852801099110012</v>
      </c>
      <c r="BS217" s="113">
        <v>0.50815256357969263</v>
      </c>
      <c r="BT217" s="113">
        <v>7.6861954002383808</v>
      </c>
      <c r="BU217" s="113">
        <v>5.1551967700980352</v>
      </c>
      <c r="BV217" s="113">
        <v>8.5039969505705013</v>
      </c>
      <c r="BW217" s="113">
        <v>1.9602178081393962</v>
      </c>
      <c r="BX217" s="113">
        <v>0.12449282895763966</v>
      </c>
      <c r="BY217" s="113">
        <v>4.3112725794838624</v>
      </c>
      <c r="BZ217" s="113">
        <v>6.6421918456772362</v>
      </c>
      <c r="CA217" s="113">
        <v>0.26968190862959684</v>
      </c>
      <c r="CB217" s="113">
        <v>3.7618462282527889</v>
      </c>
      <c r="CC217" s="113">
        <v>2.1116756905431439E-2</v>
      </c>
      <c r="CD217" s="113">
        <v>1.2305794741856932</v>
      </c>
      <c r="CE217" s="113">
        <v>8.3888303773910291</v>
      </c>
      <c r="CF217" s="113">
        <v>7.1019346569379636</v>
      </c>
      <c r="CG217" s="113">
        <v>1.3176463197397263</v>
      </c>
      <c r="CH217" s="113">
        <v>0.21018483493891058</v>
      </c>
      <c r="CI217" s="113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0.98892585687390067</v>
      </c>
      <c r="H218" s="48">
        <f t="shared" ref="H218:K218" si="67">H207*H209</f>
        <v>0.9959206969444786</v>
      </c>
      <c r="I218" s="48">
        <f t="shared" si="67"/>
        <v>1.0028960649700303</v>
      </c>
      <c r="J218" s="48">
        <f t="shared" si="67"/>
        <v>1.0097614863074493</v>
      </c>
      <c r="K218" s="48">
        <f t="shared" si="67"/>
        <v>1.0164729812798428</v>
      </c>
      <c r="L218" s="48">
        <f t="shared" ref="L218:M218" si="68">L207*L209</f>
        <v>1.0230755188608478</v>
      </c>
      <c r="M218" s="48">
        <f t="shared" si="68"/>
        <v>1.0295699308851038</v>
      </c>
      <c r="N218" s="196"/>
      <c r="O218" s="113">
        <v>216</v>
      </c>
      <c r="P218" s="113">
        <v>0</v>
      </c>
      <c r="Q218" s="113">
        <v>3.5470019053052413</v>
      </c>
      <c r="R218" s="134">
        <v>14.347159807076869</v>
      </c>
      <c r="S218" s="134">
        <v>0.28499118891953362</v>
      </c>
      <c r="T218" s="134">
        <v>3.2911257776622178</v>
      </c>
      <c r="U218" s="134">
        <v>0.25372047099041373</v>
      </c>
      <c r="V218" s="134">
        <v>-9.4917443554246321E-4</v>
      </c>
      <c r="W218" s="134">
        <v>1.8369457005641385E-2</v>
      </c>
      <c r="X218" s="134">
        <v>0.98892585687390067</v>
      </c>
      <c r="Y218" s="134">
        <v>5.5059600002233671</v>
      </c>
      <c r="Z218" s="134">
        <v>16.396607688161428</v>
      </c>
      <c r="AA218" s="134">
        <v>2.3002007555369746</v>
      </c>
      <c r="AB218" s="134">
        <v>13.895797154779647</v>
      </c>
      <c r="AC218" s="134">
        <v>3.237604140143143</v>
      </c>
      <c r="AD218" s="134">
        <v>1.7261714745787691</v>
      </c>
      <c r="AE218" s="134">
        <v>0.25507974405080908</v>
      </c>
      <c r="AF218" s="134">
        <v>0.12117944187732595</v>
      </c>
      <c r="AG218" s="134">
        <v>1.5015545280525109</v>
      </c>
      <c r="AH218" s="134">
        <v>9.8800172911744522</v>
      </c>
      <c r="AI218" s="134">
        <v>0.9556413725645615</v>
      </c>
      <c r="AJ218" s="134">
        <v>1.1253778297245602</v>
      </c>
      <c r="AK218" s="134">
        <v>8.8040137983166744</v>
      </c>
      <c r="AL218" s="134">
        <v>0.18208118847952875</v>
      </c>
      <c r="AM218" s="134">
        <v>3.8810686107427244</v>
      </c>
      <c r="AN218" s="113">
        <v>-1.2643316556731969E-2</v>
      </c>
      <c r="AO218" s="113">
        <v>1.4789237331980034</v>
      </c>
      <c r="AP218" s="113">
        <v>1.2420536089753189</v>
      </c>
      <c r="AQ218" s="113">
        <v>9.3741719535527661</v>
      </c>
      <c r="AR218" s="113">
        <v>1.5988130081290477</v>
      </c>
      <c r="AS218" s="113">
        <v>16.70131377155024</v>
      </c>
      <c r="AT218" s="113">
        <v>6.0166389088462511</v>
      </c>
      <c r="AU218" s="113">
        <v>0.77635459004199625</v>
      </c>
      <c r="AV218" s="113">
        <v>8.0275718770526918</v>
      </c>
      <c r="AW218" s="113">
        <v>2.4552253018016765</v>
      </c>
      <c r="AX218" s="113">
        <v>2.6327215276050606</v>
      </c>
      <c r="AY218" s="113">
        <v>6.8164991541610886</v>
      </c>
      <c r="AZ218" s="113">
        <v>0.71210039427417315</v>
      </c>
      <c r="BA218" s="113">
        <v>2.821952963971645E-2</v>
      </c>
      <c r="BB218" s="113">
        <v>3.5418715718526013</v>
      </c>
      <c r="BC218" s="113">
        <v>2.7090539102352933</v>
      </c>
      <c r="BD218" s="113">
        <v>0.57730792227368566</v>
      </c>
      <c r="BE218" s="113">
        <v>4.7297479349025888</v>
      </c>
      <c r="BF218" s="113">
        <v>0.37847079987216542</v>
      </c>
      <c r="BG218" s="113">
        <v>0.54466613672145037</v>
      </c>
      <c r="BH218" s="113">
        <v>5.7232380030444528E-2</v>
      </c>
      <c r="BI218" s="113">
        <v>4.1363391190573493</v>
      </c>
      <c r="BJ218" s="113">
        <v>1.1213886055971352</v>
      </c>
      <c r="BK218" s="113">
        <v>6.1014756033855271</v>
      </c>
      <c r="BL218" s="113">
        <v>-3.0727759109027415E-3</v>
      </c>
      <c r="BM218" s="113">
        <v>3.1975858798748034</v>
      </c>
      <c r="BN218" s="113">
        <v>2.6224997989550003</v>
      </c>
      <c r="BO218" s="113">
        <v>5.3020137415945925E-2</v>
      </c>
      <c r="BP218" s="113">
        <v>3.9150373734881243</v>
      </c>
      <c r="BQ218" s="113">
        <v>0.4133149708838661</v>
      </c>
      <c r="BR218" s="113">
        <v>2.862004596802981</v>
      </c>
      <c r="BS218" s="113">
        <v>0.57935113342720646</v>
      </c>
      <c r="BT218" s="113">
        <v>7.9534687648857414</v>
      </c>
      <c r="BU218" s="113">
        <v>6.5890717868692059</v>
      </c>
      <c r="BV218" s="113">
        <v>9.4658795287591069</v>
      </c>
      <c r="BW218" s="113">
        <v>2.3720524748376026</v>
      </c>
      <c r="BX218" s="113">
        <v>0.12770497995147548</v>
      </c>
      <c r="BY218" s="113">
        <v>4.6773029513169888</v>
      </c>
      <c r="BZ218" s="113">
        <v>6.7196957786403679</v>
      </c>
      <c r="CA218" s="113">
        <v>0.27216819264624664</v>
      </c>
      <c r="CB218" s="113">
        <v>4.0729492313478737</v>
      </c>
      <c r="CC218" s="113">
        <v>1.8259000978405444E-2</v>
      </c>
      <c r="CD218" s="113">
        <v>1.5770390696001222</v>
      </c>
      <c r="CE218" s="113">
        <v>7.7851749464962641</v>
      </c>
      <c r="CF218" s="113">
        <v>6.7167265393982962</v>
      </c>
      <c r="CG218" s="113">
        <v>1.3614793704680828</v>
      </c>
      <c r="CH218" s="113">
        <v>0.27163792012593896</v>
      </c>
      <c r="CI218" s="113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1.3504742775124621</v>
      </c>
      <c r="H219" s="48">
        <f t="shared" ref="H219:K219" si="69">H208*H209</f>
        <v>1.3645181541151943</v>
      </c>
      <c r="I219" s="48">
        <f t="shared" si="69"/>
        <v>1.3786164500916751</v>
      </c>
      <c r="J219" s="48">
        <f t="shared" si="69"/>
        <v>1.3926446224901383</v>
      </c>
      <c r="K219" s="48">
        <f t="shared" si="69"/>
        <v>1.4066028065011185</v>
      </c>
      <c r="L219" s="48">
        <f t="shared" ref="L219:M219" si="70">L208*L209</f>
        <v>1.4204911454072504</v>
      </c>
      <c r="M219" s="48">
        <f t="shared" si="70"/>
        <v>1.4343097905099949</v>
      </c>
      <c r="N219" s="196"/>
      <c r="O219" s="113">
        <v>217</v>
      </c>
      <c r="P219" s="113">
        <v>0</v>
      </c>
      <c r="Q219" s="113">
        <v>4.1631295952374003</v>
      </c>
      <c r="R219" s="134">
        <v>14.468498688944258</v>
      </c>
      <c r="S219" s="134">
        <v>0.23041171235944041</v>
      </c>
      <c r="T219" s="134">
        <v>2.8517508971677543</v>
      </c>
      <c r="U219" s="134">
        <v>0.29298419459514252</v>
      </c>
      <c r="V219" s="134">
        <v>-1.8215843834539578E-3</v>
      </c>
      <c r="W219" s="134">
        <v>1.0295888364024267E-2</v>
      </c>
      <c r="X219" s="134">
        <v>1.3504742775124621</v>
      </c>
      <c r="Y219" s="134">
        <v>5.3023128449760479</v>
      </c>
      <c r="Z219" s="134">
        <v>15.21835843765869</v>
      </c>
      <c r="AA219" s="134">
        <v>2.7229528232385118</v>
      </c>
      <c r="AB219" s="134">
        <v>15.660072918125422</v>
      </c>
      <c r="AC219" s="134">
        <v>3.2203500803596565</v>
      </c>
      <c r="AD219" s="134">
        <v>2.2808500009320838</v>
      </c>
      <c r="AE219" s="134">
        <v>0.21570570791160507</v>
      </c>
      <c r="AF219" s="134">
        <v>0.24473911617222771</v>
      </c>
      <c r="AG219" s="134">
        <v>1.4044178709774782</v>
      </c>
      <c r="AH219" s="134">
        <v>10.340947762353236</v>
      </c>
      <c r="AI219" s="134">
        <v>1.067328129601822</v>
      </c>
      <c r="AJ219" s="134">
        <v>1.1270564060127144</v>
      </c>
      <c r="AK219" s="134">
        <v>9.0316035039037672</v>
      </c>
      <c r="AL219" s="134">
        <v>0.31748193704428407</v>
      </c>
      <c r="AM219" s="134">
        <v>4.0163778535815808</v>
      </c>
      <c r="AN219" s="113">
        <v>-1.1033152029656419E-2</v>
      </c>
      <c r="AO219" s="113">
        <v>1.5004399219578357</v>
      </c>
      <c r="AP219" s="113">
        <v>0.55814014652278077</v>
      </c>
      <c r="AQ219" s="113">
        <v>8.0960306168248461</v>
      </c>
      <c r="AR219" s="113">
        <v>1.5998792418671337</v>
      </c>
      <c r="AS219" s="113">
        <v>16.117133049476774</v>
      </c>
      <c r="AT219" s="113">
        <v>5.3067158620987689</v>
      </c>
      <c r="AU219" s="113">
        <v>0.76922257648087222</v>
      </c>
      <c r="AV219" s="113">
        <v>7.8724985875663007</v>
      </c>
      <c r="AW219" s="113">
        <v>2.230377315001236</v>
      </c>
      <c r="AX219" s="113">
        <v>3.1599351903252315</v>
      </c>
      <c r="AY219" s="113">
        <v>7.5893977042559193</v>
      </c>
      <c r="AZ219" s="113">
        <v>0.72360297611416069</v>
      </c>
      <c r="BA219" s="113">
        <v>8.5018396470078264E-3</v>
      </c>
      <c r="BB219" s="113">
        <v>3.7024105358711439</v>
      </c>
      <c r="BC219" s="113">
        <v>2.7733230527561701</v>
      </c>
      <c r="BD219" s="113">
        <v>0.47814125796432977</v>
      </c>
      <c r="BE219" s="113">
        <v>4.6184042802959802</v>
      </c>
      <c r="BF219" s="113">
        <v>0.45535165292844387</v>
      </c>
      <c r="BG219" s="113">
        <v>0.68774868526896182</v>
      </c>
      <c r="BH219" s="113">
        <v>7.7257190159883665E-2</v>
      </c>
      <c r="BI219" s="113">
        <v>4.2872158745990934</v>
      </c>
      <c r="BJ219" s="113">
        <v>1.2016170355828599</v>
      </c>
      <c r="BK219" s="113">
        <v>6.6382192282541146</v>
      </c>
      <c r="BL219" s="113">
        <v>-4.8897972472134576E-3</v>
      </c>
      <c r="BM219" s="113">
        <v>3.5464400436375216</v>
      </c>
      <c r="BN219" s="113">
        <v>2.5823233019843173</v>
      </c>
      <c r="BO219" s="113">
        <v>0.16280303526547257</v>
      </c>
      <c r="BP219" s="113">
        <v>4.3865451055942453</v>
      </c>
      <c r="BQ219" s="113">
        <v>0.56207396440993196</v>
      </c>
      <c r="BR219" s="113">
        <v>2.9405750909041681</v>
      </c>
      <c r="BS219" s="113">
        <v>0.7149904379365607</v>
      </c>
      <c r="BT219" s="113">
        <v>8.3969025962731312</v>
      </c>
      <c r="BU219" s="113">
        <v>5.9883576369490106</v>
      </c>
      <c r="BV219" s="113">
        <v>8.2305144809218422</v>
      </c>
      <c r="BW219" s="113">
        <v>2.6996784888700835</v>
      </c>
      <c r="BX219" s="113">
        <v>0.31240796338230425</v>
      </c>
      <c r="BY219" s="113">
        <v>4.1833983847678455</v>
      </c>
      <c r="BZ219" s="113">
        <v>7.2495361869839314</v>
      </c>
      <c r="CA219" s="113">
        <v>0.18793897745049276</v>
      </c>
      <c r="CB219" s="113">
        <v>6.2023800571777894</v>
      </c>
      <c r="CC219" s="113">
        <v>2.1178324702202718E-2</v>
      </c>
      <c r="CD219" s="113">
        <v>1.8330057021588706</v>
      </c>
      <c r="CE219" s="113">
        <v>8.1271936513191392</v>
      </c>
      <c r="CF219" s="113">
        <v>6.0340401881284169</v>
      </c>
      <c r="CG219" s="113">
        <v>1.7367846688256121</v>
      </c>
      <c r="CH219" s="113">
        <v>0.32838849033111284</v>
      </c>
      <c r="CI219" s="113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-1.0247970654641805</v>
      </c>
      <c r="H220" s="48">
        <f t="shared" ref="H220:K220" si="71">LN(H156/H198)</f>
        <v>-1.0213322638509346</v>
      </c>
      <c r="I220" s="48">
        <f t="shared" si="71"/>
        <v>-1.0183103789974248</v>
      </c>
      <c r="J220" s="48">
        <f t="shared" si="71"/>
        <v>-1.0156515724448627</v>
      </c>
      <c r="K220" s="48">
        <f t="shared" si="71"/>
        <v>-1.0132941089517815</v>
      </c>
      <c r="L220" s="48">
        <f t="shared" ref="L220:M220" si="72">LN(L156/L198)</f>
        <v>-1.0110727071708867</v>
      </c>
      <c r="M220" s="48">
        <f t="shared" si="72"/>
        <v>-1.008979237952158</v>
      </c>
      <c r="N220" s="196"/>
      <c r="O220" s="113">
        <v>218</v>
      </c>
      <c r="P220" s="113">
        <v>0</v>
      </c>
      <c r="Q220" s="113">
        <v>-0.39205751320381327</v>
      </c>
      <c r="R220" s="134">
        <v>-3.3864628113294097</v>
      </c>
      <c r="S220" s="134">
        <v>-1.2611897422284868</v>
      </c>
      <c r="T220" s="134">
        <v>-1.8913436049370553</v>
      </c>
      <c r="U220" s="134">
        <v>-1.6933796566221737</v>
      </c>
      <c r="V220" s="134">
        <v>-0.57420514372033005</v>
      </c>
      <c r="W220" s="134">
        <v>-0.89938068290137252</v>
      </c>
      <c r="X220" s="134">
        <v>-1.0247970654641805</v>
      </c>
      <c r="Y220" s="134">
        <v>-2.9258086853272145</v>
      </c>
      <c r="Z220" s="134">
        <v>-4.6096180398151247</v>
      </c>
      <c r="AA220" s="134">
        <v>-2.1092409867042838</v>
      </c>
      <c r="AB220" s="134">
        <v>-4.5617694066445376</v>
      </c>
      <c r="AC220" s="134">
        <v>-2.9240978209235848</v>
      </c>
      <c r="AD220" s="134">
        <v>0.63148046000783087</v>
      </c>
      <c r="AE220" s="134">
        <v>-1.0844517488988605</v>
      </c>
      <c r="AF220" s="134">
        <v>-0.85151736962369429</v>
      </c>
      <c r="AG220" s="134">
        <v>-2.1367733031154108</v>
      </c>
      <c r="AH220" s="134">
        <v>-2.9922537847353676</v>
      </c>
      <c r="AI220" s="134">
        <v>-1.7851540120884573</v>
      </c>
      <c r="AJ220" s="134">
        <v>-2.3050060169248603</v>
      </c>
      <c r="AK220" s="134">
        <v>-3.5222234636208833</v>
      </c>
      <c r="AL220" s="134">
        <v>-1.0840483416537814</v>
      </c>
      <c r="AM220" s="134">
        <v>-2.4732010903533515</v>
      </c>
      <c r="AN220" s="113">
        <v>-0.96825288429147127</v>
      </c>
      <c r="AO220" s="113">
        <v>-0.47035973395519715</v>
      </c>
      <c r="AP220" s="113">
        <v>-0.69763719601358065</v>
      </c>
      <c r="AQ220" s="113">
        <v>-3.6886478914262222</v>
      </c>
      <c r="AR220" s="113">
        <v>0.20392576042816105</v>
      </c>
      <c r="AS220" s="113">
        <v>-4.8547404978481099</v>
      </c>
      <c r="AT220" s="113">
        <v>-3.7203018370115148</v>
      </c>
      <c r="AU220" s="113">
        <v>8.6933525348971766E-3</v>
      </c>
      <c r="AV220" s="113">
        <v>3.7883981804410158</v>
      </c>
      <c r="AW220" s="113">
        <v>0.67826297528757384</v>
      </c>
      <c r="AX220" s="113">
        <v>-1.3633475138156905</v>
      </c>
      <c r="AY220" s="113">
        <v>-3.324447828364979</v>
      </c>
      <c r="AZ220" s="113">
        <v>-2.0333215288687967</v>
      </c>
      <c r="BA220" s="113">
        <v>-0.39949312913670992</v>
      </c>
      <c r="BB220" s="113">
        <v>-3.1100891066065022</v>
      </c>
      <c r="BC220" s="113">
        <v>-1.6140175272468966</v>
      </c>
      <c r="BD220" s="113">
        <v>-1.0102811686711897E-2</v>
      </c>
      <c r="BE220" s="113">
        <v>-3.0362921071695319</v>
      </c>
      <c r="BF220" s="113">
        <v>-1.1407989502602343</v>
      </c>
      <c r="BG220" s="113">
        <v>-1.0495156290630701</v>
      </c>
      <c r="BH220" s="113">
        <v>-0.29439863751650652</v>
      </c>
      <c r="BI220" s="113">
        <v>-2.1041512586704827</v>
      </c>
      <c r="BJ220" s="113">
        <v>-1.5311104016571102</v>
      </c>
      <c r="BK220" s="113">
        <v>-1.9959123013972808</v>
      </c>
      <c r="BL220" s="113">
        <v>-0.61010068226117975</v>
      </c>
      <c r="BM220" s="113">
        <v>-2.7060760325819242</v>
      </c>
      <c r="BN220" s="113">
        <v>-2.2628836874666489</v>
      </c>
      <c r="BO220" s="113">
        <v>-0.84942955799640685</v>
      </c>
      <c r="BP220" s="113">
        <v>-2.8854408056431784</v>
      </c>
      <c r="BQ220" s="113">
        <v>-1.6036615324852745</v>
      </c>
      <c r="BR220" s="113">
        <v>1.0098935799401902</v>
      </c>
      <c r="BS220" s="113">
        <v>-1.3192123798221158</v>
      </c>
      <c r="BT220" s="113">
        <v>-3.7651474360468495</v>
      </c>
      <c r="BU220" s="113">
        <v>-3.3803550958718547</v>
      </c>
      <c r="BV220" s="113">
        <v>-2.4460678808036205</v>
      </c>
      <c r="BW220" s="113">
        <v>-2.4049552308533291</v>
      </c>
      <c r="BX220" s="113">
        <v>-0.86778494449738641</v>
      </c>
      <c r="BY220" s="113">
        <v>-2.8733443547567559</v>
      </c>
      <c r="BZ220" s="113">
        <v>1.576259793139517</v>
      </c>
      <c r="CA220" s="113">
        <v>-0.23948331001205622</v>
      </c>
      <c r="CB220" s="113">
        <v>-2.4436181222859088</v>
      </c>
      <c r="CC220" s="113">
        <v>-0.61432494681771965</v>
      </c>
      <c r="CD220" s="113">
        <v>-1.8443352559551738</v>
      </c>
      <c r="CE220" s="113">
        <v>-3.3406127652183346</v>
      </c>
      <c r="CF220" s="113">
        <v>-3.7410903318154598</v>
      </c>
      <c r="CG220" s="113">
        <v>-1.7668864707607443</v>
      </c>
      <c r="CH220" s="113">
        <v>-0.98452903361913668</v>
      </c>
      <c r="CI220" s="113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0.22601879294705432</v>
      </c>
      <c r="H221" s="31">
        <f t="shared" ref="H221:K221" si="73">H157/H199</f>
        <v>0.21228615863141526</v>
      </c>
      <c r="I221" s="31">
        <f t="shared" si="73"/>
        <v>0.18118195956454122</v>
      </c>
      <c r="J221" s="31">
        <f t="shared" si="73"/>
        <v>0.15065617062474254</v>
      </c>
      <c r="K221" s="31">
        <f t="shared" si="73"/>
        <v>0.19872340961215551</v>
      </c>
      <c r="L221" s="31">
        <f t="shared" ref="L221:M221" si="74">L157/L199</f>
        <v>0.19875325509856956</v>
      </c>
      <c r="M221" s="31">
        <f t="shared" si="74"/>
        <v>0.21057795790423342</v>
      </c>
      <c r="N221" s="120"/>
      <c r="O221" s="113">
        <v>219</v>
      </c>
      <c r="P221" s="113">
        <v>0</v>
      </c>
      <c r="Q221" s="113">
        <v>0.14999624670025224</v>
      </c>
      <c r="R221" s="129">
        <v>-0.49343771890791666</v>
      </c>
      <c r="S221" s="129">
        <v>0.22086030921150046</v>
      </c>
      <c r="T221" s="129">
        <v>0.77259036374982215</v>
      </c>
      <c r="U221" s="129">
        <v>0.67894037589700296</v>
      </c>
      <c r="V221" s="129">
        <v>0.92980328685135383</v>
      </c>
      <c r="W221" s="129">
        <v>0.94634390985156169</v>
      </c>
      <c r="X221" s="129">
        <v>0.22601879294705432</v>
      </c>
      <c r="Y221" s="129">
        <v>0.85733312413212592</v>
      </c>
      <c r="Z221" s="129">
        <v>-0.71266088032009967</v>
      </c>
      <c r="AA221" s="129">
        <v>1.3538166508326828</v>
      </c>
      <c r="AB221" s="129">
        <v>1.1635853363933892</v>
      </c>
      <c r="AC221" s="129">
        <v>0.84722474957141491</v>
      </c>
      <c r="AD221" s="129">
        <v>1.1055138452448239</v>
      </c>
      <c r="AE221" s="129">
        <v>0.21622525198792583</v>
      </c>
      <c r="AF221" s="129">
        <v>0.27300253056179341</v>
      </c>
      <c r="AG221" s="129">
        <v>0.56988454836128999</v>
      </c>
      <c r="AH221" s="129">
        <v>-6.0988625621321624E-2</v>
      </c>
      <c r="AI221" s="129">
        <v>0.41236842258903772</v>
      </c>
      <c r="AJ221" s="129">
        <v>0.69926725367733766</v>
      </c>
      <c r="AK221" s="129">
        <v>-0.59860185085382567</v>
      </c>
      <c r="AL221" s="129">
        <v>0.23422142714519648</v>
      </c>
      <c r="AM221" s="129">
        <v>1.3177670905824121</v>
      </c>
      <c r="AN221" s="113">
        <v>1.7108050247719278</v>
      </c>
      <c r="AO221" s="113">
        <v>0.36216281046245419</v>
      </c>
      <c r="AP221" s="113">
        <v>0.80448640468843402</v>
      </c>
      <c r="AQ221" s="113">
        <v>-0.21537979569687951</v>
      </c>
      <c r="AR221" s="113">
        <v>0.39361848254946702</v>
      </c>
      <c r="AS221" s="113">
        <v>0.65373869720199851</v>
      </c>
      <c r="AT221" s="113">
        <v>0.38820980161590113</v>
      </c>
      <c r="AU221" s="113">
        <v>2.5396701973839177</v>
      </c>
      <c r="AV221" s="113">
        <v>0.57348713967721809</v>
      </c>
      <c r="AW221" s="113">
        <v>1.2655225744881513</v>
      </c>
      <c r="AX221" s="113">
        <v>1.3327471651216236</v>
      </c>
      <c r="AY221" s="113">
        <v>-0.36971811786347619</v>
      </c>
      <c r="AZ221" s="113">
        <v>0.35586566988751744</v>
      </c>
      <c r="BA221" s="113">
        <v>1.2637413776651489</v>
      </c>
      <c r="BB221" s="113">
        <v>1.4313533309338009</v>
      </c>
      <c r="BC221" s="113">
        <v>3.7605132279294615</v>
      </c>
      <c r="BD221" s="113">
        <v>0.89569395231003424</v>
      </c>
      <c r="BE221" s="113">
        <v>0.69215912595100282</v>
      </c>
      <c r="BF221" s="113">
        <v>6.2680646900928165</v>
      </c>
      <c r="BG221" s="113">
        <v>1.2901653876028023</v>
      </c>
      <c r="BH221" s="113">
        <v>0.65488746879618587</v>
      </c>
      <c r="BI221" s="113">
        <v>1.6060365309777576</v>
      </c>
      <c r="BJ221" s="113">
        <v>0.19635314728180464</v>
      </c>
      <c r="BK221" s="113">
        <v>-0.15923223482316196</v>
      </c>
      <c r="BL221" s="113">
        <v>1.8077321101150201</v>
      </c>
      <c r="BM221" s="113">
        <v>0.90228270928744303</v>
      </c>
      <c r="BN221" s="113">
        <v>0.67303614838819481</v>
      </c>
      <c r="BO221" s="113">
        <v>1.0130857564761142</v>
      </c>
      <c r="BP221" s="113">
        <v>0.53570038628423866</v>
      </c>
      <c r="BQ221" s="113">
        <v>0.64609092034468885</v>
      </c>
      <c r="BR221" s="113">
        <v>1.9922588008764939</v>
      </c>
      <c r="BS221" s="113">
        <v>0.21272450511163346</v>
      </c>
      <c r="BT221" s="113">
        <v>0.29094063753028432</v>
      </c>
      <c r="BU221" s="113">
        <v>4.9409898912688439E-2</v>
      </c>
      <c r="BV221" s="113">
        <v>5.6348186715351502E-2</v>
      </c>
      <c r="BW221" s="113">
        <v>0.93304434975583217</v>
      </c>
      <c r="BX221" s="113">
        <v>0.16569491411386142</v>
      </c>
      <c r="BY221" s="113">
        <v>0.87776314566773628</v>
      </c>
      <c r="BZ221" s="113">
        <v>0.93808616595564198</v>
      </c>
      <c r="CA221" s="113">
        <v>0.85614504646031275</v>
      </c>
      <c r="CB221" s="113">
        <v>1.9371913453930316</v>
      </c>
      <c r="CC221" s="113">
        <v>1.1938998580236821</v>
      </c>
      <c r="CD221" s="113">
        <v>0.44849265103425456</v>
      </c>
      <c r="CE221" s="113">
        <v>0.70339560243443178</v>
      </c>
      <c r="CF221" s="113">
        <v>8.0377932918638165E-2</v>
      </c>
      <c r="CG221" s="113">
        <v>0.84714199835500426</v>
      </c>
      <c r="CH221" s="113">
        <v>1.1938226811716588</v>
      </c>
      <c r="CI221" s="113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6"/>
      <c r="O222" s="113">
        <v>220</v>
      </c>
      <c r="P222" s="113">
        <v>0</v>
      </c>
      <c r="Q222" s="117">
        <v>9</v>
      </c>
      <c r="R222" s="137">
        <v>9</v>
      </c>
      <c r="S222" s="137">
        <v>9</v>
      </c>
      <c r="T222" s="137">
        <v>9</v>
      </c>
      <c r="U222" s="137">
        <v>9</v>
      </c>
      <c r="V222" s="137">
        <v>9</v>
      </c>
      <c r="W222" s="137">
        <v>9</v>
      </c>
      <c r="X222" s="137">
        <v>9</v>
      </c>
      <c r="Y222" s="137">
        <v>9</v>
      </c>
      <c r="Z222" s="137">
        <v>9</v>
      </c>
      <c r="AA222" s="137">
        <v>9</v>
      </c>
      <c r="AB222" s="137">
        <v>9</v>
      </c>
      <c r="AC222" s="137">
        <v>9</v>
      </c>
      <c r="AD222" s="137">
        <v>9</v>
      </c>
      <c r="AE222" s="137">
        <v>9</v>
      </c>
      <c r="AF222" s="137">
        <v>9</v>
      </c>
      <c r="AG222" s="137">
        <v>9</v>
      </c>
      <c r="AH222" s="137">
        <v>9</v>
      </c>
      <c r="AI222" s="137">
        <v>9</v>
      </c>
      <c r="AJ222" s="137">
        <v>9</v>
      </c>
      <c r="AK222" s="137">
        <v>9</v>
      </c>
      <c r="AL222" s="137">
        <v>9</v>
      </c>
      <c r="AM222" s="137">
        <v>9</v>
      </c>
      <c r="AN222" s="117">
        <v>9</v>
      </c>
      <c r="AO222" s="117">
        <v>9</v>
      </c>
      <c r="AP222" s="117">
        <v>9</v>
      </c>
      <c r="AQ222" s="117">
        <v>9</v>
      </c>
      <c r="AR222" s="117">
        <v>9</v>
      </c>
      <c r="AS222" s="117">
        <v>9</v>
      </c>
      <c r="AT222" s="117">
        <v>9</v>
      </c>
      <c r="AU222" s="117">
        <v>9</v>
      </c>
      <c r="AV222" s="117">
        <v>9</v>
      </c>
      <c r="AW222" s="117">
        <v>9</v>
      </c>
      <c r="AX222" s="117">
        <v>9</v>
      </c>
      <c r="AY222" s="117">
        <v>9</v>
      </c>
      <c r="AZ222" s="117">
        <v>9</v>
      </c>
      <c r="BA222" s="117">
        <v>9</v>
      </c>
      <c r="BB222" s="117">
        <v>9</v>
      </c>
      <c r="BC222" s="117">
        <v>9</v>
      </c>
      <c r="BD222" s="117">
        <v>9</v>
      </c>
      <c r="BE222" s="117">
        <v>9</v>
      </c>
      <c r="BF222" s="117">
        <v>9</v>
      </c>
      <c r="BG222" s="117">
        <v>9</v>
      </c>
      <c r="BH222" s="117">
        <v>9</v>
      </c>
      <c r="BI222" s="117">
        <v>9</v>
      </c>
      <c r="BJ222" s="117">
        <v>9</v>
      </c>
      <c r="BK222" s="117">
        <v>9</v>
      </c>
      <c r="BL222" s="117">
        <v>9</v>
      </c>
      <c r="BM222" s="117">
        <v>9</v>
      </c>
      <c r="BN222" s="117">
        <v>9</v>
      </c>
      <c r="BO222" s="117">
        <v>9</v>
      </c>
      <c r="BP222" s="117">
        <v>9</v>
      </c>
      <c r="BQ222" s="117">
        <v>9</v>
      </c>
      <c r="BR222" s="117">
        <v>9</v>
      </c>
      <c r="BS222" s="117">
        <v>9</v>
      </c>
      <c r="BT222" s="117">
        <v>9</v>
      </c>
      <c r="BU222" s="117">
        <v>9</v>
      </c>
      <c r="BV222" s="117">
        <v>9</v>
      </c>
      <c r="BW222" s="117">
        <v>9</v>
      </c>
      <c r="BX222" s="117">
        <v>9</v>
      </c>
      <c r="BY222" s="117">
        <v>9</v>
      </c>
      <c r="BZ222" s="117">
        <v>9</v>
      </c>
      <c r="CA222" s="117">
        <v>9</v>
      </c>
      <c r="CB222" s="117">
        <v>9</v>
      </c>
      <c r="CC222" s="117">
        <v>9</v>
      </c>
      <c r="CD222" s="117">
        <v>9</v>
      </c>
      <c r="CE222" s="117">
        <v>9</v>
      </c>
      <c r="CF222" s="117">
        <v>9</v>
      </c>
      <c r="CG222" s="117">
        <v>9</v>
      </c>
      <c r="CH222" s="117">
        <v>9</v>
      </c>
      <c r="CI222" s="117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1"/>
      <c r="O223" s="113">
        <v>221</v>
      </c>
      <c r="P223" s="113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1"/>
      <c r="O224" s="113">
        <v>222</v>
      </c>
      <c r="P224" s="113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1"/>
      <c r="O225" s="113">
        <v>223</v>
      </c>
      <c r="P225" s="113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12.81288440307239</v>
      </c>
      <c r="H226" s="50">
        <f t="shared" ref="H226:K241" si="78">H162*H205</f>
        <v>12.81288440307239</v>
      </c>
      <c r="I226" s="50">
        <f t="shared" si="78"/>
        <v>12.81288440307239</v>
      </c>
      <c r="J226" s="50">
        <f t="shared" si="78"/>
        <v>12.81288440307239</v>
      </c>
      <c r="K226" s="50">
        <f t="shared" si="78"/>
        <v>12.81288440307239</v>
      </c>
      <c r="L226" s="50">
        <f t="shared" ref="L226:M226" si="79">L162*L205</f>
        <v>12.81288440307239</v>
      </c>
      <c r="M226" s="50">
        <f t="shared" si="79"/>
        <v>12.81288440307239</v>
      </c>
      <c r="N226" s="197"/>
      <c r="O226" s="113">
        <v>224</v>
      </c>
      <c r="P226" s="113">
        <v>0</v>
      </c>
      <c r="Q226" s="113">
        <v>12.809732041092667</v>
      </c>
      <c r="R226" s="135">
        <v>12.815667288766317</v>
      </c>
      <c r="S226" s="135">
        <v>12.814549938113361</v>
      </c>
      <c r="T226" s="135">
        <v>12.816685260638149</v>
      </c>
      <c r="U226" s="135">
        <v>12.81527413480965</v>
      </c>
      <c r="V226" s="135">
        <v>12.816805233884939</v>
      </c>
      <c r="W226" s="135">
        <v>12.816571389915095</v>
      </c>
      <c r="X226" s="135">
        <v>12.81288440307239</v>
      </c>
      <c r="Y226" s="135">
        <v>12.81331330994302</v>
      </c>
      <c r="Z226" s="135">
        <v>12.814736982825067</v>
      </c>
      <c r="AA226" s="135">
        <v>12.812338831390388</v>
      </c>
      <c r="AB226" s="135">
        <v>12.810934558134596</v>
      </c>
      <c r="AC226" s="135">
        <v>12.811148202512005</v>
      </c>
      <c r="AD226" s="135">
        <v>12.816376841821629</v>
      </c>
      <c r="AE226" s="135">
        <v>12.821412544937436</v>
      </c>
      <c r="AF226" s="135">
        <v>12.819095782593745</v>
      </c>
      <c r="AG226" s="135">
        <v>12.812096781482326</v>
      </c>
      <c r="AH226" s="135">
        <v>12.820454839694522</v>
      </c>
      <c r="AI226" s="135">
        <v>12.815345078290729</v>
      </c>
      <c r="AJ226" s="135">
        <v>12.815711468242117</v>
      </c>
      <c r="AK226" s="135">
        <v>12.812372588661209</v>
      </c>
      <c r="AL226" s="135">
        <v>12.816091448430351</v>
      </c>
      <c r="AM226" s="135">
        <v>12.814546852239651</v>
      </c>
      <c r="AN226" s="113">
        <v>12.810940759039308</v>
      </c>
      <c r="AO226" s="113">
        <v>12.823987899004655</v>
      </c>
      <c r="AP226" s="113">
        <v>12.81145662132478</v>
      </c>
      <c r="AQ226" s="113">
        <v>12.814922528786086</v>
      </c>
      <c r="AR226" s="113">
        <v>12.818702772475747</v>
      </c>
      <c r="AS226" s="113">
        <v>12.817662753008971</v>
      </c>
      <c r="AT226" s="113">
        <v>12.806567709189416</v>
      </c>
      <c r="AU226" s="113">
        <v>12.816977769510226</v>
      </c>
      <c r="AV226" s="113">
        <v>12.815090519596231</v>
      </c>
      <c r="AW226" s="113">
        <v>12.815281989642113</v>
      </c>
      <c r="AX226" s="113">
        <v>12.815901074724351</v>
      </c>
      <c r="AY226" s="113">
        <v>12.813206597855897</v>
      </c>
      <c r="AZ226" s="113">
        <v>12.814116835927887</v>
      </c>
      <c r="BA226" s="113">
        <v>12.820177946526355</v>
      </c>
      <c r="BB226" s="113">
        <v>12.812859046489152</v>
      </c>
      <c r="BC226" s="113">
        <v>12.819461334344746</v>
      </c>
      <c r="BD226" s="113">
        <v>12.813083541286099</v>
      </c>
      <c r="BE226" s="113">
        <v>12.814420946768353</v>
      </c>
      <c r="BF226" s="113">
        <v>12.819261214706257</v>
      </c>
      <c r="BG226" s="113">
        <v>12.814306444850608</v>
      </c>
      <c r="BH226" s="113">
        <v>12.787701892268222</v>
      </c>
      <c r="BI226" s="113">
        <v>12.810935258155617</v>
      </c>
      <c r="BJ226" s="113">
        <v>12.814773798938791</v>
      </c>
      <c r="BK226" s="113">
        <v>12.831090199996751</v>
      </c>
      <c r="BL226" s="113">
        <v>12.811928566157505</v>
      </c>
      <c r="BM226" s="113">
        <v>12.814734709841771</v>
      </c>
      <c r="BN226" s="113">
        <v>12.814137975902941</v>
      </c>
      <c r="BO226" s="113">
        <v>12.819457458886518</v>
      </c>
      <c r="BP226" s="113">
        <v>12.814374704096441</v>
      </c>
      <c r="BQ226" s="113">
        <v>12.812937993392623</v>
      </c>
      <c r="BR226" s="113">
        <v>12.817219145404639</v>
      </c>
      <c r="BS226" s="113">
        <v>12.806437742471982</v>
      </c>
      <c r="BT226" s="113">
        <v>12.822060011014516</v>
      </c>
      <c r="BU226" s="113">
        <v>12.812317891678893</v>
      </c>
      <c r="BV226" s="113">
        <v>12.814570121024731</v>
      </c>
      <c r="BW226" s="113">
        <v>12.814778731479111</v>
      </c>
      <c r="BX226" s="113">
        <v>12.809840579464703</v>
      </c>
      <c r="BY226" s="113">
        <v>12.814244071673096</v>
      </c>
      <c r="BZ226" s="113">
        <v>12.802268129032575</v>
      </c>
      <c r="CA226" s="113">
        <v>12.814879887835255</v>
      </c>
      <c r="CB226" s="113">
        <v>12.815287046759257</v>
      </c>
      <c r="CC226" s="113">
        <v>12.81359917943923</v>
      </c>
      <c r="CD226" s="113">
        <v>12.815763359841434</v>
      </c>
      <c r="CE226" s="113">
        <v>12.815289735331385</v>
      </c>
      <c r="CF226" s="113">
        <v>12.814503173948188</v>
      </c>
      <c r="CG226" s="113">
        <v>12.813463903341642</v>
      </c>
      <c r="CH226" s="113">
        <v>12.813263187749161</v>
      </c>
      <c r="CI226" s="113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-5.3418070433932062E-2</v>
      </c>
      <c r="H227" s="50">
        <f t="shared" si="78"/>
        <v>-6.6405197775855185E-2</v>
      </c>
      <c r="I227" s="50">
        <f t="shared" si="78"/>
        <v>-9.8729506700056716E-2</v>
      </c>
      <c r="J227" s="50">
        <f t="shared" si="78"/>
        <v>-0.10307756032383851</v>
      </c>
      <c r="K227" s="50">
        <f t="shared" si="78"/>
        <v>-0.10742561394762055</v>
      </c>
      <c r="L227" s="50">
        <f t="shared" ref="L227:M227" si="80">L163*L206</f>
        <v>-0.11177366757140246</v>
      </c>
      <c r="M227" s="50">
        <f t="shared" si="80"/>
        <v>-0.11612172119518437</v>
      </c>
      <c r="N227" s="197"/>
      <c r="O227" s="113">
        <v>225</v>
      </c>
      <c r="P227" s="113">
        <v>0</v>
      </c>
      <c r="Q227" s="113">
        <v>-1.4896261521261509E-2</v>
      </c>
      <c r="R227" s="135">
        <v>-5.2377449578575319E-2</v>
      </c>
      <c r="S227" s="135">
        <v>-0.10317837116091698</v>
      </c>
      <c r="T227" s="135">
        <v>-6.2083627494776888E-2</v>
      </c>
      <c r="U227" s="135">
        <v>-6.2027219382366355E-2</v>
      </c>
      <c r="V227" s="135">
        <v>-0.13496027011473241</v>
      </c>
      <c r="W227" s="135">
        <v>-0.11676449843352317</v>
      </c>
      <c r="X227" s="135">
        <v>-5.3418070433932062E-2</v>
      </c>
      <c r="Y227" s="135">
        <v>-9.2851220528557127E-2</v>
      </c>
      <c r="Z227" s="135">
        <v>-6.0556886046360343E-2</v>
      </c>
      <c r="AA227" s="135">
        <v>-3.0946059325865576E-2</v>
      </c>
      <c r="AB227" s="135">
        <v>-0.15644610673300197</v>
      </c>
      <c r="AC227" s="135">
        <v>-0.17497114631499991</v>
      </c>
      <c r="AD227" s="135">
        <v>-0.16016816387508201</v>
      </c>
      <c r="AE227" s="135">
        <v>-7.3776944908732059E-2</v>
      </c>
      <c r="AF227" s="135">
        <v>-0.17475653349641321</v>
      </c>
      <c r="AG227" s="135">
        <v>-7.7497339221290734E-2</v>
      </c>
      <c r="AH227" s="135">
        <v>-6.0541216785151147E-2</v>
      </c>
      <c r="AI227" s="135">
        <v>-0.17457777904763128</v>
      </c>
      <c r="AJ227" s="135">
        <v>-6.226916876945944E-2</v>
      </c>
      <c r="AK227" s="135">
        <v>-5.2419497305491343E-2</v>
      </c>
      <c r="AL227" s="135">
        <v>-6.0635458406379399E-2</v>
      </c>
      <c r="AM227" s="135">
        <v>-0.13545872195439285</v>
      </c>
      <c r="AN227" s="113">
        <v>-9.2711799025886568E-2</v>
      </c>
      <c r="AO227" s="113">
        <v>-6.2264863689752731E-2</v>
      </c>
      <c r="AP227" s="113">
        <v>-0.14746276558084323</v>
      </c>
      <c r="AQ227" s="113">
        <v>-6.0637700946540425E-2</v>
      </c>
      <c r="AR227" s="113">
        <v>-0.13509155780701376</v>
      </c>
      <c r="AS227" s="113">
        <v>-2.6194999275390408E-3</v>
      </c>
      <c r="AT227" s="113">
        <v>-2.6332275108435443E-3</v>
      </c>
      <c r="AU227" s="113">
        <v>-0.15832568300663372</v>
      </c>
      <c r="AV227" s="113">
        <v>-0.12635209508998382</v>
      </c>
      <c r="AW227" s="113">
        <v>-0.15556934288233484</v>
      </c>
      <c r="AX227" s="113">
        <v>-0.12041300297744277</v>
      </c>
      <c r="AY227" s="113">
        <v>-9.0796401231877336E-2</v>
      </c>
      <c r="AZ227" s="113">
        <v>-3.0469249033731143E-2</v>
      </c>
      <c r="BA227" s="113">
        <v>-0.11657343195297816</v>
      </c>
      <c r="BB227" s="113">
        <v>-6.4943858947984046E-2</v>
      </c>
      <c r="BC227" s="113">
        <v>-7.0604884583061467E-2</v>
      </c>
      <c r="BD227" s="113">
        <v>-7.7850143151173584E-2</v>
      </c>
      <c r="BE227" s="113">
        <v>-1.9267975013400145E-2</v>
      </c>
      <c r="BF227" s="113">
        <v>-0.13474474779752393</v>
      </c>
      <c r="BG227" s="113">
        <v>-0.14072850926013067</v>
      </c>
      <c r="BH227" s="113">
        <v>-5.3506193528993419E-2</v>
      </c>
      <c r="BI227" s="113">
        <v>-5.3155565066865071E-2</v>
      </c>
      <c r="BJ227" s="113">
        <v>-1.6625025676453485E-2</v>
      </c>
      <c r="BK227" s="113">
        <v>-8.3412713988655823E-2</v>
      </c>
      <c r="BL227" s="113">
        <v>-0.14722443663598392</v>
      </c>
      <c r="BM227" s="113">
        <v>-0.14066937339824426</v>
      </c>
      <c r="BN227" s="113">
        <v>-0.12016783682921292</v>
      </c>
      <c r="BO227" s="113">
        <v>-0.16021877914292321</v>
      </c>
      <c r="BP227" s="113">
        <v>3.5428876100378676E-2</v>
      </c>
      <c r="BQ227" s="113">
        <v>-2.6050173863054152E-2</v>
      </c>
      <c r="BR227" s="113">
        <v>-0.1602792634187552</v>
      </c>
      <c r="BS227" s="113">
        <v>-1.5002480727519921E-2</v>
      </c>
      <c r="BT227" s="113">
        <v>3.5278386410070917E-2</v>
      </c>
      <c r="BU227" s="113">
        <v>-5.5658799754620979E-2</v>
      </c>
      <c r="BV227" s="113">
        <v>-5.2388151238295662E-2</v>
      </c>
      <c r="BW227" s="113">
        <v>-7.7370274530037558E-2</v>
      </c>
      <c r="BX227" s="113">
        <v>-5.2850052621523071E-2</v>
      </c>
      <c r="BY227" s="113">
        <v>-9.5903192148271546E-2</v>
      </c>
      <c r="BZ227" s="113">
        <v>-0.16159342414068759</v>
      </c>
      <c r="CA227" s="113">
        <v>-0.16321340923215474</v>
      </c>
      <c r="CB227" s="113">
        <v>-0.12011194381229023</v>
      </c>
      <c r="CC227" s="113">
        <v>-0.11663636456621285</v>
      </c>
      <c r="CD227" s="113">
        <v>-5.3475333725234248E-2</v>
      </c>
      <c r="CE227" s="113">
        <v>-5.973550121832024E-2</v>
      </c>
      <c r="CF227" s="113">
        <v>-0.11683786488017288</v>
      </c>
      <c r="CG227" s="113">
        <v>3.1823314202866428E-3</v>
      </c>
      <c r="CH227" s="113">
        <v>-0.1630964497047076</v>
      </c>
      <c r="CI227" s="113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-0.35248531184520421</v>
      </c>
      <c r="H228" s="50">
        <f t="shared" si="78"/>
        <v>-0.35132499489342905</v>
      </c>
      <c r="I228" s="50">
        <f t="shared" si="78"/>
        <v>-0.35016769693073302</v>
      </c>
      <c r="J228" s="50">
        <f t="shared" si="78"/>
        <v>-0.34901340228786709</v>
      </c>
      <c r="K228" s="50">
        <f t="shared" si="78"/>
        <v>-0.34784676477296772</v>
      </c>
      <c r="L228" s="50">
        <f t="shared" ref="L228:M228" si="81">L164*L207</f>
        <v>-0.34668317918400793</v>
      </c>
      <c r="M228" s="50">
        <f t="shared" si="81"/>
        <v>-0.34552262959495295</v>
      </c>
      <c r="N228" s="197"/>
      <c r="O228" s="113">
        <v>226</v>
      </c>
      <c r="P228" s="113">
        <v>0</v>
      </c>
      <c r="Q228" s="113">
        <v>-0.77353059726952322</v>
      </c>
      <c r="R228" s="135">
        <v>-1.6190113001917616</v>
      </c>
      <c r="S228" s="135">
        <v>-0.24695598008225444</v>
      </c>
      <c r="T228" s="135">
        <v>-0.81249097893446298</v>
      </c>
      <c r="U228" s="135">
        <v>-0.2148176864940389</v>
      </c>
      <c r="V228" s="135">
        <v>2.1817947321146166E-2</v>
      </c>
      <c r="W228" s="135">
        <v>-7.7365237719714347E-2</v>
      </c>
      <c r="X228" s="135">
        <v>-0.35248531184520421</v>
      </c>
      <c r="Y228" s="135">
        <v>-1.002173950668819</v>
      </c>
      <c r="Z228" s="135">
        <v>-1.7558813483497706</v>
      </c>
      <c r="AA228" s="135">
        <v>-0.59106043378261486</v>
      </c>
      <c r="AB228" s="135">
        <v>-1.533691601039606</v>
      </c>
      <c r="AC228" s="135">
        <v>-0.74881502554116963</v>
      </c>
      <c r="AD228" s="135">
        <v>0.51222211129531137</v>
      </c>
      <c r="AE228" s="135">
        <v>-0.18956880401573467</v>
      </c>
      <c r="AF228" s="135">
        <v>0.14411636490467522</v>
      </c>
      <c r="AG228" s="135">
        <v>-0.55928823953982931</v>
      </c>
      <c r="AH228" s="135">
        <v>-1.3174979049557012</v>
      </c>
      <c r="AI228" s="135">
        <v>-0.35131916373371869</v>
      </c>
      <c r="AJ228" s="135">
        <v>-0.50926898372194529</v>
      </c>
      <c r="AK228" s="135">
        <v>-1.2649605537753865</v>
      </c>
      <c r="AL228" s="135">
        <v>-0.12867092032190003</v>
      </c>
      <c r="AM228" s="135">
        <v>-0.76338116941378309</v>
      </c>
      <c r="AN228" s="113">
        <v>-7.8162140754383602E-2</v>
      </c>
      <c r="AO228" s="113">
        <v>-0.46615068460694037</v>
      </c>
      <c r="AP228" s="113">
        <v>-0.46354110446839192</v>
      </c>
      <c r="AQ228" s="113">
        <v>-1.3872222920872581</v>
      </c>
      <c r="AR228" s="113">
        <v>0.6136014294726152</v>
      </c>
      <c r="AS228" s="113">
        <v>-1.7914642882520071</v>
      </c>
      <c r="AT228" s="113">
        <v>-1.0854385731478819</v>
      </c>
      <c r="AU228" s="113">
        <v>0.40056408415564676</v>
      </c>
      <c r="AV228" s="113">
        <v>1.2059449405802873</v>
      </c>
      <c r="AW228" s="113">
        <v>0.7253464903755662</v>
      </c>
      <c r="AX228" s="113">
        <v>-0.60504692488719192</v>
      </c>
      <c r="AY228" s="113">
        <v>-1.0903346124041142</v>
      </c>
      <c r="AZ228" s="113">
        <v>-0.37063604824562396</v>
      </c>
      <c r="BA228" s="113">
        <v>0.18069193088842531</v>
      </c>
      <c r="BB228" s="113">
        <v>-0.82325804247289291</v>
      </c>
      <c r="BC228" s="113">
        <v>-0.68555101947452657</v>
      </c>
      <c r="BD228" s="113">
        <v>0.3990760218839477</v>
      </c>
      <c r="BE228" s="113">
        <v>-0.9763068603294065</v>
      </c>
      <c r="BF228" s="113">
        <v>-0.26120348962812601</v>
      </c>
      <c r="BG228" s="113">
        <v>-0.26405774703246154</v>
      </c>
      <c r="BH228" s="113">
        <v>-9.0221268190019327E-2</v>
      </c>
      <c r="BI228" s="113">
        <v>-0.87535716774494077</v>
      </c>
      <c r="BJ228" s="113">
        <v>-0.43280259043967778</v>
      </c>
      <c r="BK228" s="113">
        <v>-0.99635178990764151</v>
      </c>
      <c r="BL228" s="113">
        <v>2.7664324169233468E-2</v>
      </c>
      <c r="BM228" s="113">
        <v>-0.74413139821132068</v>
      </c>
      <c r="BN228" s="113">
        <v>-0.69354315494509255</v>
      </c>
      <c r="BO228" s="113">
        <v>-5.727435600356634E-2</v>
      </c>
      <c r="BP228" s="113">
        <v>-0.78390308659445418</v>
      </c>
      <c r="BQ228" s="113">
        <v>-0.20740784146267982</v>
      </c>
      <c r="BR228" s="113">
        <v>0.73442141960425</v>
      </c>
      <c r="BS228" s="113">
        <v>-0.28318512216374181</v>
      </c>
      <c r="BT228" s="113">
        <v>-1.1793591997247552</v>
      </c>
      <c r="BU228" s="113">
        <v>-1.0729077276338264</v>
      </c>
      <c r="BV228" s="113">
        <v>-1.3934380128779948</v>
      </c>
      <c r="BW228" s="113">
        <v>-0.58354373926997649</v>
      </c>
      <c r="BX228" s="113">
        <v>-9.6157637074389193E-2</v>
      </c>
      <c r="BY228" s="113">
        <v>-0.97687355342380955</v>
      </c>
      <c r="BZ228" s="113">
        <v>1.152207758222666</v>
      </c>
      <c r="CA228" s="113">
        <v>0.27520860732933372</v>
      </c>
      <c r="CB228" s="113">
        <v>-0.69862056804587747</v>
      </c>
      <c r="CC228" s="113">
        <v>-6.0654786647746546E-2</v>
      </c>
      <c r="CD228" s="113">
        <v>-0.45626454427520574</v>
      </c>
      <c r="CE228" s="113">
        <v>-1.2666573939877499</v>
      </c>
      <c r="CF228" s="113">
        <v>-1.2671478711590185</v>
      </c>
      <c r="CG228" s="113">
        <v>-0.45259512827354731</v>
      </c>
      <c r="CH228" s="113">
        <v>-0.18576581479404175</v>
      </c>
      <c r="CI228" s="113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-0.17587787634040611</v>
      </c>
      <c r="H229" s="50">
        <f t="shared" si="78"/>
        <v>-0.17587787634040611</v>
      </c>
      <c r="I229" s="50">
        <f t="shared" si="78"/>
        <v>-0.17587787634040611</v>
      </c>
      <c r="J229" s="50">
        <f t="shared" si="78"/>
        <v>-0.17587787634040611</v>
      </c>
      <c r="K229" s="50">
        <f t="shared" si="78"/>
        <v>-0.17587787634040611</v>
      </c>
      <c r="L229" s="50">
        <f t="shared" ref="L229:M229" si="82">L165*L208</f>
        <v>-0.17587787634040611</v>
      </c>
      <c r="M229" s="50">
        <f t="shared" si="82"/>
        <v>-0.17587787634040611</v>
      </c>
      <c r="N229" s="197"/>
      <c r="O229" s="113">
        <v>227</v>
      </c>
      <c r="P229" s="113">
        <v>0</v>
      </c>
      <c r="Q229" s="113">
        <v>-0.31112792693041885</v>
      </c>
      <c r="R229" s="135">
        <v>-0.59490752035248329</v>
      </c>
      <c r="S229" s="135">
        <v>-7.2884090319695949E-2</v>
      </c>
      <c r="T229" s="135">
        <v>-0.27068069718867238</v>
      </c>
      <c r="U229" s="135">
        <v>-8.9126990802696066E-2</v>
      </c>
      <c r="V229" s="135">
        <v>1.5566068796261245E-2</v>
      </c>
      <c r="W229" s="135">
        <v>-1.6744437228429384E-2</v>
      </c>
      <c r="X229" s="135">
        <v>-0.17587787634040611</v>
      </c>
      <c r="Y229" s="135">
        <v>-0.33384462527417247</v>
      </c>
      <c r="Z229" s="135">
        <v>-0.56797994881407321</v>
      </c>
      <c r="AA229" s="135">
        <v>-0.26285825402054996</v>
      </c>
      <c r="AB229" s="135">
        <v>-0.62794465168091362</v>
      </c>
      <c r="AC229" s="135">
        <v>-0.28269619116471545</v>
      </c>
      <c r="AD229" s="135">
        <v>0.26083173161032058</v>
      </c>
      <c r="AE229" s="135">
        <v>-6.3596083892697983E-2</v>
      </c>
      <c r="AF229" s="135">
        <v>0.10741290547504276</v>
      </c>
      <c r="AG229" s="135">
        <v>-0.17921228084021085</v>
      </c>
      <c r="AH229" s="135">
        <v>-0.48889388352116447</v>
      </c>
      <c r="AI229" s="135">
        <v>-0.14188496431576761</v>
      </c>
      <c r="AJ229" s="135">
        <v>-0.17439125603850716</v>
      </c>
      <c r="AK229" s="135">
        <v>-0.46976936584797402</v>
      </c>
      <c r="AL229" s="135">
        <v>-8.4175275034520547E-2</v>
      </c>
      <c r="AM229" s="135">
        <v>-0.28199691208174571</v>
      </c>
      <c r="AN229" s="113">
        <v>-2.0725008721825557E-2</v>
      </c>
      <c r="AO229" s="113">
        <v>-0.17627739039043711</v>
      </c>
      <c r="AP229" s="113">
        <v>-8.3333436179781659E-2</v>
      </c>
      <c r="AQ229" s="113">
        <v>-0.4353206774901221</v>
      </c>
      <c r="AR229" s="113">
        <v>0.21334830164146129</v>
      </c>
      <c r="AS229" s="113">
        <v>-0.59258563182418689</v>
      </c>
      <c r="AT229" s="113">
        <v>-0.34563841711453536</v>
      </c>
      <c r="AU229" s="113">
        <v>0.14027687166305136</v>
      </c>
      <c r="AV229" s="113">
        <v>0.56655647856369507</v>
      </c>
      <c r="AW229" s="113">
        <v>0.2374431691531276</v>
      </c>
      <c r="AX229" s="113">
        <v>-0.26406185792102987</v>
      </c>
      <c r="AY229" s="113">
        <v>-0.43578195785335588</v>
      </c>
      <c r="AZ229" s="113">
        <v>-0.13864028169091125</v>
      </c>
      <c r="BA229" s="113">
        <v>1.5108424498665313E-2</v>
      </c>
      <c r="BB229" s="113">
        <v>-0.31816748703569647</v>
      </c>
      <c r="BC229" s="113">
        <v>-0.25065740832083566</v>
      </c>
      <c r="BD229" s="113">
        <v>0.11701963056756606</v>
      </c>
      <c r="BE229" s="113">
        <v>-0.33820604601828441</v>
      </c>
      <c r="BF229" s="113">
        <v>-0.11001569045598775</v>
      </c>
      <c r="BG229" s="113">
        <v>-0.11852707645969125</v>
      </c>
      <c r="BH229" s="113">
        <v>-3.4237983402836521E-2</v>
      </c>
      <c r="BI229" s="113">
        <v>-0.32829149799539303</v>
      </c>
      <c r="BJ229" s="113">
        <v>-0.16509162714345008</v>
      </c>
      <c r="BK229" s="113">
        <v>-0.37710090720578793</v>
      </c>
      <c r="BL229" s="113">
        <v>1.4766677830111954E-2</v>
      </c>
      <c r="BM229" s="113">
        <v>-0.29879104990451871</v>
      </c>
      <c r="BN229" s="113">
        <v>-0.24195814469697366</v>
      </c>
      <c r="BO229" s="113">
        <v>-5.8121447996123232E-2</v>
      </c>
      <c r="BP229" s="113">
        <v>-0.31625978111814945</v>
      </c>
      <c r="BQ229" s="113">
        <v>-0.16781465120702452</v>
      </c>
      <c r="BR229" s="113">
        <v>0.33999847344164791</v>
      </c>
      <c r="BS229" s="113">
        <v>-0.13294222509122069</v>
      </c>
      <c r="BT229" s="113">
        <v>-0.44333243114541698</v>
      </c>
      <c r="BU229" s="113">
        <v>-0.33925653508136083</v>
      </c>
      <c r="BV229" s="113">
        <v>-0.4346441407648497</v>
      </c>
      <c r="BW229" s="113">
        <v>-0.24064791147972517</v>
      </c>
      <c r="BX229" s="113">
        <v>-9.6863639583886871E-2</v>
      </c>
      <c r="BY229" s="113">
        <v>-0.31316302129709994</v>
      </c>
      <c r="BZ229" s="113">
        <v>0.35077908408785152</v>
      </c>
      <c r="CA229" s="113">
        <v>7.1338365733283574E-2</v>
      </c>
      <c r="CB229" s="113">
        <v>-0.3902389097245989</v>
      </c>
      <c r="CC229" s="113">
        <v>-2.4736354644343275E-2</v>
      </c>
      <c r="CD229" s="113">
        <v>-0.19421356134029985</v>
      </c>
      <c r="CE229" s="113">
        <v>-0.47128148646843637</v>
      </c>
      <c r="CF229" s="113">
        <v>-0.40766091944880151</v>
      </c>
      <c r="CG229" s="113">
        <v>-0.2107996160735762</v>
      </c>
      <c r="CH229" s="113">
        <v>-8.1867260163976663E-2</v>
      </c>
      <c r="CI229" s="113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-0.12702902619597348</v>
      </c>
      <c r="H230" s="50">
        <f t="shared" si="78"/>
        <v>-0.12835002874934867</v>
      </c>
      <c r="I230" s="50">
        <f t="shared" si="78"/>
        <v>-0.12967615012665748</v>
      </c>
      <c r="J230" s="50">
        <f t="shared" si="78"/>
        <v>-0.13099567550285968</v>
      </c>
      <c r="K230" s="50">
        <f t="shared" si="78"/>
        <v>-0.13230861759431883</v>
      </c>
      <c r="L230" s="50">
        <f t="shared" ref="L230:M230" si="83">L166*L209</f>
        <v>-0.13361498987856199</v>
      </c>
      <c r="M230" s="50">
        <f t="shared" si="83"/>
        <v>-0.13491480658738725</v>
      </c>
      <c r="N230" s="197"/>
      <c r="O230" s="113">
        <v>228</v>
      </c>
      <c r="P230" s="113">
        <v>0</v>
      </c>
      <c r="Q230" s="113">
        <v>-0.23258687958456262</v>
      </c>
      <c r="R230" s="135">
        <v>-0.39132465457563065</v>
      </c>
      <c r="S230" s="135">
        <v>-5.5959024753697691E-2</v>
      </c>
      <c r="T230" s="135">
        <v>-0.18858425219876052</v>
      </c>
      <c r="U230" s="135">
        <v>-5.5190641370223663E-2</v>
      </c>
      <c r="V230" s="135">
        <v>-2.0818285957079955E-3</v>
      </c>
      <c r="W230" s="135">
        <v>-1.1121113104369867E-2</v>
      </c>
      <c r="X230" s="135">
        <v>-0.12702902619597348</v>
      </c>
      <c r="Y230" s="135">
        <v>-0.26990877508946615</v>
      </c>
      <c r="Z230" s="135">
        <v>-0.45223262749080501</v>
      </c>
      <c r="AA230" s="135">
        <v>-0.17947241837454719</v>
      </c>
      <c r="AB230" s="135">
        <v>-0.4322123627304838</v>
      </c>
      <c r="AC230" s="135">
        <v>-0.19511556318181045</v>
      </c>
      <c r="AD230" s="135">
        <v>0.15725481580421985</v>
      </c>
      <c r="AE230" s="135">
        <v>-6.474679439973538E-2</v>
      </c>
      <c r="AF230" s="135">
        <v>3.286894391719055E-2</v>
      </c>
      <c r="AG230" s="135">
        <v>-0.12849648046645862</v>
      </c>
      <c r="AH230" s="135">
        <v>-0.34397969434869502</v>
      </c>
      <c r="AI230" s="135">
        <v>-0.12678772346753395</v>
      </c>
      <c r="AJ230" s="135">
        <v>-9.2570435932050402E-2</v>
      </c>
      <c r="AK230" s="135">
        <v>-0.32971902458165203</v>
      </c>
      <c r="AL230" s="135">
        <v>-6.4758785321965995E-2</v>
      </c>
      <c r="AM230" s="135">
        <v>-0.25507042226909316</v>
      </c>
      <c r="AN230" s="113">
        <v>7.3443323354566038E-3</v>
      </c>
      <c r="AO230" s="113">
        <v>-0.1383602541504019</v>
      </c>
      <c r="AP230" s="113">
        <v>-0.12366442524655161</v>
      </c>
      <c r="AQ230" s="113">
        <v>-0.32236028810947404</v>
      </c>
      <c r="AR230" s="113">
        <v>0.12741003421070968</v>
      </c>
      <c r="AS230" s="113">
        <v>-0.42104984744714613</v>
      </c>
      <c r="AT230" s="113">
        <v>-0.28786280425059313</v>
      </c>
      <c r="AU230" s="113">
        <v>9.0405225505572409E-2</v>
      </c>
      <c r="AV230" s="113">
        <v>0.28498021236962151</v>
      </c>
      <c r="AW230" s="113">
        <v>0.15868640984496077</v>
      </c>
      <c r="AX230" s="113">
        <v>-0.19857021355075546</v>
      </c>
      <c r="AY230" s="113">
        <v>-0.28883092763249824</v>
      </c>
      <c r="AZ230" s="113">
        <v>-8.9555981830953091E-2</v>
      </c>
      <c r="BA230" s="113">
        <v>8.164417371572575E-3</v>
      </c>
      <c r="BB230" s="113">
        <v>-0.19342866513591839</v>
      </c>
      <c r="BC230" s="113">
        <v>-0.18116062001320019</v>
      </c>
      <c r="BD230" s="113">
        <v>6.9195425766792662E-2</v>
      </c>
      <c r="BE230" s="113">
        <v>-0.23186824908373668</v>
      </c>
      <c r="BF230" s="113">
        <v>-6.680898963460119E-2</v>
      </c>
      <c r="BG230" s="113">
        <v>-9.5898566001850524E-2</v>
      </c>
      <c r="BH230" s="113">
        <v>-3.2114423251475781E-2</v>
      </c>
      <c r="BI230" s="113">
        <v>-0.22957237967770777</v>
      </c>
      <c r="BJ230" s="113">
        <v>-0.12377617667329475</v>
      </c>
      <c r="BK230" s="113">
        <v>-0.30169332826906781</v>
      </c>
      <c r="BL230" s="113">
        <v>-5.2273832330004795E-3</v>
      </c>
      <c r="BM230" s="113">
        <v>-0.20304882405835128</v>
      </c>
      <c r="BN230" s="113">
        <v>-0.17798451421363723</v>
      </c>
      <c r="BO230" s="113">
        <v>-4.4458791568903797E-2</v>
      </c>
      <c r="BP230" s="113">
        <v>-0.23506481053012365</v>
      </c>
      <c r="BQ230" s="113">
        <v>-6.6958463208246138E-2</v>
      </c>
      <c r="BR230" s="113">
        <v>0.15636906335702294</v>
      </c>
      <c r="BS230" s="113">
        <v>-9.1291163052797622E-2</v>
      </c>
      <c r="BT230" s="113">
        <v>-0.32199444705918817</v>
      </c>
      <c r="BU230" s="113">
        <v>-0.29710595474138063</v>
      </c>
      <c r="BV230" s="113">
        <v>-0.32411572937101252</v>
      </c>
      <c r="BW230" s="113">
        <v>-0.18834724012783985</v>
      </c>
      <c r="BX230" s="113">
        <v>-6.0440408475522726E-2</v>
      </c>
      <c r="BY230" s="113">
        <v>-0.22396945147849878</v>
      </c>
      <c r="BZ230" s="113">
        <v>0.24225324573227774</v>
      </c>
      <c r="CA230" s="113">
        <v>4.5272508685049215E-2</v>
      </c>
      <c r="CB230" s="113">
        <v>-0.26482287707358282</v>
      </c>
      <c r="CC230" s="113">
        <v>-1.4063782083197933E-2</v>
      </c>
      <c r="CD230" s="113">
        <v>-0.15963883920324834</v>
      </c>
      <c r="CE230" s="113">
        <v>-0.28634056343860281</v>
      </c>
      <c r="CF230" s="113">
        <v>-0.24026801239164175</v>
      </c>
      <c r="CG230" s="113">
        <v>-0.13916105484557562</v>
      </c>
      <c r="CH230" s="113">
        <v>-7.055935547218091E-2</v>
      </c>
      <c r="CI230" s="113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4.6770999739083037E-4</v>
      </c>
      <c r="H231" s="50">
        <f t="shared" si="78"/>
        <v>7.2277714185585245E-4</v>
      </c>
      <c r="I231" s="50">
        <f t="shared" si="78"/>
        <v>1.5976961714486075E-3</v>
      </c>
      <c r="J231" s="50">
        <f t="shared" si="78"/>
        <v>1.7415202242324749E-3</v>
      </c>
      <c r="K231" s="50">
        <f t="shared" si="78"/>
        <v>1.8915418270141406E-3</v>
      </c>
      <c r="L231" s="50">
        <f t="shared" ref="L231:M231" si="84">L167*L210</f>
        <v>2.0477609797935905E-3</v>
      </c>
      <c r="M231" s="50">
        <f t="shared" si="84"/>
        <v>2.21017768257083E-3</v>
      </c>
      <c r="N231" s="197"/>
      <c r="O231" s="113">
        <v>229</v>
      </c>
      <c r="P231" s="113">
        <v>0</v>
      </c>
      <c r="Q231" s="113">
        <v>3.4943392262959508E-5</v>
      </c>
      <c r="R231" s="135">
        <v>4.3066795845121155E-4</v>
      </c>
      <c r="S231" s="135">
        <v>1.7569246483416499E-3</v>
      </c>
      <c r="T231" s="135">
        <v>6.4752045017035082E-4</v>
      </c>
      <c r="U231" s="135">
        <v>5.8850228179012191E-4</v>
      </c>
      <c r="V231" s="135">
        <v>2.8517638927204724E-3</v>
      </c>
      <c r="W231" s="135">
        <v>2.1186692980857571E-3</v>
      </c>
      <c r="X231" s="135">
        <v>4.6770999739083037E-4</v>
      </c>
      <c r="Y231" s="135">
        <v>1.3682870954090621E-3</v>
      </c>
      <c r="Z231" s="135">
        <v>5.6484116331726581E-4</v>
      </c>
      <c r="AA231" s="135">
        <v>1.5466218388036302E-4</v>
      </c>
      <c r="AB231" s="135">
        <v>4.210200088249098E-3</v>
      </c>
      <c r="AC231" s="135">
        <v>5.0038531943666868E-3</v>
      </c>
      <c r="AD231" s="135">
        <v>3.9674165674876468E-3</v>
      </c>
      <c r="AE231" s="135">
        <v>9.4659202918715563E-4</v>
      </c>
      <c r="AF231" s="135">
        <v>4.7422928529568956E-3</v>
      </c>
      <c r="AG231" s="135">
        <v>9.6609724977705631E-4</v>
      </c>
      <c r="AH231" s="135">
        <v>5.6840849251397791E-4</v>
      </c>
      <c r="AI231" s="135">
        <v>4.7321032791935854E-3</v>
      </c>
      <c r="AJ231" s="135">
        <v>5.7252031765835099E-4</v>
      </c>
      <c r="AK231" s="135">
        <v>4.3055890744537876E-4</v>
      </c>
      <c r="AL231" s="135">
        <v>6.0710374415598662E-4</v>
      </c>
      <c r="AM231" s="135">
        <v>2.9282672915157855E-3</v>
      </c>
      <c r="AN231" s="113">
        <v>1.3149252226871216E-3</v>
      </c>
      <c r="AO231" s="113">
        <v>6.2578107565684402E-4</v>
      </c>
      <c r="AP231" s="113">
        <v>3.6518374944582116E-3</v>
      </c>
      <c r="AQ231" s="113">
        <v>5.6873463272803576E-4</v>
      </c>
      <c r="AR231" s="113">
        <v>2.8413115324813572E-3</v>
      </c>
      <c r="AS231" s="113">
        <v>1.099372366723484E-6</v>
      </c>
      <c r="AT231" s="113">
        <v>1.1841666612022856E-6</v>
      </c>
      <c r="AU231" s="113">
        <v>4.1889345737021579E-3</v>
      </c>
      <c r="AV231" s="113">
        <v>2.5039834769513838E-3</v>
      </c>
      <c r="AW231" s="113">
        <v>3.7994365463815466E-3</v>
      </c>
      <c r="AX231" s="113">
        <v>2.2919852800993485E-3</v>
      </c>
      <c r="AY231" s="113">
        <v>1.2452898025606097E-3</v>
      </c>
      <c r="AZ231" s="113">
        <v>1.5615974042103959E-4</v>
      </c>
      <c r="BA231" s="113">
        <v>2.1487627366971124E-3</v>
      </c>
      <c r="BB231" s="113">
        <v>6.7120502626132842E-4</v>
      </c>
      <c r="BC231" s="113">
        <v>7.9982412706531192E-4</v>
      </c>
      <c r="BD231" s="113">
        <v>9.9536251106428211E-4</v>
      </c>
      <c r="BE231" s="113">
        <v>5.9210385067981472E-5</v>
      </c>
      <c r="BF231" s="113">
        <v>3.047339400925404E-3</v>
      </c>
      <c r="BG231" s="113">
        <v>3.2404499715526533E-3</v>
      </c>
      <c r="BH231" s="113">
        <v>4.4472058387965758E-4</v>
      </c>
      <c r="BI231" s="113">
        <v>4.0554127540382636E-4</v>
      </c>
      <c r="BJ231" s="113">
        <v>4.2611946532482306E-5</v>
      </c>
      <c r="BK231" s="113">
        <v>9.8434052592121977E-4</v>
      </c>
      <c r="BL231" s="113">
        <v>3.5543434725616588E-3</v>
      </c>
      <c r="BM231" s="113">
        <v>3.1901802697081993E-3</v>
      </c>
      <c r="BN231" s="113">
        <v>2.2553279070674408E-3</v>
      </c>
      <c r="BO231" s="113">
        <v>4.0857752796186701E-3</v>
      </c>
      <c r="BP231" s="113">
        <v>1.9732785876005882E-4</v>
      </c>
      <c r="BQ231" s="113">
        <v>1.0238980956275998E-4</v>
      </c>
      <c r="BR231" s="113">
        <v>3.9682858020155211E-3</v>
      </c>
      <c r="BS231" s="113">
        <v>4.0130679088402011E-5</v>
      </c>
      <c r="BT231" s="113">
        <v>1.7788303652985707E-4</v>
      </c>
      <c r="BU231" s="113">
        <v>4.8824054407788932E-4</v>
      </c>
      <c r="BV231" s="113">
        <v>4.3129812858374531E-4</v>
      </c>
      <c r="BW231" s="113">
        <v>9.2320200284102421E-4</v>
      </c>
      <c r="BX231" s="113">
        <v>4.979288502176938E-4</v>
      </c>
      <c r="BY231" s="113">
        <v>1.4655121563740159E-3</v>
      </c>
      <c r="BZ231" s="113">
        <v>4.0648042776532285E-3</v>
      </c>
      <c r="CA231" s="113">
        <v>4.1706193172995681E-3</v>
      </c>
      <c r="CB231" s="113">
        <v>2.2256913117239133E-3</v>
      </c>
      <c r="CC231" s="113">
        <v>2.2712821073178017E-3</v>
      </c>
      <c r="CD231" s="113">
        <v>4.4643806280745711E-4</v>
      </c>
      <c r="CE231" s="113">
        <v>5.7024826680701992E-4</v>
      </c>
      <c r="CF231" s="113">
        <v>2.0993879030783329E-3</v>
      </c>
      <c r="CG231" s="113">
        <v>1.6308626072212144E-6</v>
      </c>
      <c r="CH231" s="113">
        <v>4.410337629256026E-3</v>
      </c>
      <c r="CI231" s="113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-0.10925263297498126</v>
      </c>
      <c r="H232" s="50">
        <f t="shared" si="78"/>
        <v>-0.10853453761132965</v>
      </c>
      <c r="I232" s="50">
        <f t="shared" si="78"/>
        <v>-0.10782066913793228</v>
      </c>
      <c r="J232" s="50">
        <f t="shared" si="78"/>
        <v>-0.10711099950361114</v>
      </c>
      <c r="K232" s="50">
        <f t="shared" si="78"/>
        <v>-0.10639612231112737</v>
      </c>
      <c r="L232" s="50">
        <f t="shared" ref="L232:M232" si="85">L168*L211</f>
        <v>-0.10568549945529188</v>
      </c>
      <c r="M232" s="50">
        <f t="shared" si="85"/>
        <v>-0.10497910252273428</v>
      </c>
      <c r="N232" s="197"/>
      <c r="O232" s="113">
        <v>230</v>
      </c>
      <c r="P232" s="113">
        <v>0</v>
      </c>
      <c r="Q232" s="113">
        <v>-0.57307111791387433</v>
      </c>
      <c r="R232" s="135">
        <v>-2.3551451122368388</v>
      </c>
      <c r="S232" s="135">
        <v>-5.9822570193983862E-2</v>
      </c>
      <c r="T232" s="135">
        <v>-0.56827188954756003</v>
      </c>
      <c r="U232" s="135">
        <v>-4.3077930308268432E-2</v>
      </c>
      <c r="V232" s="135">
        <v>-4.604592213366681E-4</v>
      </c>
      <c r="W232" s="135">
        <v>-5.5011719888655285E-3</v>
      </c>
      <c r="X232" s="135">
        <v>-0.10925263297498126</v>
      </c>
      <c r="Y232" s="135">
        <v>-0.99172624852218993</v>
      </c>
      <c r="Z232" s="135">
        <v>-3.2226963941713249</v>
      </c>
      <c r="AA232" s="135">
        <v>-0.38600040179924383</v>
      </c>
      <c r="AB232" s="135">
        <v>-1.9659734121606836</v>
      </c>
      <c r="AC232" s="135">
        <v>-0.55992677031612326</v>
      </c>
      <c r="AD232" s="135">
        <v>-0.23912231071432141</v>
      </c>
      <c r="AE232" s="135">
        <v>-3.6209041847964446E-2</v>
      </c>
      <c r="AF232" s="135">
        <v>-2.329763254434861E-2</v>
      </c>
      <c r="AG232" s="135">
        <v>-0.28438452106248785</v>
      </c>
      <c r="AH232" s="135">
        <v>-1.8906101535725424</v>
      </c>
      <c r="AI232" s="135">
        <v>-0.11663687119023863</v>
      </c>
      <c r="AJ232" s="135">
        <v>-0.22748667811158682</v>
      </c>
      <c r="AK232" s="135">
        <v>-1.4234437893476566</v>
      </c>
      <c r="AL232" s="135">
        <v>-1.6896181825216038E-2</v>
      </c>
      <c r="AM232" s="135">
        <v>-0.58868476685804305</v>
      </c>
      <c r="AN232" s="113">
        <v>-5.1495163037798405E-3</v>
      </c>
      <c r="AO232" s="113">
        <v>-0.21790883091946761</v>
      </c>
      <c r="AP232" s="113">
        <v>-0.17903366312984825</v>
      </c>
      <c r="AQ232" s="113">
        <v>-1.1398329872866859</v>
      </c>
      <c r="AR232" s="113">
        <v>-0.34497843634236114</v>
      </c>
      <c r="AS232" s="113">
        <v>-3.4183151646779226</v>
      </c>
      <c r="AT232" s="113">
        <v>-1.1144295302302742</v>
      </c>
      <c r="AU232" s="113">
        <v>-0.15173758908348506</v>
      </c>
      <c r="AV232" s="113">
        <v>-1.7908109340967742</v>
      </c>
      <c r="AW232" s="113">
        <v>-0.5042294730960164</v>
      </c>
      <c r="AX232" s="113">
        <v>-0.35465979548836413</v>
      </c>
      <c r="AY232" s="113">
        <v>-0.95716780595917517</v>
      </c>
      <c r="AZ232" s="113">
        <v>-0.13003932077619021</v>
      </c>
      <c r="BA232" s="113">
        <v>-2.4651637326796493E-2</v>
      </c>
      <c r="BB232" s="113">
        <v>-0.6299092860734935</v>
      </c>
      <c r="BC232" s="113">
        <v>-0.45878487022228109</v>
      </c>
      <c r="BD232" s="113">
        <v>-0.1531758188714159</v>
      </c>
      <c r="BE232" s="113">
        <v>-0.75577116041638714</v>
      </c>
      <c r="BF232" s="113">
        <v>-7.5074541048216592E-2</v>
      </c>
      <c r="BG232" s="113">
        <v>-6.468990751925692E-2</v>
      </c>
      <c r="BH232" s="113">
        <v>-5.1463697094914626E-3</v>
      </c>
      <c r="BI232" s="113">
        <v>-0.71261140956085534</v>
      </c>
      <c r="BJ232" s="113">
        <v>-0.16579706693297425</v>
      </c>
      <c r="BK232" s="113">
        <v>-1.4258314091276794</v>
      </c>
      <c r="BL232" s="113">
        <v>-7.5284641944529007E-4</v>
      </c>
      <c r="BM232" s="113">
        <v>-0.5277135898303098</v>
      </c>
      <c r="BN232" s="113">
        <v>-0.47643901275811457</v>
      </c>
      <c r="BO232" s="113">
        <v>-3.1908449807195442E-3</v>
      </c>
      <c r="BP232" s="113">
        <v>-0.57857867645059657</v>
      </c>
      <c r="BQ232" s="113">
        <v>-7.9741273321840264E-2</v>
      </c>
      <c r="BR232" s="113">
        <v>-0.5589667303998006</v>
      </c>
      <c r="BS232" s="113">
        <v>-8.4336069576986847E-2</v>
      </c>
      <c r="BT232" s="113">
        <v>-0.9278356526216468</v>
      </c>
      <c r="BU232" s="113">
        <v>-1.1503833257186702</v>
      </c>
      <c r="BV232" s="113">
        <v>-1.6553880908896397</v>
      </c>
      <c r="BW232" s="113">
        <v>-0.33365049074403463</v>
      </c>
      <c r="BX232" s="113">
        <v>-1.1372947109838265E-2</v>
      </c>
      <c r="BY232" s="113">
        <v>-0.94320589616432871</v>
      </c>
      <c r="BZ232" s="113">
        <v>-1.0970401100131917</v>
      </c>
      <c r="CA232" s="113">
        <v>-7.2938543956760693E-2</v>
      </c>
      <c r="CB232" s="113">
        <v>-0.2984229009666528</v>
      </c>
      <c r="CC232" s="113">
        <v>-3.4230442755558629E-3</v>
      </c>
      <c r="CD232" s="113">
        <v>-0.1990733750076773</v>
      </c>
      <c r="CE232" s="113">
        <v>-1.5680016162485146</v>
      </c>
      <c r="CF232" s="113">
        <v>-1.6400100689363979</v>
      </c>
      <c r="CG232" s="113">
        <v>-0.19726410282098111</v>
      </c>
      <c r="CH232" s="113">
        <v>-3.3922393692843958E-2</v>
      </c>
      <c r="CI232" s="113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0.11934768627786604</v>
      </c>
      <c r="H233" s="50">
        <f t="shared" si="78"/>
        <v>0.11934768627786604</v>
      </c>
      <c r="I233" s="50">
        <f t="shared" si="78"/>
        <v>0.11934768627786604</v>
      </c>
      <c r="J233" s="50">
        <f t="shared" si="78"/>
        <v>0.11934768627786604</v>
      </c>
      <c r="K233" s="50">
        <f t="shared" si="78"/>
        <v>0.11934768627786604</v>
      </c>
      <c r="L233" s="50">
        <f t="shared" ref="L233:M233" si="86">L169*L212</f>
        <v>0.11934768627786604</v>
      </c>
      <c r="M233" s="50">
        <f t="shared" si="86"/>
        <v>0.11934768627786604</v>
      </c>
      <c r="N233" s="197"/>
      <c r="O233" s="113">
        <v>231</v>
      </c>
      <c r="P233" s="113">
        <v>0</v>
      </c>
      <c r="Q233" s="113">
        <v>0.4392554354606511</v>
      </c>
      <c r="R233" s="135">
        <v>1.4408178526813642</v>
      </c>
      <c r="S233" s="135">
        <v>1.7801644489039103E-2</v>
      </c>
      <c r="T233" s="135">
        <v>0.2244924852134314</v>
      </c>
      <c r="U233" s="135">
        <v>3.0726174138521523E-2</v>
      </c>
      <c r="V233" s="135">
        <v>8.6510648300228826E-4</v>
      </c>
      <c r="W233" s="135">
        <v>1.0139448947027764E-3</v>
      </c>
      <c r="X233" s="135">
        <v>0.11934768627786604</v>
      </c>
      <c r="Y233" s="135">
        <v>0.58482042597573602</v>
      </c>
      <c r="Z233" s="135">
        <v>1.1931318830775903</v>
      </c>
      <c r="AA233" s="135">
        <v>0.21238332751866368</v>
      </c>
      <c r="AB233" s="135">
        <v>1.5267055481285496</v>
      </c>
      <c r="AC233" s="135">
        <v>0.2395492952943534</v>
      </c>
      <c r="AD233" s="135">
        <v>0.24085490430755596</v>
      </c>
      <c r="AE233" s="135">
        <v>1.2898164654694219E-2</v>
      </c>
      <c r="AF233" s="135">
        <v>3.268220351405688E-2</v>
      </c>
      <c r="AG233" s="135">
        <v>7.7658314869115314E-2</v>
      </c>
      <c r="AH233" s="135">
        <v>0.60019001573638064</v>
      </c>
      <c r="AI233" s="135">
        <v>7.270092419342658E-2</v>
      </c>
      <c r="AJ233" s="135">
        <v>0.13863434709824368</v>
      </c>
      <c r="AK233" s="135">
        <v>0.82651441807711445</v>
      </c>
      <c r="AL233" s="135">
        <v>2.3687053559513019E-2</v>
      </c>
      <c r="AM233" s="135">
        <v>0.28012745399897421</v>
      </c>
      <c r="AN233" s="113">
        <v>2.1055741937621585E-3</v>
      </c>
      <c r="AO233" s="113">
        <v>0.10609112753855054</v>
      </c>
      <c r="AP233" s="113">
        <v>3.1589865310324129E-2</v>
      </c>
      <c r="AQ233" s="113">
        <v>0.87532134680105689</v>
      </c>
      <c r="AR233" s="113">
        <v>0.15328158962467642</v>
      </c>
      <c r="AS233" s="113">
        <v>1.2636779574686119</v>
      </c>
      <c r="AT233" s="113">
        <v>0.24585313679610785</v>
      </c>
      <c r="AU233" s="113">
        <v>7.4435958373980801E-2</v>
      </c>
      <c r="AV233" s="113">
        <v>0.79881148223193266</v>
      </c>
      <c r="AW233" s="113">
        <v>0.20935647228681306</v>
      </c>
      <c r="AX233" s="113">
        <v>0.24323282954458325</v>
      </c>
      <c r="AY233" s="113">
        <v>0.9206671969783583</v>
      </c>
      <c r="AZ233" s="113">
        <v>6.8277805101187763E-2</v>
      </c>
      <c r="BA233" s="113">
        <v>1.3072460168383798E-3</v>
      </c>
      <c r="BB233" s="113">
        <v>0.34370415118795317</v>
      </c>
      <c r="BC233" s="113">
        <v>0.22294753735243486</v>
      </c>
      <c r="BD233" s="113">
        <v>4.515555674299792E-2</v>
      </c>
      <c r="BE233" s="113">
        <v>0.4991307029207509</v>
      </c>
      <c r="BF233" s="113">
        <v>4.0269318037929519E-2</v>
      </c>
      <c r="BG233" s="113">
        <v>5.2291113682210226E-2</v>
      </c>
      <c r="BH233" s="113">
        <v>7.1729866837158159E-3</v>
      </c>
      <c r="BI233" s="113">
        <v>0.39322112401782161</v>
      </c>
      <c r="BJ233" s="113">
        <v>0.11189285626694634</v>
      </c>
      <c r="BK233" s="113">
        <v>0.54249711138546908</v>
      </c>
      <c r="BL233" s="113">
        <v>8.3503648683026929E-4</v>
      </c>
      <c r="BM233" s="113">
        <v>0.33489905931484421</v>
      </c>
      <c r="BN233" s="113">
        <v>0.21096767803928143</v>
      </c>
      <c r="BO233" s="113">
        <v>1.3782453990718086E-2</v>
      </c>
      <c r="BP233" s="113">
        <v>0.44629085752501202</v>
      </c>
      <c r="BQ233" s="113">
        <v>1.8972698018846969E-3</v>
      </c>
      <c r="BR233" s="113">
        <v>0.39794904645609847</v>
      </c>
      <c r="BS233" s="113">
        <v>5.272205244461748E-2</v>
      </c>
      <c r="BT233" s="113">
        <v>0.96755751164734227</v>
      </c>
      <c r="BU233" s="113">
        <v>0.42153509825041635</v>
      </c>
      <c r="BV233" s="113">
        <v>0.64630138533816461</v>
      </c>
      <c r="BW233" s="113">
        <v>0.212192696186116</v>
      </c>
      <c r="BX233" s="113">
        <v>2.349142135443575E-2</v>
      </c>
      <c r="BY233" s="113">
        <v>0.34449003805897344</v>
      </c>
      <c r="BZ233" s="113">
        <v>0.72807028204571511</v>
      </c>
      <c r="CA233" s="113">
        <v>1.7351276864858489E-2</v>
      </c>
      <c r="CB233" s="113">
        <v>0.88410756963815729</v>
      </c>
      <c r="CC233" s="113">
        <v>2.3247000830000147E-3</v>
      </c>
      <c r="CD233" s="113">
        <v>0.1307061003957907</v>
      </c>
      <c r="CE233" s="113">
        <v>0.8523591479132947</v>
      </c>
      <c r="CF233" s="113">
        <v>0.58260767778624956</v>
      </c>
      <c r="CG233" s="113">
        <v>0.16311484223357794</v>
      </c>
      <c r="CH233" s="113">
        <v>2.71634709677991E-2</v>
      </c>
      <c r="CI233" s="113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0.12459723541158134</v>
      </c>
      <c r="H234" s="50">
        <f t="shared" si="78"/>
        <v>0.12720213748343123</v>
      </c>
      <c r="I234" s="50">
        <f t="shared" si="78"/>
        <v>0.12984423909262058</v>
      </c>
      <c r="J234" s="50">
        <f t="shared" si="78"/>
        <v>0.13250015493116624</v>
      </c>
      <c r="K234" s="50">
        <f t="shared" si="78"/>
        <v>0.13516950775232608</v>
      </c>
      <c r="L234" s="50">
        <f t="shared" ref="L234:M234" si="87">L170*L213</f>
        <v>0.13785192492176976</v>
      </c>
      <c r="M234" s="50">
        <f t="shared" si="87"/>
        <v>0.14054703846669697</v>
      </c>
      <c r="N234" s="197"/>
      <c r="O234" s="113">
        <v>232</v>
      </c>
      <c r="P234" s="113">
        <v>0</v>
      </c>
      <c r="Q234" s="113">
        <v>0.37740267776747083</v>
      </c>
      <c r="R234" s="135">
        <v>1.1980005141518031</v>
      </c>
      <c r="S234" s="135">
        <v>2.2999785779186731E-2</v>
      </c>
      <c r="T234" s="135">
        <v>0.28582604225559283</v>
      </c>
      <c r="U234" s="135">
        <v>2.29696786907055E-2</v>
      </c>
      <c r="V234" s="135">
        <v>3.1309710262357793E-5</v>
      </c>
      <c r="W234" s="135">
        <v>8.9608287086729633E-4</v>
      </c>
      <c r="X234" s="135">
        <v>0.12459723541158134</v>
      </c>
      <c r="Y234" s="135">
        <v>0.53890753420165771</v>
      </c>
      <c r="Z234" s="135">
        <v>1.5068018423729059</v>
      </c>
      <c r="AA234" s="135">
        <v>0.24166050100661735</v>
      </c>
      <c r="AB234" s="135">
        <v>1.3922059430932325</v>
      </c>
      <c r="AC234" s="135">
        <v>0.28504305851800554</v>
      </c>
      <c r="AD234" s="135">
        <v>0.17132026358869232</v>
      </c>
      <c r="AE234" s="135">
        <v>3.0719380484211949E-2</v>
      </c>
      <c r="AF234" s="135">
        <v>1.1199163378975894E-2</v>
      </c>
      <c r="AG234" s="135">
        <v>0.10571442178766648</v>
      </c>
      <c r="AH234" s="135">
        <v>0.86824661346234422</v>
      </c>
      <c r="AI234" s="135">
        <v>0.1211133104569679</v>
      </c>
      <c r="AJ234" s="135">
        <v>6.6931248665360585E-2</v>
      </c>
      <c r="AK234" s="135">
        <v>0.81523958078094583</v>
      </c>
      <c r="AL234" s="135">
        <v>3.1607091050654436E-2</v>
      </c>
      <c r="AM234" s="135">
        <v>0.53748394080733997</v>
      </c>
      <c r="AN234" s="113">
        <v>4.1995773234090834E-4</v>
      </c>
      <c r="AO234" s="113">
        <v>0.15305016697182114</v>
      </c>
      <c r="AP234" s="113">
        <v>0.10527961187821766</v>
      </c>
      <c r="AQ234" s="113">
        <v>0.80050369180419134</v>
      </c>
      <c r="AR234" s="113">
        <v>0.10229009965751157</v>
      </c>
      <c r="AS234" s="113">
        <v>1.3089940674493266</v>
      </c>
      <c r="AT234" s="113">
        <v>0.6269966269689552</v>
      </c>
      <c r="AU234" s="113">
        <v>6.0457640733073005E-2</v>
      </c>
      <c r="AV234" s="113">
        <v>0.56538095498897767</v>
      </c>
      <c r="AW234" s="113">
        <v>0.18593845023224273</v>
      </c>
      <c r="AX234" s="113">
        <v>0.31103973391484185</v>
      </c>
      <c r="AY234" s="113">
        <v>0.6265102784271962</v>
      </c>
      <c r="AZ234" s="113">
        <v>6.0318896109364695E-2</v>
      </c>
      <c r="BA234" s="113">
        <v>4.7505582100127185E-4</v>
      </c>
      <c r="BB234" s="113">
        <v>0.28309656776333803</v>
      </c>
      <c r="BC234" s="113">
        <v>0.25636934746152246</v>
      </c>
      <c r="BD234" s="113">
        <v>3.5432415851673144E-2</v>
      </c>
      <c r="BE234" s="113">
        <v>0.39873541113205263</v>
      </c>
      <c r="BF234" s="113">
        <v>3.251212469994464E-2</v>
      </c>
      <c r="BG234" s="113">
        <v>7.1543722915823851E-2</v>
      </c>
      <c r="BH234" s="113">
        <v>7.8540544795609943E-3</v>
      </c>
      <c r="BI234" s="113">
        <v>0.39452352964588705</v>
      </c>
      <c r="BJ234" s="113">
        <v>0.1139859394782665</v>
      </c>
      <c r="BK234" s="113">
        <v>0.60292731887048456</v>
      </c>
      <c r="BL234" s="113">
        <v>2.0908179072271605E-4</v>
      </c>
      <c r="BM234" s="113">
        <v>0.31061273569006786</v>
      </c>
      <c r="BN234" s="113">
        <v>0.23888900021039908</v>
      </c>
      <c r="BO234" s="113">
        <v>1.4053858646309791E-2</v>
      </c>
      <c r="BP234" s="113">
        <v>0.39879747254918457</v>
      </c>
      <c r="BQ234" s="113">
        <v>3.9079144131126342E-2</v>
      </c>
      <c r="BR234" s="113">
        <v>0.19908409743348604</v>
      </c>
      <c r="BS234" s="113">
        <v>6.3459863122601753E-2</v>
      </c>
      <c r="BT234" s="113">
        <v>0.78063408493536024</v>
      </c>
      <c r="BU234" s="113">
        <v>0.64814505291494406</v>
      </c>
      <c r="BV234" s="113">
        <v>0.80869646476490775</v>
      </c>
      <c r="BW234" s="113">
        <v>0.26369347338639121</v>
      </c>
      <c r="BX234" s="113">
        <v>2.6726865738757103E-2</v>
      </c>
      <c r="BY234" s="113">
        <v>0.38417821023551807</v>
      </c>
      <c r="BZ234" s="113">
        <v>0.53672570567487643</v>
      </c>
      <c r="CA234" s="113">
        <v>1.5633173745387651E-2</v>
      </c>
      <c r="CB234" s="113">
        <v>0.5218634916646373</v>
      </c>
      <c r="CC234" s="113">
        <v>1.4863066068030164E-3</v>
      </c>
      <c r="CD234" s="113">
        <v>0.19231383348901882</v>
      </c>
      <c r="CE234" s="113">
        <v>0.61101966724205303</v>
      </c>
      <c r="CF234" s="113">
        <v>0.42671370043583473</v>
      </c>
      <c r="CG234" s="113">
        <v>0.14335360154280971</v>
      </c>
      <c r="CH234" s="113">
        <v>3.1205841203025404E-2</v>
      </c>
      <c r="CI234" s="113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3.5876530808065053E-3</v>
      </c>
      <c r="H235" s="50">
        <f t="shared" si="78"/>
        <v>4.4452106189713731E-3</v>
      </c>
      <c r="I235" s="50">
        <f t="shared" si="78"/>
        <v>6.5872518316393543E-3</v>
      </c>
      <c r="J235" s="50">
        <f t="shared" si="78"/>
        <v>6.8546842638742989E-3</v>
      </c>
      <c r="K235" s="50">
        <f t="shared" si="78"/>
        <v>7.1199514602680357E-3</v>
      </c>
      <c r="L235" s="50">
        <f t="shared" ref="L235:M235" si="88">L171*L214</f>
        <v>7.3833506085123034E-3</v>
      </c>
      <c r="M235" s="50">
        <f t="shared" si="88"/>
        <v>7.6448889415098023E-3</v>
      </c>
      <c r="N235" s="197"/>
      <c r="O235" s="113">
        <v>233</v>
      </c>
      <c r="P235" s="113">
        <v>0</v>
      </c>
      <c r="Q235" s="113">
        <v>1.9780913633211258E-3</v>
      </c>
      <c r="R235" s="135">
        <v>1.6246529090813585E-2</v>
      </c>
      <c r="S235" s="135">
        <v>4.2442687073411516E-3</v>
      </c>
      <c r="T235" s="135">
        <v>1.0271510499910442E-2</v>
      </c>
      <c r="U235" s="135">
        <v>2.5711080381776584E-3</v>
      </c>
      <c r="V235" s="135">
        <v>-5.798552874506387E-4</v>
      </c>
      <c r="W235" s="135">
        <v>1.8334399701917057E-3</v>
      </c>
      <c r="X235" s="135">
        <v>3.5876530808065053E-3</v>
      </c>
      <c r="Y235" s="135">
        <v>1.7738774754584938E-2</v>
      </c>
      <c r="Z235" s="135">
        <v>2.0037770439530016E-2</v>
      </c>
      <c r="AA235" s="135">
        <v>3.605765476490328E-3</v>
      </c>
      <c r="AB235" s="135">
        <v>4.2730738285054096E-2</v>
      </c>
      <c r="AC235" s="135">
        <v>2.5530197157052088E-2</v>
      </c>
      <c r="AD235" s="135">
        <v>-1.6178809901809716E-2</v>
      </c>
      <c r="AE235" s="135">
        <v>2.6791830844642111E-3</v>
      </c>
      <c r="AF235" s="135">
        <v>-4.6971464226020845E-3</v>
      </c>
      <c r="AG235" s="135">
        <v>7.8516867361712577E-3</v>
      </c>
      <c r="AH235" s="135">
        <v>1.520632525179484E-2</v>
      </c>
      <c r="AI235" s="135">
        <v>1.1873828603703488E-2</v>
      </c>
      <c r="AJ235" s="135">
        <v>6.5882398075500469E-3</v>
      </c>
      <c r="AK235" s="135">
        <v>1.2747808729745919E-2</v>
      </c>
      <c r="AL235" s="135">
        <v>1.5658983499971264E-3</v>
      </c>
      <c r="AM235" s="135">
        <v>1.8524190665544431E-2</v>
      </c>
      <c r="AN235" s="113">
        <v>1.3438437658411272E-3</v>
      </c>
      <c r="AO235" s="113">
        <v>6.2387253150164492E-3</v>
      </c>
      <c r="AP235" s="113">
        <v>9.8347718411072402E-3</v>
      </c>
      <c r="AQ235" s="113">
        <v>1.5310461493161322E-2</v>
      </c>
      <c r="AR235" s="113">
        <v>-1.5565182942525537E-2</v>
      </c>
      <c r="AS235" s="113">
        <v>8.6722504552098488E-4</v>
      </c>
      <c r="AT235" s="113">
        <v>4.9396754864301058E-4</v>
      </c>
      <c r="AU235" s="113">
        <v>-1.1832794736524578E-2</v>
      </c>
      <c r="AV235" s="113">
        <v>-3.6141735711070107E-2</v>
      </c>
      <c r="AW235" s="113">
        <v>-2.2114125959613481E-2</v>
      </c>
      <c r="AX235" s="113">
        <v>1.3349775829477072E-2</v>
      </c>
      <c r="AY235" s="113">
        <v>1.8926078113278733E-2</v>
      </c>
      <c r="AZ235" s="113">
        <v>2.1590691746817135E-3</v>
      </c>
      <c r="BA235" s="113">
        <v>-3.6699496485435574E-3</v>
      </c>
      <c r="BB235" s="113">
        <v>1.0435727563473695E-2</v>
      </c>
      <c r="BC235" s="113">
        <v>9.2560436583472502E-3</v>
      </c>
      <c r="BD235" s="113">
        <v>-6.0474841696297882E-3</v>
      </c>
      <c r="BE235" s="113">
        <v>3.6007545081989749E-3</v>
      </c>
      <c r="BF235" s="113">
        <v>6.8815209684207259E-3</v>
      </c>
      <c r="BG235" s="113">
        <v>6.6826149206494758E-3</v>
      </c>
      <c r="BH235" s="113">
        <v>8.5098518235115388E-4</v>
      </c>
      <c r="BI235" s="113">
        <v>9.3283344815758458E-3</v>
      </c>
      <c r="BJ235" s="113">
        <v>1.3947847021110861E-3</v>
      </c>
      <c r="BK235" s="113">
        <v>1.6978472992024343E-2</v>
      </c>
      <c r="BL235" s="113">
        <v>-7.8756536464939352E-4</v>
      </c>
      <c r="BM235" s="113">
        <v>2.0212366623221695E-2</v>
      </c>
      <c r="BN235" s="113">
        <v>1.5928142505387311E-2</v>
      </c>
      <c r="BO235" s="113">
        <v>1.7055059757906024E-3</v>
      </c>
      <c r="BP235" s="113">
        <v>-5.4032695695568535E-3</v>
      </c>
      <c r="BQ235" s="113">
        <v>1.2502762292776592E-3</v>
      </c>
      <c r="BR235" s="113">
        <v>-2.437608401141347E-2</v>
      </c>
      <c r="BS235" s="113">
        <v>8.1441475777721377E-4</v>
      </c>
      <c r="BT235" s="113">
        <v>-8.4119794628498921E-3</v>
      </c>
      <c r="BU235" s="113">
        <v>9.7368625422315884E-3</v>
      </c>
      <c r="BV235" s="113">
        <v>1.4152266668404584E-2</v>
      </c>
      <c r="BW235" s="113">
        <v>8.7064053475190833E-3</v>
      </c>
      <c r="BX235" s="113">
        <v>1.1145717229661286E-3</v>
      </c>
      <c r="BY235" s="113">
        <v>1.8390596951347392E-2</v>
      </c>
      <c r="BZ235" s="113">
        <v>-3.3969135180875368E-2</v>
      </c>
      <c r="CA235" s="113">
        <v>-8.79247183590544E-3</v>
      </c>
      <c r="CB235" s="113">
        <v>1.6085568573137813E-2</v>
      </c>
      <c r="CC235" s="113">
        <v>1.3324075655471081E-3</v>
      </c>
      <c r="CD235" s="113">
        <v>4.9021560047002206E-3</v>
      </c>
      <c r="CE235" s="113">
        <v>1.4705005402357687E-2</v>
      </c>
      <c r="CF235" s="113">
        <v>2.6282692139675157E-2</v>
      </c>
      <c r="CG235" s="113">
        <v>-2.7841676081638502E-4</v>
      </c>
      <c r="CH235" s="113">
        <v>5.7029240954612117E-3</v>
      </c>
      <c r="CI235" s="113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9.7789364760129558E-4</v>
      </c>
      <c r="H236" s="50">
        <f t="shared" si="78"/>
        <v>1.2156414588773176E-3</v>
      </c>
      <c r="I236" s="50">
        <f t="shared" si="78"/>
        <v>1.80738384311738E-3</v>
      </c>
      <c r="J236" s="50">
        <f t="shared" si="78"/>
        <v>1.8869811401291624E-3</v>
      </c>
      <c r="K236" s="50">
        <f t="shared" si="78"/>
        <v>1.9665784371409498E-3</v>
      </c>
      <c r="L236" s="50">
        <f t="shared" ref="L236:M236" si="89">L172*L215</f>
        <v>2.0461757341527342E-3</v>
      </c>
      <c r="M236" s="50">
        <f t="shared" si="89"/>
        <v>2.125773031164519E-3</v>
      </c>
      <c r="N236" s="197"/>
      <c r="O236" s="113">
        <v>234</v>
      </c>
      <c r="P236" s="113">
        <v>0</v>
      </c>
      <c r="Q236" s="113">
        <v>3.956712104210925E-4</v>
      </c>
      <c r="R236" s="135">
        <v>3.0093556822982331E-3</v>
      </c>
      <c r="S236" s="135">
        <v>1.2083270330741744E-3</v>
      </c>
      <c r="T236" s="135">
        <v>1.3466739252136746E-3</v>
      </c>
      <c r="U236" s="135">
        <v>5.0765209920584063E-4</v>
      </c>
      <c r="V236" s="135">
        <v>-1.9371653985928564E-4</v>
      </c>
      <c r="W236" s="135">
        <v>1.5463708303858643E-4</v>
      </c>
      <c r="X236" s="135">
        <v>9.7789364760129558E-4</v>
      </c>
      <c r="Y236" s="135">
        <v>2.9557157651427424E-3</v>
      </c>
      <c r="Z236" s="135">
        <v>3.7084826310190677E-3</v>
      </c>
      <c r="AA236" s="135">
        <v>6.1987279903250308E-4</v>
      </c>
      <c r="AB236" s="135">
        <v>1.3026873854659777E-2</v>
      </c>
      <c r="AC236" s="135">
        <v>4.4967207283886377E-3</v>
      </c>
      <c r="AD236" s="135">
        <v>-3.6308372935435155E-3</v>
      </c>
      <c r="AE236" s="135">
        <v>4.6325538811781304E-4</v>
      </c>
      <c r="AF236" s="135">
        <v>-1.9525810922855235E-3</v>
      </c>
      <c r="AG236" s="135">
        <v>1.5700599948120693E-3</v>
      </c>
      <c r="AH236" s="135">
        <v>2.9222857025677043E-3</v>
      </c>
      <c r="AI236" s="135">
        <v>2.3191532792714194E-3</v>
      </c>
      <c r="AJ236" s="135">
        <v>9.0540543942554128E-4</v>
      </c>
      <c r="AK236" s="135">
        <v>2.3397681137614181E-3</v>
      </c>
      <c r="AL236" s="135">
        <v>4.3381753510700636E-4</v>
      </c>
      <c r="AM236" s="135">
        <v>4.4444030151084184E-3</v>
      </c>
      <c r="AN236" s="113">
        <v>1.9371710269311881E-4</v>
      </c>
      <c r="AO236" s="113">
        <v>6.8640599667211871E-4</v>
      </c>
      <c r="AP236" s="113">
        <v>2.899867208921921E-3</v>
      </c>
      <c r="AQ236" s="113">
        <v>3.1182582001067498E-3</v>
      </c>
      <c r="AR236" s="113">
        <v>-2.6768106610349797E-3</v>
      </c>
      <c r="AS236" s="113">
        <v>1.7768873882447625E-4</v>
      </c>
      <c r="AT236" s="113">
        <v>1.1761905925838069E-4</v>
      </c>
      <c r="AU236" s="113">
        <v>-1.9135543158795088E-3</v>
      </c>
      <c r="AV236" s="113">
        <v>-4.1147782136707394E-3</v>
      </c>
      <c r="AW236" s="113">
        <v>-3.4835386535162515E-3</v>
      </c>
      <c r="AX236" s="113">
        <v>3.3977728492454434E-3</v>
      </c>
      <c r="AY236" s="113">
        <v>3.5221033732043511E-3</v>
      </c>
      <c r="AZ236" s="113">
        <v>4.1703783314934122E-4</v>
      </c>
      <c r="BA236" s="113">
        <v>-2.2616496876476266E-4</v>
      </c>
      <c r="BB236" s="113">
        <v>1.8158779419165762E-3</v>
      </c>
      <c r="BC236" s="113">
        <v>1.9800399191012728E-3</v>
      </c>
      <c r="BD236" s="113">
        <v>-9.1751735751193712E-4</v>
      </c>
      <c r="BE236" s="113">
        <v>6.5703862289431391E-4</v>
      </c>
      <c r="BF236" s="113">
        <v>1.4761254712104736E-3</v>
      </c>
      <c r="BG236" s="113">
        <v>1.7269576396309839E-3</v>
      </c>
      <c r="BH236" s="113">
        <v>1.9433472999190818E-4</v>
      </c>
      <c r="BI236" s="113">
        <v>1.3649171650066555E-3</v>
      </c>
      <c r="BJ236" s="113">
        <v>2.6511513981672586E-4</v>
      </c>
      <c r="BK236" s="113">
        <v>2.1969264252021674E-3</v>
      </c>
      <c r="BL236" s="113">
        <v>-1.9705628920658973E-4</v>
      </c>
      <c r="BM236" s="113">
        <v>4.2450010503691593E-3</v>
      </c>
      <c r="BN236" s="113">
        <v>2.9343309160637905E-3</v>
      </c>
      <c r="BO236" s="113">
        <v>9.9823376607963967E-4</v>
      </c>
      <c r="BP236" s="113">
        <v>-1.0449990326298602E-3</v>
      </c>
      <c r="BQ236" s="113">
        <v>2.9788188710195825E-4</v>
      </c>
      <c r="BR236" s="113">
        <v>-3.7045424195563102E-3</v>
      </c>
      <c r="BS236" s="113">
        <v>2.1181641328434518E-4</v>
      </c>
      <c r="BT236" s="113">
        <v>-1.4356182868531301E-3</v>
      </c>
      <c r="BU236" s="113">
        <v>3.4594863715137767E-3</v>
      </c>
      <c r="BV236" s="113">
        <v>2.1221084637821977E-3</v>
      </c>
      <c r="BW236" s="113">
        <v>1.8145261787297284E-3</v>
      </c>
      <c r="BX236" s="113">
        <v>3.0417029131873138E-4</v>
      </c>
      <c r="BY236" s="113">
        <v>2.8646532490108454E-3</v>
      </c>
      <c r="BZ236" s="113">
        <v>-8.9094515390355476E-3</v>
      </c>
      <c r="CA236" s="113">
        <v>-1.0693428193487978E-3</v>
      </c>
      <c r="CB236" s="113">
        <v>4.4998362207024443E-3</v>
      </c>
      <c r="CC236" s="113">
        <v>3.0664719742916027E-4</v>
      </c>
      <c r="CD236" s="113">
        <v>8.9174728179911261E-4</v>
      </c>
      <c r="CE236" s="113">
        <v>2.8162446618956519E-3</v>
      </c>
      <c r="CF236" s="113">
        <v>5.08236047735461E-3</v>
      </c>
      <c r="CG236" s="113">
        <v>-6.3974214006903257E-5</v>
      </c>
      <c r="CH236" s="113">
        <v>1.5195082114202209E-3</v>
      </c>
      <c r="CI236" s="113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-2.3881855643784846E-5</v>
      </c>
      <c r="H237" s="50">
        <f t="shared" si="78"/>
        <v>-2.9996801448229287E-5</v>
      </c>
      <c r="I237" s="50">
        <f t="shared" si="78"/>
        <v>-4.5059252134259641E-5</v>
      </c>
      <c r="J237" s="50">
        <f t="shared" si="78"/>
        <v>-4.7522359283292492E-5</v>
      </c>
      <c r="K237" s="50">
        <f t="shared" si="78"/>
        <v>-5.0023362366935048E-5</v>
      </c>
      <c r="L237" s="50">
        <f t="shared" ref="L237:M237" si="90">L173*L216</f>
        <v>-5.256196445833643E-5</v>
      </c>
      <c r="M237" s="50">
        <f t="shared" si="90"/>
        <v>-5.5137869763883736E-5</v>
      </c>
      <c r="N237" s="197"/>
      <c r="O237" s="113">
        <v>235</v>
      </c>
      <c r="P237" s="113">
        <v>0</v>
      </c>
      <c r="Q237" s="113">
        <v>2.9881553394144788E-4</v>
      </c>
      <c r="R237" s="135">
        <v>-2.1383881552225072E-4</v>
      </c>
      <c r="S237" s="135">
        <v>1.3893673989781298E-4</v>
      </c>
      <c r="T237" s="135">
        <v>-2.7680018333046139E-4</v>
      </c>
      <c r="U237" s="135">
        <v>1.438439506400139E-5</v>
      </c>
      <c r="V237" s="135">
        <v>-1.0705789622359405E-6</v>
      </c>
      <c r="W237" s="135">
        <v>-1.1069696421321155E-5</v>
      </c>
      <c r="X237" s="135">
        <v>-2.3881855643784846E-5</v>
      </c>
      <c r="Y237" s="135">
        <v>3.1076932045402727E-4</v>
      </c>
      <c r="Z237" s="135">
        <v>-3.7811136860985161E-4</v>
      </c>
      <c r="AA237" s="135">
        <v>5.1686064595643295E-6</v>
      </c>
      <c r="AB237" s="135">
        <v>6.8599816770410684E-4</v>
      </c>
      <c r="AC237" s="135">
        <v>1.8364399325131222E-5</v>
      </c>
      <c r="AD237" s="135">
        <v>5.9867560050401977E-5</v>
      </c>
      <c r="AE237" s="135">
        <v>1.5295900383176784E-4</v>
      </c>
      <c r="AF237" s="135">
        <v>3.4314144714592208E-5</v>
      </c>
      <c r="AG237" s="135">
        <v>1.7107039198139187E-4</v>
      </c>
      <c r="AH237" s="135">
        <v>-1.905998656034338E-4</v>
      </c>
      <c r="AI237" s="135">
        <v>-7.2668777946342697E-5</v>
      </c>
      <c r="AJ237" s="135">
        <v>-2.3823123328545827E-4</v>
      </c>
      <c r="AK237" s="135">
        <v>-4.0796402053842005E-6</v>
      </c>
      <c r="AL237" s="135">
        <v>-2.3288280707645697E-5</v>
      </c>
      <c r="AM237" s="135">
        <v>1.3075731645756771E-3</v>
      </c>
      <c r="AN237" s="113">
        <v>9.4278403269554656E-6</v>
      </c>
      <c r="AO237" s="113">
        <v>-1.2168517150028687E-4</v>
      </c>
      <c r="AP237" s="113">
        <v>-3.8963943102704012E-4</v>
      </c>
      <c r="AQ237" s="113">
        <v>2.5664295037440961E-4</v>
      </c>
      <c r="AR237" s="113">
        <v>-8.8233614575942417E-5</v>
      </c>
      <c r="AS237" s="113">
        <v>-1.9968332178812369E-5</v>
      </c>
      <c r="AT237" s="113">
        <v>1.245902850708447E-5</v>
      </c>
      <c r="AU237" s="113">
        <v>3.5340574515559543E-4</v>
      </c>
      <c r="AV237" s="113">
        <v>5.8972249324619442E-4</v>
      </c>
      <c r="AW237" s="113">
        <v>3.4581770757737595E-5</v>
      </c>
      <c r="AX237" s="113">
        <v>7.4680890769063268E-4</v>
      </c>
      <c r="AY237" s="113">
        <v>1.253714603794288E-4</v>
      </c>
      <c r="AZ237" s="113">
        <v>1.3076571810086166E-5</v>
      </c>
      <c r="BA237" s="113">
        <v>7.0508385408256436E-6</v>
      </c>
      <c r="BB237" s="113">
        <v>-8.951970868406714E-5</v>
      </c>
      <c r="BC237" s="113">
        <v>-5.9389107273036642E-5</v>
      </c>
      <c r="BD237" s="113">
        <v>8.3697658125202307E-6</v>
      </c>
      <c r="BE237" s="113">
        <v>-6.4149108194505713E-6</v>
      </c>
      <c r="BF237" s="113">
        <v>-3.1838544948956218E-4</v>
      </c>
      <c r="BG237" s="113">
        <v>5.3690662885472011E-4</v>
      </c>
      <c r="BH237" s="113">
        <v>8.6567921091396426E-6</v>
      </c>
      <c r="BI237" s="113">
        <v>2.5743001448307463E-4</v>
      </c>
      <c r="BJ237" s="113">
        <v>-7.5649415415423273E-6</v>
      </c>
      <c r="BK237" s="113">
        <v>-5.0601780942432539E-5</v>
      </c>
      <c r="BL237" s="113">
        <v>-1.5442359644457426E-5</v>
      </c>
      <c r="BM237" s="113">
        <v>-7.9403927941566467E-5</v>
      </c>
      <c r="BN237" s="113">
        <v>-1.5091789277175686E-5</v>
      </c>
      <c r="BO237" s="113">
        <v>4.313896466920502E-6</v>
      </c>
      <c r="BP237" s="113">
        <v>4.7649969236231974E-5</v>
      </c>
      <c r="BQ237" s="113">
        <v>2.6429873332520799E-7</v>
      </c>
      <c r="BR237" s="113">
        <v>-1.7027357121239387E-4</v>
      </c>
      <c r="BS237" s="113">
        <v>-3.6421321924569892E-6</v>
      </c>
      <c r="BT237" s="113">
        <v>5.4593965115982274E-5</v>
      </c>
      <c r="BU237" s="113">
        <v>-1.4226880023086434E-3</v>
      </c>
      <c r="BV237" s="113">
        <v>-1.0714590219310849E-4</v>
      </c>
      <c r="BW237" s="113">
        <v>-4.4506206610142627E-5</v>
      </c>
      <c r="BX237" s="113">
        <v>-1.7904011115444533E-5</v>
      </c>
      <c r="BY237" s="113">
        <v>-1.8774546760300014E-4</v>
      </c>
      <c r="BZ237" s="113">
        <v>-5.9743497900421427E-4</v>
      </c>
      <c r="CA237" s="113">
        <v>-1.2018693881879379E-5</v>
      </c>
      <c r="CB237" s="113">
        <v>8.3855714363160195E-6</v>
      </c>
      <c r="CC237" s="113">
        <v>-1.4478377108266251E-5</v>
      </c>
      <c r="CD237" s="113">
        <v>-1.7838064199287668E-4</v>
      </c>
      <c r="CE237" s="113">
        <v>-1.8976086353477719E-4</v>
      </c>
      <c r="CF237" s="113">
        <v>1.1031832222142264E-3</v>
      </c>
      <c r="CG237" s="113">
        <v>1.1084698216242853E-6</v>
      </c>
      <c r="CH237" s="113">
        <v>-1.5056157632041775E-4</v>
      </c>
      <c r="CI237" s="113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0.10106294044559959</v>
      </c>
      <c r="H238" s="50">
        <f t="shared" si="78"/>
        <v>0.10073025979464874</v>
      </c>
      <c r="I238" s="50">
        <f t="shared" si="78"/>
        <v>0.10039844473413036</v>
      </c>
      <c r="J238" s="50">
        <f t="shared" si="78"/>
        <v>0.10006749077143058</v>
      </c>
      <c r="K238" s="50">
        <f t="shared" si="78"/>
        <v>9.9732997918174748E-2</v>
      </c>
      <c r="L238" s="50">
        <f t="shared" ref="L238:M238" si="91">L174*L217</f>
        <v>9.9399380098853962E-2</v>
      </c>
      <c r="M238" s="50">
        <f t="shared" si="91"/>
        <v>9.906663274723003E-2</v>
      </c>
      <c r="N238" s="197"/>
      <c r="O238" s="113">
        <v>236</v>
      </c>
      <c r="P238" s="113">
        <v>0</v>
      </c>
      <c r="Q238" s="113">
        <v>0.46366773442873332</v>
      </c>
      <c r="R238" s="135">
        <v>1.5503600985690422</v>
      </c>
      <c r="S238" s="135">
        <v>3.9854587196431118E-2</v>
      </c>
      <c r="T238" s="135">
        <v>0.40710374697196555</v>
      </c>
      <c r="U238" s="135">
        <v>3.6500039703826995E-2</v>
      </c>
      <c r="V238" s="135">
        <v>6.7414496068279146E-4</v>
      </c>
      <c r="W238" s="135">
        <v>2.1253946833032227E-3</v>
      </c>
      <c r="X238" s="135">
        <v>0.10106294044559959</v>
      </c>
      <c r="Y238" s="135">
        <v>0.60199183059701433</v>
      </c>
      <c r="Z238" s="135">
        <v>2.4526335144087557</v>
      </c>
      <c r="AA238" s="135">
        <v>0.37963508985787892</v>
      </c>
      <c r="AB238" s="135">
        <v>1.5101531866531293</v>
      </c>
      <c r="AC238" s="135">
        <v>0.43901957110396644</v>
      </c>
      <c r="AD238" s="135">
        <v>0.21095522881551101</v>
      </c>
      <c r="AE238" s="135">
        <v>2.4834726194993231E-2</v>
      </c>
      <c r="AF238" s="135">
        <v>4.1549983364223372E-2</v>
      </c>
      <c r="AG238" s="135">
        <v>0.24164242342335532</v>
      </c>
      <c r="AH238" s="135">
        <v>1.8188343674520249</v>
      </c>
      <c r="AI238" s="135">
        <v>9.7832288274558782E-2</v>
      </c>
      <c r="AJ238" s="135">
        <v>0.13430480061895378</v>
      </c>
      <c r="AK238" s="135">
        <v>1.0374067982827451</v>
      </c>
      <c r="AL238" s="135">
        <v>2.3071912611975446E-2</v>
      </c>
      <c r="AM238" s="135">
        <v>0.55423157988834992</v>
      </c>
      <c r="AN238" s="113">
        <v>3.0048791090354753E-3</v>
      </c>
      <c r="AO238" s="113">
        <v>0.17417241321361548</v>
      </c>
      <c r="AP238" s="113">
        <v>3.2006105972250329E-2</v>
      </c>
      <c r="AQ238" s="113">
        <v>0.48956618004139152</v>
      </c>
      <c r="AR238" s="113">
        <v>0.25195787779702444</v>
      </c>
      <c r="AS238" s="113">
        <v>2.6109221246927241</v>
      </c>
      <c r="AT238" s="113">
        <v>1.0877732848307671</v>
      </c>
      <c r="AU238" s="113">
        <v>0.11068242920827735</v>
      </c>
      <c r="AV238" s="113">
        <v>1.2792257570252448</v>
      </c>
      <c r="AW238" s="113">
        <v>0.34113517420834238</v>
      </c>
      <c r="AX238" s="113">
        <v>0.33281307292953582</v>
      </c>
      <c r="AY238" s="113">
        <v>0.53415007348221888</v>
      </c>
      <c r="AZ238" s="113">
        <v>9.9735641386349633E-2</v>
      </c>
      <c r="BA238" s="113">
        <v>5.2051828608440081E-3</v>
      </c>
      <c r="BB238" s="113">
        <v>0.47413629844427535</v>
      </c>
      <c r="BC238" s="113">
        <v>0.37621448480239028</v>
      </c>
      <c r="BD238" s="113">
        <v>0.10362362109369593</v>
      </c>
      <c r="BE238" s="113">
        <v>0.46982878318600008</v>
      </c>
      <c r="BF238" s="113">
        <v>7.1927379258104857E-2</v>
      </c>
      <c r="BG238" s="113">
        <v>6.1911618427173375E-2</v>
      </c>
      <c r="BH238" s="113">
        <v>3.8261403027945186E-3</v>
      </c>
      <c r="BI238" s="113">
        <v>0.56985465248246603</v>
      </c>
      <c r="BJ238" s="113">
        <v>0.12589918929092192</v>
      </c>
      <c r="BK238" s="113">
        <v>1.3926124742892614</v>
      </c>
      <c r="BL238" s="113">
        <v>9.5614401999673509E-4</v>
      </c>
      <c r="BM238" s="113">
        <v>0.44385208056386161</v>
      </c>
      <c r="BN238" s="113">
        <v>0.37189641747919727</v>
      </c>
      <c r="BO238" s="113">
        <v>7.3917943563201246E-3</v>
      </c>
      <c r="BP238" s="113">
        <v>0.4145441511236671</v>
      </c>
      <c r="BQ238" s="113">
        <v>0.12563954576992883</v>
      </c>
      <c r="BR238" s="113">
        <v>0.31454141019068382</v>
      </c>
      <c r="BS238" s="113">
        <v>8.3552499914619174E-2</v>
      </c>
      <c r="BT238" s="113">
        <v>0.463034144205967</v>
      </c>
      <c r="BU238" s="113">
        <v>0.84007868206334824</v>
      </c>
      <c r="BV238" s="113">
        <v>1.1765348118030856</v>
      </c>
      <c r="BW238" s="113">
        <v>0.28410017266739973</v>
      </c>
      <c r="BX238" s="113">
        <v>2.435254066345138E-2</v>
      </c>
      <c r="BY238" s="113">
        <v>0.6782696001596934</v>
      </c>
      <c r="BZ238" s="113">
        <v>0.75518878314291282</v>
      </c>
      <c r="CA238" s="113">
        <v>3.8209336763350234E-2</v>
      </c>
      <c r="CB238" s="113">
        <v>3.8623120663305956E-2</v>
      </c>
      <c r="CC238" s="113">
        <v>2.9584099786469369E-3</v>
      </c>
      <c r="CD238" s="113">
        <v>0.17687363554381355</v>
      </c>
      <c r="CE238" s="113">
        <v>1.2133583549516374</v>
      </c>
      <c r="CF238" s="113">
        <v>1.0935449684931915</v>
      </c>
      <c r="CG238" s="113">
        <v>0.18396770374659416</v>
      </c>
      <c r="CH238" s="113">
        <v>2.6429626758286119E-2</v>
      </c>
      <c r="CI238" s="113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5.984489191414636E-2</v>
      </c>
      <c r="H239" s="50">
        <f t="shared" si="78"/>
        <v>6.0268184970011775E-2</v>
      </c>
      <c r="I239" s="50">
        <f t="shared" si="78"/>
        <v>6.0690299674212259E-2</v>
      </c>
      <c r="J239" s="50">
        <f t="shared" si="78"/>
        <v>6.1105760949723538E-2</v>
      </c>
      <c r="K239" s="50">
        <f t="shared" si="78"/>
        <v>6.1511907364455658E-2</v>
      </c>
      <c r="L239" s="50">
        <f t="shared" ref="L239:M239" si="92">L175*L218</f>
        <v>6.1911460217834752E-2</v>
      </c>
      <c r="M239" s="50">
        <f t="shared" si="92"/>
        <v>6.2304469848370778E-2</v>
      </c>
      <c r="N239" s="197"/>
      <c r="O239" s="113">
        <v>237</v>
      </c>
      <c r="P239" s="113">
        <v>0</v>
      </c>
      <c r="Q239" s="113">
        <v>0.35979114769107667</v>
      </c>
      <c r="R239" s="135">
        <v>1.0081319850936374</v>
      </c>
      <c r="S239" s="135">
        <v>1.4911094144414527E-2</v>
      </c>
      <c r="T239" s="135">
        <v>8.779792010044371E-2</v>
      </c>
      <c r="U239" s="135">
        <v>1.6773097998145726E-2</v>
      </c>
      <c r="V239" s="135">
        <v>-5.6981973289904735E-5</v>
      </c>
      <c r="W239" s="135">
        <v>1.0733142712324529E-3</v>
      </c>
      <c r="X239" s="135">
        <v>5.984489191414636E-2</v>
      </c>
      <c r="Y239" s="135">
        <v>0.58171473986072142</v>
      </c>
      <c r="Z239" s="135">
        <v>1.1646220944754533</v>
      </c>
      <c r="AA239" s="135">
        <v>0.17924444144179061</v>
      </c>
      <c r="AB239" s="135">
        <v>0.69843336918041266</v>
      </c>
      <c r="AC239" s="135">
        <v>0.21391185786099681</v>
      </c>
      <c r="AD239" s="135">
        <v>0.11119993687843059</v>
      </c>
      <c r="AE239" s="135">
        <v>1.105726278344271E-2</v>
      </c>
      <c r="AF239" s="135">
        <v>1.0630473894983034E-2</v>
      </c>
      <c r="AG239" s="135">
        <v>5.5300259168957158E-2</v>
      </c>
      <c r="AH239" s="135">
        <v>0.71098134992337259</v>
      </c>
      <c r="AI239" s="135">
        <v>6.4337675464153407E-2</v>
      </c>
      <c r="AJ239" s="135">
        <v>9.9996250965722636E-2</v>
      </c>
      <c r="AK239" s="135">
        <v>0.513085542818424</v>
      </c>
      <c r="AL239" s="135">
        <v>1.2560770332440957E-2</v>
      </c>
      <c r="AM239" s="135">
        <v>0.14875993237568161</v>
      </c>
      <c r="AN239" s="113">
        <v>-1.192150425394638E-3</v>
      </c>
      <c r="AO239" s="113">
        <v>7.7083506424481266E-2</v>
      </c>
      <c r="AP239" s="113">
        <v>0.10433828992431622</v>
      </c>
      <c r="AQ239" s="113">
        <v>0.21445727226829955</v>
      </c>
      <c r="AR239" s="113">
        <v>0.1277963359756896</v>
      </c>
      <c r="AS239" s="113">
        <v>1.6554421648085527</v>
      </c>
      <c r="AT239" s="113">
        <v>0.13542270331274778</v>
      </c>
      <c r="AU239" s="113">
        <v>5.9408498095755082E-2</v>
      </c>
      <c r="AV239" s="113">
        <v>0.52618845958128913</v>
      </c>
      <c r="AW239" s="113">
        <v>0.17095339921130803</v>
      </c>
      <c r="AX239" s="113">
        <v>0.16028558572189128</v>
      </c>
      <c r="AY239" s="113">
        <v>0.47519368868349449</v>
      </c>
      <c r="AZ239" s="113">
        <v>4.4771286499138925E-2</v>
      </c>
      <c r="BA239" s="113">
        <v>2.0291148872206518E-3</v>
      </c>
      <c r="BB239" s="113">
        <v>0.25788554182579421</v>
      </c>
      <c r="BC239" s="113">
        <v>0.1510662984902415</v>
      </c>
      <c r="BD239" s="113">
        <v>3.7238589317709452E-2</v>
      </c>
      <c r="BE239" s="113">
        <v>0.23473109643961876</v>
      </c>
      <c r="BF239" s="113">
        <v>3.9683835621776853E-2</v>
      </c>
      <c r="BG239" s="113">
        <v>3.4091894694346238E-2</v>
      </c>
      <c r="BH239" s="113">
        <v>3.9260953428915026E-3</v>
      </c>
      <c r="BI239" s="113">
        <v>0.24178530505499465</v>
      </c>
      <c r="BJ239" s="113">
        <v>6.8204858123956755E-2</v>
      </c>
      <c r="BK239" s="113">
        <v>0.66330363997882191</v>
      </c>
      <c r="BL239" s="113">
        <v>-2.4961496398747497E-4</v>
      </c>
      <c r="BM239" s="113">
        <v>0.20434979752734023</v>
      </c>
      <c r="BN239" s="113">
        <v>0.1828560299146299</v>
      </c>
      <c r="BO239" s="113">
        <v>4.5713464695125447E-3</v>
      </c>
      <c r="BP239" s="113">
        <v>0.32901735917762598</v>
      </c>
      <c r="BQ239" s="113">
        <v>1.4841234283968817E-2</v>
      </c>
      <c r="BR239" s="113">
        <v>0.26098545121458572</v>
      </c>
      <c r="BS239" s="113">
        <v>4.2245302606479476E-2</v>
      </c>
      <c r="BT239" s="113">
        <v>0.26934387639651852</v>
      </c>
      <c r="BU239" s="113">
        <v>0.45343779250381605</v>
      </c>
      <c r="BV239" s="113">
        <v>0.33897926205542633</v>
      </c>
      <c r="BW239" s="113">
        <v>0.17516525178706024</v>
      </c>
      <c r="BX239" s="113">
        <v>9.8184226269819267E-3</v>
      </c>
      <c r="BY239" s="113">
        <v>0.30223091364590599</v>
      </c>
      <c r="BZ239" s="113">
        <v>0.5628856019755093</v>
      </c>
      <c r="CA239" s="113">
        <v>1.6933858244796603E-2</v>
      </c>
      <c r="CB239" s="113">
        <v>0.25928573932322019</v>
      </c>
      <c r="CC239" s="113">
        <v>1.2676256080519012E-3</v>
      </c>
      <c r="CD239" s="113">
        <v>9.9218199988243758E-2</v>
      </c>
      <c r="CE239" s="113">
        <v>0.59782778652175128</v>
      </c>
      <c r="CF239" s="113">
        <v>0.59648241634134191</v>
      </c>
      <c r="CG239" s="113">
        <v>9.9610935058367003E-2</v>
      </c>
      <c r="CH239" s="113">
        <v>2.6673894095879554E-2</v>
      </c>
      <c r="CI239" s="113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-0.25333635110407537</v>
      </c>
      <c r="H240" s="50">
        <f t="shared" si="78"/>
        <v>-0.25597085108170214</v>
      </c>
      <c r="I240" s="50">
        <f t="shared" si="78"/>
        <v>-0.25861555962516714</v>
      </c>
      <c r="J240" s="50">
        <f t="shared" si="78"/>
        <v>-0.26124711364086572</v>
      </c>
      <c r="K240" s="50">
        <f t="shared" si="78"/>
        <v>-0.26386553848927852</v>
      </c>
      <c r="L240" s="50">
        <f t="shared" ref="L240:M240" si="93">L176*L219</f>
        <v>-0.26647086104888851</v>
      </c>
      <c r="M240" s="50">
        <f t="shared" si="93"/>
        <v>-0.26906310970243547</v>
      </c>
      <c r="N240" s="197"/>
      <c r="O240" s="113">
        <v>238</v>
      </c>
      <c r="P240" s="113">
        <v>0</v>
      </c>
      <c r="Q240" s="113">
        <v>-0.99764867563701276</v>
      </c>
      <c r="R240" s="135">
        <v>-2.8036415403426052</v>
      </c>
      <c r="S240" s="135">
        <v>-4.5315686799354216E-2</v>
      </c>
      <c r="T240" s="135">
        <v>-0.49936499681390267</v>
      </c>
      <c r="U240" s="135">
        <v>-5.8545433041088522E-2</v>
      </c>
      <c r="V240" s="135">
        <v>3.6125928888316295E-4</v>
      </c>
      <c r="W240" s="135">
        <v>-1.9776449963214951E-3</v>
      </c>
      <c r="X240" s="135">
        <v>-0.25333635110407537</v>
      </c>
      <c r="Y240" s="135">
        <v>-1.3189566122160694</v>
      </c>
      <c r="Z240" s="135">
        <v>-3.2339518472587296</v>
      </c>
      <c r="AA240" s="135">
        <v>-0.57023716957488102</v>
      </c>
      <c r="AB240" s="135">
        <v>-2.8728836492139931</v>
      </c>
      <c r="AC240" s="135">
        <v>-0.60526153757365264</v>
      </c>
      <c r="AD240" s="135">
        <v>-0.42461221702341412</v>
      </c>
      <c r="AE240" s="135">
        <v>-4.2390327168705791E-2</v>
      </c>
      <c r="AF240" s="135">
        <v>-5.3539964541506162E-2</v>
      </c>
      <c r="AG240" s="135">
        <v>-0.21102431064416047</v>
      </c>
      <c r="AH240" s="135">
        <v>-2.01162816837875</v>
      </c>
      <c r="AI240" s="135">
        <v>-0.21166867342025725</v>
      </c>
      <c r="AJ240" s="135">
        <v>-0.21486127221934948</v>
      </c>
      <c r="AK240" s="135">
        <v>-1.7429988559499336</v>
      </c>
      <c r="AL240" s="135">
        <v>-6.3473201236691743E-2</v>
      </c>
      <c r="AM240" s="135">
        <v>-0.872270979039518</v>
      </c>
      <c r="AN240" s="113">
        <v>2.2578912185596631E-3</v>
      </c>
      <c r="AO240" s="113">
        <v>-0.2775430150997657</v>
      </c>
      <c r="AP240" s="113">
        <v>-0.11431658989574428</v>
      </c>
      <c r="AQ240" s="113">
        <v>-1.4103824110862968</v>
      </c>
      <c r="AR240" s="113">
        <v>-0.29497016911792068</v>
      </c>
      <c r="AS240" s="113">
        <v>-3.4107650438665806</v>
      </c>
      <c r="AT240" s="113">
        <v>-1.0587325478605265</v>
      </c>
      <c r="AU240" s="113">
        <v>-0.15525267659031111</v>
      </c>
      <c r="AV240" s="113">
        <v>-1.4749256362219443</v>
      </c>
      <c r="AW240" s="113">
        <v>-0.44601659093198165</v>
      </c>
      <c r="AX240" s="113">
        <v>-0.61765640219635509</v>
      </c>
      <c r="AY240" s="113">
        <v>-1.4852974700205301</v>
      </c>
      <c r="AZ240" s="113">
        <v>-0.14221314634109217</v>
      </c>
      <c r="BA240" s="113">
        <v>-1.7571125391436587E-3</v>
      </c>
      <c r="BB240" s="113">
        <v>-0.70832834196230321</v>
      </c>
      <c r="BC240" s="113">
        <v>-0.53284213821317761</v>
      </c>
      <c r="BD240" s="113">
        <v>-9.4756249038213017E-2</v>
      </c>
      <c r="BE240" s="113">
        <v>-0.87056081098047455</v>
      </c>
      <c r="BF240" s="113">
        <v>-9.9330295145406242E-2</v>
      </c>
      <c r="BG240" s="113">
        <v>-0.13555321297446088</v>
      </c>
      <c r="BH240" s="113">
        <v>-1.522435393788122E-2</v>
      </c>
      <c r="BI240" s="113">
        <v>-0.8618145574948568</v>
      </c>
      <c r="BJ240" s="113">
        <v>-0.23958472765556837</v>
      </c>
      <c r="BK240" s="113">
        <v>-1.690977315101363</v>
      </c>
      <c r="BL240" s="113">
        <v>1.0364350680263752E-3</v>
      </c>
      <c r="BM240" s="113">
        <v>-0.7167615342353999</v>
      </c>
      <c r="BN240" s="113">
        <v>-0.52645204105004939</v>
      </c>
      <c r="BO240" s="113">
        <v>-3.4017434019723132E-2</v>
      </c>
      <c r="BP240" s="113">
        <v>-0.9356214508984233</v>
      </c>
      <c r="BQ240" s="113">
        <v>-8.3389005920870632E-2</v>
      </c>
      <c r="BR240" s="113">
        <v>-0.60763081189885926</v>
      </c>
      <c r="BS240" s="113">
        <v>-0.1400912745370812</v>
      </c>
      <c r="BT240" s="113">
        <v>-1.5229391481593912</v>
      </c>
      <c r="BU240" s="113">
        <v>-1.2262946123317948</v>
      </c>
      <c r="BV240" s="113">
        <v>-1.4946904696480336</v>
      </c>
      <c r="BW240" s="113">
        <v>-0.54547936039178657</v>
      </c>
      <c r="BX240" s="113">
        <v>-6.5780717423595911E-2</v>
      </c>
      <c r="BY240" s="113">
        <v>-0.84324169494519019</v>
      </c>
      <c r="BZ240" s="113">
        <v>-1.4685140510149193</v>
      </c>
      <c r="CA240" s="113">
        <v>-3.6525129240419577E-2</v>
      </c>
      <c r="CB240" s="113">
        <v>-1.1565532321792138</v>
      </c>
      <c r="CC240" s="113">
        <v>-4.2099089273052509E-3</v>
      </c>
      <c r="CD240" s="113">
        <v>-0.3558578648318656</v>
      </c>
      <c r="CE240" s="113">
        <v>-1.6722000423090448</v>
      </c>
      <c r="CF240" s="113">
        <v>-1.2227801615529668</v>
      </c>
      <c r="CG240" s="113">
        <v>-0.34682603435322212</v>
      </c>
      <c r="CH240" s="113">
        <v>-6.90939411564893E-2</v>
      </c>
      <c r="CI240" s="113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-0.29207698310545505</v>
      </c>
      <c r="H241" s="50">
        <f t="shared" si="78"/>
        <v>-0.29108948144648278</v>
      </c>
      <c r="I241" s="50">
        <f t="shared" si="78"/>
        <v>-0.29022821530799575</v>
      </c>
      <c r="J241" s="50">
        <f t="shared" si="78"/>
        <v>-0.28947042996423927</v>
      </c>
      <c r="K241" s="50">
        <f t="shared" si="78"/>
        <v>-0.28879853027985786</v>
      </c>
      <c r="L241" s="50">
        <f t="shared" ref="L241:M241" si="94">L177*L220</f>
        <v>-0.28816540948717201</v>
      </c>
      <c r="M241" s="50">
        <f t="shared" si="94"/>
        <v>-0.28756875070053362</v>
      </c>
      <c r="N241" s="197"/>
      <c r="O241" s="113">
        <v>239</v>
      </c>
      <c r="P241" s="113">
        <v>0</v>
      </c>
      <c r="Q241" s="113">
        <v>-0.10621895110302625</v>
      </c>
      <c r="R241" s="135">
        <v>-0.98202091509159106</v>
      </c>
      <c r="S241" s="135">
        <v>-0.35689793587708835</v>
      </c>
      <c r="T241" s="135">
        <v>-0.53930656422240697</v>
      </c>
      <c r="U241" s="135">
        <v>-0.48613360995709565</v>
      </c>
      <c r="V241" s="135">
        <v>-0.16373402905546319</v>
      </c>
      <c r="W241" s="135">
        <v>-0.25560524426605602</v>
      </c>
      <c r="X241" s="135">
        <v>-0.29207698310545505</v>
      </c>
      <c r="Y241" s="135">
        <v>-0.83005974035911712</v>
      </c>
      <c r="Z241" s="135">
        <v>-1.3217682987055213</v>
      </c>
      <c r="AA241" s="135">
        <v>-0.59858158031082231</v>
      </c>
      <c r="AB241" s="135">
        <v>-1.2853240674284958</v>
      </c>
      <c r="AC241" s="135">
        <v>-0.82353883397790106</v>
      </c>
      <c r="AD241" s="135">
        <v>0.17874084186025599</v>
      </c>
      <c r="AE241" s="135">
        <v>-0.30888464025519641</v>
      </c>
      <c r="AF241" s="135">
        <v>-0.24736458570218228</v>
      </c>
      <c r="AG241" s="135">
        <v>-0.60414646672652839</v>
      </c>
      <c r="AH241" s="135">
        <v>-0.87135255781692489</v>
      </c>
      <c r="AI241" s="135">
        <v>-0.50473025119997372</v>
      </c>
      <c r="AJ241" s="135">
        <v>-0.68789655393778149</v>
      </c>
      <c r="AK241" s="135">
        <v>-0.9913237040802626</v>
      </c>
      <c r="AL241" s="135">
        <v>-0.31252423145196506</v>
      </c>
      <c r="AM241" s="135">
        <v>-0.70272111448562569</v>
      </c>
      <c r="AN241" s="113">
        <v>-0.27446558295362267</v>
      </c>
      <c r="AO241" s="113">
        <v>-0.14163485131528838</v>
      </c>
      <c r="AP241" s="113">
        <v>-0.19501040842608869</v>
      </c>
      <c r="AQ241" s="113">
        <v>-1.0590462998961017</v>
      </c>
      <c r="AR241" s="113">
        <v>5.7068586876896824E-2</v>
      </c>
      <c r="AS241" s="113">
        <v>-1.4060314550145174</v>
      </c>
      <c r="AT241" s="113">
        <v>-1.0087295433926828</v>
      </c>
      <c r="AU241" s="113">
        <v>2.4683789244810835E-3</v>
      </c>
      <c r="AV241" s="113">
        <v>1.0646892541724773</v>
      </c>
      <c r="AW241" s="113">
        <v>0.19340577168590345</v>
      </c>
      <c r="AX241" s="113">
        <v>-0.39180027658905242</v>
      </c>
      <c r="AY241" s="113">
        <v>-0.93891588127396264</v>
      </c>
      <c r="AZ241" s="113">
        <v>-0.57860003553725237</v>
      </c>
      <c r="BA241" s="113">
        <v>-0.11200882985681494</v>
      </c>
      <c r="BB241" s="113">
        <v>-0.87349416566134042</v>
      </c>
      <c r="BC241" s="113">
        <v>-0.47191075121013559</v>
      </c>
      <c r="BD241" s="113">
        <v>-2.8319650048474151E-3</v>
      </c>
      <c r="BE241" s="113">
        <v>-0.86388745293219216</v>
      </c>
      <c r="BF241" s="113">
        <v>-0.31821080274944025</v>
      </c>
      <c r="BG241" s="113">
        <v>-0.29923892736958485</v>
      </c>
      <c r="BH241" s="113">
        <v>-7.7981883367198732E-2</v>
      </c>
      <c r="BI241" s="113">
        <v>-0.58457518899834693</v>
      </c>
      <c r="BJ241" s="113">
        <v>-0.43819678741327756</v>
      </c>
      <c r="BK241" s="113">
        <v>-0.61486776733400983</v>
      </c>
      <c r="BL241" s="113">
        <v>-0.173423833471159</v>
      </c>
      <c r="BM241" s="113">
        <v>-0.77443198360858612</v>
      </c>
      <c r="BN241" s="113">
        <v>-0.6455355468550813</v>
      </c>
      <c r="BO241" s="113">
        <v>-0.24179218142515604</v>
      </c>
      <c r="BP241" s="113">
        <v>-0.82154238758398657</v>
      </c>
      <c r="BQ241" s="113">
        <v>-0.50604280225434239</v>
      </c>
      <c r="BR241" s="113">
        <v>0.29057567704185089</v>
      </c>
      <c r="BS241" s="113">
        <v>-0.37155624283469174</v>
      </c>
      <c r="BT241" s="113">
        <v>-1.1027504902366383</v>
      </c>
      <c r="BU241" s="113">
        <v>-0.950254569231758</v>
      </c>
      <c r="BV241" s="113">
        <v>-0.69500475574857778</v>
      </c>
      <c r="BW241" s="113">
        <v>-0.68645609538750119</v>
      </c>
      <c r="BX241" s="113">
        <v>-0.24785803839887122</v>
      </c>
      <c r="BY241" s="113">
        <v>-0.82083389566818665</v>
      </c>
      <c r="BZ241" s="113">
        <v>0.45131849577311894</v>
      </c>
      <c r="CA241" s="113">
        <v>-6.8340842335406604E-2</v>
      </c>
      <c r="CB241" s="113">
        <v>-0.69758307017596521</v>
      </c>
      <c r="CC241" s="113">
        <v>-0.17478667927964206</v>
      </c>
      <c r="CD241" s="113">
        <v>-0.52285282445082248</v>
      </c>
      <c r="CE241" s="113">
        <v>-0.9559191272642853</v>
      </c>
      <c r="CF241" s="113">
        <v>-1.0657465691610704</v>
      </c>
      <c r="CG241" s="113">
        <v>-0.50157341587474391</v>
      </c>
      <c r="CH241" s="113">
        <v>-0.27677451456249713</v>
      </c>
      <c r="CI241" s="113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3.7264474506913709E-3</v>
      </c>
      <c r="H242" s="50">
        <f t="shared" ref="H242:K243" si="95">H178*H221</f>
        <v>3.5000329146718918E-3</v>
      </c>
      <c r="I242" s="50">
        <f t="shared" si="95"/>
        <v>2.9872075791888305E-3</v>
      </c>
      <c r="J242" s="50">
        <f t="shared" si="95"/>
        <v>2.483918684969744E-3</v>
      </c>
      <c r="K242" s="50">
        <f t="shared" si="95"/>
        <v>3.2764193343665289E-3</v>
      </c>
      <c r="L242" s="50">
        <f t="shared" ref="L242:M242" si="96">L178*L221</f>
        <v>3.2769114068854203E-3</v>
      </c>
      <c r="M242" s="50">
        <f t="shared" si="96"/>
        <v>3.4718692378285817E-3</v>
      </c>
      <c r="N242" s="197"/>
      <c r="O242" s="113">
        <v>240</v>
      </c>
      <c r="P242" s="113">
        <v>0</v>
      </c>
      <c r="Q242" s="113">
        <v>2.4827780781054259E-3</v>
      </c>
      <c r="R242" s="135">
        <v>-8.3316016277444806E-3</v>
      </c>
      <c r="S242" s="135">
        <v>3.6029773264380713E-3</v>
      </c>
      <c r="T242" s="135">
        <v>1.1566886752681407E-2</v>
      </c>
      <c r="U242" s="135">
        <v>1.0966038566677848E-2</v>
      </c>
      <c r="V242" s="135">
        <v>1.5243142224158476E-2</v>
      </c>
      <c r="W242" s="135">
        <v>1.5064935968671865E-2</v>
      </c>
      <c r="X242" s="135">
        <v>3.7264474506913709E-3</v>
      </c>
      <c r="Y242" s="135">
        <v>1.4610978132857022E-2</v>
      </c>
      <c r="Z242" s="135">
        <v>-1.1685535432019001E-2</v>
      </c>
      <c r="AA242" s="135">
        <v>2.3238099007779948E-2</v>
      </c>
      <c r="AB242" s="135">
        <v>1.9953790497817054E-2</v>
      </c>
      <c r="AC242" s="135">
        <v>1.403701131633296E-2</v>
      </c>
      <c r="AD242" s="135">
        <v>1.7102444055453761E-2</v>
      </c>
      <c r="AE242" s="135">
        <v>3.2314834648770698E-3</v>
      </c>
      <c r="AF242" s="135">
        <v>4.7499075294510258E-3</v>
      </c>
      <c r="AG242" s="135">
        <v>9.4110752815510026E-3</v>
      </c>
      <c r="AH242" s="135">
        <v>-9.0187334784327792E-4</v>
      </c>
      <c r="AI242" s="135">
        <v>6.6389571854672995E-3</v>
      </c>
      <c r="AJ242" s="135">
        <v>1.2231659527617466E-2</v>
      </c>
      <c r="AK242" s="135">
        <v>-1.0640919228637972E-2</v>
      </c>
      <c r="AL242" s="135">
        <v>3.671542549376911E-3</v>
      </c>
      <c r="AM242" s="135">
        <v>2.1914729021412567E-2</v>
      </c>
      <c r="AN242" s="113">
        <v>2.9506251755774517E-2</v>
      </c>
      <c r="AO242" s="113">
        <v>5.6097016888518618E-3</v>
      </c>
      <c r="AP242" s="113">
        <v>1.2507436320949973E-2</v>
      </c>
      <c r="AQ242" s="113">
        <v>-3.2650408862824301E-3</v>
      </c>
      <c r="AR242" s="113">
        <v>6.039665959464419E-3</v>
      </c>
      <c r="AS242" s="113">
        <v>1.0344405001219425E-2</v>
      </c>
      <c r="AT242" s="113">
        <v>6.3074621103489008E-3</v>
      </c>
      <c r="AU242" s="113">
        <v>3.9100748549538343E-2</v>
      </c>
      <c r="AV242" s="113">
        <v>8.9606619007467116E-3</v>
      </c>
      <c r="AW242" s="113">
        <v>2.0551345006855546E-2</v>
      </c>
      <c r="AX242" s="113">
        <v>2.2249215381135796E-2</v>
      </c>
      <c r="AY242" s="113">
        <v>-5.9607774402014486E-3</v>
      </c>
      <c r="AZ242" s="113">
        <v>5.8597061547299529E-3</v>
      </c>
      <c r="BA242" s="113">
        <v>2.2855993305787133E-2</v>
      </c>
      <c r="BB242" s="113">
        <v>2.4081976394241523E-2</v>
      </c>
      <c r="BC242" s="113">
        <v>6.0469984548965836E-2</v>
      </c>
      <c r="BD242" s="113">
        <v>1.5912493804265893E-2</v>
      </c>
      <c r="BE242" s="113">
        <v>1.1231686562048806E-2</v>
      </c>
      <c r="BF242" s="113">
        <v>5.3500836225056546E-2</v>
      </c>
      <c r="BG242" s="113">
        <v>2.2062290119930793E-2</v>
      </c>
      <c r="BH242" s="113">
        <v>1.2611713552042015E-2</v>
      </c>
      <c r="BI242" s="113">
        <v>2.6488523347385481E-2</v>
      </c>
      <c r="BJ242" s="113">
        <v>3.2431193432608482E-3</v>
      </c>
      <c r="BK242" s="113">
        <v>-2.1317382172435675E-3</v>
      </c>
      <c r="BL242" s="113">
        <v>3.0393053604937558E-2</v>
      </c>
      <c r="BM242" s="113">
        <v>1.473617514695452E-2</v>
      </c>
      <c r="BN242" s="113">
        <v>1.1241478631101766E-2</v>
      </c>
      <c r="BO242" s="113">
        <v>1.6175914870701229E-2</v>
      </c>
      <c r="BP242" s="113">
        <v>8.6103182912688689E-3</v>
      </c>
      <c r="BQ242" s="113">
        <v>1.181202144496313E-2</v>
      </c>
      <c r="BR242" s="113">
        <v>3.4007073802382368E-2</v>
      </c>
      <c r="BS242" s="113">
        <v>3.8868584839768005E-3</v>
      </c>
      <c r="BT242" s="113">
        <v>4.870892525809206E-3</v>
      </c>
      <c r="BU242" s="113">
        <v>8.1824511711034561E-4</v>
      </c>
      <c r="BV242" s="113">
        <v>8.9045886016647841E-4</v>
      </c>
      <c r="BW242" s="113">
        <v>1.5110732220041653E-2</v>
      </c>
      <c r="BX242" s="113">
        <v>2.8832769556756941E-3</v>
      </c>
      <c r="BY242" s="113">
        <v>1.481561714182528E-2</v>
      </c>
      <c r="BZ242" s="113">
        <v>1.7850698321459964E-2</v>
      </c>
      <c r="CA242" s="113">
        <v>1.3903503420208827E-2</v>
      </c>
      <c r="CB242" s="113">
        <v>3.1141288811645577E-2</v>
      </c>
      <c r="CC242" s="113">
        <v>1.9977539210533815E-2</v>
      </c>
      <c r="CD242" s="113">
        <v>7.2798835826562089E-3</v>
      </c>
      <c r="CE242" s="113">
        <v>1.1399727590807995E-2</v>
      </c>
      <c r="CF242" s="113">
        <v>1.3963500221584888E-3</v>
      </c>
      <c r="CG242" s="113">
        <v>1.3829097013041308E-2</v>
      </c>
      <c r="CH242" s="113">
        <v>1.9724238662969691E-2</v>
      </c>
      <c r="CI242" s="113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0.15216481015226316</v>
      </c>
      <c r="H243" s="50">
        <f t="shared" si="95"/>
        <v>0.16907201128029239</v>
      </c>
      <c r="I243" s="50">
        <f t="shared" si="95"/>
        <v>0.18597921240832163</v>
      </c>
      <c r="J243" s="50">
        <f t="shared" si="95"/>
        <v>0.2028864135363509</v>
      </c>
      <c r="K243" s="50">
        <f t="shared" si="95"/>
        <v>0.21979361466438013</v>
      </c>
      <c r="L243" s="50">
        <f t="shared" ref="L243:M243" si="97">L179*L222</f>
        <v>0.23670081579240937</v>
      </c>
      <c r="M243" s="50">
        <f t="shared" si="97"/>
        <v>0.25360801692043861</v>
      </c>
      <c r="N243" s="197"/>
      <c r="O243" s="113">
        <v>241</v>
      </c>
      <c r="P243" s="113">
        <v>0</v>
      </c>
      <c r="Q243" s="113">
        <v>0.15072773007803883</v>
      </c>
      <c r="R243" s="135">
        <v>0.15308938853632326</v>
      </c>
      <c r="S243" s="135">
        <v>0.15259968822434924</v>
      </c>
      <c r="T243" s="135">
        <v>0.15152844217931466</v>
      </c>
      <c r="U243" s="135">
        <v>0.1548290312700365</v>
      </c>
      <c r="V243" s="135">
        <v>0.15378299695655562</v>
      </c>
      <c r="W243" s="135">
        <v>0.15296682960239705</v>
      </c>
      <c r="X243" s="135">
        <v>0.15216481015226316</v>
      </c>
      <c r="Y243" s="135">
        <v>0.15451648440338134</v>
      </c>
      <c r="Z243" s="135">
        <v>0.15685394847552087</v>
      </c>
      <c r="AA243" s="135">
        <v>0.1525537472494535</v>
      </c>
      <c r="AB243" s="135">
        <v>0.15672655163333726</v>
      </c>
      <c r="AC243" s="135">
        <v>0.15485599790154117</v>
      </c>
      <c r="AD243" s="135">
        <v>0.15372745176684918</v>
      </c>
      <c r="AE243" s="135">
        <v>0.15581922904684681</v>
      </c>
      <c r="AF243" s="135">
        <v>0.15260422926094686</v>
      </c>
      <c r="AG243" s="135">
        <v>0.15405529618534641</v>
      </c>
      <c r="AH243" s="135">
        <v>0.1513306690144198</v>
      </c>
      <c r="AI243" s="135">
        <v>0.15362492441649872</v>
      </c>
      <c r="AJ243" s="135">
        <v>0.15245471985217104</v>
      </c>
      <c r="AK243" s="135">
        <v>0.15474116391212223</v>
      </c>
      <c r="AL243" s="135">
        <v>0.15445313742013592</v>
      </c>
      <c r="AM243" s="135">
        <v>0.15174721387186546</v>
      </c>
      <c r="AN243" s="113">
        <v>0.15293480943673277</v>
      </c>
      <c r="AO243" s="113">
        <v>0.15334447413371638</v>
      </c>
      <c r="AP243" s="113">
        <v>0.1552957104948913</v>
      </c>
      <c r="AQ243" s="113">
        <v>0.15302474995803408</v>
      </c>
      <c r="AR243" s="113">
        <v>0.15194309745970425</v>
      </c>
      <c r="AS243" s="113">
        <v>0.1514077242338038</v>
      </c>
      <c r="AT243" s="113">
        <v>0.15643350226138497</v>
      </c>
      <c r="AU243" s="113">
        <v>0.15407293517875448</v>
      </c>
      <c r="AV243" s="113">
        <v>0.15280770533103352</v>
      </c>
      <c r="AW243" s="113">
        <v>0.15217689206333398</v>
      </c>
      <c r="AX243" s="113">
        <v>0.15129477612569364</v>
      </c>
      <c r="AY243" s="113">
        <v>0.15203230635950232</v>
      </c>
      <c r="AZ243" s="113">
        <v>0.15412304126275886</v>
      </c>
      <c r="BA243" s="113">
        <v>0.1547109287689456</v>
      </c>
      <c r="BB243" s="113">
        <v>0.15230967797032427</v>
      </c>
      <c r="BC243" s="113">
        <v>0.15191506772114946</v>
      </c>
      <c r="BD243" s="113">
        <v>0.15269637048627627</v>
      </c>
      <c r="BE243" s="113">
        <v>0.15288041729754556</v>
      </c>
      <c r="BF243" s="113">
        <v>0.15525414318493203</v>
      </c>
      <c r="BG243" s="113">
        <v>0.15586416852406751</v>
      </c>
      <c r="BH243" s="113">
        <v>0.14782026507369936</v>
      </c>
      <c r="BI243" s="113">
        <v>0.15209013422351308</v>
      </c>
      <c r="BJ243" s="113">
        <v>0.15359074661418246</v>
      </c>
      <c r="BK243" s="113">
        <v>0.15871848125317303</v>
      </c>
      <c r="BL243" s="113">
        <v>0.1543920593121611</v>
      </c>
      <c r="BM243" s="113">
        <v>0.15471446016309992</v>
      </c>
      <c r="BN243" s="113">
        <v>0.15403166423372316</v>
      </c>
      <c r="BO243" s="113">
        <v>0.15257641269397035</v>
      </c>
      <c r="BP243" s="113">
        <v>0.15450431014893784</v>
      </c>
      <c r="BQ243" s="113">
        <v>0.15867602300789824</v>
      </c>
      <c r="BR243" s="113">
        <v>0.15108076860758041</v>
      </c>
      <c r="BS243" s="113">
        <v>0.15364145981673133</v>
      </c>
      <c r="BT243" s="113">
        <v>0.15348740544140435</v>
      </c>
      <c r="BU243" s="113">
        <v>0.15203170055663079</v>
      </c>
      <c r="BV243" s="113">
        <v>0.15187511210790522</v>
      </c>
      <c r="BW243" s="113">
        <v>0.15177447587014428</v>
      </c>
      <c r="BX243" s="113">
        <v>0.15548946949309145</v>
      </c>
      <c r="BY243" s="113">
        <v>0.15230689232148747</v>
      </c>
      <c r="BZ243" s="113">
        <v>0.151836963148332</v>
      </c>
      <c r="CA243" s="113">
        <v>0.15279443091794623</v>
      </c>
      <c r="CB243" s="113">
        <v>0.15086286479028255</v>
      </c>
      <c r="CC243" s="113">
        <v>0.15173492162391361</v>
      </c>
      <c r="CD243" s="113">
        <v>0.15248853171663998</v>
      </c>
      <c r="CE243" s="113">
        <v>0.15153062490447494</v>
      </c>
      <c r="CF243" s="113">
        <v>0.15295512670616113</v>
      </c>
      <c r="CG243" s="113">
        <v>0.15259154152387019</v>
      </c>
      <c r="CH243" s="113">
        <v>0.15535691513590824</v>
      </c>
      <c r="CI243" s="113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3">
        <v>242</v>
      </c>
      <c r="P244" s="113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12.015161537594668</v>
      </c>
      <c r="H245" s="44">
        <f t="shared" ref="H245:K245" si="98">SUM(H226:H243)</f>
        <v>12.021805380313014</v>
      </c>
      <c r="I245" s="44">
        <f t="shared" si="98"/>
        <v>12.01096309126385</v>
      </c>
      <c r="J245" s="44">
        <f t="shared" si="98"/>
        <v>12.024918433929164</v>
      </c>
      <c r="K245" s="44">
        <f t="shared" si="98"/>
        <v>12.04012552101044</v>
      </c>
      <c r="L245" s="44">
        <f t="shared" ref="L245:M245" si="99">SUM(L226:L243)</f>
        <v>12.054525824180272</v>
      </c>
      <c r="M245" s="44">
        <f t="shared" si="99"/>
        <v>12.069107821712667</v>
      </c>
      <c r="N245" s="193"/>
      <c r="O245" s="113">
        <v>243</v>
      </c>
      <c r="P245" s="113">
        <v>0</v>
      </c>
      <c r="Q245" s="113">
        <v>11.596686656137011</v>
      </c>
      <c r="R245" s="132">
        <v>9.3787797477172958</v>
      </c>
      <c r="S245" s="132">
        <v>12.132654513214883</v>
      </c>
      <c r="T245" s="132">
        <v>11.056206682403003</v>
      </c>
      <c r="U245" s="132">
        <v>12.082800330636024</v>
      </c>
      <c r="V245" s="132">
        <v>12.725930762151812</v>
      </c>
      <c r="W245" s="132">
        <v>12.508728221123887</v>
      </c>
      <c r="X245" s="132">
        <v>12.015161537594668</v>
      </c>
      <c r="Y245" s="132">
        <v>10.472727677391589</v>
      </c>
      <c r="Z245" s="132">
        <v>8.6859603622319437</v>
      </c>
      <c r="AA245" s="132">
        <v>11.386283189349909</v>
      </c>
      <c r="AB245" s="132">
        <v>9.3012909067295624</v>
      </c>
      <c r="AC245" s="132">
        <v>10.80228906191596</v>
      </c>
      <c r="AD245" s="132">
        <v>13.990901517123596</v>
      </c>
      <c r="AE245" s="132">
        <v>12.285042144583334</v>
      </c>
      <c r="AF245" s="132">
        <v>12.856078121031622</v>
      </c>
      <c r="AG245" s="132">
        <v>11.422387848070095</v>
      </c>
      <c r="AH245" s="132">
        <v>10.003138822137567</v>
      </c>
      <c r="AI245" s="132">
        <v>11.722840148290908</v>
      </c>
      <c r="AJ245" s="132">
        <v>11.459348080570855</v>
      </c>
      <c r="AK245" s="132">
        <v>9.8895984385263134</v>
      </c>
      <c r="AL245" s="132">
        <v>12.336592433704361</v>
      </c>
      <c r="AM245" s="132">
        <v>10.936432050237819</v>
      </c>
      <c r="AN245" s="113">
        <v>12.538970170567628</v>
      </c>
      <c r="AO245" s="113">
        <v>12.02062862601948</v>
      </c>
      <c r="AP245" s="113">
        <v>11.962108085411938</v>
      </c>
      <c r="AQ245" s="113">
        <v>9.5489821691466705</v>
      </c>
      <c r="AR245" s="113">
        <v>13.832910712198553</v>
      </c>
      <c r="AS245" s="113">
        <v>8.7766463104778474</v>
      </c>
      <c r="AT245" s="113">
        <v>10.162515011765462</v>
      </c>
      <c r="AU245" s="113">
        <v>13.474330582484379</v>
      </c>
      <c r="AV245" s="113">
        <v>15.839384952978293</v>
      </c>
      <c r="AW245" s="113">
        <v>14.082696510504247</v>
      </c>
      <c r="AX245" s="113">
        <v>11.504394157598352</v>
      </c>
      <c r="AY245" s="113">
        <v>10.252493150720376</v>
      </c>
      <c r="AZ245" s="113">
        <v>11.769794492305722</v>
      </c>
      <c r="BA245" s="113">
        <v>12.95399492822785</v>
      </c>
      <c r="BB245" s="113">
        <v>10.749376703608416</v>
      </c>
      <c r="BC245" s="113">
        <v>11.39890888128147</v>
      </c>
      <c r="BD245" s="113">
        <v>13.453858221485108</v>
      </c>
      <c r="BE245" s="113">
        <v>10.529401078137827</v>
      </c>
      <c r="BF245" s="113">
        <v>12.158106895665762</v>
      </c>
      <c r="BG245" s="113">
        <v>12.105564235757411</v>
      </c>
      <c r="BH245" s="113">
        <v>12.663979369603362</v>
      </c>
      <c r="BI245" s="113">
        <v>10.954876983325191</v>
      </c>
      <c r="BJ245" s="113">
        <v>11.811411452968549</v>
      </c>
      <c r="BK245" s="113">
        <v>10.718891394784716</v>
      </c>
      <c r="BL245" s="113">
        <v>12.717857543175011</v>
      </c>
      <c r="BM245" s="113">
        <v>10.899919409016567</v>
      </c>
      <c r="BN245" s="113">
        <v>11.123042702602355</v>
      </c>
      <c r="BO245" s="113">
        <v>12.435729233694888</v>
      </c>
      <c r="BP245" s="113">
        <v>10.924394565062588</v>
      </c>
      <c r="BQ245" s="113">
        <v>12.029129832819013</v>
      </c>
      <c r="BR245" s="113">
        <v>14.345072206636644</v>
      </c>
      <c r="BS245" s="113">
        <v>12.088603920594926</v>
      </c>
      <c r="BT245" s="113">
        <v>9.9884398228818938</v>
      </c>
      <c r="BU245" s="113">
        <v>10.24876484004726</v>
      </c>
      <c r="BV245" s="113">
        <v>9.9047767927745589</v>
      </c>
      <c r="BW245" s="113">
        <v>11.272720048987843</v>
      </c>
      <c r="BX245" s="113">
        <v>12.423177902462855</v>
      </c>
      <c r="BY245" s="113">
        <v>10.495877655000241</v>
      </c>
      <c r="BZ245" s="113">
        <v>14.984825944567238</v>
      </c>
      <c r="CA245" s="113">
        <v>13.114803810742892</v>
      </c>
      <c r="CB245" s="113">
        <v>11.097637101349326</v>
      </c>
      <c r="CC245" s="113">
        <v>12.59873362061936</v>
      </c>
      <c r="CD245" s="113">
        <v>11.639329162430558</v>
      </c>
      <c r="CE245" s="113">
        <v>9.9905510509879729</v>
      </c>
      <c r="CF245" s="113">
        <v>9.7423195699453764</v>
      </c>
      <c r="CG245" s="113">
        <v>11.724554951996151</v>
      </c>
      <c r="CH245" s="113">
        <v>12.230219653386108</v>
      </c>
      <c r="CI245" s="113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165241.20560931289</v>
      </c>
      <c r="H246" s="8">
        <f t="shared" ref="H246:K246" si="100">EXP(H245)</f>
        <v>166342.69720672574</v>
      </c>
      <c r="I246" s="8">
        <f t="shared" si="100"/>
        <v>164548.90358929127</v>
      </c>
      <c r="J246" s="8">
        <f t="shared" si="100"/>
        <v>166861.33780092411</v>
      </c>
      <c r="K246" s="8">
        <f t="shared" si="100"/>
        <v>169418.20466999075</v>
      </c>
      <c r="L246" s="8">
        <f t="shared" ref="L246:M246" si="101">EXP(L245)</f>
        <v>171875.5288219119</v>
      </c>
      <c r="M246" s="8">
        <f t="shared" si="101"/>
        <v>174400.17985107814</v>
      </c>
      <c r="N246" s="103"/>
      <c r="O246" s="113">
        <v>244</v>
      </c>
      <c r="P246" s="113">
        <v>0</v>
      </c>
      <c r="Q246" s="113">
        <v>108736.91894328063</v>
      </c>
      <c r="R246" s="127">
        <v>11834.564784981016</v>
      </c>
      <c r="S246" s="127">
        <v>185842.44302606449</v>
      </c>
      <c r="T246" s="127">
        <v>63335.842645180048</v>
      </c>
      <c r="U246" s="127">
        <v>176804.57943572759</v>
      </c>
      <c r="V246" s="127">
        <v>336357.80297260155</v>
      </c>
      <c r="W246" s="127">
        <v>270689.64471073786</v>
      </c>
      <c r="X246" s="127">
        <v>165241.20560931289</v>
      </c>
      <c r="Y246" s="127">
        <v>35338.477992618151</v>
      </c>
      <c r="Z246" s="127">
        <v>5919.2223664533276</v>
      </c>
      <c r="AA246" s="127">
        <v>88104.878886287537</v>
      </c>
      <c r="AB246" s="127">
        <v>10952.148288469405</v>
      </c>
      <c r="AC246" s="127">
        <v>49133.141313109591</v>
      </c>
      <c r="AD246" s="127">
        <v>1191712.0362840511</v>
      </c>
      <c r="AE246" s="127">
        <v>216434.26286344088</v>
      </c>
      <c r="AF246" s="127">
        <v>383110.26351783902</v>
      </c>
      <c r="AG246" s="127">
        <v>91343.997247444902</v>
      </c>
      <c r="AH246" s="127">
        <v>22095.711571492258</v>
      </c>
      <c r="AI246" s="127">
        <v>123357.28111311214</v>
      </c>
      <c r="AJ246" s="127">
        <v>94783.25907100171</v>
      </c>
      <c r="AK246" s="127">
        <v>19724.137894561642</v>
      </c>
      <c r="AL246" s="127">
        <v>227884.09734430866</v>
      </c>
      <c r="AM246" s="127">
        <v>56186.514425046182</v>
      </c>
      <c r="AN246" s="113">
        <v>279000.86762554012</v>
      </c>
      <c r="AO246" s="113">
        <v>166147.06785000733</v>
      </c>
      <c r="AP246" s="113">
        <v>156703.08029280292</v>
      </c>
      <c r="AQ246" s="113">
        <v>14030.406820481865</v>
      </c>
      <c r="AR246" s="113">
        <v>1017552.4187780983</v>
      </c>
      <c r="AS246" s="113">
        <v>6481.1050711486087</v>
      </c>
      <c r="AT246" s="113">
        <v>25913.387648445856</v>
      </c>
      <c r="AU246" s="113">
        <v>710930.94655349699</v>
      </c>
      <c r="AV246" s="113">
        <v>7567588.0339984363</v>
      </c>
      <c r="AW246" s="113">
        <v>1306283.3304507169</v>
      </c>
      <c r="AX246" s="113">
        <v>99150.498096189243</v>
      </c>
      <c r="AY246" s="113">
        <v>28353.142532511341</v>
      </c>
      <c r="AZ246" s="113">
        <v>129287.57842836353</v>
      </c>
      <c r="BA246" s="113">
        <v>422521.2110669039</v>
      </c>
      <c r="BB246" s="113">
        <v>46600.973181013695</v>
      </c>
      <c r="BC246" s="113">
        <v>89224.315907686861</v>
      </c>
      <c r="BD246" s="113">
        <v>696524.48190594465</v>
      </c>
      <c r="BE246" s="113">
        <v>37399.068554695608</v>
      </c>
      <c r="BF246" s="113">
        <v>190633.2865195999</v>
      </c>
      <c r="BG246" s="113">
        <v>180875.5013542932</v>
      </c>
      <c r="BH246" s="113">
        <v>316152.30983720208</v>
      </c>
      <c r="BI246" s="113">
        <v>57232.487723246195</v>
      </c>
      <c r="BJ246" s="113">
        <v>134781.66514552903</v>
      </c>
      <c r="BK246" s="113">
        <v>45201.764143616718</v>
      </c>
      <c r="BL246" s="113">
        <v>333653.24470973032</v>
      </c>
      <c r="BM246" s="113">
        <v>54171.997846192018</v>
      </c>
      <c r="BN246" s="113">
        <v>67713.625569608674</v>
      </c>
      <c r="BO246" s="113">
        <v>251633.57319921892</v>
      </c>
      <c r="BP246" s="113">
        <v>55514.224548258877</v>
      </c>
      <c r="BQ246" s="113">
        <v>167565.53924949458</v>
      </c>
      <c r="BR246" s="113">
        <v>1698187.7425881901</v>
      </c>
      <c r="BS246" s="113">
        <v>177833.66402167568</v>
      </c>
      <c r="BT246" s="113">
        <v>21773.302076986809</v>
      </c>
      <c r="BU246" s="113">
        <v>28247.630022520836</v>
      </c>
      <c r="BV246" s="113">
        <v>20025.80143331784</v>
      </c>
      <c r="BW246" s="113">
        <v>78646.6291726731</v>
      </c>
      <c r="BX246" s="113">
        <v>248494.9748699021</v>
      </c>
      <c r="BY246" s="113">
        <v>36166.105787705274</v>
      </c>
      <c r="BZ246" s="113">
        <v>3219787.5740974611</v>
      </c>
      <c r="CA246" s="113">
        <v>496234.46749866643</v>
      </c>
      <c r="CB246" s="113">
        <v>66014.989004280069</v>
      </c>
      <c r="CC246" s="113">
        <v>296183.24734357512</v>
      </c>
      <c r="CD246" s="113">
        <v>113474.01675540091</v>
      </c>
      <c r="CE246" s="113">
        <v>21819.319043357718</v>
      </c>
      <c r="CF246" s="113">
        <v>17022.981617396636</v>
      </c>
      <c r="CG246" s="113">
        <v>123568.99610878318</v>
      </c>
      <c r="CH246" s="113">
        <v>204888.18153655576</v>
      </c>
      <c r="CI246" s="113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118.73891565216782</v>
      </c>
      <c r="H247" s="21">
        <f t="shared" ref="H247:K247" si="102">H137</f>
        <v>121.46159231554574</v>
      </c>
      <c r="I247" s="21">
        <f t="shared" si="102"/>
        <v>124.24669980181427</v>
      </c>
      <c r="J247" s="21">
        <f t="shared" si="102"/>
        <v>127.09566964623399</v>
      </c>
      <c r="K247" s="21">
        <f t="shared" si="102"/>
        <v>130.00996620908856</v>
      </c>
      <c r="L247" s="21">
        <f t="shared" ref="L247:M247" si="103">L137</f>
        <v>132.99108742836066</v>
      </c>
      <c r="M247" s="21">
        <f t="shared" si="103"/>
        <v>136.04056558966673</v>
      </c>
      <c r="N247" s="188"/>
      <c r="O247" s="113">
        <v>245</v>
      </c>
      <c r="P247" s="113">
        <v>0</v>
      </c>
      <c r="Q247" s="113">
        <v>111.67758777526799</v>
      </c>
      <c r="R247" s="116">
        <v>118.56183642569529</v>
      </c>
      <c r="S247" s="116">
        <v>128.36603341428344</v>
      </c>
      <c r="T247" s="116">
        <v>120.40005802594084</v>
      </c>
      <c r="U247" s="116">
        <v>120.40005802594084</v>
      </c>
      <c r="V247" s="116">
        <v>135.26991781811594</v>
      </c>
      <c r="W247" s="116">
        <v>131.40504004800633</v>
      </c>
      <c r="X247" s="116">
        <v>118.73891565216782</v>
      </c>
      <c r="Y247" s="116">
        <v>126.45318898924809</v>
      </c>
      <c r="Z247" s="116">
        <v>120.11759319867872</v>
      </c>
      <c r="AA247" s="116">
        <v>114.54944953785125</v>
      </c>
      <c r="AB247" s="116">
        <v>139.7281787609837</v>
      </c>
      <c r="AC247" s="116">
        <v>144.1249740007791</v>
      </c>
      <c r="AD247" s="116">
        <v>140.81014008917654</v>
      </c>
      <c r="AE247" s="116">
        <v>122.64272839629513</v>
      </c>
      <c r="AF247" s="116">
        <v>144.1249740007791</v>
      </c>
      <c r="AG247" s="116">
        <v>123.3832105935724</v>
      </c>
      <c r="AH247" s="116">
        <v>120.11759319867872</v>
      </c>
      <c r="AI247" s="116">
        <v>144.1249740007791</v>
      </c>
      <c r="AJ247" s="116">
        <v>120.53406410218537</v>
      </c>
      <c r="AK247" s="116">
        <v>118.56183642569529</v>
      </c>
      <c r="AL247" s="116">
        <v>120.11759319867872</v>
      </c>
      <c r="AM247" s="116">
        <v>135.26991781811594</v>
      </c>
      <c r="AN247" s="113">
        <v>126.45318898924809</v>
      </c>
      <c r="AO247" s="113">
        <v>120.40005802594084</v>
      </c>
      <c r="AP247" s="113">
        <v>138.04002895364559</v>
      </c>
      <c r="AQ247" s="113">
        <v>120.11759319867872</v>
      </c>
      <c r="AR247" s="113">
        <v>135.26991781811594</v>
      </c>
      <c r="AS247" s="113">
        <v>109.50985977612379</v>
      </c>
      <c r="AT247" s="113">
        <v>109.50985977612379</v>
      </c>
      <c r="AU247" s="113">
        <v>140.81014008917654</v>
      </c>
      <c r="AV247" s="113">
        <v>133.26679897747945</v>
      </c>
      <c r="AW247" s="113">
        <v>139.7281787609837</v>
      </c>
      <c r="AX247" s="113">
        <v>132.11052105817498</v>
      </c>
      <c r="AY247" s="113">
        <v>126.07725064866877</v>
      </c>
      <c r="AZ247" s="113">
        <v>114.46559805344717</v>
      </c>
      <c r="BA247" s="113">
        <v>131.40504004800633</v>
      </c>
      <c r="BB247" s="113">
        <v>120.96103454411644</v>
      </c>
      <c r="BC247" s="113">
        <v>122.05012032591765</v>
      </c>
      <c r="BD247" s="113">
        <v>123.3832105935724</v>
      </c>
      <c r="BE247" s="113">
        <v>112.45619592347227</v>
      </c>
      <c r="BF247" s="113">
        <v>135.26991781811594</v>
      </c>
      <c r="BG247" s="113">
        <v>136.46033057367606</v>
      </c>
      <c r="BH247" s="113">
        <v>118.73891565216782</v>
      </c>
      <c r="BI247" s="113">
        <v>118.73891565216782</v>
      </c>
      <c r="BJ247" s="113">
        <v>111.98971959366031</v>
      </c>
      <c r="BK247" s="113">
        <v>124.57550597437343</v>
      </c>
      <c r="BL247" s="113">
        <v>138.04002895364559</v>
      </c>
      <c r="BM247" s="113">
        <v>136.46033057367606</v>
      </c>
      <c r="BN247" s="113">
        <v>132.11052105817498</v>
      </c>
      <c r="BO247" s="113">
        <v>140.81014008917654</v>
      </c>
      <c r="BP247" s="113">
        <v>103.06133561381708</v>
      </c>
      <c r="BQ247" s="113">
        <v>113.69011838468998</v>
      </c>
      <c r="BR247" s="113">
        <v>140.81014008917654</v>
      </c>
      <c r="BS247" s="113">
        <v>111.67758777526799</v>
      </c>
      <c r="BT247" s="113">
        <v>103.06133561381708</v>
      </c>
      <c r="BU247" s="113">
        <v>119.16587247926351</v>
      </c>
      <c r="BV247" s="113">
        <v>118.56183642569529</v>
      </c>
      <c r="BW247" s="113">
        <v>123.3832105935724</v>
      </c>
      <c r="BX247" s="113">
        <v>118.56183642569529</v>
      </c>
      <c r="BY247" s="113">
        <v>127.07729756708828</v>
      </c>
      <c r="BZ247" s="113">
        <v>140.81014008917654</v>
      </c>
      <c r="CA247" s="113">
        <v>141.48099533070479</v>
      </c>
      <c r="CB247" s="113">
        <v>132.11052105817498</v>
      </c>
      <c r="CC247" s="113">
        <v>131.40504004800633</v>
      </c>
      <c r="CD247" s="113">
        <v>118.73891565216782</v>
      </c>
      <c r="CE247" s="113">
        <v>119.95306401766959</v>
      </c>
      <c r="CF247" s="113">
        <v>131.40504004800633</v>
      </c>
      <c r="CG247" s="113">
        <v>108.50108798733301</v>
      </c>
      <c r="CH247" s="113">
        <v>141.48099533070479</v>
      </c>
      <c r="CI247" s="113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19620561.575106725</v>
      </c>
      <c r="H248" s="8">
        <f t="shared" ref="H248:K248" si="104">H246*H247</f>
        <v>20204248.872791592</v>
      </c>
      <c r="I248" s="8">
        <f t="shared" si="104"/>
        <v>20444658.22697635</v>
      </c>
      <c r="J248" s="8">
        <f t="shared" si="104"/>
        <v>21207353.465874907</v>
      </c>
      <c r="K248" s="8">
        <f t="shared" si="104"/>
        <v>22026055.064349946</v>
      </c>
      <c r="L248" s="8">
        <f t="shared" ref="L248:M248" si="105">L246*L247</f>
        <v>22857913.480350606</v>
      </c>
      <c r="M248" s="8">
        <f t="shared" si="105"/>
        <v>23725499.105880268</v>
      </c>
      <c r="N248" s="103"/>
      <c r="O248" s="113">
        <v>246</v>
      </c>
      <c r="P248" s="113">
        <v>0</v>
      </c>
      <c r="Q248" s="113">
        <v>12143476.809700424</v>
      </c>
      <c r="R248" s="127">
        <v>1403127.7342062129</v>
      </c>
      <c r="S248" s="127">
        <v>23855857.25127586</v>
      </c>
      <c r="T248" s="127">
        <v>7625639.1296015363</v>
      </c>
      <c r="U248" s="127">
        <v>21287281.623313669</v>
      </c>
      <c r="V248" s="127">
        <v>45499092.365585849</v>
      </c>
      <c r="W248" s="127">
        <v>35569983.603795111</v>
      </c>
      <c r="X248" s="127">
        <v>19620561.575106725</v>
      </c>
      <c r="Y248" s="127">
        <v>4468663.2361929277</v>
      </c>
      <c r="Z248" s="127">
        <v>711002.74426616123</v>
      </c>
      <c r="AA248" s="127">
        <v>10092365.378023289</v>
      </c>
      <c r="AB248" s="127">
        <v>1530323.7338680546</v>
      </c>
      <c r="AC248" s="127">
        <v>7081312.7143285256</v>
      </c>
      <c r="AD248" s="127">
        <v>167805138.77511507</v>
      </c>
      <c r="AE248" s="127">
        <v>26544088.516013324</v>
      </c>
      <c r="AF248" s="127">
        <v>55215756.768940181</v>
      </c>
      <c r="AG248" s="127">
        <v>11270315.648840193</v>
      </c>
      <c r="AH248" s="127">
        <v>2654083.6939798454</v>
      </c>
      <c r="AI248" s="127">
        <v>17778864.933234088</v>
      </c>
      <c r="AJ248" s="127">
        <v>11424611.424678164</v>
      </c>
      <c r="AK248" s="127">
        <v>2338530.0106928754</v>
      </c>
      <c r="AL248" s="127">
        <v>27372889.301251769</v>
      </c>
      <c r="AM248" s="127">
        <v>7600345.1887623826</v>
      </c>
      <c r="AN248" s="113">
        <v>35280549.442016616</v>
      </c>
      <c r="AO248" s="113">
        <v>20004116.60998081</v>
      </c>
      <c r="AP248" s="113">
        <v>21631297.740743965</v>
      </c>
      <c r="AQ248" s="113">
        <v>1685298.6988746079</v>
      </c>
      <c r="AR248" s="113">
        <v>137644232.06373847</v>
      </c>
      <c r="AS248" s="113">
        <v>709744.90753580898</v>
      </c>
      <c r="AT248" s="113">
        <v>2837771.4477056437</v>
      </c>
      <c r="AU248" s="113">
        <v>100106286.17792879</v>
      </c>
      <c r="AV248" s="113">
        <v>1008508233.2712486</v>
      </c>
      <c r="AW248" s="113">
        <v>182524590.7097109</v>
      </c>
      <c r="AX248" s="113">
        <v>13098823.966665147</v>
      </c>
      <c r="AY248" s="113">
        <v>3574686.2577488637</v>
      </c>
      <c r="AZ248" s="113">
        <v>14798979.985684587</v>
      </c>
      <c r="BA248" s="113">
        <v>55521416.661378644</v>
      </c>
      <c r="BB248" s="113">
        <v>5636901.9267380415</v>
      </c>
      <c r="BC248" s="113">
        <v>10889838.492530869</v>
      </c>
      <c r="BD248" s="113">
        <v>85939426.834580079</v>
      </c>
      <c r="BE248" s="113">
        <v>4205756.9807422198</v>
      </c>
      <c r="BF248" s="113">
        <v>25786949.000903629</v>
      </c>
      <c r="BG248" s="113">
        <v>24682330.707486242</v>
      </c>
      <c r="BH248" s="113">
        <v>37539582.450997561</v>
      </c>
      <c r="BI248" s="113">
        <v>6795723.5323342597</v>
      </c>
      <c r="BJ248" s="113">
        <v>15094160.886014415</v>
      </c>
      <c r="BK248" s="113">
        <v>5631032.6391253434</v>
      </c>
      <c r="BL248" s="113">
        <v>46057503.560208969</v>
      </c>
      <c r="BM248" s="113">
        <v>7392328.7339278301</v>
      </c>
      <c r="BN248" s="113">
        <v>8945682.3567391634</v>
      </c>
      <c r="BO248" s="113">
        <v>35432558.693322077</v>
      </c>
      <c r="BP248" s="113">
        <v>5721370.1275089113</v>
      </c>
      <c r="BQ248" s="113">
        <v>19050545.994469456</v>
      </c>
      <c r="BR248" s="113">
        <v>239122053.93156552</v>
      </c>
      <c r="BS248" s="113">
        <v>19860034.623178203</v>
      </c>
      <c r="BT248" s="113">
        <v>2243985.5927773579</v>
      </c>
      <c r="BU248" s="113">
        <v>3366153.4771051332</v>
      </c>
      <c r="BV248" s="113">
        <v>2374295.7938304842</v>
      </c>
      <c r="BW248" s="113">
        <v>9703673.60968652</v>
      </c>
      <c r="BX248" s="113">
        <v>29462020.563132595</v>
      </c>
      <c r="BY248" s="113">
        <v>4595890.9870270165</v>
      </c>
      <c r="BZ248" s="113">
        <v>453378739.3660534</v>
      </c>
      <c r="CA248" s="113">
        <v>70207746.3791136</v>
      </c>
      <c r="CB248" s="113">
        <v>8721274.5950051323</v>
      </c>
      <c r="CC248" s="113">
        <v>38919971.478731051</v>
      </c>
      <c r="CD248" s="113">
        <v>13473781.704232227</v>
      </c>
      <c r="CE248" s="113">
        <v>2617294.1740298457</v>
      </c>
      <c r="CF248" s="113">
        <v>2236905.5811704802</v>
      </c>
      <c r="CG248" s="113">
        <v>13407370.519305494</v>
      </c>
      <c r="CH248" s="113">
        <v>28987783.85529004</v>
      </c>
      <c r="CI248" s="113">
        <v>9608372.3215314467</v>
      </c>
    </row>
    <row r="249" spans="1:90" x14ac:dyDescent="0.2">
      <c r="A249" s="3"/>
      <c r="B249" s="10">
        <v>235</v>
      </c>
      <c r="C249" s="3"/>
      <c r="D249" s="3"/>
      <c r="M249" s="91"/>
      <c r="O249" s="113">
        <v>247</v>
      </c>
      <c r="P249" s="113">
        <v>0</v>
      </c>
    </row>
    <row r="250" spans="1:90" x14ac:dyDescent="0.2">
      <c r="A250" s="3"/>
      <c r="B250" s="10">
        <v>236</v>
      </c>
      <c r="C250" s="3"/>
      <c r="D250" s="3"/>
      <c r="E250" s="37"/>
      <c r="M250" s="91"/>
      <c r="O250" s="113">
        <v>248</v>
      </c>
      <c r="P250" s="113">
        <v>0</v>
      </c>
    </row>
    <row r="251" spans="1:90" x14ac:dyDescent="0.2">
      <c r="A251" s="3"/>
      <c r="B251" s="3"/>
      <c r="C251" s="3"/>
      <c r="D251" s="3"/>
      <c r="E251" s="37"/>
      <c r="M251" s="91"/>
      <c r="O251" s="113">
        <v>249</v>
      </c>
      <c r="P251" s="113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</row>
    <row r="252" spans="1:90" x14ac:dyDescent="0.2">
      <c r="A252" s="3"/>
      <c r="B252" s="3"/>
      <c r="C252" s="3"/>
      <c r="D252" s="3"/>
      <c r="E252" s="37"/>
      <c r="O252" s="113">
        <v>250</v>
      </c>
      <c r="P252" s="113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</row>
    <row r="253" spans="1:90" s="3" customFormat="1" ht="13.5" thickBot="1" x14ac:dyDescent="0.25">
      <c r="A253" s="235" t="s">
        <v>151</v>
      </c>
      <c r="B253" s="235"/>
      <c r="C253" s="235"/>
      <c r="D253" s="235"/>
      <c r="E253" s="235"/>
      <c r="F253" s="235"/>
      <c r="G253" s="235"/>
      <c r="H253" s="235"/>
      <c r="I253" s="235"/>
      <c r="J253" s="235"/>
      <c r="K253" s="235"/>
      <c r="L253" s="235"/>
      <c r="M253" s="8"/>
      <c r="N253" s="103"/>
      <c r="O253" s="113">
        <v>251</v>
      </c>
      <c r="P253" s="113">
        <v>0</v>
      </c>
      <c r="Q253" s="98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98"/>
      <c r="AZ253" s="98"/>
      <c r="BA253" s="98"/>
      <c r="BB253" s="98"/>
      <c r="BC253" s="98"/>
      <c r="BD253" s="98"/>
      <c r="BE253" s="98"/>
      <c r="BF253" s="98"/>
      <c r="BG253" s="98"/>
      <c r="BH253" s="98"/>
      <c r="BI253" s="98"/>
      <c r="BJ253" s="98"/>
      <c r="BK253" s="98"/>
      <c r="BL253" s="98"/>
      <c r="BM253" s="98"/>
      <c r="BN253" s="98"/>
      <c r="BO253" s="98"/>
      <c r="BP253" s="98"/>
      <c r="BQ253" s="98"/>
      <c r="BR253" s="98"/>
      <c r="BS253" s="98"/>
      <c r="BT253" s="98"/>
      <c r="BU253" s="98"/>
      <c r="BV253" s="98"/>
      <c r="BW253" s="98"/>
      <c r="BX253" s="98"/>
      <c r="BY253" s="98"/>
      <c r="BZ253" s="98"/>
      <c r="CA253" s="98"/>
      <c r="CB253" s="98"/>
      <c r="CC253" s="98"/>
      <c r="CD253" s="98"/>
      <c r="CE253" s="98"/>
      <c r="CF253" s="98"/>
      <c r="CG253" s="98"/>
      <c r="CH253" s="98"/>
      <c r="CI253" s="98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3"/>
      <c r="O254" s="113">
        <v>252</v>
      </c>
      <c r="P254" s="113">
        <v>0</v>
      </c>
      <c r="Q254" s="98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98"/>
      <c r="AZ254" s="98"/>
      <c r="BA254" s="98"/>
      <c r="BB254" s="98"/>
      <c r="BC254" s="98"/>
      <c r="BD254" s="98"/>
      <c r="BE254" s="98"/>
      <c r="BF254" s="98"/>
      <c r="BG254" s="98"/>
      <c r="BH254" s="98"/>
      <c r="BI254" s="98"/>
      <c r="BJ254" s="98"/>
      <c r="BK254" s="98"/>
      <c r="BL254" s="98"/>
      <c r="BM254" s="98"/>
      <c r="BN254" s="98"/>
      <c r="BO254" s="98"/>
      <c r="BP254" s="98"/>
      <c r="BQ254" s="98"/>
      <c r="BR254" s="98"/>
      <c r="BS254" s="98"/>
      <c r="BT254" s="98"/>
      <c r="BU254" s="98"/>
      <c r="BV254" s="98"/>
      <c r="BW254" s="98"/>
      <c r="BX254" s="98"/>
      <c r="BY254" s="98"/>
      <c r="BZ254" s="98"/>
      <c r="CA254" s="98"/>
      <c r="CB254" s="98"/>
      <c r="CC254" s="98"/>
      <c r="CD254" s="98"/>
      <c r="CE254" s="98"/>
      <c r="CF254" s="98"/>
      <c r="CG254" s="98"/>
      <c r="CH254" s="98"/>
      <c r="CI254" s="98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3"/>
      <c r="O255" s="113">
        <v>253</v>
      </c>
      <c r="P255" s="113">
        <v>0</v>
      </c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98"/>
      <c r="AZ255" s="98"/>
      <c r="BA255" s="98"/>
      <c r="BB255" s="98"/>
      <c r="BC255" s="98"/>
      <c r="BD255" s="98"/>
      <c r="BE255" s="98"/>
      <c r="BF255" s="98"/>
      <c r="BG255" s="98"/>
      <c r="BH255" s="98"/>
      <c r="BI255" s="98"/>
      <c r="BJ255" s="98"/>
      <c r="BK255" s="98"/>
      <c r="BL255" s="98"/>
      <c r="BM255" s="98"/>
      <c r="BN255" s="98"/>
      <c r="BO255" s="98"/>
      <c r="BP255" s="98"/>
      <c r="BQ255" s="98"/>
      <c r="BR255" s="98"/>
      <c r="BS255" s="98"/>
      <c r="BT255" s="98"/>
      <c r="BU255" s="98"/>
      <c r="BV255" s="98"/>
      <c r="BW255" s="98"/>
      <c r="BX255" s="98"/>
      <c r="BY255" s="98"/>
      <c r="BZ255" s="98"/>
      <c r="CA255" s="98"/>
      <c r="CB255" s="98"/>
      <c r="CC255" s="98"/>
      <c r="CD255" s="98"/>
      <c r="CE255" s="98"/>
      <c r="CF255" s="98"/>
      <c r="CG255" s="98"/>
      <c r="CH255" s="98"/>
      <c r="CI255" s="98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22334374.513438709</v>
      </c>
      <c r="H256" s="60">
        <f t="shared" ref="H256:K256" si="107">H121</f>
        <v>23534556.543923914</v>
      </c>
      <c r="I256" s="60">
        <f t="shared" si="107"/>
        <v>23992197.893319473</v>
      </c>
      <c r="J256" s="60">
        <f t="shared" si="107"/>
        <v>24800660.501763545</v>
      </c>
      <c r="K256" s="60">
        <f t="shared" si="107"/>
        <v>25575450.958705559</v>
      </c>
      <c r="L256" s="60">
        <f t="shared" ref="L256:M256" si="108">L121</f>
        <v>26390794.347794488</v>
      </c>
      <c r="M256" s="60">
        <f t="shared" si="108"/>
        <v>27280820.504323706</v>
      </c>
      <c r="N256" s="60"/>
      <c r="O256" s="113">
        <v>254</v>
      </c>
      <c r="P256" s="113">
        <v>0</v>
      </c>
      <c r="Q256" s="98">
        <v>24601909.163939141</v>
      </c>
      <c r="R256" s="98">
        <v>1546519.1438269492</v>
      </c>
      <c r="S256" s="98">
        <v>24045345.802638769</v>
      </c>
      <c r="T256" s="98">
        <v>6658244.5764150769</v>
      </c>
      <c r="U256" s="98">
        <v>20036960.80331748</v>
      </c>
      <c r="V256" s="98">
        <v>41056804.069770902</v>
      </c>
      <c r="W256" s="98">
        <v>34306346.377805747</v>
      </c>
      <c r="X256" s="98">
        <v>22334374.513438709</v>
      </c>
      <c r="Y256" s="98">
        <v>4416294.127389688</v>
      </c>
      <c r="Z256" s="98">
        <v>902760.87090702041</v>
      </c>
      <c r="AA256" s="98">
        <v>8757482.7254358772</v>
      </c>
      <c r="AB256" s="98">
        <v>1097457.0225976177</v>
      </c>
      <c r="AC256" s="98">
        <v>5004632.1523369774</v>
      </c>
      <c r="AD256" s="98">
        <v>154557727.49646878</v>
      </c>
      <c r="AE256" s="98">
        <v>22318647.252584673</v>
      </c>
      <c r="AF256" s="98">
        <v>60966836.932711981</v>
      </c>
      <c r="AG256" s="98">
        <v>12088436.137253523</v>
      </c>
      <c r="AH256" s="98">
        <v>2165145.3798729796</v>
      </c>
      <c r="AI256" s="98">
        <v>15536766.132000716</v>
      </c>
      <c r="AJ256" s="98">
        <v>13139203.025862638</v>
      </c>
      <c r="AK256" s="98">
        <v>2461019.0749930097</v>
      </c>
      <c r="AL256" s="98">
        <v>29656350.070290312</v>
      </c>
      <c r="AM256" s="98">
        <v>6413324.3782027643</v>
      </c>
      <c r="AN256" s="98">
        <v>33981754.138077118</v>
      </c>
      <c r="AO256" s="98">
        <v>16151775.944442429</v>
      </c>
      <c r="AP256" s="98">
        <v>16322391.770259984</v>
      </c>
      <c r="AQ256" s="98">
        <v>1564644.9256479715</v>
      </c>
      <c r="AR256" s="98">
        <v>134820441.72318012</v>
      </c>
      <c r="AS256" s="98">
        <v>667233.12053094106</v>
      </c>
      <c r="AT256" s="98">
        <v>1436164.4688714254</v>
      </c>
      <c r="AU256" s="98">
        <v>97234220.662774086</v>
      </c>
      <c r="AV256" s="98">
        <v>1236083717.8008754</v>
      </c>
      <c r="AW256" s="98">
        <v>212592457.37210581</v>
      </c>
      <c r="AX256" s="98">
        <v>14265652.586077746</v>
      </c>
      <c r="AY256" s="98">
        <v>3438977.8592527872</v>
      </c>
      <c r="AZ256" s="98">
        <v>14343877.043009371</v>
      </c>
      <c r="BA256" s="98">
        <v>44402519.568576306</v>
      </c>
      <c r="BB256" s="98">
        <v>4521026.7679760884</v>
      </c>
      <c r="BC256" s="98">
        <v>10094633.612585224</v>
      </c>
      <c r="BD256" s="98">
        <v>77809466.317810729</v>
      </c>
      <c r="BE256" s="98">
        <v>4830422.8457128629</v>
      </c>
      <c r="BF256" s="98">
        <v>26490900.727471963</v>
      </c>
      <c r="BG256" s="98">
        <v>20349832.371896721</v>
      </c>
      <c r="BH256" s="98">
        <v>39284842.790730841</v>
      </c>
      <c r="BI256" s="98">
        <v>6362425.2456398159</v>
      </c>
      <c r="BJ256" s="98">
        <v>16186107.843170758</v>
      </c>
      <c r="BK256" s="98">
        <v>3690658.8228852497</v>
      </c>
      <c r="BL256" s="98">
        <v>49342853.381907128</v>
      </c>
      <c r="BM256" s="98">
        <v>6848038.9305338282</v>
      </c>
      <c r="BN256" s="98">
        <v>8259495.8423383748</v>
      </c>
      <c r="BO256" s="98">
        <v>30513741.540587917</v>
      </c>
      <c r="BP256" s="98">
        <v>5211269.8712751102</v>
      </c>
      <c r="BQ256" s="98">
        <v>21274197.696455091</v>
      </c>
      <c r="BR256" s="98">
        <v>259272753.46877933</v>
      </c>
      <c r="BS256" s="98">
        <v>23344357.140388764</v>
      </c>
      <c r="BT256" s="98">
        <v>2494345.0712369401</v>
      </c>
      <c r="BU256" s="98">
        <v>3208656.2782326234</v>
      </c>
      <c r="BV256" s="98">
        <v>2275167.3084274861</v>
      </c>
      <c r="BW256" s="98">
        <v>8755743.9274926707</v>
      </c>
      <c r="BX256" s="98">
        <v>32117808.274232805</v>
      </c>
      <c r="BY256" s="98">
        <v>4574042.363624284</v>
      </c>
      <c r="BZ256" s="98">
        <v>758599613.18776262</v>
      </c>
      <c r="CA256" s="98">
        <v>68348196.733836979</v>
      </c>
      <c r="CB256" s="98">
        <v>5530413.2293469338</v>
      </c>
      <c r="CC256" s="98">
        <v>42245050.833854325</v>
      </c>
      <c r="CD256" s="98">
        <v>11180484.486032763</v>
      </c>
      <c r="CE256" s="98">
        <v>2945978.7238485389</v>
      </c>
      <c r="CF256" s="98">
        <v>3126307.875028403</v>
      </c>
      <c r="CG256" s="98">
        <v>12627248.918289274</v>
      </c>
      <c r="CH256" s="98">
        <v>28240899.986163888</v>
      </c>
      <c r="CI256" s="98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19620561.575106725</v>
      </c>
      <c r="H257" s="60">
        <f t="shared" ref="H257:K257" si="110">H248</f>
        <v>20204248.872791592</v>
      </c>
      <c r="I257" s="60">
        <f t="shared" si="110"/>
        <v>20444658.22697635</v>
      </c>
      <c r="J257" s="60">
        <f t="shared" si="110"/>
        <v>21207353.465874907</v>
      </c>
      <c r="K257" s="60">
        <f t="shared" si="110"/>
        <v>22026055.064349946</v>
      </c>
      <c r="L257" s="60">
        <f t="shared" ref="L257:M257" si="111">L248</f>
        <v>22857913.480350606</v>
      </c>
      <c r="M257" s="60">
        <f t="shared" si="111"/>
        <v>23725499.105880268</v>
      </c>
      <c r="N257" s="60"/>
      <c r="O257" s="113">
        <v>255</v>
      </c>
      <c r="P257" s="113">
        <v>0</v>
      </c>
      <c r="Q257" s="98">
        <v>12143476.809700424</v>
      </c>
      <c r="R257" s="98">
        <v>1403127.7342062129</v>
      </c>
      <c r="S257" s="98">
        <v>23855857.25127586</v>
      </c>
      <c r="T257" s="98">
        <v>7625639.1296015363</v>
      </c>
      <c r="U257" s="98">
        <v>21287281.623313669</v>
      </c>
      <c r="V257" s="98">
        <v>45499092.365585849</v>
      </c>
      <c r="W257" s="98">
        <v>35569983.603795111</v>
      </c>
      <c r="X257" s="98">
        <v>19620561.575106725</v>
      </c>
      <c r="Y257" s="98">
        <v>4468663.2361929277</v>
      </c>
      <c r="Z257" s="98">
        <v>711002.74426616123</v>
      </c>
      <c r="AA257" s="98">
        <v>10092365.378023289</v>
      </c>
      <c r="AB257" s="98">
        <v>1530323.7338680546</v>
      </c>
      <c r="AC257" s="98">
        <v>7081312.7143285256</v>
      </c>
      <c r="AD257" s="98">
        <v>167805138.77511507</v>
      </c>
      <c r="AE257" s="98">
        <v>26544088.516013324</v>
      </c>
      <c r="AF257" s="98">
        <v>55215756.768940181</v>
      </c>
      <c r="AG257" s="98">
        <v>11270315.648840193</v>
      </c>
      <c r="AH257" s="98">
        <v>2654083.6939798454</v>
      </c>
      <c r="AI257" s="98">
        <v>17778864.933234088</v>
      </c>
      <c r="AJ257" s="98">
        <v>11424611.424678164</v>
      </c>
      <c r="AK257" s="98">
        <v>2338530.0106928754</v>
      </c>
      <c r="AL257" s="98">
        <v>27372889.301251769</v>
      </c>
      <c r="AM257" s="98">
        <v>7600345.1887623826</v>
      </c>
      <c r="AN257" s="98">
        <v>35280549.442016616</v>
      </c>
      <c r="AO257" s="98">
        <v>20004116.60998081</v>
      </c>
      <c r="AP257" s="98">
        <v>21631297.740743965</v>
      </c>
      <c r="AQ257" s="98">
        <v>1685298.6988746079</v>
      </c>
      <c r="AR257" s="98">
        <v>137644232.06373847</v>
      </c>
      <c r="AS257" s="98">
        <v>709744.90753580898</v>
      </c>
      <c r="AT257" s="98">
        <v>2837771.4477056437</v>
      </c>
      <c r="AU257" s="98">
        <v>100106286.17792879</v>
      </c>
      <c r="AV257" s="98">
        <v>1008508233.2712486</v>
      </c>
      <c r="AW257" s="98">
        <v>182524590.7097109</v>
      </c>
      <c r="AX257" s="98">
        <v>13098823.966665147</v>
      </c>
      <c r="AY257" s="98">
        <v>3574686.2577488637</v>
      </c>
      <c r="AZ257" s="98">
        <v>14798979.985684587</v>
      </c>
      <c r="BA257" s="98">
        <v>55521416.661378644</v>
      </c>
      <c r="BB257" s="98">
        <v>5636901.9267380415</v>
      </c>
      <c r="BC257" s="98">
        <v>10889838.492530869</v>
      </c>
      <c r="BD257" s="98">
        <v>85939426.834580079</v>
      </c>
      <c r="BE257" s="98">
        <v>4205756.9807422198</v>
      </c>
      <c r="BF257" s="98">
        <v>25786949.000903629</v>
      </c>
      <c r="BG257" s="98">
        <v>24682330.707486242</v>
      </c>
      <c r="BH257" s="98">
        <v>37539582.450997561</v>
      </c>
      <c r="BI257" s="98">
        <v>6795723.5323342597</v>
      </c>
      <c r="BJ257" s="98">
        <v>15094160.886014415</v>
      </c>
      <c r="BK257" s="98">
        <v>5631032.6391253434</v>
      </c>
      <c r="BL257" s="98">
        <v>46057503.560208969</v>
      </c>
      <c r="BM257" s="98">
        <v>7392328.7339278301</v>
      </c>
      <c r="BN257" s="98">
        <v>8945682.3567391634</v>
      </c>
      <c r="BO257" s="98">
        <v>35432558.693322077</v>
      </c>
      <c r="BP257" s="98">
        <v>5721370.1275089113</v>
      </c>
      <c r="BQ257" s="98">
        <v>19050545.994469456</v>
      </c>
      <c r="BR257" s="98">
        <v>239122053.93156552</v>
      </c>
      <c r="BS257" s="98">
        <v>19860034.623178203</v>
      </c>
      <c r="BT257" s="98">
        <v>2243985.5927773579</v>
      </c>
      <c r="BU257" s="98">
        <v>3366153.4771051332</v>
      </c>
      <c r="BV257" s="98">
        <v>2374295.7938304842</v>
      </c>
      <c r="BW257" s="98">
        <v>9703673.60968652</v>
      </c>
      <c r="BX257" s="98">
        <v>29462020.563132595</v>
      </c>
      <c r="BY257" s="98">
        <v>4595890.9870270165</v>
      </c>
      <c r="BZ257" s="98">
        <v>453378739.3660534</v>
      </c>
      <c r="CA257" s="98">
        <v>70207746.3791136</v>
      </c>
      <c r="CB257" s="98">
        <v>8721274.5950051323</v>
      </c>
      <c r="CC257" s="98">
        <v>38919971.478731051</v>
      </c>
      <c r="CD257" s="98">
        <v>13473781.704232227</v>
      </c>
      <c r="CE257" s="98">
        <v>2617294.1740298457</v>
      </c>
      <c r="CF257" s="98">
        <v>2236905.5811704802</v>
      </c>
      <c r="CG257" s="98">
        <v>13407370.519305494</v>
      </c>
      <c r="CH257" s="98">
        <v>28987783.85529004</v>
      </c>
      <c r="CI257" s="98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2713812.938331984</v>
      </c>
      <c r="H258" s="25">
        <f t="shared" ref="H258:K258" si="113">H256-H257</f>
        <v>3330307.6711323224</v>
      </c>
      <c r="I258" s="25">
        <f t="shared" si="113"/>
        <v>3547539.6663431227</v>
      </c>
      <c r="J258" s="25">
        <f t="shared" si="113"/>
        <v>3593307.0358886383</v>
      </c>
      <c r="K258" s="25">
        <f t="shared" si="113"/>
        <v>3549395.8943556137</v>
      </c>
      <c r="L258" s="25">
        <f t="shared" ref="L258:M258" si="114">L256-L257</f>
        <v>3532880.8674438819</v>
      </c>
      <c r="M258" s="25">
        <f t="shared" si="114"/>
        <v>3555321.3984434381</v>
      </c>
      <c r="N258" s="189"/>
      <c r="O258" s="113">
        <v>256</v>
      </c>
      <c r="P258" s="113">
        <v>0</v>
      </c>
      <c r="Q258" s="98">
        <v>12458432.354238717</v>
      </c>
      <c r="R258" s="98">
        <v>143391.40962073626</v>
      </c>
      <c r="S258" s="98">
        <v>189488.55136290938</v>
      </c>
      <c r="T258" s="98">
        <v>-967394.55318645947</v>
      </c>
      <c r="U258" s="98">
        <v>-1250320.8199961893</v>
      </c>
      <c r="V258" s="98">
        <v>-4442288.2958149463</v>
      </c>
      <c r="W258" s="98">
        <v>-1263637.2259893641</v>
      </c>
      <c r="X258" s="98">
        <v>2713812.938331984</v>
      </c>
      <c r="Y258" s="98">
        <v>-52369.108803239651</v>
      </c>
      <c r="Z258" s="98">
        <v>191758.12664085918</v>
      </c>
      <c r="AA258" s="98">
        <v>-1334882.6525874119</v>
      </c>
      <c r="AB258" s="98">
        <v>-432866.71127043688</v>
      </c>
      <c r="AC258" s="98">
        <v>-2076680.5619915482</v>
      </c>
      <c r="AD258" s="98">
        <v>-13247411.27864629</v>
      </c>
      <c r="AE258" s="98">
        <v>-4225441.2634286508</v>
      </c>
      <c r="AF258" s="98">
        <v>5751080.1637718007</v>
      </c>
      <c r="AG258" s="98">
        <v>818120.48841333017</v>
      </c>
      <c r="AH258" s="98">
        <v>-488938.31410686579</v>
      </c>
      <c r="AI258" s="98">
        <v>-2242098.8012333717</v>
      </c>
      <c r="AJ258" s="98">
        <v>1714591.6011844743</v>
      </c>
      <c r="AK258" s="98">
        <v>122489.06430013431</v>
      </c>
      <c r="AL258" s="98">
        <v>2283460.7690385431</v>
      </c>
      <c r="AM258" s="98">
        <v>-1187020.8105596183</v>
      </c>
      <c r="AN258" s="98">
        <v>-1298795.303939499</v>
      </c>
      <c r="AO258" s="98">
        <v>-3852340.6655383818</v>
      </c>
      <c r="AP258" s="98">
        <v>-5308905.9704839811</v>
      </c>
      <c r="AQ258" s="98">
        <v>-120653.77322663646</v>
      </c>
      <c r="AR258" s="98">
        <v>-2823790.3405583501</v>
      </c>
      <c r="AS258" s="98">
        <v>-42511.787004867918</v>
      </c>
      <c r="AT258" s="98">
        <v>-1401606.9788342183</v>
      </c>
      <c r="AU258" s="98">
        <v>-2872065.5151547045</v>
      </c>
      <c r="AV258" s="98">
        <v>227575484.52962685</v>
      </c>
      <c r="AW258" s="98">
        <v>30067866.662394911</v>
      </c>
      <c r="AX258" s="98">
        <v>1166828.6194125991</v>
      </c>
      <c r="AY258" s="98">
        <v>-135708.39849607646</v>
      </c>
      <c r="AZ258" s="98">
        <v>-455102.94267521612</v>
      </c>
      <c r="BA258" s="98">
        <v>-11118897.092802338</v>
      </c>
      <c r="BB258" s="98">
        <v>-1115875.158761953</v>
      </c>
      <c r="BC258" s="98">
        <v>-795204.87994564511</v>
      </c>
      <c r="BD258" s="98">
        <v>-8129960.5167693496</v>
      </c>
      <c r="BE258" s="98">
        <v>624665.86497064307</v>
      </c>
      <c r="BF258" s="98">
        <v>703951.7265683338</v>
      </c>
      <c r="BG258" s="98">
        <v>-4332498.3355895206</v>
      </c>
      <c r="BH258" s="98">
        <v>1745260.3397332802</v>
      </c>
      <c r="BI258" s="98">
        <v>-433298.28669444378</v>
      </c>
      <c r="BJ258" s="98">
        <v>1091946.9571563434</v>
      </c>
      <c r="BK258" s="98">
        <v>-1940373.8162400937</v>
      </c>
      <c r="BL258" s="98">
        <v>3285349.821698159</v>
      </c>
      <c r="BM258" s="98">
        <v>-544289.80339400191</v>
      </c>
      <c r="BN258" s="98">
        <v>-686186.51440078858</v>
      </c>
      <c r="BO258" s="98">
        <v>-4918817.1527341604</v>
      </c>
      <c r="BP258" s="98">
        <v>-510100.25623380113</v>
      </c>
      <c r="BQ258" s="98">
        <v>2223651.7019856349</v>
      </c>
      <c r="BR258" s="98">
        <v>20150699.537213802</v>
      </c>
      <c r="BS258" s="98">
        <v>3484322.5172105618</v>
      </c>
      <c r="BT258" s="98">
        <v>250359.4784595822</v>
      </c>
      <c r="BU258" s="98">
        <v>-157497.19887250988</v>
      </c>
      <c r="BV258" s="98">
        <v>-99128.485402998049</v>
      </c>
      <c r="BW258" s="98">
        <v>-947929.68219384924</v>
      </c>
      <c r="BX258" s="98">
        <v>2655787.7111002095</v>
      </c>
      <c r="BY258" s="98">
        <v>-21848.623402732424</v>
      </c>
      <c r="BZ258" s="98">
        <v>305220873.82170922</v>
      </c>
      <c r="CA258" s="98">
        <v>-1859549.645276621</v>
      </c>
      <c r="CB258" s="98">
        <v>-3190861.3656581985</v>
      </c>
      <c r="CC258" s="98">
        <v>3325079.355123274</v>
      </c>
      <c r="CD258" s="98">
        <v>-2293297.2181994636</v>
      </c>
      <c r="CE258" s="98">
        <v>328684.54981869319</v>
      </c>
      <c r="CF258" s="98">
        <v>889402.29385792278</v>
      </c>
      <c r="CG258" s="98">
        <v>-780121.60101621971</v>
      </c>
      <c r="CH258" s="98">
        <v>-746883.86912615225</v>
      </c>
      <c r="CI258" s="98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0.13831474333410981</v>
      </c>
      <c r="H259" s="61">
        <f t="shared" ref="H259:K259" si="116">H258/H257</f>
        <v>0.1648320455811223</v>
      </c>
      <c r="I259" s="61">
        <f t="shared" si="116"/>
        <v>0.17351914749360836</v>
      </c>
      <c r="J259" s="61">
        <f t="shared" si="116"/>
        <v>0.16943684376604023</v>
      </c>
      <c r="K259" s="61">
        <f t="shared" si="116"/>
        <v>0.16114532920152613</v>
      </c>
      <c r="L259" s="61">
        <f t="shared" ref="L259:M259" si="117">L258/L257</f>
        <v>0.15455832705294206</v>
      </c>
      <c r="M259" s="61">
        <f t="shared" si="117"/>
        <v>0.14985233324605873</v>
      </c>
      <c r="N259" s="61"/>
      <c r="O259" s="113">
        <v>257</v>
      </c>
      <c r="P259" s="113">
        <v>0</v>
      </c>
      <c r="Q259" s="98">
        <v>1.0259361918727181</v>
      </c>
      <c r="R259" s="138">
        <v>0.10219412397393501</v>
      </c>
      <c r="S259" s="138">
        <v>7.9430619225714528E-3</v>
      </c>
      <c r="T259" s="138">
        <v>-0.126860783305518</v>
      </c>
      <c r="U259" s="138">
        <v>-5.8735579399994756E-2</v>
      </c>
      <c r="V259" s="138">
        <v>-9.7634657415165499E-2</v>
      </c>
      <c r="W259" s="138">
        <v>-3.5525381177137827E-2</v>
      </c>
      <c r="X259" s="138">
        <v>0.13831474333410981</v>
      </c>
      <c r="Y259" s="138">
        <v>-1.1719188946503709E-2</v>
      </c>
      <c r="Z259" s="138">
        <v>0.2697009655550292</v>
      </c>
      <c r="AA259" s="138">
        <v>-0.13226657999265429</v>
      </c>
      <c r="AB259" s="138">
        <v>-0.28285956865892725</v>
      </c>
      <c r="AC259" s="138">
        <v>-0.2932620893566153</v>
      </c>
      <c r="AD259" s="138">
        <v>-7.8945206179888663E-2</v>
      </c>
      <c r="AE259" s="138">
        <v>-0.15918577354349756</v>
      </c>
      <c r="AF259" s="138">
        <v>0.10415650351109347</v>
      </c>
      <c r="AG259" s="138">
        <v>7.2590734270829529E-2</v>
      </c>
      <c r="AH259" s="138">
        <v>-0.18422113636277013</v>
      </c>
      <c r="AI259" s="138">
        <v>-0.12611034560717144</v>
      </c>
      <c r="AJ259" s="138">
        <v>0.15007876744768806</v>
      </c>
      <c r="AK259" s="138">
        <v>5.2378658276804595E-2</v>
      </c>
      <c r="AL259" s="138">
        <v>8.3420524004899979E-2</v>
      </c>
      <c r="AM259" s="138">
        <v>-0.15617985513535723</v>
      </c>
      <c r="AN259" s="98">
        <v>-3.6813352526554662E-2</v>
      </c>
      <c r="AO259" s="98">
        <v>-0.19257739497560733</v>
      </c>
      <c r="AP259" s="98">
        <v>-0.24542706748861901</v>
      </c>
      <c r="AQ259" s="98">
        <v>-7.1591922136536063E-2</v>
      </c>
      <c r="AR259" s="98">
        <v>-2.0515137454148798E-2</v>
      </c>
      <c r="AS259" s="98">
        <v>-5.9897276547522194E-2</v>
      </c>
      <c r="AT259" s="98">
        <v>-0.49391115692823906</v>
      </c>
      <c r="AU259" s="98">
        <v>-2.8690161475473167E-2</v>
      </c>
      <c r="AV259" s="98">
        <v>0.22565555443355326</v>
      </c>
      <c r="AW259" s="98">
        <v>0.16473323701470546</v>
      </c>
      <c r="AX259" s="98">
        <v>8.9078883904542161E-2</v>
      </c>
      <c r="AY259" s="98">
        <v>-3.7963722886701107E-2</v>
      </c>
      <c r="AZ259" s="98">
        <v>-3.0752318275681721E-2</v>
      </c>
      <c r="BA259" s="98">
        <v>-0.20026320943169981</v>
      </c>
      <c r="BB259" s="98">
        <v>-0.1979589450490381</v>
      </c>
      <c r="BC259" s="98">
        <v>-7.3022651391116661E-2</v>
      </c>
      <c r="BD259" s="98">
        <v>-9.4601055839227885E-2</v>
      </c>
      <c r="BE259" s="98">
        <v>0.14852638129852283</v>
      </c>
      <c r="BF259" s="98">
        <v>2.7298759792935019E-2</v>
      </c>
      <c r="BG259" s="98">
        <v>-0.17553035760417302</v>
      </c>
      <c r="BH259" s="98">
        <v>4.6491202772738952E-2</v>
      </c>
      <c r="BI259" s="98">
        <v>-6.3760434725279411E-2</v>
      </c>
      <c r="BJ259" s="98">
        <v>7.2342342539100227E-2</v>
      </c>
      <c r="BK259" s="98">
        <v>-0.34458578747316371</v>
      </c>
      <c r="BL259" s="98">
        <v>7.1331478428989625E-2</v>
      </c>
      <c r="BM259" s="98">
        <v>-7.3629004199438478E-2</v>
      </c>
      <c r="BN259" s="98">
        <v>-7.6705888610482026E-2</v>
      </c>
      <c r="BO259" s="98">
        <v>-0.13882195737846059</v>
      </c>
      <c r="BP259" s="98">
        <v>-8.9157010447757756E-2</v>
      </c>
      <c r="BQ259" s="98">
        <v>0.1167237780287862</v>
      </c>
      <c r="BR259" s="98">
        <v>8.4269515111227433E-2</v>
      </c>
      <c r="BS259" s="98">
        <v>0.17544392964673319</v>
      </c>
      <c r="BT259" s="98">
        <v>0.11156911134608259</v>
      </c>
      <c r="BU259" s="98">
        <v>-4.6788478286485108E-2</v>
      </c>
      <c r="BV259" s="98">
        <v>-4.1750689050867033E-2</v>
      </c>
      <c r="BW259" s="98">
        <v>-9.7687712955183831E-2</v>
      </c>
      <c r="BX259" s="98">
        <v>9.0142755328313728E-2</v>
      </c>
      <c r="BY259" s="98">
        <v>-4.7539472682022492E-3</v>
      </c>
      <c r="BZ259" s="98">
        <v>0.67321390996077779</v>
      </c>
      <c r="CA259" s="98">
        <v>-2.6486388485328541E-2</v>
      </c>
      <c r="CB259" s="98">
        <v>-0.36587098948652247</v>
      </c>
      <c r="CC259" s="98">
        <v>8.5433756212806078E-2</v>
      </c>
      <c r="CD259" s="98">
        <v>-0.17020442133770949</v>
      </c>
      <c r="CE259" s="98">
        <v>0.12558181387483008</v>
      </c>
      <c r="CF259" s="98">
        <v>0.3976038601470766</v>
      </c>
      <c r="CG259" s="98">
        <v>-5.8186025357687382E-2</v>
      </c>
      <c r="CH259" s="98">
        <v>-2.5765469787365339E-2</v>
      </c>
      <c r="CI259" s="98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1"/>
      <c r="O260" s="113">
        <v>258</v>
      </c>
      <c r="P260" s="113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0.12954887332885678</v>
      </c>
      <c r="H261" s="64">
        <f t="shared" ref="H261:K261" si="118">LN(H256/H257)</f>
        <v>0.15257690974146307</v>
      </c>
      <c r="I261" s="64">
        <f t="shared" si="118"/>
        <v>0.16000705274473104</v>
      </c>
      <c r="J261" s="64">
        <f t="shared" si="118"/>
        <v>0.15652230281864499</v>
      </c>
      <c r="K261" s="64">
        <f t="shared" si="118"/>
        <v>0.14940687076608128</v>
      </c>
      <c r="L261" s="64">
        <f t="shared" ref="L261:M261" si="119">LN(L256/L257)</f>
        <v>0.14371787001995481</v>
      </c>
      <c r="M261" s="64">
        <f t="shared" si="119"/>
        <v>0.13963352825742631</v>
      </c>
      <c r="N261" s="64"/>
      <c r="O261" s="113">
        <v>259</v>
      </c>
      <c r="P261" s="113">
        <v>0</v>
      </c>
      <c r="Q261" s="181">
        <v>0.70603191069711846</v>
      </c>
      <c r="R261" s="181">
        <v>9.7302851273268903E-2</v>
      </c>
      <c r="S261" s="181">
        <v>7.9116818658470298E-3</v>
      </c>
      <c r="T261" s="181">
        <v>-0.13566026656147193</v>
      </c>
      <c r="U261" s="181">
        <v>-6.0531179294817661E-2</v>
      </c>
      <c r="V261" s="181">
        <v>-0.10273580479940848</v>
      </c>
      <c r="W261" s="181">
        <v>-3.6171762355483722E-2</v>
      </c>
      <c r="X261" s="181">
        <v>0.12954887332885678</v>
      </c>
      <c r="Y261" s="181">
        <v>-1.178839990354383E-2</v>
      </c>
      <c r="Z261" s="181">
        <v>0.23878141255250601</v>
      </c>
      <c r="AA261" s="181">
        <v>-0.14187073129993855</v>
      </c>
      <c r="AB261" s="181">
        <v>-0.33248359794952609</v>
      </c>
      <c r="AC261" s="181">
        <v>-0.34709538811768975</v>
      </c>
      <c r="AD261" s="181">
        <v>-8.2235750663606749E-2</v>
      </c>
      <c r="AE261" s="181">
        <v>-0.17338453941922083</v>
      </c>
      <c r="AF261" s="181">
        <v>9.9081698234558827E-2</v>
      </c>
      <c r="AG261" s="181">
        <v>7.0076968960318273E-2</v>
      </c>
      <c r="AH261" s="181">
        <v>-0.20361196118985733</v>
      </c>
      <c r="AI261" s="181">
        <v>-0.13480116485236857</v>
      </c>
      <c r="AJ261" s="181">
        <v>0.13983043346236282</v>
      </c>
      <c r="AK261" s="181">
        <v>5.1052990879939683E-2</v>
      </c>
      <c r="AL261" s="181">
        <v>8.012318813172821E-2</v>
      </c>
      <c r="AM261" s="181">
        <v>-0.16981590559649995</v>
      </c>
      <c r="AN261" s="181">
        <v>-3.7508067196586295E-2</v>
      </c>
      <c r="AO261" s="181">
        <v>-0.21390807364979811</v>
      </c>
      <c r="AP261" s="181">
        <v>-0.28160334207753757</v>
      </c>
      <c r="AQ261" s="181">
        <v>-7.4283903775821045E-2</v>
      </c>
      <c r="AR261" s="181">
        <v>-2.0728495983574402E-2</v>
      </c>
      <c r="AS261" s="181">
        <v>-6.1766129420147635E-2</v>
      </c>
      <c r="AT261" s="181">
        <v>-0.68104304591369058</v>
      </c>
      <c r="AU261" s="181">
        <v>-2.9109769391623443E-2</v>
      </c>
      <c r="AV261" s="181">
        <v>0.20347584733324961</v>
      </c>
      <c r="AW261" s="181">
        <v>0.15249207969423123</v>
      </c>
      <c r="AX261" s="181">
        <v>8.5332278337988773E-2</v>
      </c>
      <c r="AY261" s="181">
        <v>-3.8703118930454125E-2</v>
      </c>
      <c r="AZ261" s="181">
        <v>-3.1235094258237218E-2</v>
      </c>
      <c r="BA261" s="181">
        <v>-0.22347261724008805</v>
      </c>
      <c r="BB261" s="181">
        <v>-0.22059548171389978</v>
      </c>
      <c r="BC261" s="181">
        <v>-7.5826148872448346E-2</v>
      </c>
      <c r="BD261" s="181">
        <v>-9.9379610138709898E-2</v>
      </c>
      <c r="BE261" s="181">
        <v>0.13847971310394705</v>
      </c>
      <c r="BF261" s="181">
        <v>2.6932793990189417E-2</v>
      </c>
      <c r="BG261" s="181">
        <v>-0.19301495707109628</v>
      </c>
      <c r="BH261" s="181">
        <v>4.544285653579741E-2</v>
      </c>
      <c r="BI261" s="181">
        <v>-6.5883889446759644E-2</v>
      </c>
      <c r="BJ261" s="181">
        <v>6.9845361050938568E-2</v>
      </c>
      <c r="BK261" s="181">
        <v>-0.42248785768120484</v>
      </c>
      <c r="BL261" s="181">
        <v>6.8902247247756065E-2</v>
      </c>
      <c r="BM261" s="181">
        <v>-7.6480481158966551E-2</v>
      </c>
      <c r="BN261" s="181">
        <v>-7.9807448010616705E-2</v>
      </c>
      <c r="BO261" s="181">
        <v>-0.14945401007620784</v>
      </c>
      <c r="BP261" s="181">
        <v>-9.3384746134531446E-2</v>
      </c>
      <c r="BQ261" s="181">
        <v>0.11039920036442048</v>
      </c>
      <c r="BR261" s="181">
        <v>8.0906502290503404E-2</v>
      </c>
      <c r="BS261" s="181">
        <v>0.16164588870826915</v>
      </c>
      <c r="BT261" s="181">
        <v>0.10577263093813177</v>
      </c>
      <c r="BU261" s="181">
        <v>-4.7918446426578928E-2</v>
      </c>
      <c r="BV261" s="181">
        <v>-4.264729379385946E-2</v>
      </c>
      <c r="BW261" s="181">
        <v>-0.10279460260258678</v>
      </c>
      <c r="BX261" s="181">
        <v>8.6308655856581151E-2</v>
      </c>
      <c r="BY261" s="181">
        <v>-4.7652832167869672E-3</v>
      </c>
      <c r="BZ261" s="181">
        <v>0.51474627393933603</v>
      </c>
      <c r="CA261" s="181">
        <v>-2.6843472228933584E-2</v>
      </c>
      <c r="CB261" s="181">
        <v>-0.45550285863118628</v>
      </c>
      <c r="CC261" s="181">
        <v>8.1979682414906066E-2</v>
      </c>
      <c r="CD261" s="181">
        <v>-0.1865758992943703</v>
      </c>
      <c r="CE261" s="181">
        <v>0.1183000698598986</v>
      </c>
      <c r="CF261" s="181">
        <v>0.33475924181663491</v>
      </c>
      <c r="CG261" s="181">
        <v>-5.9947503055636536E-2</v>
      </c>
      <c r="CH261" s="181">
        <v>-2.6103213552321727E-2</v>
      </c>
      <c r="CI261" s="181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1"/>
      <c r="O262" s="113">
        <v>260</v>
      </c>
      <c r="P262" s="113">
        <v>0</v>
      </c>
      <c r="Q262" s="181">
        <v>0.70603191069711846</v>
      </c>
      <c r="R262" s="181">
        <v>9.7302851273268903E-2</v>
      </c>
      <c r="S262" s="181">
        <v>7.9116818658470298E-3</v>
      </c>
      <c r="T262" s="181">
        <v>-0.13566026656147193</v>
      </c>
      <c r="U262" s="181">
        <v>-6.0531179294817661E-2</v>
      </c>
      <c r="V262" s="181">
        <v>-0.10273580479940848</v>
      </c>
      <c r="W262" s="181">
        <v>-3.6171762355483722E-2</v>
      </c>
      <c r="X262" s="181">
        <v>0.12954887332885678</v>
      </c>
      <c r="Y262" s="181">
        <v>-1.178839990354383E-2</v>
      </c>
      <c r="Z262" s="181">
        <v>0.23878141255250601</v>
      </c>
      <c r="AA262" s="181">
        <v>-0.14187073129993855</v>
      </c>
      <c r="AB262" s="181">
        <v>-0.33248359794952609</v>
      </c>
      <c r="AC262" s="181">
        <v>-0.34709538811768975</v>
      </c>
      <c r="AD262" s="181">
        <v>-8.2235750663606749E-2</v>
      </c>
      <c r="AE262" s="181">
        <v>-0.17338453941922083</v>
      </c>
      <c r="AF262" s="181">
        <v>9.9081698234558827E-2</v>
      </c>
      <c r="AG262" s="181">
        <v>7.0076968960318273E-2</v>
      </c>
      <c r="AH262" s="181">
        <v>-0.20361196118985733</v>
      </c>
      <c r="AI262" s="181">
        <v>-0.13480116485236857</v>
      </c>
      <c r="AJ262" s="181">
        <v>0.13983043346236282</v>
      </c>
      <c r="AK262" s="181">
        <v>5.1052990879939683E-2</v>
      </c>
      <c r="AL262" s="181">
        <v>8.012318813172821E-2</v>
      </c>
      <c r="AM262" s="181">
        <v>-0.16981590559649995</v>
      </c>
      <c r="AN262" s="181">
        <v>-3.7508067196586295E-2</v>
      </c>
      <c r="AO262" s="181">
        <v>-0.21390807364979811</v>
      </c>
      <c r="AP262" s="181">
        <v>-0.28160334207753757</v>
      </c>
      <c r="AQ262" s="181">
        <v>-7.4283903775821045E-2</v>
      </c>
      <c r="AR262" s="181">
        <v>-2.0728495983574402E-2</v>
      </c>
      <c r="AS262" s="181">
        <v>-6.1766129420147635E-2</v>
      </c>
      <c r="AT262" s="181">
        <v>-0.68104304591369058</v>
      </c>
      <c r="AU262" s="181">
        <v>-2.9109769391623443E-2</v>
      </c>
      <c r="AV262" s="181">
        <v>0.20347584733324961</v>
      </c>
      <c r="AW262" s="181">
        <v>0.15249207969423123</v>
      </c>
      <c r="AX262" s="181">
        <v>8.5332278337988773E-2</v>
      </c>
      <c r="AY262" s="181">
        <v>-3.8703118930454125E-2</v>
      </c>
      <c r="AZ262" s="181">
        <v>-3.1235094258237218E-2</v>
      </c>
      <c r="BA262" s="181">
        <v>-0.22347261724008805</v>
      </c>
      <c r="BB262" s="181">
        <v>-0.22059548171389978</v>
      </c>
      <c r="BC262" s="181">
        <v>-7.5826148872448346E-2</v>
      </c>
      <c r="BD262" s="181">
        <v>-9.9379610138709898E-2</v>
      </c>
      <c r="BE262" s="181">
        <v>0.13847971310394705</v>
      </c>
      <c r="BF262" s="181">
        <v>2.6932793990189417E-2</v>
      </c>
      <c r="BG262" s="181">
        <v>-0.19301495707109628</v>
      </c>
      <c r="BH262" s="181">
        <v>4.544285653579741E-2</v>
      </c>
      <c r="BI262" s="181">
        <v>-6.5883889446759644E-2</v>
      </c>
      <c r="BJ262" s="181">
        <v>6.9845361050938568E-2</v>
      </c>
      <c r="BK262" s="181">
        <v>-0.42248785768120484</v>
      </c>
      <c r="BL262" s="181">
        <v>6.8902247247756065E-2</v>
      </c>
      <c r="BM262" s="181">
        <v>-7.6480481158966551E-2</v>
      </c>
      <c r="BN262" s="181">
        <v>-7.9807448010616705E-2</v>
      </c>
      <c r="BO262" s="181">
        <v>-0.14945401007620784</v>
      </c>
      <c r="BP262" s="181">
        <v>-9.3384746134531446E-2</v>
      </c>
      <c r="BQ262" s="181">
        <v>0.11039920036442048</v>
      </c>
      <c r="BR262" s="181">
        <v>8.0906502290503404E-2</v>
      </c>
      <c r="BS262" s="181">
        <v>0.16164588870826915</v>
      </c>
      <c r="BT262" s="181">
        <v>0.10577263093813177</v>
      </c>
      <c r="BU262" s="181">
        <v>-4.7918446426578928E-2</v>
      </c>
      <c r="BV262" s="181">
        <v>-4.264729379385946E-2</v>
      </c>
      <c r="BW262" s="181">
        <v>-0.10279460260258678</v>
      </c>
      <c r="BX262" s="181">
        <v>8.6308655856581151E-2</v>
      </c>
      <c r="BY262" s="181">
        <v>-4.7652832167869672E-3</v>
      </c>
      <c r="BZ262" s="181">
        <v>0.51474627393933603</v>
      </c>
      <c r="CA262" s="181">
        <v>-2.6843472228933584E-2</v>
      </c>
      <c r="CB262" s="181">
        <v>-0.45550285863118628</v>
      </c>
      <c r="CC262" s="181">
        <v>8.1979682414906066E-2</v>
      </c>
      <c r="CD262" s="181">
        <v>-0.1865758992943703</v>
      </c>
      <c r="CE262" s="181">
        <v>0.1183000698598986</v>
      </c>
      <c r="CF262" s="181">
        <v>0.33475924181663491</v>
      </c>
      <c r="CG262" s="181">
        <v>-5.9947503055636536E-2</v>
      </c>
      <c r="CH262" s="181">
        <v>-2.6103213552321727E-2</v>
      </c>
      <c r="CI262" s="181">
        <v>0.1947149274489047</v>
      </c>
    </row>
    <row r="263" spans="1:90" hidden="1" x14ac:dyDescent="0.2">
      <c r="A263" s="3"/>
      <c r="B263" s="38">
        <v>244</v>
      </c>
      <c r="D263" s="3"/>
      <c r="E263" s="3"/>
      <c r="M263" s="91"/>
      <c r="O263" s="113">
        <v>261</v>
      </c>
      <c r="P263" s="113">
        <v>0</v>
      </c>
      <c r="Q263" s="181">
        <v>0</v>
      </c>
      <c r="R263" s="181">
        <v>0</v>
      </c>
      <c r="S263" s="181">
        <v>0</v>
      </c>
      <c r="T263" s="181">
        <v>0</v>
      </c>
      <c r="U263" s="181">
        <v>0</v>
      </c>
      <c r="V263" s="181">
        <v>0</v>
      </c>
      <c r="W263" s="181">
        <v>0</v>
      </c>
      <c r="X263" s="181">
        <v>0</v>
      </c>
      <c r="Y263" s="181">
        <v>0</v>
      </c>
      <c r="Z263" s="181">
        <v>0</v>
      </c>
      <c r="AA263" s="181">
        <v>0</v>
      </c>
      <c r="AB263" s="181">
        <v>0</v>
      </c>
      <c r="AC263" s="181">
        <v>0</v>
      </c>
      <c r="AD263" s="181">
        <v>0</v>
      </c>
      <c r="AE263" s="181">
        <v>0</v>
      </c>
      <c r="AF263" s="181">
        <v>0</v>
      </c>
      <c r="AG263" s="181">
        <v>0</v>
      </c>
      <c r="AH263" s="181">
        <v>0</v>
      </c>
      <c r="AI263" s="181">
        <v>0</v>
      </c>
      <c r="AJ263" s="181">
        <v>0</v>
      </c>
      <c r="AK263" s="181">
        <v>0</v>
      </c>
      <c r="AL263" s="181">
        <v>0</v>
      </c>
      <c r="AM263" s="181">
        <v>0</v>
      </c>
      <c r="AN263" s="181">
        <v>0</v>
      </c>
      <c r="AO263" s="181">
        <v>0</v>
      </c>
      <c r="AP263" s="181">
        <v>0</v>
      </c>
      <c r="AQ263" s="181">
        <v>0</v>
      </c>
      <c r="AR263" s="181">
        <v>0</v>
      </c>
      <c r="AS263" s="181">
        <v>0</v>
      </c>
      <c r="AT263" s="181">
        <v>0</v>
      </c>
      <c r="AU263" s="181">
        <v>0</v>
      </c>
      <c r="AV263" s="181">
        <v>0</v>
      </c>
      <c r="AW263" s="181">
        <v>0</v>
      </c>
      <c r="AX263" s="181">
        <v>0</v>
      </c>
      <c r="AY263" s="181">
        <v>0</v>
      </c>
      <c r="AZ263" s="181">
        <v>0</v>
      </c>
      <c r="BA263" s="181">
        <v>0</v>
      </c>
      <c r="BB263" s="181">
        <v>0</v>
      </c>
      <c r="BC263" s="181">
        <v>0</v>
      </c>
      <c r="BD263" s="181">
        <v>0</v>
      </c>
      <c r="BE263" s="181">
        <v>0</v>
      </c>
      <c r="BF263" s="181">
        <v>0</v>
      </c>
      <c r="BG263" s="181">
        <v>0</v>
      </c>
      <c r="BH263" s="181">
        <v>0</v>
      </c>
      <c r="BI263" s="181">
        <v>0</v>
      </c>
      <c r="BJ263" s="181">
        <v>0</v>
      </c>
      <c r="BK263" s="181">
        <v>0</v>
      </c>
      <c r="BL263" s="181">
        <v>0</v>
      </c>
      <c r="BM263" s="181">
        <v>0</v>
      </c>
      <c r="BN263" s="181">
        <v>0</v>
      </c>
      <c r="BO263" s="181">
        <v>0</v>
      </c>
      <c r="BP263" s="181">
        <v>0</v>
      </c>
      <c r="BQ263" s="181">
        <v>0</v>
      </c>
      <c r="BR263" s="181">
        <v>0</v>
      </c>
      <c r="BS263" s="181">
        <v>0</v>
      </c>
      <c r="BT263" s="181">
        <v>0</v>
      </c>
      <c r="BU263" s="181">
        <v>0</v>
      </c>
      <c r="BV263" s="181">
        <v>0</v>
      </c>
      <c r="BW263" s="181">
        <v>0</v>
      </c>
      <c r="BX263" s="181">
        <v>0</v>
      </c>
      <c r="BY263" s="181">
        <v>0</v>
      </c>
      <c r="BZ263" s="181">
        <v>0</v>
      </c>
      <c r="CA263" s="181">
        <v>0</v>
      </c>
      <c r="CB263" s="181">
        <v>0</v>
      </c>
      <c r="CC263" s="181">
        <v>0</v>
      </c>
      <c r="CD263" s="181">
        <v>0</v>
      </c>
      <c r="CE263" s="181">
        <v>0</v>
      </c>
      <c r="CF263" s="181">
        <v>0</v>
      </c>
      <c r="CG263" s="181">
        <v>0</v>
      </c>
      <c r="CH263" s="181">
        <v>0</v>
      </c>
      <c r="CI263" s="181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1"/>
      <c r="O264" s="113">
        <v>262</v>
      </c>
      <c r="P264" s="113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  <c r="AM264" s="129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3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  <c r="AM265" s="129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3">
        <v>264</v>
      </c>
      <c r="Q266" s="113">
        <v>0.70603191069711846</v>
      </c>
      <c r="R266" s="129">
        <v>9.7302851273268903E-2</v>
      </c>
      <c r="S266" s="129">
        <v>7.9116818658470298E-3</v>
      </c>
      <c r="T266" s="129">
        <v>-0.13566026656147193</v>
      </c>
      <c r="U266" s="129">
        <v>-6.0531179294817661E-2</v>
      </c>
      <c r="V266" s="129">
        <v>-0.10273580479940848</v>
      </c>
      <c r="W266" s="129">
        <v>-3.6171762355483722E-2</v>
      </c>
      <c r="X266" s="129">
        <v>0.12954887332885678</v>
      </c>
      <c r="Y266" s="129">
        <v>-1.178839990354383E-2</v>
      </c>
      <c r="Z266" s="129">
        <v>0.23878141255250601</v>
      </c>
      <c r="AA266" s="129">
        <v>-0.14187073129993855</v>
      </c>
      <c r="AB266" s="129">
        <v>-0.33248359794952609</v>
      </c>
      <c r="AC266" s="129">
        <v>-0.34709538811768975</v>
      </c>
      <c r="AD266" s="129">
        <v>-8.2235750663606749E-2</v>
      </c>
      <c r="AE266" s="129">
        <v>-0.17338453941922083</v>
      </c>
      <c r="AF266" s="129">
        <v>9.9081698234558827E-2</v>
      </c>
      <c r="AG266" s="129">
        <v>7.0076968960318273E-2</v>
      </c>
      <c r="AH266" s="129">
        <v>-0.20361196118985733</v>
      </c>
      <c r="AI266" s="129">
        <v>-0.13480116485236857</v>
      </c>
      <c r="AJ266" s="129">
        <v>0.13983043346236282</v>
      </c>
      <c r="AK266" s="129">
        <v>5.1052990879939683E-2</v>
      </c>
      <c r="AL266" s="129">
        <v>8.012318813172821E-2</v>
      </c>
      <c r="AM266" s="129">
        <v>-0.16981590559649995</v>
      </c>
      <c r="AN266" s="113">
        <v>-3.7508067196586295E-2</v>
      </c>
      <c r="AO266" s="113">
        <v>-0.21390807364979811</v>
      </c>
      <c r="AP266" s="113">
        <v>-0.28160334207753757</v>
      </c>
      <c r="AQ266" s="113">
        <v>-7.4283903775821045E-2</v>
      </c>
      <c r="AR266" s="113">
        <v>-2.0728495983574402E-2</v>
      </c>
      <c r="AS266" s="113">
        <v>-6.1766129420147635E-2</v>
      </c>
      <c r="AT266" s="113">
        <v>-0.68104304591369058</v>
      </c>
      <c r="AU266" s="113">
        <v>-2.9109769391623443E-2</v>
      </c>
      <c r="AV266" s="113">
        <v>0.20347584733324961</v>
      </c>
      <c r="AW266" s="113">
        <v>0.15249207969423123</v>
      </c>
      <c r="AX266" s="113">
        <v>8.5332278337988773E-2</v>
      </c>
      <c r="AY266" s="113">
        <v>-3.8703118930454125E-2</v>
      </c>
      <c r="AZ266" s="113">
        <v>-3.1235094258237218E-2</v>
      </c>
      <c r="BA266" s="113">
        <v>-0.22347261724008805</v>
      </c>
      <c r="BB266" s="113">
        <v>-0.22059548171389978</v>
      </c>
      <c r="BC266" s="113">
        <v>-7.5826148872448346E-2</v>
      </c>
      <c r="BD266" s="113">
        <v>-9.9379610138709898E-2</v>
      </c>
      <c r="BE266" s="113">
        <v>0.13847971310394705</v>
      </c>
      <c r="BF266" s="113">
        <v>2.6932793990189417E-2</v>
      </c>
      <c r="BG266" s="113">
        <v>-0.19301495707109628</v>
      </c>
      <c r="BH266" s="113">
        <v>4.544285653579741E-2</v>
      </c>
      <c r="BI266" s="113">
        <v>-6.5883889446759644E-2</v>
      </c>
      <c r="BJ266" s="113">
        <v>6.9845361050938568E-2</v>
      </c>
      <c r="BK266" s="113">
        <v>-0.42248785768120484</v>
      </c>
      <c r="BL266" s="113">
        <v>6.8902247247756065E-2</v>
      </c>
      <c r="BM266" s="113">
        <v>-7.6480481158966551E-2</v>
      </c>
      <c r="BN266" s="113">
        <v>-7.9807448010616705E-2</v>
      </c>
      <c r="BO266" s="113">
        <v>-0.14945401007620784</v>
      </c>
      <c r="BP266" s="113">
        <v>-9.3384746134531446E-2</v>
      </c>
      <c r="BQ266" s="113">
        <v>0.11039920036442048</v>
      </c>
      <c r="BR266" s="113">
        <v>8.0906502290503404E-2</v>
      </c>
      <c r="BS266" s="113">
        <v>0.16164588870826915</v>
      </c>
      <c r="BT266" s="113">
        <v>0.10577263093813177</v>
      </c>
      <c r="BU266" s="113">
        <v>-4.7918446426578928E-2</v>
      </c>
      <c r="BV266" s="113">
        <v>-4.264729379385946E-2</v>
      </c>
      <c r="BW266" s="113">
        <v>-0.10279460260258678</v>
      </c>
      <c r="BX266" s="113">
        <v>8.6308655856581151E-2</v>
      </c>
      <c r="BY266" s="113">
        <v>-4.7652832167869672E-3</v>
      </c>
      <c r="BZ266" s="113">
        <v>0.51474627393933603</v>
      </c>
      <c r="CA266" s="113">
        <v>-2.6843472228933584E-2</v>
      </c>
      <c r="CB266" s="113">
        <v>-0.45550285863118628</v>
      </c>
      <c r="CC266" s="113">
        <v>8.1979682414906066E-2</v>
      </c>
      <c r="CD266" s="113">
        <v>-0.1865758992943703</v>
      </c>
      <c r="CE266" s="113">
        <v>0.1183000698598986</v>
      </c>
      <c r="CF266" s="113">
        <v>0.33475924181663491</v>
      </c>
      <c r="CG266" s="113">
        <v>-5.9947503055636536E-2</v>
      </c>
      <c r="CH266" s="113">
        <v>-2.6103213552321727E-2</v>
      </c>
      <c r="CI266" s="113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8"/>
      <c r="G267" s="108"/>
      <c r="H267" s="108"/>
      <c r="I267" s="108"/>
      <c r="J267" s="108"/>
      <c r="K267" s="108"/>
      <c r="L267" s="108"/>
      <c r="M267" s="108"/>
      <c r="N267" s="120"/>
      <c r="O267" s="113">
        <v>265</v>
      </c>
      <c r="Q267" s="113">
        <v>0.68075601094256688</v>
      </c>
      <c r="R267" s="129">
        <v>-4.8927369984687823E-2</v>
      </c>
      <c r="S267" s="129">
        <v>3.2778640113520718E-3</v>
      </c>
      <c r="T267" s="129">
        <v>-3.5790129642766476E-2</v>
      </c>
      <c r="U267" s="129">
        <v>-3.6488753859866649E-2</v>
      </c>
      <c r="V267" s="129">
        <v>-9.35981500019957E-2</v>
      </c>
      <c r="W267" s="129">
        <v>-1.9094182067043927E-2</v>
      </c>
      <c r="X267" s="129">
        <v>0.12893499187405419</v>
      </c>
      <c r="Y267" s="129">
        <v>-3.099898455895302E-2</v>
      </c>
      <c r="Z267" s="129">
        <v>0.27695941196450136</v>
      </c>
      <c r="AA267" s="129">
        <v>-0.14237711777141834</v>
      </c>
      <c r="AB267" s="129">
        <v>-0.29662582073832661</v>
      </c>
      <c r="AC267" s="129">
        <v>-0.44937636517639429</v>
      </c>
      <c r="AD267" s="129">
        <v>-0.13914386166837195</v>
      </c>
      <c r="AE267" s="129">
        <v>-0.16724917555843907</v>
      </c>
      <c r="AF267" s="129">
        <v>0.10864621228231178</v>
      </c>
      <c r="AG267" s="129">
        <v>7.0123534800265896E-2</v>
      </c>
      <c r="AH267" s="129">
        <v>-0.25421944419791404</v>
      </c>
      <c r="AI267" s="129">
        <v>-0.1267504362694819</v>
      </c>
      <c r="AJ267" s="129">
        <v>0.16629744520770681</v>
      </c>
      <c r="AK267" s="129">
        <v>5.597821703116275E-2</v>
      </c>
      <c r="AL267" s="129">
        <v>0.14926324756724754</v>
      </c>
      <c r="AM267" s="129">
        <v>-0.17266276337744782</v>
      </c>
      <c r="AN267" s="113">
        <v>-4.8366529991953448E-2</v>
      </c>
      <c r="AO267" s="113">
        <v>-0.23595675251607789</v>
      </c>
      <c r="AP267" s="113">
        <v>-0.31273246298588175</v>
      </c>
      <c r="AQ267" s="113">
        <v>-0.22373757375851475</v>
      </c>
      <c r="AR267" s="113">
        <v>-5.3316245738543461E-2</v>
      </c>
      <c r="AS267" s="113">
        <v>-0.15289511030680633</v>
      </c>
      <c r="AT267" s="113">
        <v>-0.64315045699794049</v>
      </c>
      <c r="AU267" s="113">
        <v>-3.2686229267055861E-2</v>
      </c>
      <c r="AV267" s="113">
        <v>0.29776144577065183</v>
      </c>
      <c r="AW267" s="113">
        <v>0.12675749033615535</v>
      </c>
      <c r="AX267" s="113">
        <v>-2.791681335186753E-2</v>
      </c>
      <c r="AY267" s="113">
        <v>-0.11001490230258849</v>
      </c>
      <c r="AZ267" s="113">
        <v>-3.5991996283478427E-2</v>
      </c>
      <c r="BA267" s="113">
        <v>-0.1902708496736496</v>
      </c>
      <c r="BB267" s="113">
        <v>-0.16046102990175795</v>
      </c>
      <c r="BC267" s="113">
        <v>-1.883069186139092E-2</v>
      </c>
      <c r="BD267" s="113">
        <v>-0.12819522900670355</v>
      </c>
      <c r="BE267" s="113">
        <v>0.15153933853872822</v>
      </c>
      <c r="BF267" s="113">
        <v>-3.9574769132324723E-2</v>
      </c>
      <c r="BG267" s="113">
        <v>-0.18570348089868094</v>
      </c>
      <c r="BH267" s="113">
        <v>7.7446488292469431E-2</v>
      </c>
      <c r="BI267" s="113">
        <v>-2.8495762755498758E-2</v>
      </c>
      <c r="BJ267" s="113">
        <v>8.2490088235947195E-2</v>
      </c>
      <c r="BK267" s="113">
        <v>-0.32596548112503049</v>
      </c>
      <c r="BL267" s="113">
        <v>8.6817982554056677E-2</v>
      </c>
      <c r="BM267" s="113">
        <v>-3.9781080338335294E-2</v>
      </c>
      <c r="BN267" s="113">
        <v>-5.2761117042819328E-2</v>
      </c>
      <c r="BO267" s="113">
        <v>-0.1809493985500851</v>
      </c>
      <c r="BP267" s="113">
        <v>-6.9063703138385474E-2</v>
      </c>
      <c r="BQ267" s="113">
        <v>0.14480898455601585</v>
      </c>
      <c r="BR267" s="113">
        <v>5.5519101435903377E-2</v>
      </c>
      <c r="BS267" s="113">
        <v>0.1456433608223453</v>
      </c>
      <c r="BT267" s="113">
        <v>0.10394293414488494</v>
      </c>
      <c r="BU267" s="113">
        <v>-8.0777541986579257E-2</v>
      </c>
      <c r="BV267" s="113">
        <v>6.2073160352605815E-2</v>
      </c>
      <c r="BW267" s="113">
        <v>-6.3030623722735976E-2</v>
      </c>
      <c r="BX267" s="113">
        <v>7.3556905546913465E-2</v>
      </c>
      <c r="BY267" s="113">
        <v>4.4358407061192991E-2</v>
      </c>
      <c r="BZ267" s="113">
        <v>0.49891854225197385</v>
      </c>
      <c r="CA267" s="113">
        <v>-2.9678133708106093E-2</v>
      </c>
      <c r="CB267" s="113">
        <v>-0.41575714810160036</v>
      </c>
      <c r="CC267" s="113">
        <v>0.11034523300870686</v>
      </c>
      <c r="CD267" s="113">
        <v>-0.17273872088680589</v>
      </c>
      <c r="CE267" s="113">
        <v>0.14224833148430724</v>
      </c>
      <c r="CF267" s="113">
        <v>0.32790483033239037</v>
      </c>
      <c r="CG267" s="113">
        <v>-4.1518854224978433E-2</v>
      </c>
      <c r="CH267" s="113">
        <v>-6.7790851752569228E-2</v>
      </c>
      <c r="CI267" s="113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8"/>
      <c r="G268" s="108"/>
      <c r="H268" s="108"/>
      <c r="I268" s="108"/>
      <c r="J268" s="108"/>
      <c r="K268" s="108"/>
      <c r="L268" s="108"/>
      <c r="M268" s="108"/>
      <c r="N268" s="120"/>
      <c r="O268" s="113">
        <v>266</v>
      </c>
      <c r="Q268" s="113">
        <v>0.71217778629676232</v>
      </c>
      <c r="R268" s="129">
        <v>0.11627633113620446</v>
      </c>
      <c r="S268" s="129">
        <v>5.91995903194317E-2</v>
      </c>
      <c r="T268" s="129">
        <v>5.4542285709514797E-2</v>
      </c>
      <c r="U268" s="129">
        <v>7.0700419235099144E-3</v>
      </c>
      <c r="V268" s="129">
        <v>-7.5153430914081901E-2</v>
      </c>
      <c r="W268" s="129">
        <v>4.72700321556323E-3</v>
      </c>
      <c r="X268" s="129">
        <v>0.13834444125809764</v>
      </c>
      <c r="Y268" s="129">
        <v>4.1932506235579517E-3</v>
      </c>
      <c r="Z268" s="129">
        <v>0.2047218593811484</v>
      </c>
      <c r="AA268" s="129">
        <v>-0.12258665992553767</v>
      </c>
      <c r="AB268" s="129">
        <v>-0.18854540751567986</v>
      </c>
      <c r="AC268" s="129">
        <v>-0.33218580529987024</v>
      </c>
      <c r="AD268" s="129">
        <v>-0.10734646905254319</v>
      </c>
      <c r="AE268" s="129">
        <v>-0.12547365479241668</v>
      </c>
      <c r="AF268" s="129">
        <v>0.10259991611228694</v>
      </c>
      <c r="AG268" s="129">
        <v>7.9062649278560437E-2</v>
      </c>
      <c r="AH268" s="129">
        <v>-0.19264751289619567</v>
      </c>
      <c r="AI268" s="129">
        <v>-0.17235361196081644</v>
      </c>
      <c r="AJ268" s="129">
        <v>0.19642570050061647</v>
      </c>
      <c r="AK268" s="129">
        <v>6.3670820955084834E-2</v>
      </c>
      <c r="AL268" s="129">
        <v>4.8231189451864401E-2</v>
      </c>
      <c r="AM268" s="129">
        <v>-0.1685086122044622</v>
      </c>
      <c r="AN268" s="113">
        <v>7.7246841493868084E-3</v>
      </c>
      <c r="AO268" s="113">
        <v>-0.23698923134676506</v>
      </c>
      <c r="AP268" s="113">
        <v>-0.35687083724217328</v>
      </c>
      <c r="AQ268" s="113">
        <v>-0.33071707552081286</v>
      </c>
      <c r="AR268" s="113">
        <v>-5.5336743100381246E-2</v>
      </c>
      <c r="AS268" s="113">
        <v>-9.6059727966355639E-3</v>
      </c>
      <c r="AT268" s="113">
        <v>-0.51086739673894455</v>
      </c>
      <c r="AU268" s="113">
        <v>-5.7190243186660425E-2</v>
      </c>
      <c r="AV268" s="113">
        <v>0.27261402709255883</v>
      </c>
      <c r="AW268" s="113">
        <v>8.4663336700462166E-2</v>
      </c>
      <c r="AX268" s="113">
        <v>-2.7872382785416944E-2</v>
      </c>
      <c r="AY268" s="113">
        <v>-0.11236766271181776</v>
      </c>
      <c r="AZ268" s="113">
        <v>3.6597314239210664E-2</v>
      </c>
      <c r="BA268" s="113">
        <v>-0.19320590356944303</v>
      </c>
      <c r="BB268" s="113">
        <v>-7.3946677771740937E-2</v>
      </c>
      <c r="BC268" s="113">
        <v>-9.1891852173685718E-3</v>
      </c>
      <c r="BD268" s="113">
        <v>-0.1102462794960916</v>
      </c>
      <c r="BE268" s="113">
        <v>0.18587837261765586</v>
      </c>
      <c r="BF268" s="113">
        <v>-4.4934620815778863E-2</v>
      </c>
      <c r="BG268" s="113">
        <v>-0.19459975014814163</v>
      </c>
      <c r="BH268" s="113">
        <v>1.1496876646335067E-2</v>
      </c>
      <c r="BI268" s="113">
        <v>-6.664948424485246E-3</v>
      </c>
      <c r="BJ268" s="113">
        <v>5.3773069891792008E-2</v>
      </c>
      <c r="BK268" s="113">
        <v>-0.21506144457218859</v>
      </c>
      <c r="BL268" s="113">
        <v>0.13802279973796636</v>
      </c>
      <c r="BM268" s="113">
        <v>1.2751046899824037E-3</v>
      </c>
      <c r="BN268" s="113">
        <v>-4.7318593032502479E-2</v>
      </c>
      <c r="BO268" s="113">
        <v>-0.17380787023651523</v>
      </c>
      <c r="BP268" s="113">
        <v>4.3491305523781242E-2</v>
      </c>
      <c r="BQ268" s="113">
        <v>0.14501514838844556</v>
      </c>
      <c r="BR268" s="113">
        <v>3.0312183749036783E-2</v>
      </c>
      <c r="BS268" s="113">
        <v>0.22663402342485406</v>
      </c>
      <c r="BT268" s="113">
        <v>0.15734681372695519</v>
      </c>
      <c r="BU268" s="113">
        <v>-7.2473039783308282E-2</v>
      </c>
      <c r="BV268" s="113">
        <v>2.9425641274287182E-2</v>
      </c>
      <c r="BW268" s="113">
        <v>-3.1367271575360079E-3</v>
      </c>
      <c r="BX268" s="113">
        <v>8.1795156979254505E-2</v>
      </c>
      <c r="BY268" s="113">
        <v>0.19466940600604382</v>
      </c>
      <c r="BZ268" s="113">
        <v>0.48368308193273107</v>
      </c>
      <c r="CA268" s="113">
        <v>-4.5237300152105316E-2</v>
      </c>
      <c r="CB268" s="113">
        <v>-0.41563181287153517</v>
      </c>
      <c r="CC268" s="113">
        <v>0.10552913668464609</v>
      </c>
      <c r="CD268" s="113">
        <v>-0.15191177859265412</v>
      </c>
      <c r="CE268" s="113">
        <v>0.17679842259943332</v>
      </c>
      <c r="CF268" s="113">
        <v>0.41387852401458142</v>
      </c>
      <c r="CG268" s="113">
        <v>2.2333718528653238E-2</v>
      </c>
      <c r="CH268" s="113">
        <v>-5.7465427461442932E-2</v>
      </c>
      <c r="CI268" s="113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6" t="s">
        <v>159</v>
      </c>
      <c r="F269" s="67"/>
      <c r="G269" s="67"/>
      <c r="H269" s="67"/>
      <c r="I269" s="67"/>
      <c r="J269" s="67"/>
      <c r="K269" s="67"/>
      <c r="L269" s="67"/>
      <c r="M269" s="67"/>
      <c r="N269" s="187"/>
      <c r="O269" s="113">
        <v>267</v>
      </c>
      <c r="Q269" s="113">
        <v>0.69965523597881596</v>
      </c>
      <c r="R269" s="129">
        <v>5.4883937474928514E-2</v>
      </c>
      <c r="S269" s="129">
        <v>2.3463045398876933E-2</v>
      </c>
      <c r="T269" s="129">
        <v>-3.8969370164907868E-2</v>
      </c>
      <c r="U269" s="129">
        <v>-2.998329707705813E-2</v>
      </c>
      <c r="V269" s="129">
        <v>-9.0495795238495366E-2</v>
      </c>
      <c r="W269" s="129">
        <v>-1.6846313735654806E-2</v>
      </c>
      <c r="X269" s="129">
        <v>0.13227610215366956</v>
      </c>
      <c r="Y269" s="129">
        <v>-1.28647112796463E-2</v>
      </c>
      <c r="Z269" s="129">
        <v>0.24015422796605193</v>
      </c>
      <c r="AA269" s="129">
        <v>-0.13561150299896488</v>
      </c>
      <c r="AB269" s="129">
        <v>-0.27255160873451084</v>
      </c>
      <c r="AC269" s="129">
        <v>-0.37621918619798472</v>
      </c>
      <c r="AD269" s="129">
        <v>-0.10957536046150729</v>
      </c>
      <c r="AE269" s="129">
        <v>-0.15536912325669219</v>
      </c>
      <c r="AF269" s="129">
        <v>0.10344260887638586</v>
      </c>
      <c r="AG269" s="129">
        <v>7.3087717679714878E-2</v>
      </c>
      <c r="AH269" s="129">
        <v>-0.21682630609465567</v>
      </c>
      <c r="AI269" s="129">
        <v>-0.14463507102755566</v>
      </c>
      <c r="AJ269" s="129">
        <v>0.16751785972356203</v>
      </c>
      <c r="AK269" s="129">
        <v>5.6900676288729087E-2</v>
      </c>
      <c r="AL269" s="129">
        <v>9.2539208383613389E-2</v>
      </c>
      <c r="AM269" s="129">
        <v>-0.17032909372613667</v>
      </c>
      <c r="AN269" s="113">
        <v>-2.6049971013050979E-2</v>
      </c>
      <c r="AO269" s="113">
        <v>-0.2289513525042137</v>
      </c>
      <c r="AP269" s="113">
        <v>-0.31706888076853085</v>
      </c>
      <c r="AQ269" s="113">
        <v>-0.20957951768504954</v>
      </c>
      <c r="AR269" s="113">
        <v>-4.3127161607499707E-2</v>
      </c>
      <c r="AS269" s="113">
        <v>-7.4755737507863171E-2</v>
      </c>
      <c r="AT269" s="113">
        <v>-0.61168696655019195</v>
      </c>
      <c r="AU269" s="113">
        <v>-3.9662080615113247E-2</v>
      </c>
      <c r="AV269" s="113">
        <v>0.25795044006548679</v>
      </c>
      <c r="AW269" s="113">
        <v>0.12130430224361625</v>
      </c>
      <c r="AX269" s="113">
        <v>9.8476940669014312E-3</v>
      </c>
      <c r="AY269" s="113">
        <v>-8.7028561314953456E-2</v>
      </c>
      <c r="AZ269" s="113">
        <v>-1.0209925434168328E-2</v>
      </c>
      <c r="BA269" s="113">
        <v>-0.20231645682772689</v>
      </c>
      <c r="BB269" s="113">
        <v>-0.15166772979579957</v>
      </c>
      <c r="BC269" s="113">
        <v>-3.4615341983735941E-2</v>
      </c>
      <c r="BD269" s="113">
        <v>-0.11260703954716834</v>
      </c>
      <c r="BE269" s="113">
        <v>0.15863247475344369</v>
      </c>
      <c r="BF269" s="113">
        <v>-1.9192198652638059E-2</v>
      </c>
      <c r="BG269" s="113">
        <v>-0.19110606270597294</v>
      </c>
      <c r="BH269" s="113">
        <v>4.4795407158200636E-2</v>
      </c>
      <c r="BI269" s="113">
        <v>-3.3681533542247878E-2</v>
      </c>
      <c r="BJ269" s="113">
        <v>6.8702839726225914E-2</v>
      </c>
      <c r="BK269" s="113">
        <v>-0.32117159445947463</v>
      </c>
      <c r="BL269" s="113">
        <v>9.7914343179926366E-2</v>
      </c>
      <c r="BM269" s="113">
        <v>-3.8328818935773147E-2</v>
      </c>
      <c r="BN269" s="113">
        <v>-5.9962386028646175E-2</v>
      </c>
      <c r="BO269" s="113">
        <v>-0.16807042628760271</v>
      </c>
      <c r="BP269" s="113">
        <v>-3.9652381249711884E-2</v>
      </c>
      <c r="BQ269" s="113">
        <v>0.13340777776962731</v>
      </c>
      <c r="BR269" s="113">
        <v>5.5579262491814517E-2</v>
      </c>
      <c r="BS269" s="113">
        <v>0.1779744243184895</v>
      </c>
      <c r="BT269" s="113">
        <v>0.12235412626999063</v>
      </c>
      <c r="BU269" s="113">
        <v>-6.7056342732155494E-2</v>
      </c>
      <c r="BV269" s="113">
        <v>1.6283835944344512E-2</v>
      </c>
      <c r="BW269" s="113">
        <v>-5.6320651160952924E-2</v>
      </c>
      <c r="BX269" s="113">
        <v>8.0553572794249698E-2</v>
      </c>
      <c r="BY269" s="113">
        <v>7.8087509950149944E-2</v>
      </c>
      <c r="BZ269" s="113">
        <v>0.49911596604134706</v>
      </c>
      <c r="CA269" s="113">
        <v>-3.3919635363048331E-2</v>
      </c>
      <c r="CB269" s="113">
        <v>-0.42896393986810732</v>
      </c>
      <c r="CC269" s="113">
        <v>9.9284684036086326E-2</v>
      </c>
      <c r="CD269" s="113">
        <v>-0.17040879959127678</v>
      </c>
      <c r="CE269" s="113">
        <v>0.14578227464787974</v>
      </c>
      <c r="CF269" s="113">
        <v>0.35884753205453562</v>
      </c>
      <c r="CG269" s="113">
        <v>-2.6377546250653913E-2</v>
      </c>
      <c r="CH269" s="113">
        <v>-5.0453164255444632E-2</v>
      </c>
      <c r="CI269" s="113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3">
        <v>0.69965523597881596</v>
      </c>
      <c r="R271" s="129">
        <v>5.4883937474928514E-2</v>
      </c>
      <c r="S271" s="129">
        <v>2.3463045398876933E-2</v>
      </c>
      <c r="T271" s="129">
        <v>-3.8969370164907868E-2</v>
      </c>
      <c r="U271" s="129">
        <v>-2.998329707705813E-2</v>
      </c>
      <c r="V271" s="129">
        <v>-9.0495795238495366E-2</v>
      </c>
      <c r="W271" s="129">
        <v>-1.6846313735654806E-2</v>
      </c>
      <c r="X271" s="129">
        <v>0.13227610215366956</v>
      </c>
      <c r="Y271" s="129">
        <v>-1.28647112796463E-2</v>
      </c>
      <c r="Z271" s="129">
        <v>0.24015422796605193</v>
      </c>
      <c r="AA271" s="129">
        <v>-0.13561150299896485</v>
      </c>
      <c r="AB271" s="129">
        <v>-0.27255160873451084</v>
      </c>
      <c r="AC271" s="129">
        <v>-0.37621918619798472</v>
      </c>
      <c r="AD271" s="129">
        <v>-0.10957536046150729</v>
      </c>
      <c r="AE271" s="129">
        <v>-0.15536912325669219</v>
      </c>
      <c r="AF271" s="129">
        <v>0.10344260887638584</v>
      </c>
      <c r="AG271" s="129">
        <v>7.3087717679714878E-2</v>
      </c>
      <c r="AH271" s="129">
        <v>-0.2168263060946557</v>
      </c>
      <c r="AI271" s="129">
        <v>-0.14463507102755566</v>
      </c>
      <c r="AJ271" s="129">
        <v>0.16751785972356203</v>
      </c>
      <c r="AK271" s="129">
        <v>5.6900676288729087E-2</v>
      </c>
      <c r="AL271" s="129">
        <v>9.2539208383613389E-2</v>
      </c>
      <c r="AM271" s="129">
        <v>-0.17032909372613667</v>
      </c>
      <c r="AN271" s="113">
        <v>-2.6049971013050979E-2</v>
      </c>
      <c r="AO271" s="113">
        <v>-0.2289513525042137</v>
      </c>
      <c r="AP271" s="113">
        <v>-0.31706888076853085</v>
      </c>
      <c r="AQ271" s="113">
        <v>-0.20957951768504957</v>
      </c>
      <c r="AR271" s="113">
        <v>-4.3127161607499707E-2</v>
      </c>
      <c r="AS271" s="113">
        <v>-7.4755737507863171E-2</v>
      </c>
      <c r="AT271" s="113">
        <v>-0.61168696655019195</v>
      </c>
      <c r="AU271" s="113">
        <v>-3.9662080615113247E-2</v>
      </c>
      <c r="AV271" s="113">
        <v>0.25795044006548679</v>
      </c>
      <c r="AW271" s="113">
        <v>0.12130430224361625</v>
      </c>
      <c r="AX271" s="113">
        <v>9.8476940669014329E-3</v>
      </c>
      <c r="AY271" s="113">
        <v>-8.7028561314953456E-2</v>
      </c>
      <c r="AZ271" s="113">
        <v>-1.0209925434168326E-2</v>
      </c>
      <c r="BA271" s="113">
        <v>-0.20231645682772689</v>
      </c>
      <c r="BB271" s="113">
        <v>-0.15166772979579957</v>
      </c>
      <c r="BC271" s="113">
        <v>-3.4615341983735948E-2</v>
      </c>
      <c r="BD271" s="113">
        <v>-0.11260703954716834</v>
      </c>
      <c r="BE271" s="113">
        <v>0.15863247475344369</v>
      </c>
      <c r="BF271" s="113">
        <v>-1.9192198652638059E-2</v>
      </c>
      <c r="BG271" s="113">
        <v>-0.19110606270597294</v>
      </c>
      <c r="BH271" s="113">
        <v>4.4795407158200636E-2</v>
      </c>
      <c r="BI271" s="113">
        <v>-3.3681533542247878E-2</v>
      </c>
      <c r="BJ271" s="113">
        <v>6.8702839726225928E-2</v>
      </c>
      <c r="BK271" s="113">
        <v>-0.32117159445947463</v>
      </c>
      <c r="BL271" s="113">
        <v>9.7914343179926366E-2</v>
      </c>
      <c r="BM271" s="113">
        <v>-3.8328818935773147E-2</v>
      </c>
      <c r="BN271" s="113">
        <v>-5.9962386028646175E-2</v>
      </c>
      <c r="BO271" s="113">
        <v>-0.16807042628760271</v>
      </c>
      <c r="BP271" s="113">
        <v>-3.9652381249711897E-2</v>
      </c>
      <c r="BQ271" s="113">
        <v>0.13340777776962728</v>
      </c>
      <c r="BR271" s="113">
        <v>5.5579262491814517E-2</v>
      </c>
      <c r="BS271" s="113">
        <v>0.1779744243184895</v>
      </c>
      <c r="BT271" s="113">
        <v>0.12235412626999063</v>
      </c>
      <c r="BU271" s="113">
        <v>-6.7056342732155494E-2</v>
      </c>
      <c r="BV271" s="113">
        <v>1.6283835944344512E-2</v>
      </c>
      <c r="BW271" s="113">
        <v>-5.6320651160952917E-2</v>
      </c>
      <c r="BX271" s="113">
        <v>8.0553572794249698E-2</v>
      </c>
      <c r="BY271" s="113">
        <v>7.8087509950149944E-2</v>
      </c>
      <c r="BZ271" s="113">
        <v>0.49911596604134695</v>
      </c>
      <c r="CA271" s="113">
        <v>-3.3919635363048331E-2</v>
      </c>
      <c r="CB271" s="113">
        <v>-0.42896393986810727</v>
      </c>
      <c r="CC271" s="113">
        <v>9.9284684036086326E-2</v>
      </c>
      <c r="CD271" s="113">
        <v>-0.17040879959127678</v>
      </c>
      <c r="CE271" s="113">
        <v>0.14578227464787971</v>
      </c>
      <c r="CF271" s="113">
        <v>0.35884753205453562</v>
      </c>
      <c r="CG271" s="113">
        <v>-2.6377546250653913E-2</v>
      </c>
      <c r="CH271" s="113">
        <v>-5.0453164255444632E-2</v>
      </c>
      <c r="CI271" s="113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3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39">
        <v>0</v>
      </c>
      <c r="AN272" s="113">
        <v>0</v>
      </c>
      <c r="AO272" s="113">
        <v>0</v>
      </c>
      <c r="AP272" s="113">
        <v>0</v>
      </c>
      <c r="AQ272" s="113">
        <v>0</v>
      </c>
      <c r="AR272" s="113">
        <v>0</v>
      </c>
      <c r="AS272" s="113">
        <v>0</v>
      </c>
      <c r="AT272" s="113">
        <v>0</v>
      </c>
      <c r="AU272" s="113">
        <v>0</v>
      </c>
      <c r="AV272" s="113">
        <v>0</v>
      </c>
      <c r="AW272" s="113">
        <v>0</v>
      </c>
      <c r="AX272" s="113">
        <v>0</v>
      </c>
      <c r="AY272" s="113">
        <v>0</v>
      </c>
      <c r="AZ272" s="113">
        <v>0</v>
      </c>
      <c r="BA272" s="113">
        <v>0</v>
      </c>
      <c r="BB272" s="113">
        <v>0</v>
      </c>
      <c r="BC272" s="113">
        <v>0</v>
      </c>
      <c r="BD272" s="113">
        <v>0</v>
      </c>
      <c r="BE272" s="113">
        <v>0</v>
      </c>
      <c r="BF272" s="113">
        <v>0</v>
      </c>
      <c r="BG272" s="113">
        <v>0</v>
      </c>
      <c r="BH272" s="113">
        <v>0</v>
      </c>
      <c r="BI272" s="113">
        <v>0</v>
      </c>
      <c r="BJ272" s="113">
        <v>0</v>
      </c>
      <c r="BK272" s="113">
        <v>0</v>
      </c>
      <c r="BL272" s="113">
        <v>0</v>
      </c>
      <c r="BM272" s="113">
        <v>0</v>
      </c>
      <c r="BN272" s="113">
        <v>0</v>
      </c>
      <c r="BO272" s="113">
        <v>0</v>
      </c>
      <c r="BP272" s="113">
        <v>0</v>
      </c>
      <c r="BQ272" s="113">
        <v>0</v>
      </c>
      <c r="BR272" s="113">
        <v>0</v>
      </c>
      <c r="BS272" s="113">
        <v>0</v>
      </c>
      <c r="BT272" s="113">
        <v>0</v>
      </c>
      <c r="BU272" s="113">
        <v>0</v>
      </c>
      <c r="BV272" s="113">
        <v>0</v>
      </c>
      <c r="BW272" s="113">
        <v>0</v>
      </c>
      <c r="BX272" s="113">
        <v>0</v>
      </c>
      <c r="BY272" s="113">
        <v>0</v>
      </c>
      <c r="BZ272" s="113">
        <v>0</v>
      </c>
      <c r="CA272" s="113">
        <v>0</v>
      </c>
      <c r="CB272" s="113">
        <v>0</v>
      </c>
      <c r="CC272" s="113">
        <v>0</v>
      </c>
      <c r="CD272" s="113">
        <v>0</v>
      </c>
      <c r="CE272" s="113">
        <v>0</v>
      </c>
      <c r="CF272" s="113">
        <v>0</v>
      </c>
      <c r="CG272" s="113">
        <v>0</v>
      </c>
      <c r="CH272" s="113">
        <v>0</v>
      </c>
      <c r="CI272" s="113">
        <v>0</v>
      </c>
    </row>
    <row r="274" spans="5:87" s="69" customFormat="1" x14ac:dyDescent="0.2">
      <c r="E274" s="68"/>
      <c r="N274" s="10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3"/>
      <c r="AY274" s="113"/>
      <c r="AZ274" s="113"/>
      <c r="BA274" s="113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3"/>
      <c r="BM274" s="113"/>
      <c r="BN274" s="113"/>
      <c r="BO274" s="113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3"/>
      <c r="CA274" s="113"/>
      <c r="CB274" s="113"/>
      <c r="CC274" s="113"/>
      <c r="CD274" s="113"/>
      <c r="CE274" s="113"/>
      <c r="CF274" s="113"/>
      <c r="CG274" s="113"/>
      <c r="CH274" s="113"/>
      <c r="CI274" s="11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tabSelected="1" workbookViewId="0">
      <selection activeCell="G22" sqref="G22"/>
    </sheetView>
  </sheetViews>
  <sheetFormatPr defaultRowHeight="12.75" x14ac:dyDescent="0.2"/>
  <cols>
    <col min="2" max="2" width="13.42578125" bestFit="1" customWidth="1"/>
    <col min="3" max="3" width="3.140625" customWidth="1"/>
    <col min="4" max="4" width="4.5703125" customWidth="1"/>
    <col min="5" max="5" width="39.140625" customWidth="1"/>
    <col min="6" max="10" width="13.5703125" bestFit="1" customWidth="1"/>
    <col min="11" max="11" width="13.5703125" style="91" customWidth="1"/>
    <col min="12" max="12" width="13.7109375" customWidth="1"/>
    <col min="13" max="14" width="9.28515625" bestFit="1" customWidth="1"/>
  </cols>
  <sheetData>
    <row r="2" spans="2:18" ht="22.5" x14ac:dyDescent="0.35">
      <c r="C2" s="231" t="s">
        <v>292</v>
      </c>
      <c r="D2" s="231"/>
      <c r="E2" s="231"/>
      <c r="F2" s="231"/>
      <c r="G2" s="231"/>
      <c r="H2" s="231"/>
      <c r="I2" s="231"/>
      <c r="J2" s="231"/>
      <c r="K2" s="231"/>
      <c r="L2" s="231"/>
    </row>
    <row r="3" spans="2:18" s="91" customFormat="1" ht="23.25" customHeight="1" x14ac:dyDescent="0.25">
      <c r="C3" s="241" t="str">
        <f>'Model Inputs'!F5</f>
        <v>Canadian Niagara Power Inc.</v>
      </c>
      <c r="D3" s="241"/>
      <c r="E3" s="241"/>
      <c r="F3" s="241"/>
      <c r="G3" s="241"/>
      <c r="H3" s="241"/>
      <c r="I3" s="241"/>
      <c r="J3" s="241"/>
      <c r="K3" s="241"/>
      <c r="L3" s="241"/>
    </row>
    <row r="4" spans="2:18" s="91" customFormat="1" ht="15.75" x14ac:dyDescent="0.25">
      <c r="C4" s="88"/>
      <c r="D4" s="88"/>
      <c r="E4" s="88"/>
      <c r="F4" s="88"/>
      <c r="G4" s="88"/>
      <c r="H4" s="88"/>
      <c r="I4" s="88"/>
      <c r="J4" s="88"/>
      <c r="K4" s="88"/>
      <c r="L4" s="88"/>
    </row>
    <row r="6" spans="2:18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>
        <v>2021</v>
      </c>
      <c r="M6" s="2"/>
      <c r="N6" s="2"/>
      <c r="O6" s="2"/>
    </row>
    <row r="7" spans="2:18" x14ac:dyDescent="0.2">
      <c r="F7" s="14" t="s">
        <v>184</v>
      </c>
      <c r="G7" s="14" t="s">
        <v>185</v>
      </c>
      <c r="H7" s="14" t="s">
        <v>186</v>
      </c>
      <c r="I7" s="26"/>
      <c r="J7" s="26"/>
      <c r="K7" s="26"/>
      <c r="M7" s="26"/>
      <c r="N7" s="26"/>
      <c r="O7" s="26"/>
      <c r="P7" s="26"/>
    </row>
    <row r="8" spans="2:18" x14ac:dyDescent="0.2">
      <c r="C8" s="11" t="s">
        <v>163</v>
      </c>
      <c r="F8" s="26"/>
      <c r="G8" s="26"/>
      <c r="H8" s="26"/>
      <c r="I8" s="26"/>
      <c r="J8" s="26"/>
      <c r="K8" s="26"/>
      <c r="M8" s="26"/>
      <c r="N8" s="26"/>
      <c r="O8" s="26"/>
      <c r="P8" s="26"/>
    </row>
    <row r="9" spans="2:18" x14ac:dyDescent="0.2">
      <c r="F9" s="26"/>
      <c r="G9" s="26"/>
      <c r="H9" s="26"/>
      <c r="I9" s="26"/>
      <c r="J9" s="26"/>
      <c r="K9" s="26"/>
      <c r="M9" s="26"/>
      <c r="N9" s="26"/>
      <c r="O9" s="26"/>
      <c r="P9" s="26"/>
    </row>
    <row r="10" spans="2:18" ht="18.75" customHeight="1" x14ac:dyDescent="0.2">
      <c r="B10" s="219" t="s">
        <v>279</v>
      </c>
      <c r="D10" t="s">
        <v>162</v>
      </c>
      <c r="F10" s="85">
        <f>'Benchmarking Calculations'!G121</f>
        <v>22334374.513438709</v>
      </c>
      <c r="G10" s="85">
        <f>'Benchmarking Calculations'!H121</f>
        <v>23534556.543923914</v>
      </c>
      <c r="H10" s="85">
        <f>'Benchmarking Calculations'!I121</f>
        <v>23992197.893319473</v>
      </c>
      <c r="I10" s="90">
        <f>IF(ISNUMBER(I14),'Benchmarking Calculations'!J121,"na")</f>
        <v>24800660.501763545</v>
      </c>
      <c r="J10" s="90">
        <f>IF(ISNUMBER(J14),'Benchmarking Calculations'!K121,"na")</f>
        <v>25575450.958705559</v>
      </c>
      <c r="K10" s="90">
        <f>IF(ISNUMBER(K14),'Benchmarking Calculations'!L121,"na")</f>
        <v>26390794.347794488</v>
      </c>
      <c r="L10" s="90">
        <f>IF(ISNUMBER(L14),'Benchmarking Calculations'!M121,"na")</f>
        <v>27280820.504323706</v>
      </c>
      <c r="M10" s="85"/>
      <c r="N10" s="85"/>
      <c r="O10" s="85"/>
      <c r="P10" s="85"/>
      <c r="Q10" s="24"/>
      <c r="R10" s="24"/>
    </row>
    <row r="11" spans="2:18" s="91" customFormat="1" ht="18.75" customHeight="1" x14ac:dyDescent="0.2">
      <c r="B11" s="222" t="s">
        <v>280</v>
      </c>
      <c r="C11" s="178"/>
      <c r="D11" s="178" t="s">
        <v>277</v>
      </c>
      <c r="E11" s="178"/>
      <c r="F11" s="223"/>
      <c r="G11" s="223"/>
      <c r="H11" s="223">
        <v>1456194</v>
      </c>
      <c r="I11" s="224">
        <f>H11</f>
        <v>1456194</v>
      </c>
      <c r="J11" s="224">
        <f>I11</f>
        <v>1456194</v>
      </c>
      <c r="K11" s="224">
        <f>J11</f>
        <v>1456194</v>
      </c>
      <c r="L11" s="224">
        <f>K11</f>
        <v>1456194</v>
      </c>
      <c r="M11" s="85"/>
      <c r="N11" s="85"/>
      <c r="O11" s="85"/>
      <c r="P11" s="85"/>
      <c r="Q11" s="24"/>
      <c r="R11" s="24"/>
    </row>
    <row r="12" spans="2:18" s="91" customFormat="1" ht="18.75" customHeight="1" x14ac:dyDescent="0.2">
      <c r="B12" s="222" t="s">
        <v>281</v>
      </c>
      <c r="C12" s="178"/>
      <c r="D12" s="178" t="s">
        <v>278</v>
      </c>
      <c r="E12" s="178"/>
      <c r="F12" s="223"/>
      <c r="G12" s="223"/>
      <c r="H12" s="223">
        <f>H10-H11</f>
        <v>22536003.893319473</v>
      </c>
      <c r="I12" s="223">
        <f>I10-I11</f>
        <v>23344466.501763545</v>
      </c>
      <c r="J12" s="223">
        <f>J10-J11</f>
        <v>24119256.958705559</v>
      </c>
      <c r="K12" s="223">
        <f>K10-K11</f>
        <v>24934600.347794488</v>
      </c>
      <c r="L12" s="223">
        <f>L10-L11</f>
        <v>25824626.504323706</v>
      </c>
      <c r="M12" s="85"/>
      <c r="N12" s="85"/>
      <c r="O12" s="85"/>
      <c r="P12" s="85"/>
      <c r="Q12" s="24"/>
      <c r="R12" s="24"/>
    </row>
    <row r="13" spans="2:18" ht="18.75" customHeight="1" x14ac:dyDescent="0.2">
      <c r="F13" s="85"/>
      <c r="G13" s="85"/>
      <c r="H13" s="85"/>
      <c r="I13" s="85"/>
      <c r="J13" s="85"/>
      <c r="K13" s="85"/>
      <c r="M13" s="85"/>
      <c r="N13" s="85"/>
      <c r="O13" s="85"/>
      <c r="P13" s="85"/>
      <c r="Q13" s="24"/>
      <c r="R13" s="24"/>
    </row>
    <row r="14" spans="2:18" ht="18.75" customHeight="1" x14ac:dyDescent="0.2">
      <c r="B14" s="219" t="s">
        <v>282</v>
      </c>
      <c r="D14" t="s">
        <v>150</v>
      </c>
      <c r="F14" s="85">
        <f>'Benchmarking Calculations'!G257</f>
        <v>19620561.575106725</v>
      </c>
      <c r="G14" s="85">
        <f>'Benchmarking Calculations'!H257</f>
        <v>20204248.872791592</v>
      </c>
      <c r="H14" s="85">
        <f>'Benchmarking Calculations'!I257</f>
        <v>20444658.22697635</v>
      </c>
      <c r="I14" s="90">
        <f>IF(ISNUMBER('Benchmarking Calculations'!J257),'Benchmarking Calculations'!J257,"na")</f>
        <v>21207353.465874907</v>
      </c>
      <c r="J14" s="90">
        <f>IF(ISNUMBER('Benchmarking Calculations'!K257),'Benchmarking Calculations'!K257,"na")</f>
        <v>22026055.064349946</v>
      </c>
      <c r="K14" s="90">
        <f>IF(ISNUMBER('Benchmarking Calculations'!L257),'Benchmarking Calculations'!L257,"na")</f>
        <v>22857913.480350606</v>
      </c>
      <c r="L14" s="90">
        <f>IF(ISNUMBER('Benchmarking Calculations'!M257),'Benchmarking Calculations'!M257,"na")</f>
        <v>23725499.105880268</v>
      </c>
      <c r="M14" s="85"/>
      <c r="N14" s="85"/>
      <c r="O14" s="85"/>
      <c r="P14" s="85"/>
      <c r="Q14" s="24"/>
      <c r="R14" s="24"/>
    </row>
    <row r="15" spans="2:18" ht="18.75" customHeight="1" x14ac:dyDescent="0.2">
      <c r="F15" s="85"/>
      <c r="G15" s="85"/>
      <c r="H15" s="85"/>
      <c r="I15" s="85"/>
      <c r="J15" s="85"/>
      <c r="K15" s="85"/>
      <c r="M15" s="85"/>
      <c r="N15" s="85"/>
      <c r="O15" s="85"/>
      <c r="P15" s="85"/>
      <c r="Q15" s="24"/>
      <c r="R15" s="24"/>
    </row>
    <row r="16" spans="2:18" ht="18.75" customHeight="1" x14ac:dyDescent="0.2">
      <c r="B16" s="219" t="s">
        <v>283</v>
      </c>
      <c r="D16" t="s">
        <v>160</v>
      </c>
      <c r="F16" s="85">
        <f t="shared" ref="F16:H16" si="0">F10-F14</f>
        <v>2713812.938331984</v>
      </c>
      <c r="G16" s="85">
        <f t="shared" si="0"/>
        <v>3330307.6711323224</v>
      </c>
      <c r="H16" s="85">
        <f t="shared" si="0"/>
        <v>3547539.6663431227</v>
      </c>
      <c r="I16" s="90">
        <f>IF(ISNUMBER(I14),I10-I14,"na")</f>
        <v>3593307.0358886383</v>
      </c>
      <c r="J16" s="90">
        <f t="shared" ref="J16" si="1">IF(ISNUMBER(J14),J10-J14,"na")</f>
        <v>3549395.8943556137</v>
      </c>
      <c r="K16" s="90">
        <f>IF(ISNUMBER(K14),K10-K14,"na")</f>
        <v>3532880.8674438819</v>
      </c>
      <c r="L16" s="90">
        <f>IF(ISNUMBER(L14),L10-L14,"na")</f>
        <v>3555321.3984434381</v>
      </c>
      <c r="M16" s="85"/>
      <c r="N16" s="85"/>
      <c r="O16" s="85"/>
      <c r="P16" s="85"/>
      <c r="Q16" s="24"/>
      <c r="R16" s="24"/>
    </row>
    <row r="17" spans="2:18" s="91" customFormat="1" ht="18.75" customHeight="1" x14ac:dyDescent="0.2">
      <c r="B17" s="222" t="s">
        <v>285</v>
      </c>
      <c r="C17" s="178"/>
      <c r="D17" s="178" t="s">
        <v>284</v>
      </c>
      <c r="E17" s="178"/>
      <c r="F17" s="223"/>
      <c r="G17" s="223"/>
      <c r="H17" s="223">
        <f>H12-H14</f>
        <v>2091345.6663431227</v>
      </c>
      <c r="I17" s="223">
        <f>I12-I14</f>
        <v>2137113.0358886383</v>
      </c>
      <c r="J17" s="223">
        <f>J12-J14</f>
        <v>2093201.8943556137</v>
      </c>
      <c r="K17" s="223">
        <f>K12-K14</f>
        <v>2076686.8674438819</v>
      </c>
      <c r="L17" s="223">
        <f>L12-L14</f>
        <v>2099127.3984434381</v>
      </c>
      <c r="M17" s="85"/>
      <c r="N17" s="85"/>
      <c r="O17" s="85"/>
      <c r="P17" s="85"/>
      <c r="Q17" s="24"/>
      <c r="R17" s="24"/>
    </row>
    <row r="18" spans="2:18" ht="18.75" customHeight="1" x14ac:dyDescent="0.2">
      <c r="F18" s="85"/>
      <c r="G18" s="85"/>
      <c r="H18" s="85"/>
      <c r="I18" s="85"/>
      <c r="J18" s="85"/>
      <c r="K18" s="85"/>
      <c r="M18" s="85"/>
      <c r="N18" s="85"/>
      <c r="O18" s="85"/>
      <c r="P18" s="85"/>
      <c r="Q18" s="24"/>
      <c r="R18" s="24"/>
    </row>
    <row r="19" spans="2:18" ht="18" customHeight="1" x14ac:dyDescent="0.2">
      <c r="B19" s="219" t="s">
        <v>286</v>
      </c>
      <c r="D19" s="11" t="s">
        <v>183</v>
      </c>
      <c r="E19" s="11"/>
      <c r="F19" s="165">
        <f>LN(F10/F14)</f>
        <v>0.12954887332885678</v>
      </c>
      <c r="G19" s="165">
        <f t="shared" ref="G19:H19" si="2">LN(G10/G14)</f>
        <v>0.15257690974146307</v>
      </c>
      <c r="H19" s="165">
        <f t="shared" si="2"/>
        <v>0.16000705274473104</v>
      </c>
      <c r="I19" s="220">
        <f>IF(ISNUMBER(I16),LN(I10/I14),"na")</f>
        <v>0.15652230281864499</v>
      </c>
      <c r="J19" s="220">
        <f t="shared" ref="J19" si="3">IF(ISNUMBER(J16),LN(J10/J14),"na")</f>
        <v>0.14940687076608128</v>
      </c>
      <c r="K19" s="220">
        <f>IF(ISNUMBER(K16),LN(K10/K14),"na")</f>
        <v>0.14371787001995481</v>
      </c>
      <c r="L19" s="220">
        <f>IF(ISNUMBER(L16),LN(L10/L14),"na")</f>
        <v>0.13963352825742631</v>
      </c>
      <c r="M19" s="26"/>
      <c r="N19" s="26"/>
      <c r="O19" s="26"/>
      <c r="P19" s="26"/>
    </row>
    <row r="20" spans="2:18" s="91" customFormat="1" ht="36" customHeight="1" x14ac:dyDescent="0.2">
      <c r="B20" s="222" t="s">
        <v>287</v>
      </c>
      <c r="C20" s="178"/>
      <c r="D20" s="242" t="s">
        <v>289</v>
      </c>
      <c r="E20" s="242"/>
      <c r="F20" s="225"/>
      <c r="G20" s="225"/>
      <c r="H20" s="225">
        <f>LN(H12/H14)</f>
        <v>9.7392566361688804E-2</v>
      </c>
      <c r="I20" s="225">
        <f>LN(I12/I14)</f>
        <v>9.6011992244766864E-2</v>
      </c>
      <c r="J20" s="225">
        <f>LN(J12/J14)</f>
        <v>9.0784491650539215E-2</v>
      </c>
      <c r="K20" s="225">
        <f>LN(K12/K14)</f>
        <v>8.6959030733719786E-2</v>
      </c>
      <c r="L20" s="225">
        <f>LN(L12/L14)</f>
        <v>8.477817093513608E-2</v>
      </c>
      <c r="M20" s="26"/>
      <c r="N20" s="26"/>
      <c r="O20" s="26"/>
      <c r="P20" s="26"/>
    </row>
    <row r="21" spans="2:18" ht="18.75" customHeight="1" x14ac:dyDescent="0.2">
      <c r="F21" s="166"/>
      <c r="G21" s="166"/>
      <c r="H21" s="166"/>
      <c r="I21" s="87"/>
      <c r="J21" s="87"/>
      <c r="K21" s="87"/>
      <c r="M21" s="26"/>
      <c r="N21" s="26"/>
      <c r="O21" s="26"/>
      <c r="P21" s="26"/>
    </row>
    <row r="22" spans="2:18" ht="18.75" customHeight="1" x14ac:dyDescent="0.2">
      <c r="D22" t="s">
        <v>180</v>
      </c>
      <c r="F22" s="167"/>
      <c r="G22" s="167"/>
      <c r="H22" s="167">
        <f>AVERAGE(F19:H19)</f>
        <v>0.14737761193835031</v>
      </c>
      <c r="I22" s="221">
        <f>IF(ISNUMBER(I19),AVERAGE(G19:I19),"na")</f>
        <v>0.15636875510161305</v>
      </c>
      <c r="J22" s="221">
        <f t="shared" ref="J22:L23" si="4">IF(ISNUMBER(J19),AVERAGE(H19:J19),"na")</f>
        <v>0.15531207544315243</v>
      </c>
      <c r="K22" s="221">
        <f>IF(ISNUMBER(K19),AVERAGE(I19:K19),"na")</f>
        <v>0.14988234786822704</v>
      </c>
      <c r="L22" s="221">
        <f>IF(ISNUMBER(L19),AVERAGE(J19:L19),"na")</f>
        <v>0.14425275634782081</v>
      </c>
      <c r="M22" s="26"/>
      <c r="N22" s="26"/>
      <c r="O22" s="26"/>
      <c r="P22" s="26"/>
    </row>
    <row r="23" spans="2:18" s="91" customFormat="1" ht="18.75" customHeight="1" x14ac:dyDescent="0.2">
      <c r="B23" s="3"/>
      <c r="C23" s="3"/>
      <c r="D23" s="178" t="s">
        <v>290</v>
      </c>
      <c r="E23" s="178"/>
      <c r="F23" s="226"/>
      <c r="G23" s="226"/>
      <c r="H23" s="226"/>
      <c r="I23" s="227"/>
      <c r="J23" s="227">
        <f t="shared" si="4"/>
        <v>9.4729683418998289E-2</v>
      </c>
      <c r="K23" s="227">
        <f t="shared" si="4"/>
        <v>9.1251838209675293E-2</v>
      </c>
      <c r="L23" s="227">
        <f t="shared" si="4"/>
        <v>8.7507231106465022E-2</v>
      </c>
      <c r="M23" s="26"/>
      <c r="N23" s="26"/>
      <c r="O23" s="26"/>
      <c r="P23" s="26"/>
    </row>
    <row r="24" spans="2:18" ht="18.75" customHeight="1" x14ac:dyDescent="0.2">
      <c r="F24" s="26"/>
      <c r="G24" s="26"/>
      <c r="H24" s="26"/>
      <c r="I24" s="26"/>
      <c r="J24" s="26"/>
      <c r="K24" s="26"/>
      <c r="M24" s="26"/>
      <c r="N24" s="26"/>
      <c r="O24" s="26"/>
      <c r="P24" s="26"/>
    </row>
    <row r="25" spans="2:18" ht="18.75" customHeight="1" x14ac:dyDescent="0.45">
      <c r="D25" s="11" t="s">
        <v>161</v>
      </c>
      <c r="F25" s="122"/>
      <c r="G25" s="37"/>
      <c r="H25" s="37"/>
      <c r="I25" s="37"/>
      <c r="J25" s="37"/>
      <c r="K25" s="37"/>
      <c r="M25" s="26"/>
      <c r="N25" s="26"/>
      <c r="O25" s="26"/>
      <c r="P25" s="26"/>
    </row>
    <row r="26" spans="2:18" x14ac:dyDescent="0.2">
      <c r="K26"/>
    </row>
    <row r="27" spans="2:18" ht="15" x14ac:dyDescent="0.25">
      <c r="E27" t="s">
        <v>181</v>
      </c>
      <c r="F27" s="147">
        <f>IF(F19&lt;-0.25,1,IF(F19&lt;-0.1,2,IF(F19&lt;0.1,3,IF(F19&lt;0.25,4,5))))</f>
        <v>4</v>
      </c>
      <c r="G27" s="147">
        <f t="shared" ref="G27" si="5">IF(G19&lt;-0.25,1,IF(G19&lt;-0.1,2,IF(G19&lt;0.1,3,IF(G19&lt;0.25,4,5))))</f>
        <v>4</v>
      </c>
      <c r="H27" s="147">
        <f>IF($H$19&lt;-0.25,1,IF($H$19&lt;-0.1,2,IF($H$19&lt;0.1,3,IF($H$19&lt;0.25,4,5))))</f>
        <v>4</v>
      </c>
      <c r="I27" s="147">
        <f>IF(ISNUMBER(I19),IF(I19&lt;-0.25,1,IF(I19&lt;-0.1,2,IF(I19&lt;0.1,3,IF(I19&lt;0.25,4,5)))),"na")</f>
        <v>4</v>
      </c>
      <c r="J27" s="147">
        <f t="shared" ref="J27:J28" si="6">IF(ISNUMBER(J19),IF(J19&lt;-0.25,1,IF(J19&lt;-0.1,2,IF(J19&lt;0.1,3,IF(J19&lt;0.25,4,5)))),"na")</f>
        <v>4</v>
      </c>
      <c r="K27" s="147">
        <f>IF(ISNUMBER(K19),IF(K19&lt;-0.25,1,IF(K19&lt;-0.1,2,IF(K19&lt;0.1,3,IF(K19&lt;0.25,4,5)))),"na")</f>
        <v>4</v>
      </c>
      <c r="L27" s="147">
        <f>IF(ISNUMBER(L19),IF(L19&lt;-0.25,1,IF(L19&lt;-0.1,2,IF(L19&lt;0.1,3,IF(L19&lt;0.25,4,5)))),"na")</f>
        <v>4</v>
      </c>
    </row>
    <row r="28" spans="2:18" s="91" customFormat="1" ht="15" x14ac:dyDescent="0.25">
      <c r="E28" s="178" t="s">
        <v>288</v>
      </c>
      <c r="F28" s="229"/>
      <c r="G28" s="229"/>
      <c r="H28" s="229">
        <f>IF($H$20&lt;-0.25,1,IF($H$20&lt;-0.1,2,IF($H$20&lt;0.1,3,IF($H$20&lt;0.25,4,5))))</f>
        <v>3</v>
      </c>
      <c r="I28" s="229">
        <f>IF(ISNUMBER(I20),IF(I20&lt;-0.25,1,IF(I20&lt;-0.1,2,IF(I20&lt;0.1,3,IF(I20&lt;0.25,4,5)))),"na")</f>
        <v>3</v>
      </c>
      <c r="J28" s="229">
        <f t="shared" si="6"/>
        <v>3</v>
      </c>
      <c r="K28" s="229">
        <f>IF(ISNUMBER(K20),IF(K20&lt;-0.25,1,IF(K20&lt;-0.1,2,IF(K20&lt;0.1,3,IF(K20&lt;0.25,4,5)))),"na")</f>
        <v>3</v>
      </c>
      <c r="L28" s="229">
        <f>IF(ISNUMBER(L20),IF(L20&lt;-0.25,1,IF(L20&lt;-0.1,2,IF(L20&lt;0.1,3,IF(L20&lt;0.25,4,5)))),"na")</f>
        <v>3</v>
      </c>
    </row>
    <row r="30" spans="2:18" ht="15" x14ac:dyDescent="0.25">
      <c r="E30" t="s">
        <v>155</v>
      </c>
      <c r="H30" s="147">
        <f>IF(H22&lt;-0.25,1,IF(H22&lt;-0.1,2,IF(H22&lt;0.1,3,IF(H22&lt;0.25,4,5))))</f>
        <v>4</v>
      </c>
      <c r="I30" s="147">
        <f>IF(I22&lt;-0.25,1,IF(I22&lt;-0.1,2,IF(I22&lt;0.1,3,IF(I22&lt;0.25,4,5))))</f>
        <v>4</v>
      </c>
      <c r="J30" s="147">
        <f>IF(J22&lt;-0.25,1,IF(J22&lt;-0.1,2,IF(J22&lt;0.1,3,IF(J22&lt;0.25,4,5))))</f>
        <v>4</v>
      </c>
      <c r="K30" s="147">
        <f>IF(K22&lt;-0.25,1,IF(K22&lt;-0.1,2,IF(K22&lt;0.1,3,IF(K22&lt;0.25,4,5))))</f>
        <v>4</v>
      </c>
      <c r="L30" s="147">
        <f>IF(L22&lt;-0.25,1,IF(L22&lt;-0.1,2,IF(L22&lt;0.1,3,IF(L22&lt;0.25,4,5))))</f>
        <v>4</v>
      </c>
    </row>
    <row r="31" spans="2:18" ht="15" x14ac:dyDescent="0.25">
      <c r="E31" s="178" t="s">
        <v>291</v>
      </c>
      <c r="F31" s="228"/>
      <c r="G31" s="178"/>
      <c r="H31" s="178"/>
      <c r="I31" s="178"/>
      <c r="J31" s="229">
        <f>IF(J23&lt;-0.25,1,IF(J23&lt;-0.1,2,IF(J23&lt;0.1,3,IF(J23&lt;0.25,4,5))))</f>
        <v>3</v>
      </c>
      <c r="K31" s="229">
        <f>IF(K23&lt;-0.25,1,IF(K23&lt;-0.1,2,IF(K23&lt;0.1,3,IF(K23&lt;0.25,4,5))))</f>
        <v>3</v>
      </c>
      <c r="L31" s="229">
        <f>IF(L23&lt;-0.25,1,IF(L23&lt;-0.1,2,IF(L23&lt;0.1,3,IF(L23&lt;0.25,4,5))))</f>
        <v>3</v>
      </c>
    </row>
    <row r="33" spans="4:6" x14ac:dyDescent="0.2">
      <c r="D33" s="11"/>
    </row>
    <row r="35" spans="4:6" x14ac:dyDescent="0.2">
      <c r="F35" s="140"/>
    </row>
  </sheetData>
  <mergeCells count="3">
    <mergeCell ref="C2:L2"/>
    <mergeCell ref="C3:L3"/>
    <mergeCell ref="D20:E2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Beharriell, Greg</cp:lastModifiedBy>
  <cp:lastPrinted>2016-10-19T13:01:46Z</cp:lastPrinted>
  <dcterms:created xsi:type="dcterms:W3CDTF">2016-07-20T15:58:10Z</dcterms:created>
  <dcterms:modified xsi:type="dcterms:W3CDTF">2016-12-28T04:28:06Z</dcterms:modified>
</cp:coreProperties>
</file>