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/>
  </bookViews>
  <sheets>
    <sheet name="Monthly Data" sheetId="1" r:id="rId1"/>
    <sheet name="OLS Model" sheetId="577" r:id="rId2"/>
    <sheet name="Forecasting Data" sheetId="32" r:id="rId3"/>
    <sheet name="Predicted Monthly Data" sheetId="578" r:id="rId4"/>
    <sheet name="Predicted Monthly Data Summ" sheetId="579" r:id="rId5"/>
    <sheet name="PredictedAnnualDataSumm" sheetId="582" r:id="rId6"/>
    <sheet name="PredictedAnnualDataSumm2" sheetId="583" r:id="rId7"/>
    <sheet name="Normalized Monthly Data" sheetId="580" r:id="rId8"/>
    <sheet name="Normalized Monthly Data Summ" sheetId="581" r:id="rId9"/>
    <sheet name="NormalizedAnnualDataSumm" sheetId="584" r:id="rId10"/>
    <sheet name="NormalizedAnnualDataSumm2" sheetId="585" r:id="rId11"/>
    <sheet name="Summary T Stats" sheetId="586" r:id="rId12"/>
  </sheets>
  <definedNames>
    <definedName name="Customers">'OLS Model'!$B$25</definedName>
    <definedName name="LonCDD">'OLS Model'!$B$19</definedName>
    <definedName name="LonHDD">'OLS Model'!$B$18</definedName>
    <definedName name="MonthDays">'OLS Model'!$B$20</definedName>
    <definedName name="OntGDP">'OLS Model'!$B$24</definedName>
    <definedName name="PeakDays">'OLS Model'!$B$21</definedName>
    <definedName name="Population">'OLS Model'!$B$23</definedName>
    <definedName name="WSkWh">'OLS Model'!$B$17</definedName>
    <definedName name="Year">'OLS Model'!$B$22</definedName>
  </definedNames>
  <calcPr calcId="145621" iterate="1"/>
  <pivotCaches>
    <pivotCache cacheId="0" r:id="rId13"/>
    <pivotCache cacheId="1" r:id="rId14"/>
    <pivotCache cacheId="2" r:id="rId15"/>
  </pivotCaches>
</workbook>
</file>

<file path=xl/calcChain.xml><?xml version="1.0" encoding="utf-8"?>
<calcChain xmlns="http://schemas.openxmlformats.org/spreadsheetml/2006/main">
  <c r="E6" i="585" l="1"/>
  <c r="E7" i="585"/>
  <c r="E8" i="585"/>
  <c r="E9" i="585"/>
  <c r="E10" i="585"/>
  <c r="E11" i="585"/>
  <c r="E12" i="585"/>
  <c r="E13" i="585"/>
  <c r="E14" i="585"/>
  <c r="E15" i="585"/>
  <c r="E5" i="585"/>
  <c r="C6" i="585"/>
  <c r="C7" i="585"/>
  <c r="C8" i="585"/>
  <c r="C9" i="585"/>
  <c r="C10" i="585"/>
  <c r="C11" i="585"/>
  <c r="C12" i="585"/>
  <c r="C13" i="585"/>
  <c r="C5" i="585"/>
  <c r="B2" i="581"/>
  <c r="B3" i="581"/>
  <c r="B4" i="581"/>
  <c r="B5" i="581"/>
  <c r="B6" i="581"/>
  <c r="B7" i="581"/>
  <c r="B8" i="581"/>
  <c r="B9" i="581"/>
  <c r="B10" i="581"/>
  <c r="B11" i="581"/>
  <c r="B12" i="581"/>
  <c r="B13" i="581"/>
  <c r="B14" i="581"/>
  <c r="B15" i="581"/>
  <c r="B16" i="581"/>
  <c r="B17" i="581"/>
  <c r="B18" i="581"/>
  <c r="B19" i="581"/>
  <c r="B20" i="581"/>
  <c r="B21" i="581"/>
  <c r="B22" i="581"/>
  <c r="B23" i="581"/>
  <c r="B24" i="581"/>
  <c r="B25" i="581"/>
  <c r="B26" i="581"/>
  <c r="B27" i="581"/>
  <c r="B28" i="581"/>
  <c r="B29" i="581"/>
  <c r="B30" i="581"/>
  <c r="B31" i="581"/>
  <c r="B32" i="581"/>
  <c r="B33" i="581"/>
  <c r="B34" i="581"/>
  <c r="B35" i="581"/>
  <c r="B36" i="581"/>
  <c r="B37" i="581"/>
  <c r="B38" i="581"/>
  <c r="B39" i="581"/>
  <c r="B40" i="581"/>
  <c r="B41" i="581"/>
  <c r="B42" i="581"/>
  <c r="B43" i="581"/>
  <c r="B44" i="581"/>
  <c r="B45" i="581"/>
  <c r="B46" i="581"/>
  <c r="B47" i="581"/>
  <c r="B48" i="581"/>
  <c r="B49" i="581"/>
  <c r="B50" i="581"/>
  <c r="B51" i="581"/>
  <c r="B52" i="581"/>
  <c r="B53" i="581"/>
  <c r="B54" i="581"/>
  <c r="B55" i="581"/>
  <c r="B56" i="581"/>
  <c r="B57" i="581"/>
  <c r="B58" i="581"/>
  <c r="B59" i="581"/>
  <c r="B60" i="581"/>
  <c r="B61" i="581"/>
  <c r="B62" i="581"/>
  <c r="B63" i="581"/>
  <c r="B64" i="581"/>
  <c r="B65" i="581"/>
  <c r="B66" i="581"/>
  <c r="B67" i="581"/>
  <c r="B68" i="581"/>
  <c r="B69" i="581"/>
  <c r="B70" i="581"/>
  <c r="B71" i="581"/>
  <c r="B72" i="581"/>
  <c r="B73" i="581"/>
  <c r="B74" i="581"/>
  <c r="B75" i="581"/>
  <c r="B76" i="581"/>
  <c r="B77" i="581"/>
  <c r="B78" i="581"/>
  <c r="B79" i="581"/>
  <c r="B80" i="581"/>
  <c r="B81" i="581"/>
  <c r="B82" i="581"/>
  <c r="B83" i="581"/>
  <c r="B84" i="581"/>
  <c r="B85" i="581"/>
  <c r="B86" i="581"/>
  <c r="B87" i="581"/>
  <c r="B88" i="581"/>
  <c r="B89" i="581"/>
  <c r="B90" i="581"/>
  <c r="B91" i="581"/>
  <c r="B92" i="581"/>
  <c r="B93" i="581"/>
  <c r="B94" i="581"/>
  <c r="B95" i="581"/>
  <c r="B96" i="581"/>
  <c r="B97" i="581"/>
  <c r="B98" i="581"/>
  <c r="B99" i="581"/>
  <c r="B100" i="581"/>
  <c r="B101" i="581"/>
  <c r="B102" i="581"/>
  <c r="B103" i="581"/>
  <c r="B104" i="581"/>
  <c r="B105" i="581"/>
  <c r="B106" i="581"/>
  <c r="B107" i="581"/>
  <c r="B108" i="581"/>
  <c r="B109" i="581"/>
  <c r="B110" i="581"/>
  <c r="B111" i="581"/>
  <c r="B112" i="581"/>
  <c r="B113" i="581"/>
  <c r="B114" i="581"/>
  <c r="B115" i="581"/>
  <c r="B116" i="581"/>
  <c r="B117" i="581"/>
  <c r="B118" i="581"/>
  <c r="B119" i="581"/>
  <c r="B120" i="581"/>
  <c r="B121" i="581"/>
  <c r="B122" i="581"/>
  <c r="B123" i="581"/>
  <c r="B124" i="581"/>
  <c r="B125" i="581"/>
  <c r="B126" i="581"/>
  <c r="B127" i="581"/>
  <c r="B128" i="581"/>
  <c r="B129" i="581"/>
  <c r="B130" i="581"/>
  <c r="B131" i="581"/>
  <c r="B132" i="581"/>
  <c r="B133" i="581"/>
  <c r="B134" i="581"/>
  <c r="B135" i="581"/>
  <c r="B136" i="581"/>
  <c r="B137" i="581"/>
  <c r="B138" i="581"/>
  <c r="B139" i="581"/>
  <c r="B140" i="581"/>
  <c r="B141" i="581"/>
  <c r="B142" i="581"/>
  <c r="B143" i="581"/>
  <c r="B144" i="581"/>
  <c r="B145" i="581"/>
  <c r="U2" i="580"/>
  <c r="U3" i="580"/>
  <c r="U4" i="580"/>
  <c r="U5" i="580"/>
  <c r="U6" i="580"/>
  <c r="U7" i="580"/>
  <c r="U8" i="580"/>
  <c r="U9" i="580"/>
  <c r="U10" i="580"/>
  <c r="U11" i="580"/>
  <c r="U12" i="580"/>
  <c r="U13" i="580"/>
  <c r="U14" i="580"/>
  <c r="U15" i="580"/>
  <c r="U16" i="580"/>
  <c r="U17" i="580"/>
  <c r="U18" i="580"/>
  <c r="U19" i="580"/>
  <c r="U20" i="580"/>
  <c r="U21" i="580"/>
  <c r="U22" i="580"/>
  <c r="U23" i="580"/>
  <c r="U24" i="580"/>
  <c r="U25" i="580"/>
  <c r="U26" i="580"/>
  <c r="U27" i="580"/>
  <c r="U28" i="580"/>
  <c r="U29" i="580"/>
  <c r="U30" i="580"/>
  <c r="U31" i="580"/>
  <c r="U32" i="580"/>
  <c r="U33" i="580"/>
  <c r="U34" i="580"/>
  <c r="U35" i="580"/>
  <c r="U36" i="580"/>
  <c r="U37" i="580"/>
  <c r="U38" i="580"/>
  <c r="U39" i="580"/>
  <c r="U40" i="580"/>
  <c r="U41" i="580"/>
  <c r="U42" i="580"/>
  <c r="U43" i="580"/>
  <c r="U44" i="580"/>
  <c r="U45" i="580"/>
  <c r="U46" i="580"/>
  <c r="U47" i="580"/>
  <c r="U48" i="580"/>
  <c r="U49" i="580"/>
  <c r="U50" i="580"/>
  <c r="U51" i="580"/>
  <c r="U52" i="580"/>
  <c r="U53" i="580"/>
  <c r="U54" i="580"/>
  <c r="U55" i="580"/>
  <c r="U56" i="580"/>
  <c r="U57" i="580"/>
  <c r="U58" i="580"/>
  <c r="U59" i="580"/>
  <c r="U60" i="580"/>
  <c r="U61" i="580"/>
  <c r="U62" i="580"/>
  <c r="U63" i="580"/>
  <c r="U64" i="580"/>
  <c r="U65" i="580"/>
  <c r="U66" i="580"/>
  <c r="U67" i="580"/>
  <c r="U68" i="580"/>
  <c r="U69" i="580"/>
  <c r="U70" i="580"/>
  <c r="U71" i="580"/>
  <c r="U72" i="580"/>
  <c r="U73" i="580"/>
  <c r="U74" i="580"/>
  <c r="U75" i="580"/>
  <c r="U76" i="580"/>
  <c r="U77" i="580"/>
  <c r="U78" i="580"/>
  <c r="U79" i="580"/>
  <c r="U80" i="580"/>
  <c r="U81" i="580"/>
  <c r="U82" i="580"/>
  <c r="U83" i="580"/>
  <c r="U84" i="580"/>
  <c r="U85" i="580"/>
  <c r="U86" i="580"/>
  <c r="U87" i="580"/>
  <c r="U88" i="580"/>
  <c r="U89" i="580"/>
  <c r="U90" i="580"/>
  <c r="U91" i="580"/>
  <c r="U92" i="580"/>
  <c r="U93" i="580"/>
  <c r="U94" i="580"/>
  <c r="U95" i="580"/>
  <c r="U96" i="580"/>
  <c r="U97" i="580"/>
  <c r="U98" i="580"/>
  <c r="U99" i="580"/>
  <c r="U100" i="580"/>
  <c r="U101" i="580"/>
  <c r="U102" i="580"/>
  <c r="U103" i="580"/>
  <c r="U104" i="580"/>
  <c r="U105" i="580"/>
  <c r="U106" i="580"/>
  <c r="U107" i="580"/>
  <c r="U108" i="580"/>
  <c r="U109" i="580"/>
  <c r="U110" i="580"/>
  <c r="U111" i="580"/>
  <c r="U112" i="580"/>
  <c r="U113" i="580"/>
  <c r="U114" i="580"/>
  <c r="U115" i="580"/>
  <c r="U116" i="580"/>
  <c r="U117" i="580"/>
  <c r="U118" i="580"/>
  <c r="U119" i="580"/>
  <c r="U120" i="580"/>
  <c r="U121" i="580"/>
  <c r="U122" i="580"/>
  <c r="U123" i="580"/>
  <c r="U124" i="580"/>
  <c r="U125" i="580"/>
  <c r="U126" i="580"/>
  <c r="U127" i="580"/>
  <c r="U128" i="580"/>
  <c r="U129" i="580"/>
  <c r="U130" i="580"/>
  <c r="U131" i="580"/>
  <c r="U132" i="580"/>
  <c r="U133" i="580"/>
  <c r="U134" i="580"/>
  <c r="U135" i="580"/>
  <c r="U136" i="580"/>
  <c r="U137" i="580"/>
  <c r="U138" i="580"/>
  <c r="U139" i="580"/>
  <c r="U140" i="580"/>
  <c r="U141" i="580"/>
  <c r="U142" i="580"/>
  <c r="U143" i="580"/>
  <c r="U144" i="580"/>
  <c r="U145" i="580"/>
  <c r="T2" i="580"/>
  <c r="T3" i="580"/>
  <c r="T4" i="580"/>
  <c r="T5" i="580"/>
  <c r="T6" i="580"/>
  <c r="T7" i="580"/>
  <c r="T8" i="580"/>
  <c r="T9" i="580"/>
  <c r="T10" i="580"/>
  <c r="T11" i="580"/>
  <c r="T12" i="580"/>
  <c r="T13" i="580"/>
  <c r="T14" i="580"/>
  <c r="T15" i="580"/>
  <c r="T16" i="580"/>
  <c r="T17" i="580"/>
  <c r="T18" i="580"/>
  <c r="T19" i="580"/>
  <c r="T20" i="580"/>
  <c r="T21" i="580"/>
  <c r="T22" i="580"/>
  <c r="T23" i="580"/>
  <c r="T24" i="580"/>
  <c r="T25" i="580"/>
  <c r="T26" i="580"/>
  <c r="T27" i="580"/>
  <c r="T28" i="580"/>
  <c r="T29" i="580"/>
  <c r="T30" i="580"/>
  <c r="T31" i="580"/>
  <c r="T32" i="580"/>
  <c r="T33" i="580"/>
  <c r="T34" i="580"/>
  <c r="T35" i="580"/>
  <c r="T36" i="580"/>
  <c r="T37" i="580"/>
  <c r="T38" i="580"/>
  <c r="T39" i="580"/>
  <c r="T40" i="580"/>
  <c r="T41" i="580"/>
  <c r="T42" i="580"/>
  <c r="T43" i="580"/>
  <c r="T44" i="580"/>
  <c r="T45" i="580"/>
  <c r="T46" i="580"/>
  <c r="T47" i="580"/>
  <c r="T48" i="580"/>
  <c r="T49" i="580"/>
  <c r="T50" i="580"/>
  <c r="T51" i="580"/>
  <c r="T52" i="580"/>
  <c r="T53" i="580"/>
  <c r="T54" i="580"/>
  <c r="T55" i="580"/>
  <c r="T56" i="580"/>
  <c r="T57" i="580"/>
  <c r="T58" i="580"/>
  <c r="T59" i="580"/>
  <c r="T60" i="580"/>
  <c r="T61" i="580"/>
  <c r="T62" i="580"/>
  <c r="T63" i="580"/>
  <c r="T64" i="580"/>
  <c r="T65" i="580"/>
  <c r="T66" i="580"/>
  <c r="T67" i="580"/>
  <c r="T68" i="580"/>
  <c r="T69" i="580"/>
  <c r="T70" i="580"/>
  <c r="T71" i="580"/>
  <c r="T72" i="580"/>
  <c r="T73" i="580"/>
  <c r="T74" i="580"/>
  <c r="T75" i="580"/>
  <c r="T76" i="580"/>
  <c r="T77" i="580"/>
  <c r="T78" i="580"/>
  <c r="T79" i="580"/>
  <c r="T80" i="580"/>
  <c r="T81" i="580"/>
  <c r="T82" i="580"/>
  <c r="T83" i="580"/>
  <c r="T84" i="580"/>
  <c r="T85" i="580"/>
  <c r="T86" i="580"/>
  <c r="T87" i="580"/>
  <c r="T88" i="580"/>
  <c r="T89" i="580"/>
  <c r="T90" i="580"/>
  <c r="T91" i="580"/>
  <c r="T92" i="580"/>
  <c r="T93" i="580"/>
  <c r="T94" i="580"/>
  <c r="T95" i="580"/>
  <c r="T96" i="580"/>
  <c r="T97" i="580"/>
  <c r="T98" i="580"/>
  <c r="T99" i="580"/>
  <c r="T100" i="580"/>
  <c r="T101" i="580"/>
  <c r="T102" i="580"/>
  <c r="T103" i="580"/>
  <c r="T104" i="580"/>
  <c r="T105" i="580"/>
  <c r="T106" i="580"/>
  <c r="T107" i="580"/>
  <c r="T108" i="580"/>
  <c r="T109" i="580"/>
  <c r="T110" i="580"/>
  <c r="T111" i="580"/>
  <c r="T112" i="580"/>
  <c r="T113" i="580"/>
  <c r="T114" i="580"/>
  <c r="T115" i="580"/>
  <c r="T116" i="580"/>
  <c r="T117" i="580"/>
  <c r="T118" i="580"/>
  <c r="T119" i="580"/>
  <c r="T120" i="580"/>
  <c r="T121" i="580"/>
  <c r="T122" i="580"/>
  <c r="T123" i="580"/>
  <c r="T124" i="580"/>
  <c r="T125" i="580"/>
  <c r="T126" i="580"/>
  <c r="T127" i="580"/>
  <c r="T128" i="580"/>
  <c r="T129" i="580"/>
  <c r="T130" i="580"/>
  <c r="T131" i="580"/>
  <c r="T132" i="580"/>
  <c r="T133" i="580"/>
  <c r="T134" i="580"/>
  <c r="T135" i="580"/>
  <c r="T136" i="580"/>
  <c r="T137" i="580"/>
  <c r="T138" i="580"/>
  <c r="T139" i="580"/>
  <c r="T140" i="580"/>
  <c r="T141" i="580"/>
  <c r="T142" i="580"/>
  <c r="T143" i="580"/>
  <c r="T144" i="580"/>
  <c r="T145" i="580"/>
  <c r="S2" i="580"/>
  <c r="S3" i="580"/>
  <c r="S4" i="580"/>
  <c r="S5" i="580"/>
  <c r="S6" i="580"/>
  <c r="S7" i="580"/>
  <c r="S8" i="580"/>
  <c r="S9" i="580"/>
  <c r="S10" i="580"/>
  <c r="S11" i="580"/>
  <c r="S12" i="580"/>
  <c r="S13" i="580"/>
  <c r="S14" i="580"/>
  <c r="S15" i="580"/>
  <c r="S16" i="580"/>
  <c r="S17" i="580"/>
  <c r="S18" i="580"/>
  <c r="S19" i="580"/>
  <c r="S20" i="580"/>
  <c r="S21" i="580"/>
  <c r="S22" i="580"/>
  <c r="S23" i="580"/>
  <c r="S24" i="580"/>
  <c r="S25" i="580"/>
  <c r="S26" i="580"/>
  <c r="S27" i="580"/>
  <c r="S28" i="580"/>
  <c r="S29" i="580"/>
  <c r="S30" i="580"/>
  <c r="S31" i="580"/>
  <c r="S32" i="580"/>
  <c r="S33" i="580"/>
  <c r="S34" i="580"/>
  <c r="S35" i="580"/>
  <c r="S36" i="580"/>
  <c r="S37" i="580"/>
  <c r="S38" i="580"/>
  <c r="S39" i="580"/>
  <c r="S40" i="580"/>
  <c r="S41" i="580"/>
  <c r="S42" i="580"/>
  <c r="S43" i="580"/>
  <c r="S44" i="580"/>
  <c r="S45" i="580"/>
  <c r="S46" i="580"/>
  <c r="S47" i="580"/>
  <c r="S48" i="580"/>
  <c r="S49" i="580"/>
  <c r="S50" i="580"/>
  <c r="S51" i="580"/>
  <c r="S52" i="580"/>
  <c r="S53" i="580"/>
  <c r="S54" i="580"/>
  <c r="S55" i="580"/>
  <c r="S56" i="580"/>
  <c r="S57" i="580"/>
  <c r="S58" i="580"/>
  <c r="S59" i="580"/>
  <c r="S60" i="580"/>
  <c r="S61" i="580"/>
  <c r="S62" i="580"/>
  <c r="S63" i="580"/>
  <c r="S64" i="580"/>
  <c r="S65" i="580"/>
  <c r="S66" i="580"/>
  <c r="S67" i="580"/>
  <c r="S68" i="580"/>
  <c r="S69" i="580"/>
  <c r="S70" i="580"/>
  <c r="S71" i="580"/>
  <c r="S72" i="580"/>
  <c r="S73" i="580"/>
  <c r="S74" i="580"/>
  <c r="S75" i="580"/>
  <c r="S76" i="580"/>
  <c r="S77" i="580"/>
  <c r="S78" i="580"/>
  <c r="S79" i="580"/>
  <c r="S80" i="580"/>
  <c r="S81" i="580"/>
  <c r="S82" i="580"/>
  <c r="S83" i="580"/>
  <c r="S84" i="580"/>
  <c r="S85" i="580"/>
  <c r="S86" i="580"/>
  <c r="S87" i="580"/>
  <c r="S88" i="580"/>
  <c r="S89" i="580"/>
  <c r="S90" i="580"/>
  <c r="S91" i="580"/>
  <c r="S92" i="580"/>
  <c r="S93" i="580"/>
  <c r="S94" i="580"/>
  <c r="S95" i="580"/>
  <c r="S96" i="580"/>
  <c r="S97" i="580"/>
  <c r="S98" i="580"/>
  <c r="S99" i="580"/>
  <c r="S100" i="580"/>
  <c r="S101" i="580"/>
  <c r="S102" i="580"/>
  <c r="S103" i="580"/>
  <c r="S104" i="580"/>
  <c r="S105" i="580"/>
  <c r="S106" i="580"/>
  <c r="S107" i="580"/>
  <c r="S108" i="580"/>
  <c r="S109" i="580"/>
  <c r="S110" i="580"/>
  <c r="S111" i="580"/>
  <c r="S112" i="580"/>
  <c r="S113" i="580"/>
  <c r="S114" i="580"/>
  <c r="S115" i="580"/>
  <c r="S116" i="580"/>
  <c r="S117" i="580"/>
  <c r="S118" i="580"/>
  <c r="S119" i="580"/>
  <c r="S120" i="580"/>
  <c r="S121" i="580"/>
  <c r="S122" i="580"/>
  <c r="S123" i="580"/>
  <c r="S124" i="580"/>
  <c r="S125" i="580"/>
  <c r="S126" i="580"/>
  <c r="S127" i="580"/>
  <c r="S128" i="580"/>
  <c r="S129" i="580"/>
  <c r="S130" i="580"/>
  <c r="S131" i="580"/>
  <c r="S132" i="580"/>
  <c r="S133" i="580"/>
  <c r="S134" i="580"/>
  <c r="S135" i="580"/>
  <c r="S136" i="580"/>
  <c r="S137" i="580"/>
  <c r="S138" i="580"/>
  <c r="S139" i="580"/>
  <c r="S140" i="580"/>
  <c r="S141" i="580"/>
  <c r="S142" i="580"/>
  <c r="S143" i="580"/>
  <c r="S144" i="580"/>
  <c r="S145" i="580"/>
  <c r="R2" i="580"/>
  <c r="R3" i="580"/>
  <c r="R4" i="580"/>
  <c r="R5" i="580"/>
  <c r="R6" i="580"/>
  <c r="R7" i="580"/>
  <c r="R8" i="580"/>
  <c r="R9" i="580"/>
  <c r="R10" i="580"/>
  <c r="R11" i="580"/>
  <c r="R12" i="580"/>
  <c r="R13" i="580"/>
  <c r="R14" i="580"/>
  <c r="R15" i="580"/>
  <c r="R16" i="580"/>
  <c r="R17" i="580"/>
  <c r="R18" i="580"/>
  <c r="R19" i="580"/>
  <c r="R20" i="580"/>
  <c r="R21" i="580"/>
  <c r="R22" i="580"/>
  <c r="R23" i="580"/>
  <c r="R24" i="580"/>
  <c r="R25" i="580"/>
  <c r="R26" i="580"/>
  <c r="R27" i="580"/>
  <c r="R28" i="580"/>
  <c r="R29" i="580"/>
  <c r="R30" i="580"/>
  <c r="R31" i="580"/>
  <c r="R32" i="580"/>
  <c r="R33" i="580"/>
  <c r="R34" i="580"/>
  <c r="R35" i="580"/>
  <c r="R36" i="580"/>
  <c r="R37" i="580"/>
  <c r="R38" i="580"/>
  <c r="R39" i="580"/>
  <c r="R40" i="580"/>
  <c r="R41" i="580"/>
  <c r="R42" i="580"/>
  <c r="R43" i="580"/>
  <c r="R44" i="580"/>
  <c r="R45" i="580"/>
  <c r="R46" i="580"/>
  <c r="R47" i="580"/>
  <c r="R48" i="580"/>
  <c r="R49" i="580"/>
  <c r="R50" i="580"/>
  <c r="R51" i="580"/>
  <c r="R52" i="580"/>
  <c r="R53" i="580"/>
  <c r="R54" i="580"/>
  <c r="R55" i="580"/>
  <c r="R56" i="580"/>
  <c r="R57" i="580"/>
  <c r="R58" i="580"/>
  <c r="R59" i="580"/>
  <c r="R60" i="580"/>
  <c r="R61" i="580"/>
  <c r="R62" i="580"/>
  <c r="R63" i="580"/>
  <c r="R64" i="580"/>
  <c r="R65" i="580"/>
  <c r="R66" i="580"/>
  <c r="R67" i="580"/>
  <c r="R68" i="580"/>
  <c r="R69" i="580"/>
  <c r="R70" i="580"/>
  <c r="R71" i="580"/>
  <c r="R72" i="580"/>
  <c r="R73" i="580"/>
  <c r="R74" i="580"/>
  <c r="R75" i="580"/>
  <c r="R76" i="580"/>
  <c r="R77" i="580"/>
  <c r="R78" i="580"/>
  <c r="R79" i="580"/>
  <c r="R80" i="580"/>
  <c r="R81" i="580"/>
  <c r="R82" i="580"/>
  <c r="R83" i="580"/>
  <c r="R84" i="580"/>
  <c r="R85" i="580"/>
  <c r="R86" i="580"/>
  <c r="R87" i="580"/>
  <c r="R88" i="580"/>
  <c r="R89" i="580"/>
  <c r="R90" i="580"/>
  <c r="R91" i="580"/>
  <c r="R92" i="580"/>
  <c r="R93" i="580"/>
  <c r="R94" i="580"/>
  <c r="R95" i="580"/>
  <c r="R96" i="580"/>
  <c r="R97" i="580"/>
  <c r="R98" i="580"/>
  <c r="R99" i="580"/>
  <c r="R100" i="580"/>
  <c r="R101" i="580"/>
  <c r="R102" i="580"/>
  <c r="R103" i="580"/>
  <c r="R104" i="580"/>
  <c r="R105" i="580"/>
  <c r="R106" i="580"/>
  <c r="R107" i="580"/>
  <c r="R108" i="580"/>
  <c r="R109" i="580"/>
  <c r="R110" i="580"/>
  <c r="R111" i="580"/>
  <c r="R112" i="580"/>
  <c r="R113" i="580"/>
  <c r="R114" i="580"/>
  <c r="R115" i="580"/>
  <c r="R116" i="580"/>
  <c r="R117" i="580"/>
  <c r="R118" i="580"/>
  <c r="R119" i="580"/>
  <c r="R120" i="580"/>
  <c r="R121" i="580"/>
  <c r="R122" i="580"/>
  <c r="R123" i="580"/>
  <c r="R124" i="580"/>
  <c r="R125" i="580"/>
  <c r="R126" i="580"/>
  <c r="R127" i="580"/>
  <c r="R128" i="580"/>
  <c r="R129" i="580"/>
  <c r="R130" i="580"/>
  <c r="R131" i="580"/>
  <c r="R132" i="580"/>
  <c r="R133" i="580"/>
  <c r="R134" i="580"/>
  <c r="R135" i="580"/>
  <c r="R136" i="580"/>
  <c r="R137" i="580"/>
  <c r="R138" i="580"/>
  <c r="R139" i="580"/>
  <c r="R140" i="580"/>
  <c r="R141" i="580"/>
  <c r="R142" i="580"/>
  <c r="R143" i="580"/>
  <c r="R144" i="580"/>
  <c r="R145" i="580"/>
  <c r="Q2" i="580"/>
  <c r="Q3" i="580"/>
  <c r="Q4" i="580"/>
  <c r="Q5" i="580"/>
  <c r="Q6" i="580"/>
  <c r="Q7" i="580"/>
  <c r="Q8" i="580"/>
  <c r="Q9" i="580"/>
  <c r="Q10" i="580"/>
  <c r="Q11" i="580"/>
  <c r="Q12" i="580"/>
  <c r="Q13" i="580"/>
  <c r="Q14" i="580"/>
  <c r="Q15" i="580"/>
  <c r="Q16" i="580"/>
  <c r="Q17" i="580"/>
  <c r="Q18" i="580"/>
  <c r="Q19" i="580"/>
  <c r="Q20" i="580"/>
  <c r="Q21" i="580"/>
  <c r="Q22" i="580"/>
  <c r="Q23" i="580"/>
  <c r="Q24" i="580"/>
  <c r="Q25" i="580"/>
  <c r="Q26" i="580"/>
  <c r="Q27" i="580"/>
  <c r="Q28" i="580"/>
  <c r="Q29" i="580"/>
  <c r="Q30" i="580"/>
  <c r="Q31" i="580"/>
  <c r="Q32" i="580"/>
  <c r="Q33" i="580"/>
  <c r="Q34" i="580"/>
  <c r="Q35" i="580"/>
  <c r="Q36" i="580"/>
  <c r="Q37" i="580"/>
  <c r="Q38" i="580"/>
  <c r="Q39" i="580"/>
  <c r="Q40" i="580"/>
  <c r="Q41" i="580"/>
  <c r="Q42" i="580"/>
  <c r="Q43" i="580"/>
  <c r="Q44" i="580"/>
  <c r="Q45" i="580"/>
  <c r="Q46" i="580"/>
  <c r="Q47" i="580"/>
  <c r="Q48" i="580"/>
  <c r="Q49" i="580"/>
  <c r="Q50" i="580"/>
  <c r="Q51" i="580"/>
  <c r="Q52" i="580"/>
  <c r="Q53" i="580"/>
  <c r="Q54" i="580"/>
  <c r="Q55" i="580"/>
  <c r="Q56" i="580"/>
  <c r="Q57" i="580"/>
  <c r="Q58" i="580"/>
  <c r="Q59" i="580"/>
  <c r="Q60" i="580"/>
  <c r="Q61" i="580"/>
  <c r="Q62" i="580"/>
  <c r="Q63" i="580"/>
  <c r="Q64" i="580"/>
  <c r="Q65" i="580"/>
  <c r="Q66" i="580"/>
  <c r="Q67" i="580"/>
  <c r="Q68" i="580"/>
  <c r="Q69" i="580"/>
  <c r="Q70" i="580"/>
  <c r="Q71" i="580"/>
  <c r="Q72" i="580"/>
  <c r="Q73" i="580"/>
  <c r="Q74" i="580"/>
  <c r="Q75" i="580"/>
  <c r="Q76" i="580"/>
  <c r="Q77" i="580"/>
  <c r="Q78" i="580"/>
  <c r="Q79" i="580"/>
  <c r="Q80" i="580"/>
  <c r="Q81" i="580"/>
  <c r="Q82" i="580"/>
  <c r="Q83" i="580"/>
  <c r="Q84" i="580"/>
  <c r="Q85" i="580"/>
  <c r="Q86" i="580"/>
  <c r="Q87" i="580"/>
  <c r="Q88" i="580"/>
  <c r="Q89" i="580"/>
  <c r="Q90" i="580"/>
  <c r="Q91" i="580"/>
  <c r="Q92" i="580"/>
  <c r="Q93" i="580"/>
  <c r="Q94" i="580"/>
  <c r="Q95" i="580"/>
  <c r="Q96" i="580"/>
  <c r="Q97" i="580"/>
  <c r="Q98" i="580"/>
  <c r="Q99" i="580"/>
  <c r="Q100" i="580"/>
  <c r="Q101" i="580"/>
  <c r="Q102" i="580"/>
  <c r="Q103" i="580"/>
  <c r="Q104" i="580"/>
  <c r="Q105" i="580"/>
  <c r="Q106" i="580"/>
  <c r="Q107" i="580"/>
  <c r="Q108" i="580"/>
  <c r="Q109" i="580"/>
  <c r="Q110" i="580"/>
  <c r="Q111" i="580"/>
  <c r="Q112" i="580"/>
  <c r="Q113" i="580"/>
  <c r="Q114" i="580"/>
  <c r="Q115" i="580"/>
  <c r="Q116" i="580"/>
  <c r="Q117" i="580"/>
  <c r="Q118" i="580"/>
  <c r="Q119" i="580"/>
  <c r="Q120" i="580"/>
  <c r="Q121" i="580"/>
  <c r="Q122" i="580"/>
  <c r="Q123" i="580"/>
  <c r="Q124" i="580"/>
  <c r="Q125" i="580"/>
  <c r="Q126" i="580"/>
  <c r="Q127" i="580"/>
  <c r="Q128" i="580"/>
  <c r="Q129" i="580"/>
  <c r="Q130" i="580"/>
  <c r="Q131" i="580"/>
  <c r="Q132" i="580"/>
  <c r="Q133" i="580"/>
  <c r="Q134" i="580"/>
  <c r="Q135" i="580"/>
  <c r="Q136" i="580"/>
  <c r="Q137" i="580"/>
  <c r="Q138" i="580"/>
  <c r="Q139" i="580"/>
  <c r="Q140" i="580"/>
  <c r="Q141" i="580"/>
  <c r="Q142" i="580"/>
  <c r="Q143" i="580"/>
  <c r="Q144" i="580"/>
  <c r="Q145" i="580"/>
  <c r="P2" i="580"/>
  <c r="P3" i="580"/>
  <c r="P4" i="580"/>
  <c r="P5" i="580"/>
  <c r="P6" i="580"/>
  <c r="P7" i="580"/>
  <c r="P8" i="580"/>
  <c r="P9" i="580"/>
  <c r="P10" i="580"/>
  <c r="P11" i="580"/>
  <c r="P12" i="580"/>
  <c r="P13" i="580"/>
  <c r="P14" i="580"/>
  <c r="P15" i="580"/>
  <c r="P16" i="580"/>
  <c r="P17" i="580"/>
  <c r="P18" i="580"/>
  <c r="P19" i="580"/>
  <c r="P20" i="580"/>
  <c r="P21" i="580"/>
  <c r="P22" i="580"/>
  <c r="P23" i="580"/>
  <c r="P24" i="580"/>
  <c r="P25" i="580"/>
  <c r="P26" i="580"/>
  <c r="P27" i="580"/>
  <c r="P28" i="580"/>
  <c r="P29" i="580"/>
  <c r="P30" i="580"/>
  <c r="P31" i="580"/>
  <c r="P32" i="580"/>
  <c r="P33" i="580"/>
  <c r="P34" i="580"/>
  <c r="P35" i="580"/>
  <c r="P36" i="580"/>
  <c r="P37" i="580"/>
  <c r="P38" i="580"/>
  <c r="P39" i="580"/>
  <c r="P40" i="580"/>
  <c r="P41" i="580"/>
  <c r="P42" i="580"/>
  <c r="P43" i="580"/>
  <c r="P44" i="580"/>
  <c r="P45" i="580"/>
  <c r="P46" i="580"/>
  <c r="P47" i="580"/>
  <c r="P48" i="580"/>
  <c r="P49" i="580"/>
  <c r="P50" i="580"/>
  <c r="P51" i="580"/>
  <c r="P52" i="580"/>
  <c r="P53" i="580"/>
  <c r="P54" i="580"/>
  <c r="P55" i="580"/>
  <c r="P56" i="580"/>
  <c r="P57" i="580"/>
  <c r="P58" i="580"/>
  <c r="P59" i="580"/>
  <c r="P60" i="580"/>
  <c r="P61" i="580"/>
  <c r="P62" i="580"/>
  <c r="P63" i="580"/>
  <c r="P64" i="580"/>
  <c r="P65" i="580"/>
  <c r="P66" i="580"/>
  <c r="P67" i="580"/>
  <c r="P68" i="580"/>
  <c r="P69" i="580"/>
  <c r="P70" i="580"/>
  <c r="P71" i="580"/>
  <c r="P72" i="580"/>
  <c r="P73" i="580"/>
  <c r="P74" i="580"/>
  <c r="P75" i="580"/>
  <c r="P76" i="580"/>
  <c r="P77" i="580"/>
  <c r="P78" i="580"/>
  <c r="P79" i="580"/>
  <c r="P80" i="580"/>
  <c r="P81" i="580"/>
  <c r="P82" i="580"/>
  <c r="P83" i="580"/>
  <c r="P84" i="580"/>
  <c r="P85" i="580"/>
  <c r="P86" i="580"/>
  <c r="P87" i="580"/>
  <c r="P88" i="580"/>
  <c r="P89" i="580"/>
  <c r="P90" i="580"/>
  <c r="P91" i="580"/>
  <c r="P92" i="580"/>
  <c r="P93" i="580"/>
  <c r="P94" i="580"/>
  <c r="P95" i="580"/>
  <c r="P96" i="580"/>
  <c r="P97" i="580"/>
  <c r="P98" i="580"/>
  <c r="P99" i="580"/>
  <c r="P100" i="580"/>
  <c r="P101" i="580"/>
  <c r="P102" i="580"/>
  <c r="P103" i="580"/>
  <c r="P104" i="580"/>
  <c r="P105" i="580"/>
  <c r="P106" i="580"/>
  <c r="P107" i="580"/>
  <c r="P108" i="580"/>
  <c r="P109" i="580"/>
  <c r="P110" i="580"/>
  <c r="P111" i="580"/>
  <c r="P112" i="580"/>
  <c r="P113" i="580"/>
  <c r="P114" i="580"/>
  <c r="P115" i="580"/>
  <c r="P116" i="580"/>
  <c r="P117" i="580"/>
  <c r="P118" i="580"/>
  <c r="P119" i="580"/>
  <c r="P120" i="580"/>
  <c r="P121" i="580"/>
  <c r="P122" i="580"/>
  <c r="P123" i="580"/>
  <c r="P124" i="580"/>
  <c r="P125" i="580"/>
  <c r="P126" i="580"/>
  <c r="P127" i="580"/>
  <c r="P128" i="580"/>
  <c r="P129" i="580"/>
  <c r="P130" i="580"/>
  <c r="P131" i="580"/>
  <c r="P132" i="580"/>
  <c r="P133" i="580"/>
  <c r="P134" i="580"/>
  <c r="P135" i="580"/>
  <c r="P136" i="580"/>
  <c r="P137" i="580"/>
  <c r="P138" i="580"/>
  <c r="P139" i="580"/>
  <c r="P140" i="580"/>
  <c r="P141" i="580"/>
  <c r="P142" i="580"/>
  <c r="P143" i="580"/>
  <c r="P144" i="580"/>
  <c r="P145" i="580"/>
  <c r="O2" i="580"/>
  <c r="O3" i="580"/>
  <c r="O4" i="580"/>
  <c r="O5" i="580"/>
  <c r="O6" i="580"/>
  <c r="O7" i="580"/>
  <c r="O8" i="580"/>
  <c r="O9" i="580"/>
  <c r="O10" i="580"/>
  <c r="O11" i="580"/>
  <c r="O12" i="580"/>
  <c r="O13" i="580"/>
  <c r="O14" i="580"/>
  <c r="O15" i="580"/>
  <c r="O16" i="580"/>
  <c r="O17" i="580"/>
  <c r="O18" i="580"/>
  <c r="O19" i="580"/>
  <c r="O20" i="580"/>
  <c r="O21" i="580"/>
  <c r="O22" i="580"/>
  <c r="O23" i="580"/>
  <c r="O24" i="580"/>
  <c r="O25" i="580"/>
  <c r="O26" i="580"/>
  <c r="O27" i="580"/>
  <c r="O28" i="580"/>
  <c r="O29" i="580"/>
  <c r="O30" i="580"/>
  <c r="O31" i="580"/>
  <c r="O32" i="580"/>
  <c r="O33" i="580"/>
  <c r="O34" i="580"/>
  <c r="O35" i="580"/>
  <c r="O36" i="580"/>
  <c r="O37" i="580"/>
  <c r="O38" i="580"/>
  <c r="O39" i="580"/>
  <c r="O40" i="580"/>
  <c r="O41" i="580"/>
  <c r="O42" i="580"/>
  <c r="O43" i="580"/>
  <c r="O44" i="580"/>
  <c r="O45" i="580"/>
  <c r="O46" i="580"/>
  <c r="O47" i="580"/>
  <c r="O48" i="580"/>
  <c r="O49" i="580"/>
  <c r="O50" i="580"/>
  <c r="O51" i="580"/>
  <c r="O52" i="580"/>
  <c r="O53" i="580"/>
  <c r="O54" i="580"/>
  <c r="O55" i="580"/>
  <c r="O56" i="580"/>
  <c r="O57" i="580"/>
  <c r="O58" i="580"/>
  <c r="O59" i="580"/>
  <c r="O60" i="580"/>
  <c r="O61" i="580"/>
  <c r="O62" i="580"/>
  <c r="O63" i="580"/>
  <c r="O64" i="580"/>
  <c r="O65" i="580"/>
  <c r="O66" i="580"/>
  <c r="O67" i="580"/>
  <c r="O68" i="580"/>
  <c r="O69" i="580"/>
  <c r="O70" i="580"/>
  <c r="O71" i="580"/>
  <c r="O72" i="580"/>
  <c r="O73" i="580"/>
  <c r="O74" i="580"/>
  <c r="O75" i="580"/>
  <c r="O76" i="580"/>
  <c r="O77" i="580"/>
  <c r="O78" i="580"/>
  <c r="O79" i="580"/>
  <c r="O80" i="580"/>
  <c r="O81" i="580"/>
  <c r="O82" i="580"/>
  <c r="O83" i="580"/>
  <c r="O84" i="580"/>
  <c r="O85" i="580"/>
  <c r="O86" i="580"/>
  <c r="O87" i="580"/>
  <c r="O88" i="580"/>
  <c r="O89" i="580"/>
  <c r="O90" i="580"/>
  <c r="O91" i="580"/>
  <c r="O92" i="580"/>
  <c r="O93" i="580"/>
  <c r="O94" i="580"/>
  <c r="O95" i="580"/>
  <c r="O96" i="580"/>
  <c r="O97" i="580"/>
  <c r="O98" i="580"/>
  <c r="O99" i="580"/>
  <c r="O100" i="580"/>
  <c r="O101" i="580"/>
  <c r="O102" i="580"/>
  <c r="O103" i="580"/>
  <c r="O104" i="580"/>
  <c r="O105" i="580"/>
  <c r="O106" i="580"/>
  <c r="O107" i="580"/>
  <c r="O108" i="580"/>
  <c r="O109" i="580"/>
  <c r="O110" i="580"/>
  <c r="O111" i="580"/>
  <c r="O112" i="580"/>
  <c r="O113" i="580"/>
  <c r="O114" i="580"/>
  <c r="O115" i="580"/>
  <c r="O116" i="580"/>
  <c r="O117" i="580"/>
  <c r="O118" i="580"/>
  <c r="O119" i="580"/>
  <c r="O120" i="580"/>
  <c r="O121" i="580"/>
  <c r="O122" i="580"/>
  <c r="O123" i="580"/>
  <c r="O124" i="580"/>
  <c r="O125" i="580"/>
  <c r="O126" i="580"/>
  <c r="O127" i="580"/>
  <c r="O128" i="580"/>
  <c r="O129" i="580"/>
  <c r="O130" i="580"/>
  <c r="O131" i="580"/>
  <c r="O132" i="580"/>
  <c r="O133" i="580"/>
  <c r="O134" i="580"/>
  <c r="O135" i="580"/>
  <c r="O136" i="580"/>
  <c r="O137" i="580"/>
  <c r="O138" i="580"/>
  <c r="O139" i="580"/>
  <c r="O140" i="580"/>
  <c r="O141" i="580"/>
  <c r="O142" i="580"/>
  <c r="O143" i="580"/>
  <c r="O144" i="580"/>
  <c r="O145" i="580"/>
  <c r="N2" i="580"/>
  <c r="N3" i="580"/>
  <c r="N4" i="580"/>
  <c r="N5" i="580"/>
  <c r="N6" i="580"/>
  <c r="N7" i="580"/>
  <c r="N8" i="580"/>
  <c r="N9" i="580"/>
  <c r="N10" i="580"/>
  <c r="N11" i="580"/>
  <c r="N12" i="580"/>
  <c r="N13" i="580"/>
  <c r="N14" i="580"/>
  <c r="N15" i="580"/>
  <c r="N16" i="580"/>
  <c r="N17" i="580"/>
  <c r="N18" i="580"/>
  <c r="N19" i="580"/>
  <c r="N20" i="580"/>
  <c r="N21" i="580"/>
  <c r="N22" i="580"/>
  <c r="N23" i="580"/>
  <c r="N24" i="580"/>
  <c r="N25" i="580"/>
  <c r="N26" i="580"/>
  <c r="N27" i="580"/>
  <c r="N28" i="580"/>
  <c r="N29" i="580"/>
  <c r="N30" i="580"/>
  <c r="N31" i="580"/>
  <c r="N32" i="580"/>
  <c r="N33" i="580"/>
  <c r="N34" i="580"/>
  <c r="N35" i="580"/>
  <c r="N36" i="580"/>
  <c r="N37" i="580"/>
  <c r="N38" i="580"/>
  <c r="N39" i="580"/>
  <c r="N40" i="580"/>
  <c r="N41" i="580"/>
  <c r="N42" i="580"/>
  <c r="N43" i="580"/>
  <c r="N44" i="580"/>
  <c r="N45" i="580"/>
  <c r="N46" i="580"/>
  <c r="N47" i="580"/>
  <c r="N48" i="580"/>
  <c r="N49" i="580"/>
  <c r="N50" i="580"/>
  <c r="N51" i="580"/>
  <c r="N52" i="580"/>
  <c r="N53" i="580"/>
  <c r="N54" i="580"/>
  <c r="N55" i="580"/>
  <c r="N56" i="580"/>
  <c r="N57" i="580"/>
  <c r="N58" i="580"/>
  <c r="N59" i="580"/>
  <c r="N60" i="580"/>
  <c r="N61" i="580"/>
  <c r="N62" i="580"/>
  <c r="N63" i="580"/>
  <c r="N64" i="580"/>
  <c r="N65" i="580"/>
  <c r="N66" i="580"/>
  <c r="N67" i="580"/>
  <c r="N68" i="580"/>
  <c r="N69" i="580"/>
  <c r="N70" i="580"/>
  <c r="N71" i="580"/>
  <c r="N72" i="580"/>
  <c r="N73" i="580"/>
  <c r="N74" i="580"/>
  <c r="N75" i="580"/>
  <c r="N76" i="580"/>
  <c r="N77" i="580"/>
  <c r="N78" i="580"/>
  <c r="N79" i="580"/>
  <c r="N80" i="580"/>
  <c r="N81" i="580"/>
  <c r="N82" i="580"/>
  <c r="N83" i="580"/>
  <c r="N84" i="580"/>
  <c r="N85" i="580"/>
  <c r="N86" i="580"/>
  <c r="N87" i="580"/>
  <c r="N88" i="580"/>
  <c r="N89" i="580"/>
  <c r="N90" i="580"/>
  <c r="N91" i="580"/>
  <c r="N92" i="580"/>
  <c r="N93" i="580"/>
  <c r="N94" i="580"/>
  <c r="N95" i="580"/>
  <c r="N96" i="580"/>
  <c r="N97" i="580"/>
  <c r="N98" i="580"/>
  <c r="N99" i="580"/>
  <c r="N100" i="580"/>
  <c r="N101" i="580"/>
  <c r="N102" i="580"/>
  <c r="N103" i="580"/>
  <c r="N104" i="580"/>
  <c r="N105" i="580"/>
  <c r="N106" i="580"/>
  <c r="N107" i="580"/>
  <c r="N108" i="580"/>
  <c r="N109" i="580"/>
  <c r="N110" i="580"/>
  <c r="N111" i="580"/>
  <c r="N112" i="580"/>
  <c r="N113" i="580"/>
  <c r="N114" i="580"/>
  <c r="N115" i="580"/>
  <c r="N116" i="580"/>
  <c r="N117" i="580"/>
  <c r="N118" i="580"/>
  <c r="N119" i="580"/>
  <c r="N120" i="580"/>
  <c r="N121" i="580"/>
  <c r="N122" i="580"/>
  <c r="N123" i="580"/>
  <c r="N124" i="580"/>
  <c r="N125" i="580"/>
  <c r="N126" i="580"/>
  <c r="N127" i="580"/>
  <c r="N128" i="580"/>
  <c r="N129" i="580"/>
  <c r="N130" i="580"/>
  <c r="N131" i="580"/>
  <c r="N132" i="580"/>
  <c r="N133" i="580"/>
  <c r="N134" i="580"/>
  <c r="N135" i="580"/>
  <c r="N136" i="580"/>
  <c r="N137" i="580"/>
  <c r="N138" i="580"/>
  <c r="N139" i="580"/>
  <c r="N140" i="580"/>
  <c r="N141" i="580"/>
  <c r="N142" i="580"/>
  <c r="N143" i="580"/>
  <c r="N144" i="580"/>
  <c r="N145" i="580"/>
  <c r="M2" i="580"/>
  <c r="M3" i="580"/>
  <c r="M4" i="580"/>
  <c r="M5" i="580"/>
  <c r="M6" i="580"/>
  <c r="M7" i="580"/>
  <c r="M8" i="580"/>
  <c r="M9" i="580"/>
  <c r="M10" i="580"/>
  <c r="M11" i="580"/>
  <c r="M12" i="580"/>
  <c r="M13" i="580"/>
  <c r="M14" i="580"/>
  <c r="M15" i="580"/>
  <c r="M16" i="580"/>
  <c r="M17" i="580"/>
  <c r="M18" i="580"/>
  <c r="M19" i="580"/>
  <c r="M20" i="580"/>
  <c r="M21" i="580"/>
  <c r="M22" i="580"/>
  <c r="M23" i="580"/>
  <c r="M24" i="580"/>
  <c r="M25" i="580"/>
  <c r="M26" i="580"/>
  <c r="M27" i="580"/>
  <c r="M28" i="580"/>
  <c r="M29" i="580"/>
  <c r="M30" i="580"/>
  <c r="M31" i="580"/>
  <c r="M32" i="580"/>
  <c r="M33" i="580"/>
  <c r="M34" i="580"/>
  <c r="M35" i="580"/>
  <c r="M36" i="580"/>
  <c r="M37" i="580"/>
  <c r="M38" i="580"/>
  <c r="M39" i="580"/>
  <c r="M40" i="580"/>
  <c r="M41" i="580"/>
  <c r="M42" i="580"/>
  <c r="M43" i="580"/>
  <c r="M44" i="580"/>
  <c r="M45" i="580"/>
  <c r="M46" i="580"/>
  <c r="M47" i="580"/>
  <c r="M48" i="580"/>
  <c r="M49" i="580"/>
  <c r="M50" i="580"/>
  <c r="M51" i="580"/>
  <c r="M52" i="580"/>
  <c r="M53" i="580"/>
  <c r="M54" i="580"/>
  <c r="M55" i="580"/>
  <c r="M56" i="580"/>
  <c r="M57" i="580"/>
  <c r="M58" i="580"/>
  <c r="M59" i="580"/>
  <c r="M60" i="580"/>
  <c r="M61" i="580"/>
  <c r="M62" i="580"/>
  <c r="M63" i="580"/>
  <c r="M64" i="580"/>
  <c r="M65" i="580"/>
  <c r="M66" i="580"/>
  <c r="M67" i="580"/>
  <c r="M68" i="580"/>
  <c r="M69" i="580"/>
  <c r="M70" i="580"/>
  <c r="M71" i="580"/>
  <c r="M72" i="580"/>
  <c r="M73" i="580"/>
  <c r="M74" i="580"/>
  <c r="M75" i="580"/>
  <c r="M76" i="580"/>
  <c r="M77" i="580"/>
  <c r="M78" i="580"/>
  <c r="M79" i="580"/>
  <c r="M80" i="580"/>
  <c r="M81" i="580"/>
  <c r="M82" i="580"/>
  <c r="M83" i="580"/>
  <c r="M84" i="580"/>
  <c r="M85" i="580"/>
  <c r="M86" i="580"/>
  <c r="M87" i="580"/>
  <c r="M88" i="580"/>
  <c r="M89" i="580"/>
  <c r="M90" i="580"/>
  <c r="M91" i="580"/>
  <c r="M92" i="580"/>
  <c r="M93" i="580"/>
  <c r="M94" i="580"/>
  <c r="M95" i="580"/>
  <c r="M96" i="580"/>
  <c r="M97" i="580"/>
  <c r="M98" i="580"/>
  <c r="M99" i="580"/>
  <c r="M100" i="580"/>
  <c r="M101" i="580"/>
  <c r="M102" i="580"/>
  <c r="M103" i="580"/>
  <c r="M104" i="580"/>
  <c r="M105" i="580"/>
  <c r="M106" i="580"/>
  <c r="M107" i="580"/>
  <c r="M108" i="580"/>
  <c r="M109" i="580"/>
  <c r="M110" i="580"/>
  <c r="M111" i="580"/>
  <c r="M112" i="580"/>
  <c r="M113" i="580"/>
  <c r="M114" i="580"/>
  <c r="M115" i="580"/>
  <c r="M116" i="580"/>
  <c r="M117" i="580"/>
  <c r="M118" i="580"/>
  <c r="M119" i="580"/>
  <c r="M120" i="580"/>
  <c r="M121" i="580"/>
  <c r="M122" i="580"/>
  <c r="M123" i="580"/>
  <c r="M124" i="580"/>
  <c r="M125" i="580"/>
  <c r="M126" i="580"/>
  <c r="M127" i="580"/>
  <c r="M128" i="580"/>
  <c r="M129" i="580"/>
  <c r="M130" i="580"/>
  <c r="M131" i="580"/>
  <c r="M132" i="580"/>
  <c r="M133" i="580"/>
  <c r="M134" i="580"/>
  <c r="M135" i="580"/>
  <c r="M136" i="580"/>
  <c r="M137" i="580"/>
  <c r="M138" i="580"/>
  <c r="M139" i="580"/>
  <c r="M140" i="580"/>
  <c r="M141" i="580"/>
  <c r="M142" i="580"/>
  <c r="M143" i="580"/>
  <c r="M144" i="580"/>
  <c r="M145" i="580"/>
  <c r="L2" i="580"/>
  <c r="L3" i="580"/>
  <c r="L4" i="580"/>
  <c r="L5" i="580"/>
  <c r="L6" i="580"/>
  <c r="L7" i="580"/>
  <c r="L8" i="580"/>
  <c r="L9" i="580"/>
  <c r="L10" i="580"/>
  <c r="L11" i="580"/>
  <c r="L12" i="580"/>
  <c r="L13" i="580"/>
  <c r="L14" i="580"/>
  <c r="L15" i="580"/>
  <c r="L16" i="580"/>
  <c r="L17" i="580"/>
  <c r="L18" i="580"/>
  <c r="L19" i="580"/>
  <c r="L20" i="580"/>
  <c r="L21" i="580"/>
  <c r="L22" i="580"/>
  <c r="L23" i="580"/>
  <c r="L24" i="580"/>
  <c r="L25" i="580"/>
  <c r="L26" i="580"/>
  <c r="L27" i="580"/>
  <c r="L28" i="580"/>
  <c r="L29" i="580"/>
  <c r="L30" i="580"/>
  <c r="L31" i="580"/>
  <c r="L32" i="580"/>
  <c r="L33" i="580"/>
  <c r="L34" i="580"/>
  <c r="L35" i="580"/>
  <c r="L36" i="580"/>
  <c r="L37" i="580"/>
  <c r="L38" i="580"/>
  <c r="L39" i="580"/>
  <c r="L40" i="580"/>
  <c r="L41" i="580"/>
  <c r="L42" i="580"/>
  <c r="L43" i="580"/>
  <c r="L44" i="580"/>
  <c r="L45" i="580"/>
  <c r="L46" i="580"/>
  <c r="L47" i="580"/>
  <c r="L48" i="580"/>
  <c r="L49" i="580"/>
  <c r="L50" i="580"/>
  <c r="L51" i="580"/>
  <c r="L52" i="580"/>
  <c r="L53" i="580"/>
  <c r="L54" i="580"/>
  <c r="L55" i="580"/>
  <c r="L56" i="580"/>
  <c r="L57" i="580"/>
  <c r="L58" i="580"/>
  <c r="L59" i="580"/>
  <c r="L60" i="580"/>
  <c r="L61" i="580"/>
  <c r="L62" i="580"/>
  <c r="L63" i="580"/>
  <c r="L64" i="580"/>
  <c r="L65" i="580"/>
  <c r="L66" i="580"/>
  <c r="L67" i="580"/>
  <c r="L68" i="580"/>
  <c r="L69" i="580"/>
  <c r="L70" i="580"/>
  <c r="L71" i="580"/>
  <c r="L72" i="580"/>
  <c r="L73" i="580"/>
  <c r="L74" i="580"/>
  <c r="L75" i="580"/>
  <c r="L76" i="580"/>
  <c r="L77" i="580"/>
  <c r="L78" i="580"/>
  <c r="L79" i="580"/>
  <c r="L80" i="580"/>
  <c r="L81" i="580"/>
  <c r="L82" i="580"/>
  <c r="L83" i="580"/>
  <c r="L84" i="580"/>
  <c r="L85" i="580"/>
  <c r="L86" i="580"/>
  <c r="L87" i="580"/>
  <c r="L88" i="580"/>
  <c r="L89" i="580"/>
  <c r="L90" i="580"/>
  <c r="L91" i="580"/>
  <c r="L92" i="580"/>
  <c r="L93" i="580"/>
  <c r="L94" i="580"/>
  <c r="L95" i="580"/>
  <c r="L96" i="580"/>
  <c r="L97" i="580"/>
  <c r="L98" i="580"/>
  <c r="L99" i="580"/>
  <c r="L100" i="580"/>
  <c r="L101" i="580"/>
  <c r="L102" i="580"/>
  <c r="L103" i="580"/>
  <c r="L104" i="580"/>
  <c r="L105" i="580"/>
  <c r="L106" i="580"/>
  <c r="L107" i="580"/>
  <c r="L108" i="580"/>
  <c r="L109" i="580"/>
  <c r="L110" i="580"/>
  <c r="L111" i="580"/>
  <c r="L112" i="580"/>
  <c r="L113" i="580"/>
  <c r="L114" i="580"/>
  <c r="L115" i="580"/>
  <c r="L116" i="580"/>
  <c r="L117" i="580"/>
  <c r="L118" i="580"/>
  <c r="L119" i="580"/>
  <c r="L120" i="580"/>
  <c r="L121" i="580"/>
  <c r="L122" i="580"/>
  <c r="L123" i="580"/>
  <c r="L124" i="580"/>
  <c r="L125" i="580"/>
  <c r="L126" i="580"/>
  <c r="L127" i="580"/>
  <c r="L128" i="580"/>
  <c r="L129" i="580"/>
  <c r="L130" i="580"/>
  <c r="L131" i="580"/>
  <c r="L132" i="580"/>
  <c r="L133" i="580"/>
  <c r="L134" i="580"/>
  <c r="L135" i="580"/>
  <c r="L136" i="580"/>
  <c r="L137" i="580"/>
  <c r="L138" i="580"/>
  <c r="L139" i="580"/>
  <c r="L140" i="580"/>
  <c r="L141" i="580"/>
  <c r="L142" i="580"/>
  <c r="L143" i="580"/>
  <c r="L144" i="580"/>
  <c r="L145" i="580"/>
  <c r="E122" i="579"/>
  <c r="D14" i="582"/>
  <c r="B2" i="579"/>
  <c r="B3" i="579"/>
  <c r="B4" i="579"/>
  <c r="B5" i="579"/>
  <c r="B6" i="579"/>
  <c r="B7" i="579"/>
  <c r="B8" i="579"/>
  <c r="B9" i="579"/>
  <c r="B10" i="579"/>
  <c r="B11" i="579"/>
  <c r="B12" i="579"/>
  <c r="B13" i="579"/>
  <c r="B14" i="579"/>
  <c r="B15" i="579"/>
  <c r="B16" i="579"/>
  <c r="B17" i="579"/>
  <c r="B18" i="579"/>
  <c r="B19" i="579"/>
  <c r="B20" i="579"/>
  <c r="B21" i="579"/>
  <c r="B22" i="579"/>
  <c r="B23" i="579"/>
  <c r="B24" i="579"/>
  <c r="B25" i="579"/>
  <c r="B26" i="579"/>
  <c r="B27" i="579"/>
  <c r="B28" i="579"/>
  <c r="B29" i="579"/>
  <c r="B30" i="579"/>
  <c r="B31" i="579"/>
  <c r="B32" i="579"/>
  <c r="B33" i="579"/>
  <c r="B34" i="579"/>
  <c r="B35" i="579"/>
  <c r="B36" i="579"/>
  <c r="B37" i="579"/>
  <c r="B38" i="579"/>
  <c r="B39" i="579"/>
  <c r="B40" i="579"/>
  <c r="B41" i="579"/>
  <c r="B42" i="579"/>
  <c r="B43" i="579"/>
  <c r="B44" i="579"/>
  <c r="B45" i="579"/>
  <c r="B46" i="579"/>
  <c r="B47" i="579"/>
  <c r="B48" i="579"/>
  <c r="B49" i="579"/>
  <c r="B50" i="579"/>
  <c r="B51" i="579"/>
  <c r="B52" i="579"/>
  <c r="B53" i="579"/>
  <c r="B54" i="579"/>
  <c r="B55" i="579"/>
  <c r="B56" i="579"/>
  <c r="B57" i="579"/>
  <c r="B58" i="579"/>
  <c r="B59" i="579"/>
  <c r="B60" i="579"/>
  <c r="B61" i="579"/>
  <c r="B62" i="579"/>
  <c r="B63" i="579"/>
  <c r="B64" i="579"/>
  <c r="B65" i="579"/>
  <c r="B66" i="579"/>
  <c r="B67" i="579"/>
  <c r="B68" i="579"/>
  <c r="B69" i="579"/>
  <c r="B70" i="579"/>
  <c r="B71" i="579"/>
  <c r="B72" i="579"/>
  <c r="B73" i="579"/>
  <c r="B74" i="579"/>
  <c r="B75" i="579"/>
  <c r="B76" i="579"/>
  <c r="B77" i="579"/>
  <c r="B78" i="579"/>
  <c r="B79" i="579"/>
  <c r="B80" i="579"/>
  <c r="B81" i="579"/>
  <c r="B82" i="579"/>
  <c r="B83" i="579"/>
  <c r="B84" i="579"/>
  <c r="B85" i="579"/>
  <c r="B86" i="579"/>
  <c r="B87" i="579"/>
  <c r="B88" i="579"/>
  <c r="B89" i="579"/>
  <c r="B90" i="579"/>
  <c r="B91" i="579"/>
  <c r="B92" i="579"/>
  <c r="B93" i="579"/>
  <c r="B94" i="579"/>
  <c r="B95" i="579"/>
  <c r="B96" i="579"/>
  <c r="B97" i="579"/>
  <c r="B98" i="579"/>
  <c r="B99" i="579"/>
  <c r="B100" i="579"/>
  <c r="B101" i="579"/>
  <c r="B102" i="579"/>
  <c r="B103" i="579"/>
  <c r="B104" i="579"/>
  <c r="B105" i="579"/>
  <c r="B106" i="579"/>
  <c r="B107" i="579"/>
  <c r="B108" i="579"/>
  <c r="B109" i="579"/>
  <c r="B110" i="579"/>
  <c r="B111" i="579"/>
  <c r="B112" i="579"/>
  <c r="B113" i="579"/>
  <c r="B114" i="579"/>
  <c r="B115" i="579"/>
  <c r="B116" i="579"/>
  <c r="B117" i="579"/>
  <c r="B118" i="579"/>
  <c r="B119" i="579"/>
  <c r="B120" i="579"/>
  <c r="B121" i="579"/>
  <c r="E2" i="579"/>
  <c r="E3" i="579"/>
  <c r="E4" i="579"/>
  <c r="E5" i="579"/>
  <c r="E6" i="579"/>
  <c r="E7" i="579"/>
  <c r="E8" i="579"/>
  <c r="E9" i="579"/>
  <c r="E10" i="579"/>
  <c r="E11" i="579"/>
  <c r="E12" i="579"/>
  <c r="E13" i="579"/>
  <c r="E14" i="579"/>
  <c r="E15" i="579"/>
  <c r="E16" i="579"/>
  <c r="E17" i="579"/>
  <c r="E18" i="579"/>
  <c r="E19" i="579"/>
  <c r="E20" i="579"/>
  <c r="E21" i="579"/>
  <c r="E22" i="579"/>
  <c r="E23" i="579"/>
  <c r="E24" i="579"/>
  <c r="E25" i="579"/>
  <c r="E26" i="579"/>
  <c r="E27" i="579"/>
  <c r="E28" i="579"/>
  <c r="E29" i="579"/>
  <c r="E30" i="579"/>
  <c r="E31" i="579"/>
  <c r="E32" i="579"/>
  <c r="E33" i="579"/>
  <c r="E34" i="579"/>
  <c r="E35" i="579"/>
  <c r="E36" i="579"/>
  <c r="E37" i="579"/>
  <c r="E38" i="579"/>
  <c r="E39" i="579"/>
  <c r="E40" i="579"/>
  <c r="E41" i="579"/>
  <c r="E42" i="579"/>
  <c r="E43" i="579"/>
  <c r="E44" i="579"/>
  <c r="E45" i="579"/>
  <c r="E46" i="579"/>
  <c r="E47" i="579"/>
  <c r="E48" i="579"/>
  <c r="E49" i="579"/>
  <c r="E50" i="579"/>
  <c r="E51" i="579"/>
  <c r="E52" i="579"/>
  <c r="E53" i="579"/>
  <c r="E54" i="579"/>
  <c r="E55" i="579"/>
  <c r="E56" i="579"/>
  <c r="E57" i="579"/>
  <c r="E58" i="579"/>
  <c r="E59" i="579"/>
  <c r="E60" i="579"/>
  <c r="E61" i="579"/>
  <c r="E62" i="579"/>
  <c r="E63" i="579"/>
  <c r="E64" i="579"/>
  <c r="E65" i="579"/>
  <c r="E66" i="579"/>
  <c r="E67" i="579"/>
  <c r="E68" i="579"/>
  <c r="E69" i="579"/>
  <c r="E70" i="579"/>
  <c r="E71" i="579"/>
  <c r="E72" i="579"/>
  <c r="E73" i="579"/>
  <c r="E74" i="579"/>
  <c r="E75" i="579"/>
  <c r="E76" i="579"/>
  <c r="E77" i="579"/>
  <c r="E78" i="579"/>
  <c r="E79" i="579"/>
  <c r="E80" i="579"/>
  <c r="E81" i="579"/>
  <c r="E82" i="579"/>
  <c r="E83" i="579"/>
  <c r="E84" i="579"/>
  <c r="E85" i="579"/>
  <c r="E86" i="579"/>
  <c r="E87" i="579"/>
  <c r="E88" i="579"/>
  <c r="E89" i="579"/>
  <c r="E90" i="579"/>
  <c r="E91" i="579"/>
  <c r="E92" i="579"/>
  <c r="E93" i="579"/>
  <c r="E94" i="579"/>
  <c r="E95" i="579"/>
  <c r="E96" i="579"/>
  <c r="E97" i="579"/>
  <c r="E98" i="579"/>
  <c r="E99" i="579"/>
  <c r="E100" i="579"/>
  <c r="E101" i="579"/>
  <c r="E102" i="579"/>
  <c r="E103" i="579"/>
  <c r="E104" i="579"/>
  <c r="E105" i="579"/>
  <c r="E106" i="579"/>
  <c r="E107" i="579"/>
  <c r="E108" i="579"/>
  <c r="E109" i="579"/>
  <c r="E110" i="579"/>
  <c r="E111" i="579"/>
  <c r="E112" i="579"/>
  <c r="E113" i="579"/>
  <c r="E114" i="579"/>
  <c r="E115" i="579"/>
  <c r="E116" i="579"/>
  <c r="E117" i="579"/>
  <c r="E118" i="579"/>
  <c r="E119" i="579"/>
  <c r="E120" i="579"/>
  <c r="E121" i="579"/>
  <c r="U2" i="578"/>
  <c r="U3" i="578"/>
  <c r="U4" i="578"/>
  <c r="U5" i="578"/>
  <c r="U6" i="578"/>
  <c r="U7" i="578"/>
  <c r="U8" i="578"/>
  <c r="U9" i="578"/>
  <c r="U10" i="578"/>
  <c r="U11" i="578"/>
  <c r="U12" i="578"/>
  <c r="U13" i="578"/>
  <c r="U14" i="578"/>
  <c r="U15" i="578"/>
  <c r="U16" i="578"/>
  <c r="U17" i="578"/>
  <c r="U18" i="578"/>
  <c r="U19" i="578"/>
  <c r="U20" i="578"/>
  <c r="U21" i="578"/>
  <c r="U22" i="578"/>
  <c r="U23" i="578"/>
  <c r="U24" i="578"/>
  <c r="U25" i="578"/>
  <c r="U26" i="578"/>
  <c r="U27" i="578"/>
  <c r="U28" i="578"/>
  <c r="U29" i="578"/>
  <c r="U30" i="578"/>
  <c r="U31" i="578"/>
  <c r="U32" i="578"/>
  <c r="U33" i="578"/>
  <c r="U34" i="578"/>
  <c r="U35" i="578"/>
  <c r="U36" i="578"/>
  <c r="U37" i="578"/>
  <c r="U38" i="578"/>
  <c r="U39" i="578"/>
  <c r="U40" i="578"/>
  <c r="U41" i="578"/>
  <c r="U42" i="578"/>
  <c r="U43" i="578"/>
  <c r="U44" i="578"/>
  <c r="U45" i="578"/>
  <c r="U46" i="578"/>
  <c r="U47" i="578"/>
  <c r="U48" i="578"/>
  <c r="U49" i="578"/>
  <c r="U50" i="578"/>
  <c r="U51" i="578"/>
  <c r="U52" i="578"/>
  <c r="U53" i="578"/>
  <c r="U54" i="578"/>
  <c r="U55" i="578"/>
  <c r="U56" i="578"/>
  <c r="U57" i="578"/>
  <c r="U58" i="578"/>
  <c r="U59" i="578"/>
  <c r="U60" i="578"/>
  <c r="U61" i="578"/>
  <c r="U62" i="578"/>
  <c r="U63" i="578"/>
  <c r="U64" i="578"/>
  <c r="U65" i="578"/>
  <c r="U66" i="578"/>
  <c r="U67" i="578"/>
  <c r="U68" i="578"/>
  <c r="U69" i="578"/>
  <c r="U70" i="578"/>
  <c r="U71" i="578"/>
  <c r="U72" i="578"/>
  <c r="U73" i="578"/>
  <c r="U74" i="578"/>
  <c r="U75" i="578"/>
  <c r="U76" i="578"/>
  <c r="U77" i="578"/>
  <c r="U78" i="578"/>
  <c r="U79" i="578"/>
  <c r="U80" i="578"/>
  <c r="U81" i="578"/>
  <c r="U82" i="578"/>
  <c r="U83" i="578"/>
  <c r="U84" i="578"/>
  <c r="U85" i="578"/>
  <c r="U86" i="578"/>
  <c r="U87" i="578"/>
  <c r="U88" i="578"/>
  <c r="U89" i="578"/>
  <c r="U90" i="578"/>
  <c r="U91" i="578"/>
  <c r="U92" i="578"/>
  <c r="U93" i="578"/>
  <c r="U94" i="578"/>
  <c r="U95" i="578"/>
  <c r="U96" i="578"/>
  <c r="U97" i="578"/>
  <c r="U98" i="578"/>
  <c r="U99" i="578"/>
  <c r="U100" i="578"/>
  <c r="U101" i="578"/>
  <c r="U102" i="578"/>
  <c r="U103" i="578"/>
  <c r="U104" i="578"/>
  <c r="U105" i="578"/>
  <c r="U106" i="578"/>
  <c r="U107" i="578"/>
  <c r="U108" i="578"/>
  <c r="U109" i="578"/>
  <c r="U110" i="578"/>
  <c r="U111" i="578"/>
  <c r="U112" i="578"/>
  <c r="U113" i="578"/>
  <c r="U114" i="578"/>
  <c r="U115" i="578"/>
  <c r="U116" i="578"/>
  <c r="U117" i="578"/>
  <c r="U118" i="578"/>
  <c r="U119" i="578"/>
  <c r="U120" i="578"/>
  <c r="U121" i="578"/>
  <c r="T2" i="578"/>
  <c r="T3" i="578"/>
  <c r="T4" i="578"/>
  <c r="T5" i="578"/>
  <c r="T6" i="578"/>
  <c r="T7" i="578"/>
  <c r="T8" i="578"/>
  <c r="T9" i="578"/>
  <c r="T10" i="578"/>
  <c r="T11" i="578"/>
  <c r="T12" i="578"/>
  <c r="T13" i="578"/>
  <c r="T14" i="578"/>
  <c r="T15" i="578"/>
  <c r="T16" i="578"/>
  <c r="T17" i="578"/>
  <c r="T18" i="578"/>
  <c r="T19" i="578"/>
  <c r="T20" i="578"/>
  <c r="T21" i="578"/>
  <c r="T22" i="578"/>
  <c r="T23" i="578"/>
  <c r="T24" i="578"/>
  <c r="T25" i="578"/>
  <c r="T26" i="578"/>
  <c r="T27" i="578"/>
  <c r="T28" i="578"/>
  <c r="T29" i="578"/>
  <c r="T30" i="578"/>
  <c r="T31" i="578"/>
  <c r="T32" i="578"/>
  <c r="T33" i="578"/>
  <c r="T34" i="578"/>
  <c r="T35" i="578"/>
  <c r="T36" i="578"/>
  <c r="T37" i="578"/>
  <c r="T38" i="578"/>
  <c r="T39" i="578"/>
  <c r="T40" i="578"/>
  <c r="T41" i="578"/>
  <c r="T42" i="578"/>
  <c r="T43" i="578"/>
  <c r="T44" i="578"/>
  <c r="T45" i="578"/>
  <c r="T46" i="578"/>
  <c r="T47" i="578"/>
  <c r="T48" i="578"/>
  <c r="T49" i="578"/>
  <c r="T50" i="578"/>
  <c r="T51" i="578"/>
  <c r="T52" i="578"/>
  <c r="T53" i="578"/>
  <c r="T54" i="578"/>
  <c r="T55" i="578"/>
  <c r="T56" i="578"/>
  <c r="T57" i="578"/>
  <c r="T58" i="578"/>
  <c r="T59" i="578"/>
  <c r="T60" i="578"/>
  <c r="T61" i="578"/>
  <c r="T62" i="578"/>
  <c r="T63" i="578"/>
  <c r="T64" i="578"/>
  <c r="T65" i="578"/>
  <c r="T66" i="578"/>
  <c r="T67" i="578"/>
  <c r="T68" i="578"/>
  <c r="T69" i="578"/>
  <c r="T70" i="578"/>
  <c r="T71" i="578"/>
  <c r="T72" i="578"/>
  <c r="T73" i="578"/>
  <c r="T74" i="578"/>
  <c r="T75" i="578"/>
  <c r="T76" i="578"/>
  <c r="T77" i="578"/>
  <c r="T78" i="578"/>
  <c r="T79" i="578"/>
  <c r="T80" i="578"/>
  <c r="T81" i="578"/>
  <c r="T82" i="578"/>
  <c r="T83" i="578"/>
  <c r="T84" i="578"/>
  <c r="T85" i="578"/>
  <c r="T86" i="578"/>
  <c r="T87" i="578"/>
  <c r="T88" i="578"/>
  <c r="T89" i="578"/>
  <c r="T90" i="578"/>
  <c r="T91" i="578"/>
  <c r="T92" i="578"/>
  <c r="T93" i="578"/>
  <c r="T94" i="578"/>
  <c r="T95" i="578"/>
  <c r="T96" i="578"/>
  <c r="T97" i="578"/>
  <c r="T98" i="578"/>
  <c r="T99" i="578"/>
  <c r="T100" i="578"/>
  <c r="T101" i="578"/>
  <c r="T102" i="578"/>
  <c r="T103" i="578"/>
  <c r="T104" i="578"/>
  <c r="T105" i="578"/>
  <c r="T106" i="578"/>
  <c r="T107" i="578"/>
  <c r="T108" i="578"/>
  <c r="T109" i="578"/>
  <c r="T110" i="578"/>
  <c r="T111" i="578"/>
  <c r="T112" i="578"/>
  <c r="T113" i="578"/>
  <c r="T114" i="578"/>
  <c r="T115" i="578"/>
  <c r="T116" i="578"/>
  <c r="T117" i="578"/>
  <c r="T118" i="578"/>
  <c r="T119" i="578"/>
  <c r="T120" i="578"/>
  <c r="T121" i="578"/>
  <c r="S2" i="578"/>
  <c r="S3" i="578"/>
  <c r="S4" i="578"/>
  <c r="S5" i="578"/>
  <c r="S6" i="578"/>
  <c r="S7" i="578"/>
  <c r="S8" i="578"/>
  <c r="S9" i="578"/>
  <c r="S10" i="578"/>
  <c r="S11" i="578"/>
  <c r="S12" i="578"/>
  <c r="S13" i="578"/>
  <c r="S14" i="578"/>
  <c r="S15" i="578"/>
  <c r="S16" i="578"/>
  <c r="S17" i="578"/>
  <c r="S18" i="578"/>
  <c r="S19" i="578"/>
  <c r="S20" i="578"/>
  <c r="S21" i="578"/>
  <c r="S22" i="578"/>
  <c r="S23" i="578"/>
  <c r="S24" i="578"/>
  <c r="S25" i="578"/>
  <c r="S26" i="578"/>
  <c r="S27" i="578"/>
  <c r="S28" i="578"/>
  <c r="S29" i="578"/>
  <c r="S30" i="578"/>
  <c r="S31" i="578"/>
  <c r="S32" i="578"/>
  <c r="S33" i="578"/>
  <c r="S34" i="578"/>
  <c r="S35" i="578"/>
  <c r="S36" i="578"/>
  <c r="S37" i="578"/>
  <c r="S38" i="578"/>
  <c r="S39" i="578"/>
  <c r="S40" i="578"/>
  <c r="S41" i="578"/>
  <c r="S42" i="578"/>
  <c r="S43" i="578"/>
  <c r="S44" i="578"/>
  <c r="S45" i="578"/>
  <c r="S46" i="578"/>
  <c r="S47" i="578"/>
  <c r="S48" i="578"/>
  <c r="S49" i="578"/>
  <c r="S50" i="578"/>
  <c r="S51" i="578"/>
  <c r="S52" i="578"/>
  <c r="S53" i="578"/>
  <c r="S54" i="578"/>
  <c r="S55" i="578"/>
  <c r="S56" i="578"/>
  <c r="S57" i="578"/>
  <c r="S58" i="578"/>
  <c r="S59" i="578"/>
  <c r="S60" i="578"/>
  <c r="S61" i="578"/>
  <c r="S62" i="578"/>
  <c r="S63" i="578"/>
  <c r="S64" i="578"/>
  <c r="S65" i="578"/>
  <c r="S66" i="578"/>
  <c r="S67" i="578"/>
  <c r="S68" i="578"/>
  <c r="S69" i="578"/>
  <c r="S70" i="578"/>
  <c r="S71" i="578"/>
  <c r="S72" i="578"/>
  <c r="S73" i="578"/>
  <c r="S74" i="578"/>
  <c r="S75" i="578"/>
  <c r="S76" i="578"/>
  <c r="S77" i="578"/>
  <c r="S78" i="578"/>
  <c r="S79" i="578"/>
  <c r="S80" i="578"/>
  <c r="S81" i="578"/>
  <c r="S82" i="578"/>
  <c r="S83" i="578"/>
  <c r="S84" i="578"/>
  <c r="S85" i="578"/>
  <c r="S86" i="578"/>
  <c r="S87" i="578"/>
  <c r="S88" i="578"/>
  <c r="S89" i="578"/>
  <c r="S90" i="578"/>
  <c r="S91" i="578"/>
  <c r="S92" i="578"/>
  <c r="S93" i="578"/>
  <c r="S94" i="578"/>
  <c r="S95" i="578"/>
  <c r="S96" i="578"/>
  <c r="S97" i="578"/>
  <c r="S98" i="578"/>
  <c r="S99" i="578"/>
  <c r="S100" i="578"/>
  <c r="S101" i="578"/>
  <c r="S102" i="578"/>
  <c r="S103" i="578"/>
  <c r="S104" i="578"/>
  <c r="S105" i="578"/>
  <c r="S106" i="578"/>
  <c r="S107" i="578"/>
  <c r="S108" i="578"/>
  <c r="S109" i="578"/>
  <c r="S110" i="578"/>
  <c r="S111" i="578"/>
  <c r="S112" i="578"/>
  <c r="S113" i="578"/>
  <c r="S114" i="578"/>
  <c r="S115" i="578"/>
  <c r="S116" i="578"/>
  <c r="S117" i="578"/>
  <c r="S118" i="578"/>
  <c r="S119" i="578"/>
  <c r="S120" i="578"/>
  <c r="S121" i="578"/>
  <c r="R2" i="578"/>
  <c r="R3" i="578"/>
  <c r="R4" i="578"/>
  <c r="R5" i="578"/>
  <c r="R6" i="578"/>
  <c r="R7" i="578"/>
  <c r="R8" i="578"/>
  <c r="R9" i="578"/>
  <c r="R10" i="578"/>
  <c r="R11" i="578"/>
  <c r="R12" i="578"/>
  <c r="R13" i="578"/>
  <c r="R14" i="578"/>
  <c r="R15" i="578"/>
  <c r="R16" i="578"/>
  <c r="R17" i="578"/>
  <c r="R18" i="578"/>
  <c r="R19" i="578"/>
  <c r="R20" i="578"/>
  <c r="R21" i="578"/>
  <c r="R22" i="578"/>
  <c r="R23" i="578"/>
  <c r="R24" i="578"/>
  <c r="R25" i="578"/>
  <c r="R26" i="578"/>
  <c r="R27" i="578"/>
  <c r="R28" i="578"/>
  <c r="R29" i="578"/>
  <c r="R30" i="578"/>
  <c r="R31" i="578"/>
  <c r="R32" i="578"/>
  <c r="R33" i="578"/>
  <c r="R34" i="578"/>
  <c r="R35" i="578"/>
  <c r="R36" i="578"/>
  <c r="R37" i="578"/>
  <c r="R38" i="578"/>
  <c r="R39" i="578"/>
  <c r="R40" i="578"/>
  <c r="R41" i="578"/>
  <c r="R42" i="578"/>
  <c r="R43" i="578"/>
  <c r="R44" i="578"/>
  <c r="R45" i="578"/>
  <c r="R46" i="578"/>
  <c r="R47" i="578"/>
  <c r="R48" i="578"/>
  <c r="R49" i="578"/>
  <c r="R50" i="578"/>
  <c r="R51" i="578"/>
  <c r="R52" i="578"/>
  <c r="R53" i="578"/>
  <c r="R54" i="578"/>
  <c r="R55" i="578"/>
  <c r="R56" i="578"/>
  <c r="R57" i="578"/>
  <c r="R58" i="578"/>
  <c r="R59" i="578"/>
  <c r="R60" i="578"/>
  <c r="R61" i="578"/>
  <c r="R62" i="578"/>
  <c r="R63" i="578"/>
  <c r="R64" i="578"/>
  <c r="R65" i="578"/>
  <c r="R66" i="578"/>
  <c r="R67" i="578"/>
  <c r="R68" i="578"/>
  <c r="R69" i="578"/>
  <c r="R70" i="578"/>
  <c r="R71" i="578"/>
  <c r="R72" i="578"/>
  <c r="R73" i="578"/>
  <c r="R74" i="578"/>
  <c r="R75" i="578"/>
  <c r="R76" i="578"/>
  <c r="R77" i="578"/>
  <c r="R78" i="578"/>
  <c r="R79" i="578"/>
  <c r="R80" i="578"/>
  <c r="R81" i="578"/>
  <c r="R82" i="578"/>
  <c r="R83" i="578"/>
  <c r="R84" i="578"/>
  <c r="R85" i="578"/>
  <c r="R86" i="578"/>
  <c r="R87" i="578"/>
  <c r="R88" i="578"/>
  <c r="R89" i="578"/>
  <c r="R90" i="578"/>
  <c r="R91" i="578"/>
  <c r="R92" i="578"/>
  <c r="R93" i="578"/>
  <c r="R94" i="578"/>
  <c r="R95" i="578"/>
  <c r="R96" i="578"/>
  <c r="R97" i="578"/>
  <c r="R98" i="578"/>
  <c r="R99" i="578"/>
  <c r="R100" i="578"/>
  <c r="R101" i="578"/>
  <c r="R102" i="578"/>
  <c r="R103" i="578"/>
  <c r="R104" i="578"/>
  <c r="R105" i="578"/>
  <c r="R106" i="578"/>
  <c r="R107" i="578"/>
  <c r="R108" i="578"/>
  <c r="R109" i="578"/>
  <c r="R110" i="578"/>
  <c r="R111" i="578"/>
  <c r="R112" i="578"/>
  <c r="R113" i="578"/>
  <c r="R114" i="578"/>
  <c r="R115" i="578"/>
  <c r="R116" i="578"/>
  <c r="R117" i="578"/>
  <c r="R118" i="578"/>
  <c r="R119" i="578"/>
  <c r="R120" i="578"/>
  <c r="R121" i="578"/>
  <c r="Q2" i="578"/>
  <c r="Q3" i="578"/>
  <c r="Q4" i="578"/>
  <c r="Q5" i="578"/>
  <c r="Q6" i="578"/>
  <c r="Q7" i="578"/>
  <c r="Q8" i="578"/>
  <c r="Q9" i="578"/>
  <c r="Q10" i="578"/>
  <c r="Q11" i="578"/>
  <c r="Q12" i="578"/>
  <c r="Q13" i="578"/>
  <c r="Q14" i="578"/>
  <c r="Q15" i="578"/>
  <c r="Q16" i="578"/>
  <c r="Q17" i="578"/>
  <c r="Q18" i="578"/>
  <c r="Q19" i="578"/>
  <c r="Q20" i="578"/>
  <c r="Q21" i="578"/>
  <c r="Q22" i="578"/>
  <c r="Q23" i="578"/>
  <c r="Q24" i="578"/>
  <c r="Q25" i="578"/>
  <c r="Q26" i="578"/>
  <c r="Q27" i="578"/>
  <c r="Q28" i="578"/>
  <c r="Q29" i="578"/>
  <c r="Q30" i="578"/>
  <c r="Q31" i="578"/>
  <c r="Q32" i="578"/>
  <c r="Q33" i="578"/>
  <c r="Q34" i="578"/>
  <c r="Q35" i="578"/>
  <c r="Q36" i="578"/>
  <c r="Q37" i="578"/>
  <c r="Q38" i="578"/>
  <c r="Q39" i="578"/>
  <c r="Q40" i="578"/>
  <c r="Q41" i="578"/>
  <c r="Q42" i="578"/>
  <c r="Q43" i="578"/>
  <c r="Q44" i="578"/>
  <c r="Q45" i="578"/>
  <c r="Q46" i="578"/>
  <c r="Q47" i="578"/>
  <c r="Q48" i="578"/>
  <c r="Q49" i="578"/>
  <c r="Q50" i="578"/>
  <c r="Q51" i="578"/>
  <c r="Q52" i="578"/>
  <c r="Q53" i="578"/>
  <c r="Q54" i="578"/>
  <c r="Q55" i="578"/>
  <c r="Q56" i="578"/>
  <c r="Q57" i="578"/>
  <c r="Q58" i="578"/>
  <c r="Q59" i="578"/>
  <c r="Q60" i="578"/>
  <c r="Q61" i="578"/>
  <c r="Q62" i="578"/>
  <c r="Q63" i="578"/>
  <c r="Q64" i="578"/>
  <c r="Q65" i="578"/>
  <c r="Q66" i="578"/>
  <c r="Q67" i="578"/>
  <c r="Q68" i="578"/>
  <c r="Q69" i="578"/>
  <c r="Q70" i="578"/>
  <c r="Q71" i="578"/>
  <c r="Q72" i="578"/>
  <c r="Q73" i="578"/>
  <c r="Q74" i="578"/>
  <c r="Q75" i="578"/>
  <c r="Q76" i="578"/>
  <c r="Q77" i="578"/>
  <c r="Q78" i="578"/>
  <c r="Q79" i="578"/>
  <c r="Q80" i="578"/>
  <c r="Q81" i="578"/>
  <c r="Q82" i="578"/>
  <c r="Q83" i="578"/>
  <c r="Q84" i="578"/>
  <c r="Q85" i="578"/>
  <c r="Q86" i="578"/>
  <c r="Q87" i="578"/>
  <c r="Q88" i="578"/>
  <c r="Q89" i="578"/>
  <c r="Q90" i="578"/>
  <c r="Q91" i="578"/>
  <c r="Q92" i="578"/>
  <c r="Q93" i="578"/>
  <c r="Q94" i="578"/>
  <c r="Q95" i="578"/>
  <c r="Q96" i="578"/>
  <c r="Q97" i="578"/>
  <c r="Q98" i="578"/>
  <c r="Q99" i="578"/>
  <c r="Q100" i="578"/>
  <c r="Q101" i="578"/>
  <c r="Q102" i="578"/>
  <c r="Q103" i="578"/>
  <c r="Q104" i="578"/>
  <c r="Q105" i="578"/>
  <c r="Q106" i="578"/>
  <c r="Q107" i="578"/>
  <c r="Q108" i="578"/>
  <c r="Q109" i="578"/>
  <c r="Q110" i="578"/>
  <c r="Q111" i="578"/>
  <c r="Q112" i="578"/>
  <c r="Q113" i="578"/>
  <c r="Q114" i="578"/>
  <c r="Q115" i="578"/>
  <c r="Q116" i="578"/>
  <c r="Q117" i="578"/>
  <c r="Q118" i="578"/>
  <c r="Q119" i="578"/>
  <c r="Q120" i="578"/>
  <c r="Q121" i="578"/>
  <c r="P2" i="578"/>
  <c r="P3" i="578"/>
  <c r="P4" i="578"/>
  <c r="P5" i="578"/>
  <c r="P6" i="578"/>
  <c r="P7" i="578"/>
  <c r="P8" i="578"/>
  <c r="P9" i="578"/>
  <c r="P10" i="578"/>
  <c r="P11" i="578"/>
  <c r="P12" i="578"/>
  <c r="P13" i="578"/>
  <c r="P14" i="578"/>
  <c r="P15" i="578"/>
  <c r="P16" i="578"/>
  <c r="P17" i="578"/>
  <c r="P18" i="578"/>
  <c r="P19" i="578"/>
  <c r="P20" i="578"/>
  <c r="P21" i="578"/>
  <c r="P22" i="578"/>
  <c r="P23" i="578"/>
  <c r="P24" i="578"/>
  <c r="P25" i="578"/>
  <c r="P26" i="578"/>
  <c r="P27" i="578"/>
  <c r="P28" i="578"/>
  <c r="P29" i="578"/>
  <c r="P30" i="578"/>
  <c r="P31" i="578"/>
  <c r="P32" i="578"/>
  <c r="P33" i="578"/>
  <c r="P34" i="578"/>
  <c r="P35" i="578"/>
  <c r="P36" i="578"/>
  <c r="P37" i="578"/>
  <c r="P38" i="578"/>
  <c r="P39" i="578"/>
  <c r="P40" i="578"/>
  <c r="P41" i="578"/>
  <c r="P42" i="578"/>
  <c r="P43" i="578"/>
  <c r="P44" i="578"/>
  <c r="P45" i="578"/>
  <c r="P46" i="578"/>
  <c r="P47" i="578"/>
  <c r="P48" i="578"/>
  <c r="P49" i="578"/>
  <c r="P50" i="578"/>
  <c r="P51" i="578"/>
  <c r="P52" i="578"/>
  <c r="P53" i="578"/>
  <c r="P54" i="578"/>
  <c r="P55" i="578"/>
  <c r="P56" i="578"/>
  <c r="P57" i="578"/>
  <c r="P58" i="578"/>
  <c r="P59" i="578"/>
  <c r="P60" i="578"/>
  <c r="P61" i="578"/>
  <c r="P62" i="578"/>
  <c r="P63" i="578"/>
  <c r="P64" i="578"/>
  <c r="P65" i="578"/>
  <c r="P66" i="578"/>
  <c r="P67" i="578"/>
  <c r="P68" i="578"/>
  <c r="P69" i="578"/>
  <c r="P70" i="578"/>
  <c r="P71" i="578"/>
  <c r="P72" i="578"/>
  <c r="P73" i="578"/>
  <c r="P74" i="578"/>
  <c r="P75" i="578"/>
  <c r="P76" i="578"/>
  <c r="P77" i="578"/>
  <c r="P78" i="578"/>
  <c r="P79" i="578"/>
  <c r="P80" i="578"/>
  <c r="P81" i="578"/>
  <c r="P82" i="578"/>
  <c r="P83" i="578"/>
  <c r="P84" i="578"/>
  <c r="P85" i="578"/>
  <c r="P86" i="578"/>
  <c r="P87" i="578"/>
  <c r="P88" i="578"/>
  <c r="P89" i="578"/>
  <c r="P90" i="578"/>
  <c r="P91" i="578"/>
  <c r="P92" i="578"/>
  <c r="P93" i="578"/>
  <c r="P94" i="578"/>
  <c r="P95" i="578"/>
  <c r="P96" i="578"/>
  <c r="P97" i="578"/>
  <c r="P98" i="578"/>
  <c r="P99" i="578"/>
  <c r="P100" i="578"/>
  <c r="P101" i="578"/>
  <c r="P102" i="578"/>
  <c r="P103" i="578"/>
  <c r="P104" i="578"/>
  <c r="P105" i="578"/>
  <c r="P106" i="578"/>
  <c r="P107" i="578"/>
  <c r="P108" i="578"/>
  <c r="P109" i="578"/>
  <c r="P110" i="578"/>
  <c r="P111" i="578"/>
  <c r="P112" i="578"/>
  <c r="P113" i="578"/>
  <c r="P114" i="578"/>
  <c r="P115" i="578"/>
  <c r="P116" i="578"/>
  <c r="P117" i="578"/>
  <c r="P118" i="578"/>
  <c r="P119" i="578"/>
  <c r="P120" i="578"/>
  <c r="P121" i="578"/>
  <c r="O2" i="578"/>
  <c r="O3" i="578"/>
  <c r="O4" i="578"/>
  <c r="O5" i="578"/>
  <c r="O6" i="578"/>
  <c r="O7" i="578"/>
  <c r="O8" i="578"/>
  <c r="O9" i="578"/>
  <c r="O10" i="578"/>
  <c r="O11" i="578"/>
  <c r="O12" i="578"/>
  <c r="O13" i="578"/>
  <c r="O14" i="578"/>
  <c r="O15" i="578"/>
  <c r="O16" i="578"/>
  <c r="O17" i="578"/>
  <c r="O18" i="578"/>
  <c r="O19" i="578"/>
  <c r="O20" i="578"/>
  <c r="O21" i="578"/>
  <c r="O22" i="578"/>
  <c r="O23" i="578"/>
  <c r="O24" i="578"/>
  <c r="O25" i="578"/>
  <c r="O26" i="578"/>
  <c r="O27" i="578"/>
  <c r="O28" i="578"/>
  <c r="O29" i="578"/>
  <c r="O30" i="578"/>
  <c r="O31" i="578"/>
  <c r="O32" i="578"/>
  <c r="O33" i="578"/>
  <c r="O34" i="578"/>
  <c r="O35" i="578"/>
  <c r="O36" i="578"/>
  <c r="O37" i="578"/>
  <c r="O38" i="578"/>
  <c r="O39" i="578"/>
  <c r="O40" i="578"/>
  <c r="O41" i="578"/>
  <c r="O42" i="578"/>
  <c r="O43" i="578"/>
  <c r="O44" i="578"/>
  <c r="O45" i="578"/>
  <c r="O46" i="578"/>
  <c r="O47" i="578"/>
  <c r="O48" i="578"/>
  <c r="O49" i="578"/>
  <c r="O50" i="578"/>
  <c r="O51" i="578"/>
  <c r="O52" i="578"/>
  <c r="O53" i="578"/>
  <c r="O54" i="578"/>
  <c r="O55" i="578"/>
  <c r="O56" i="578"/>
  <c r="O57" i="578"/>
  <c r="O58" i="578"/>
  <c r="O59" i="578"/>
  <c r="O60" i="578"/>
  <c r="O61" i="578"/>
  <c r="O62" i="578"/>
  <c r="O63" i="578"/>
  <c r="O64" i="578"/>
  <c r="O65" i="578"/>
  <c r="O66" i="578"/>
  <c r="O67" i="578"/>
  <c r="O68" i="578"/>
  <c r="O69" i="578"/>
  <c r="O70" i="578"/>
  <c r="O71" i="578"/>
  <c r="O72" i="578"/>
  <c r="O73" i="578"/>
  <c r="O74" i="578"/>
  <c r="O75" i="578"/>
  <c r="O76" i="578"/>
  <c r="O77" i="578"/>
  <c r="O78" i="578"/>
  <c r="O79" i="578"/>
  <c r="O80" i="578"/>
  <c r="O81" i="578"/>
  <c r="O82" i="578"/>
  <c r="O83" i="578"/>
  <c r="O84" i="578"/>
  <c r="O85" i="578"/>
  <c r="O86" i="578"/>
  <c r="O87" i="578"/>
  <c r="O88" i="578"/>
  <c r="O89" i="578"/>
  <c r="O90" i="578"/>
  <c r="O91" i="578"/>
  <c r="O92" i="578"/>
  <c r="O93" i="578"/>
  <c r="O94" i="578"/>
  <c r="O95" i="578"/>
  <c r="O96" i="578"/>
  <c r="O97" i="578"/>
  <c r="O98" i="578"/>
  <c r="O99" i="578"/>
  <c r="O100" i="578"/>
  <c r="O101" i="578"/>
  <c r="O102" i="578"/>
  <c r="O103" i="578"/>
  <c r="O104" i="578"/>
  <c r="O105" i="578"/>
  <c r="O106" i="578"/>
  <c r="O107" i="578"/>
  <c r="O108" i="578"/>
  <c r="O109" i="578"/>
  <c r="O110" i="578"/>
  <c r="O111" i="578"/>
  <c r="O112" i="578"/>
  <c r="O113" i="578"/>
  <c r="O114" i="578"/>
  <c r="O115" i="578"/>
  <c r="O116" i="578"/>
  <c r="O117" i="578"/>
  <c r="O118" i="578"/>
  <c r="O119" i="578"/>
  <c r="O120" i="578"/>
  <c r="O121" i="578"/>
  <c r="N2" i="578"/>
  <c r="N3" i="578"/>
  <c r="N4" i="578"/>
  <c r="N5" i="578"/>
  <c r="N6" i="578"/>
  <c r="N7" i="578"/>
  <c r="N8" i="578"/>
  <c r="N9" i="578"/>
  <c r="N10" i="578"/>
  <c r="N11" i="578"/>
  <c r="N12" i="578"/>
  <c r="N13" i="578"/>
  <c r="N14" i="578"/>
  <c r="N15" i="578"/>
  <c r="N16" i="578"/>
  <c r="N17" i="578"/>
  <c r="N18" i="578"/>
  <c r="N19" i="578"/>
  <c r="N20" i="578"/>
  <c r="N21" i="578"/>
  <c r="N22" i="578"/>
  <c r="N23" i="578"/>
  <c r="N24" i="578"/>
  <c r="N25" i="578"/>
  <c r="N26" i="578"/>
  <c r="N27" i="578"/>
  <c r="N28" i="578"/>
  <c r="N29" i="578"/>
  <c r="N30" i="578"/>
  <c r="N31" i="578"/>
  <c r="N32" i="578"/>
  <c r="N33" i="578"/>
  <c r="N34" i="578"/>
  <c r="N35" i="578"/>
  <c r="N36" i="578"/>
  <c r="N37" i="578"/>
  <c r="N38" i="578"/>
  <c r="N39" i="578"/>
  <c r="N40" i="578"/>
  <c r="N41" i="578"/>
  <c r="N42" i="578"/>
  <c r="N43" i="578"/>
  <c r="N44" i="578"/>
  <c r="N45" i="578"/>
  <c r="N46" i="578"/>
  <c r="N47" i="578"/>
  <c r="N48" i="578"/>
  <c r="N49" i="578"/>
  <c r="N50" i="578"/>
  <c r="N51" i="578"/>
  <c r="N52" i="578"/>
  <c r="N53" i="578"/>
  <c r="N54" i="578"/>
  <c r="N55" i="578"/>
  <c r="N56" i="578"/>
  <c r="N57" i="578"/>
  <c r="N58" i="578"/>
  <c r="N59" i="578"/>
  <c r="N60" i="578"/>
  <c r="N61" i="578"/>
  <c r="N62" i="578"/>
  <c r="N63" i="578"/>
  <c r="N64" i="578"/>
  <c r="N65" i="578"/>
  <c r="N66" i="578"/>
  <c r="N67" i="578"/>
  <c r="N68" i="578"/>
  <c r="N69" i="578"/>
  <c r="N70" i="578"/>
  <c r="N71" i="578"/>
  <c r="N72" i="578"/>
  <c r="N73" i="578"/>
  <c r="N74" i="578"/>
  <c r="N75" i="578"/>
  <c r="N76" i="578"/>
  <c r="N77" i="578"/>
  <c r="N78" i="578"/>
  <c r="N79" i="578"/>
  <c r="N80" i="578"/>
  <c r="N81" i="578"/>
  <c r="N82" i="578"/>
  <c r="N83" i="578"/>
  <c r="N84" i="578"/>
  <c r="N85" i="578"/>
  <c r="N86" i="578"/>
  <c r="N87" i="578"/>
  <c r="N88" i="578"/>
  <c r="N89" i="578"/>
  <c r="N90" i="578"/>
  <c r="N91" i="578"/>
  <c r="N92" i="578"/>
  <c r="N93" i="578"/>
  <c r="N94" i="578"/>
  <c r="N95" i="578"/>
  <c r="N96" i="578"/>
  <c r="N97" i="578"/>
  <c r="N98" i="578"/>
  <c r="N99" i="578"/>
  <c r="N100" i="578"/>
  <c r="N101" i="578"/>
  <c r="N102" i="578"/>
  <c r="N103" i="578"/>
  <c r="N104" i="578"/>
  <c r="N105" i="578"/>
  <c r="N106" i="578"/>
  <c r="N107" i="578"/>
  <c r="N108" i="578"/>
  <c r="N109" i="578"/>
  <c r="N110" i="578"/>
  <c r="N111" i="578"/>
  <c r="N112" i="578"/>
  <c r="N113" i="578"/>
  <c r="N114" i="578"/>
  <c r="N115" i="578"/>
  <c r="N116" i="578"/>
  <c r="N117" i="578"/>
  <c r="N118" i="578"/>
  <c r="N119" i="578"/>
  <c r="N120" i="578"/>
  <c r="N121" i="578"/>
  <c r="M2" i="578"/>
  <c r="M3" i="578"/>
  <c r="M4" i="578"/>
  <c r="M5" i="578"/>
  <c r="M6" i="578"/>
  <c r="M7" i="578"/>
  <c r="M8" i="578"/>
  <c r="M9" i="578"/>
  <c r="M10" i="578"/>
  <c r="M11" i="578"/>
  <c r="M12" i="578"/>
  <c r="M13" i="578"/>
  <c r="M14" i="578"/>
  <c r="M15" i="578"/>
  <c r="M16" i="578"/>
  <c r="M17" i="578"/>
  <c r="M18" i="578"/>
  <c r="M19" i="578"/>
  <c r="M20" i="578"/>
  <c r="M21" i="578"/>
  <c r="M22" i="578"/>
  <c r="M23" i="578"/>
  <c r="M24" i="578"/>
  <c r="M25" i="578"/>
  <c r="M26" i="578"/>
  <c r="M27" i="578"/>
  <c r="M28" i="578"/>
  <c r="M29" i="578"/>
  <c r="M30" i="578"/>
  <c r="M31" i="578"/>
  <c r="M32" i="578"/>
  <c r="M33" i="578"/>
  <c r="M34" i="578"/>
  <c r="M35" i="578"/>
  <c r="M36" i="578"/>
  <c r="M37" i="578"/>
  <c r="M38" i="578"/>
  <c r="M39" i="578"/>
  <c r="M40" i="578"/>
  <c r="M41" i="578"/>
  <c r="M42" i="578"/>
  <c r="M43" i="578"/>
  <c r="M44" i="578"/>
  <c r="M45" i="578"/>
  <c r="M46" i="578"/>
  <c r="M47" i="578"/>
  <c r="M48" i="578"/>
  <c r="M49" i="578"/>
  <c r="M50" i="578"/>
  <c r="M51" i="578"/>
  <c r="M52" i="578"/>
  <c r="M53" i="578"/>
  <c r="M54" i="578"/>
  <c r="M55" i="578"/>
  <c r="M56" i="578"/>
  <c r="M57" i="578"/>
  <c r="M58" i="578"/>
  <c r="M59" i="578"/>
  <c r="M60" i="578"/>
  <c r="M61" i="578"/>
  <c r="M62" i="578"/>
  <c r="M63" i="578"/>
  <c r="M64" i="578"/>
  <c r="M65" i="578"/>
  <c r="M66" i="578"/>
  <c r="M67" i="578"/>
  <c r="M68" i="578"/>
  <c r="M69" i="578"/>
  <c r="M70" i="578"/>
  <c r="M71" i="578"/>
  <c r="M72" i="578"/>
  <c r="M73" i="578"/>
  <c r="M74" i="578"/>
  <c r="M75" i="578"/>
  <c r="M76" i="578"/>
  <c r="M77" i="578"/>
  <c r="M78" i="578"/>
  <c r="M79" i="578"/>
  <c r="M80" i="578"/>
  <c r="M81" i="578"/>
  <c r="M82" i="578"/>
  <c r="M83" i="578"/>
  <c r="M84" i="578"/>
  <c r="M85" i="578"/>
  <c r="M86" i="578"/>
  <c r="M87" i="578"/>
  <c r="M88" i="578"/>
  <c r="M89" i="578"/>
  <c r="M90" i="578"/>
  <c r="M91" i="578"/>
  <c r="M92" i="578"/>
  <c r="M93" i="578"/>
  <c r="M94" i="578"/>
  <c r="M95" i="578"/>
  <c r="M96" i="578"/>
  <c r="M97" i="578"/>
  <c r="M98" i="578"/>
  <c r="M99" i="578"/>
  <c r="M100" i="578"/>
  <c r="M101" i="578"/>
  <c r="M102" i="578"/>
  <c r="M103" i="578"/>
  <c r="M104" i="578"/>
  <c r="M105" i="578"/>
  <c r="M106" i="578"/>
  <c r="M107" i="578"/>
  <c r="M108" i="578"/>
  <c r="M109" i="578"/>
  <c r="M110" i="578"/>
  <c r="M111" i="578"/>
  <c r="M112" i="578"/>
  <c r="M113" i="578"/>
  <c r="M114" i="578"/>
  <c r="M115" i="578"/>
  <c r="M116" i="578"/>
  <c r="M117" i="578"/>
  <c r="M118" i="578"/>
  <c r="M119" i="578"/>
  <c r="M120" i="578"/>
  <c r="M121" i="578"/>
  <c r="L2" i="578"/>
  <c r="L3" i="578"/>
  <c r="L4" i="578"/>
  <c r="L5" i="578"/>
  <c r="L6" i="578"/>
  <c r="L7" i="578"/>
  <c r="L8" i="578"/>
  <c r="L9" i="578"/>
  <c r="L10" i="578"/>
  <c r="L11" i="578"/>
  <c r="L12" i="578"/>
  <c r="L13" i="578"/>
  <c r="L14" i="578"/>
  <c r="L15" i="578"/>
  <c r="L16" i="578"/>
  <c r="L17" i="578"/>
  <c r="L18" i="578"/>
  <c r="L19" i="578"/>
  <c r="L20" i="578"/>
  <c r="L21" i="578"/>
  <c r="L22" i="578"/>
  <c r="L23" i="578"/>
  <c r="L24" i="578"/>
  <c r="L25" i="578"/>
  <c r="L26" i="578"/>
  <c r="L27" i="578"/>
  <c r="L28" i="578"/>
  <c r="L29" i="578"/>
  <c r="L30" i="578"/>
  <c r="L31" i="578"/>
  <c r="L32" i="578"/>
  <c r="L33" i="578"/>
  <c r="L34" i="578"/>
  <c r="L35" i="578"/>
  <c r="L36" i="578"/>
  <c r="L37" i="578"/>
  <c r="L38" i="578"/>
  <c r="L39" i="578"/>
  <c r="L40" i="578"/>
  <c r="L41" i="578"/>
  <c r="L42" i="578"/>
  <c r="L43" i="578"/>
  <c r="L44" i="578"/>
  <c r="L45" i="578"/>
  <c r="L46" i="578"/>
  <c r="L47" i="578"/>
  <c r="L48" i="578"/>
  <c r="L49" i="578"/>
  <c r="L50" i="578"/>
  <c r="L51" i="578"/>
  <c r="L52" i="578"/>
  <c r="L53" i="578"/>
  <c r="L54" i="578"/>
  <c r="L55" i="578"/>
  <c r="L56" i="578"/>
  <c r="L57" i="578"/>
  <c r="L58" i="578"/>
  <c r="L59" i="578"/>
  <c r="L60" i="578"/>
  <c r="L61" i="578"/>
  <c r="L62" i="578"/>
  <c r="L63" i="578"/>
  <c r="L64" i="578"/>
  <c r="L65" i="578"/>
  <c r="L66" i="578"/>
  <c r="L67" i="578"/>
  <c r="L68" i="578"/>
  <c r="L69" i="578"/>
  <c r="L70" i="578"/>
  <c r="L71" i="578"/>
  <c r="L72" i="578"/>
  <c r="L73" i="578"/>
  <c r="L74" i="578"/>
  <c r="L75" i="578"/>
  <c r="L76" i="578"/>
  <c r="L77" i="578"/>
  <c r="L78" i="578"/>
  <c r="L79" i="578"/>
  <c r="L80" i="578"/>
  <c r="L81" i="578"/>
  <c r="L82" i="578"/>
  <c r="L83" i="578"/>
  <c r="L84" i="578"/>
  <c r="L85" i="578"/>
  <c r="L86" i="578"/>
  <c r="L87" i="578"/>
  <c r="L88" i="578"/>
  <c r="L89" i="578"/>
  <c r="L90" i="578"/>
  <c r="L91" i="578"/>
  <c r="L92" i="578"/>
  <c r="L93" i="578"/>
  <c r="L94" i="578"/>
  <c r="L95" i="578"/>
  <c r="L96" i="578"/>
  <c r="L97" i="578"/>
  <c r="L98" i="578"/>
  <c r="L99" i="578"/>
  <c r="L100" i="578"/>
  <c r="L101" i="578"/>
  <c r="L102" i="578"/>
  <c r="L103" i="578"/>
  <c r="L104" i="578"/>
  <c r="L105" i="578"/>
  <c r="L106" i="578"/>
  <c r="L107" i="578"/>
  <c r="L108" i="578"/>
  <c r="L109" i="578"/>
  <c r="L110" i="578"/>
  <c r="L111" i="578"/>
  <c r="L112" i="578"/>
  <c r="L113" i="578"/>
  <c r="L114" i="578"/>
  <c r="L115" i="578"/>
  <c r="L116" i="578"/>
  <c r="L117" i="578"/>
  <c r="L118" i="578"/>
  <c r="L119" i="578"/>
  <c r="L120" i="578"/>
  <c r="L121" i="578"/>
  <c r="G145" i="580"/>
  <c r="G144" i="580"/>
  <c r="G143" i="580"/>
  <c r="G142" i="580"/>
  <c r="G141" i="580"/>
  <c r="G140" i="580"/>
  <c r="G139" i="580"/>
  <c r="G138" i="580"/>
  <c r="G137" i="580"/>
  <c r="G136" i="580"/>
  <c r="G135" i="580"/>
  <c r="G134" i="580"/>
  <c r="G133" i="580"/>
  <c r="G132" i="580"/>
  <c r="G131" i="580"/>
  <c r="G130" i="580"/>
  <c r="G129" i="580"/>
  <c r="G128" i="580"/>
  <c r="G127" i="580"/>
  <c r="G126" i="580"/>
  <c r="G125" i="580"/>
  <c r="G124" i="580"/>
  <c r="G123" i="580"/>
  <c r="G122" i="580"/>
  <c r="G121" i="580"/>
  <c r="G120" i="580"/>
  <c r="G119" i="580"/>
  <c r="G118" i="580"/>
  <c r="G117" i="580"/>
  <c r="G116" i="580"/>
  <c r="G115" i="580"/>
  <c r="G114" i="580"/>
  <c r="G113" i="580"/>
  <c r="G112" i="580"/>
  <c r="G111" i="580"/>
  <c r="G110" i="580"/>
  <c r="G109" i="580"/>
  <c r="G108" i="580"/>
  <c r="G107" i="580"/>
  <c r="G106" i="580"/>
  <c r="G105" i="580"/>
  <c r="G104" i="580"/>
  <c r="G103" i="580"/>
  <c r="G102" i="580"/>
  <c r="G101" i="580"/>
  <c r="G100" i="580"/>
  <c r="G99" i="580"/>
  <c r="G98" i="580"/>
  <c r="G97" i="580"/>
  <c r="G96" i="580"/>
  <c r="G95" i="580"/>
  <c r="G94" i="580"/>
  <c r="G93" i="580"/>
  <c r="G92" i="580"/>
  <c r="G91" i="580"/>
  <c r="G90" i="580"/>
  <c r="G89" i="580"/>
  <c r="G88" i="580"/>
  <c r="G87" i="580"/>
  <c r="G86" i="580"/>
  <c r="G85" i="580"/>
  <c r="G84" i="580"/>
  <c r="G83" i="580"/>
  <c r="G82" i="580"/>
  <c r="G81" i="580"/>
  <c r="G80" i="580"/>
  <c r="G79" i="580"/>
  <c r="G78" i="580"/>
  <c r="G77" i="580"/>
  <c r="G76" i="580"/>
  <c r="G75" i="580"/>
  <c r="G74" i="580"/>
  <c r="G73" i="580"/>
  <c r="G72" i="580"/>
  <c r="G71" i="580"/>
  <c r="G70" i="580"/>
  <c r="G69" i="580"/>
  <c r="G68" i="580"/>
  <c r="G67" i="580"/>
  <c r="G66" i="580"/>
  <c r="G65" i="580"/>
  <c r="G64" i="580"/>
  <c r="G63" i="580"/>
  <c r="G62" i="580"/>
  <c r="G61" i="580"/>
  <c r="G60" i="580"/>
  <c r="G59" i="580"/>
  <c r="G58" i="580"/>
  <c r="G57" i="580"/>
  <c r="G56" i="580"/>
  <c r="G55" i="580"/>
  <c r="G54" i="580"/>
  <c r="G53" i="580"/>
  <c r="G52" i="580"/>
  <c r="G51" i="580"/>
  <c r="G50" i="580"/>
  <c r="G49" i="580"/>
  <c r="G48" i="580"/>
  <c r="G47" i="580"/>
  <c r="G46" i="580"/>
  <c r="G45" i="580"/>
  <c r="G44" i="580"/>
  <c r="G43" i="580"/>
  <c r="G42" i="580"/>
  <c r="G41" i="580"/>
  <c r="G40" i="580"/>
  <c r="G39" i="580"/>
  <c r="G38" i="580"/>
  <c r="G37" i="580"/>
  <c r="G36" i="580"/>
  <c r="G35" i="580"/>
  <c r="G34" i="580"/>
  <c r="G33" i="580"/>
  <c r="G32" i="580"/>
  <c r="G31" i="580"/>
  <c r="G30" i="580"/>
  <c r="G29" i="580"/>
  <c r="G28" i="580"/>
  <c r="G27" i="580"/>
  <c r="G26" i="580"/>
  <c r="G25" i="580"/>
  <c r="G24" i="580"/>
  <c r="G23" i="580"/>
  <c r="G22" i="580"/>
  <c r="G21" i="580"/>
  <c r="G20" i="580"/>
  <c r="G19" i="580"/>
  <c r="G18" i="580"/>
  <c r="G17" i="580"/>
  <c r="G16" i="580"/>
  <c r="G15" i="580"/>
  <c r="G14" i="580"/>
  <c r="G13" i="580"/>
  <c r="G12" i="580"/>
  <c r="G11" i="580"/>
  <c r="G10" i="580"/>
  <c r="G9" i="580"/>
  <c r="G8" i="580"/>
  <c r="G7" i="580"/>
  <c r="G6" i="580"/>
  <c r="G5" i="580"/>
  <c r="G4" i="580"/>
  <c r="G3" i="580"/>
  <c r="G2" i="580"/>
  <c r="G121" i="578"/>
  <c r="G120" i="578"/>
  <c r="G119" i="578"/>
  <c r="G118" i="578"/>
  <c r="G117" i="578"/>
  <c r="G116" i="578"/>
  <c r="G115" i="578"/>
  <c r="G114" i="578"/>
  <c r="G113" i="578"/>
  <c r="G112" i="578"/>
  <c r="G111" i="578"/>
  <c r="G110" i="578"/>
  <c r="G109" i="578"/>
  <c r="G108" i="578"/>
  <c r="G107" i="578"/>
  <c r="G106" i="578"/>
  <c r="G105" i="578"/>
  <c r="G104" i="578"/>
  <c r="G103" i="578"/>
  <c r="G102" i="578"/>
  <c r="G101" i="578"/>
  <c r="G100" i="578"/>
  <c r="G99" i="578"/>
  <c r="G98" i="578"/>
  <c r="G97" i="578"/>
  <c r="G96" i="578"/>
  <c r="G95" i="578"/>
  <c r="G94" i="578"/>
  <c r="G93" i="578"/>
  <c r="G92" i="578"/>
  <c r="G91" i="578"/>
  <c r="G90" i="578"/>
  <c r="G89" i="578"/>
  <c r="G88" i="578"/>
  <c r="G87" i="578"/>
  <c r="G86" i="578"/>
  <c r="G85" i="578"/>
  <c r="G84" i="578"/>
  <c r="G83" i="578"/>
  <c r="G82" i="578"/>
  <c r="G81" i="578"/>
  <c r="G80" i="578"/>
  <c r="G79" i="578"/>
  <c r="G78" i="578"/>
  <c r="G77" i="578"/>
  <c r="G76" i="578"/>
  <c r="G75" i="578"/>
  <c r="G74" i="578"/>
  <c r="G73" i="578"/>
  <c r="G72" i="578"/>
  <c r="G71" i="578"/>
  <c r="G70" i="578"/>
  <c r="G69" i="578"/>
  <c r="G68" i="578"/>
  <c r="G67" i="578"/>
  <c r="G66" i="578"/>
  <c r="G65" i="578"/>
  <c r="G64" i="578"/>
  <c r="G63" i="578"/>
  <c r="G62" i="578"/>
  <c r="G61" i="578"/>
  <c r="G60" i="578"/>
  <c r="G59" i="578"/>
  <c r="G58" i="578"/>
  <c r="G57" i="578"/>
  <c r="G56" i="578"/>
  <c r="G55" i="578"/>
  <c r="G54" i="578"/>
  <c r="G53" i="578"/>
  <c r="G52" i="578"/>
  <c r="G51" i="578"/>
  <c r="G50" i="578"/>
  <c r="G49" i="578"/>
  <c r="G48" i="578"/>
  <c r="G47" i="578"/>
  <c r="G46" i="578"/>
  <c r="G45" i="578"/>
  <c r="G44" i="578"/>
  <c r="G43" i="578"/>
  <c r="G42" i="578"/>
  <c r="G41" i="578"/>
  <c r="G40" i="578"/>
  <c r="G39" i="578"/>
  <c r="G38" i="578"/>
  <c r="G37" i="578"/>
  <c r="G36" i="578"/>
  <c r="G35" i="578"/>
  <c r="G34" i="578"/>
  <c r="G33" i="578"/>
  <c r="G32" i="578"/>
  <c r="G31" i="578"/>
  <c r="G30" i="578"/>
  <c r="G29" i="578"/>
  <c r="G28" i="578"/>
  <c r="G27" i="578"/>
  <c r="G26" i="578"/>
  <c r="G25" i="578"/>
  <c r="G24" i="578"/>
  <c r="G23" i="578"/>
  <c r="G22" i="578"/>
  <c r="G21" i="578"/>
  <c r="G20" i="578"/>
  <c r="G19" i="578"/>
  <c r="G18" i="578"/>
  <c r="G17" i="578"/>
  <c r="G16" i="578"/>
  <c r="G15" i="578"/>
  <c r="G14" i="578"/>
  <c r="G13" i="578"/>
  <c r="G12" i="578"/>
  <c r="G11" i="578"/>
  <c r="G10" i="578"/>
  <c r="G9" i="578"/>
  <c r="G8" i="578"/>
  <c r="G7" i="578"/>
  <c r="G6" i="578"/>
  <c r="G5" i="578"/>
  <c r="G4" i="578"/>
  <c r="G3" i="578"/>
  <c r="G2" i="578"/>
  <c r="G3" i="32" l="1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" i="3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2" i="1"/>
</calcChain>
</file>

<file path=xl/sharedStrings.xml><?xml version="1.0" encoding="utf-8"?>
<sst xmlns="http://schemas.openxmlformats.org/spreadsheetml/2006/main" count="134" uniqueCount="47">
  <si>
    <t>Year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</si>
  <si>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</si>
  <si>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</si>
  <si>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</si>
  <si>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</si>
  <si>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</si>
  <si>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</si>
  <si>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</si>
  <si>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</si>
  <si>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</si>
  <si>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</si>
  <si>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</si>
  <si>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</si>
  <si>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</si>
  <si>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</si>
  <si>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</si>
  <si>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</si>
  <si>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</si>
  <si>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</si>
  <si>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</si>
  <si>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</si>
  <si>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</si>
  <si>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</si>
  <si>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WSkWh</t>
  </si>
  <si>
    <t>LonHDD</t>
  </si>
  <si>
    <t>LonCDD</t>
  </si>
  <si>
    <t>MonthDays</t>
  </si>
  <si>
    <t>PeakDays</t>
  </si>
  <si>
    <t>Predicted Value</t>
  </si>
  <si>
    <t>Absolute % Error</t>
  </si>
  <si>
    <t xml:space="preserve">WSkWh </t>
  </si>
  <si>
    <t xml:space="preserve">Predicted Value </t>
  </si>
  <si>
    <t xml:space="preserve">Absolute % Error  </t>
  </si>
  <si>
    <t>Annual Predicted vs. Actual WSkWh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</si>
  <si>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</si>
  <si>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</si>
  <si>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</si>
  <si>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</si>
  <si>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WSkWh</t>
  </si>
  <si>
    <t>% Change</t>
  </si>
  <si>
    <t>Statistic</t>
  </si>
  <si>
    <t>Value</t>
  </si>
  <si>
    <t>F Test</t>
  </si>
  <si>
    <t>Variable</t>
  </si>
  <si>
    <t>Population</t>
  </si>
  <si>
    <t>OntGDP</t>
  </si>
  <si>
    <t>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</si>
</sst>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_ ;[Red]\-#,##0\ "/>
    <numFmt numFmtId="168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right"/>
    </xf>
    <xf numFmtId="17" fontId="6" fillId="0" borderId="0" xfId="0" applyNumberFormat="1" applyFont="1" applyFill="1" applyBorder="1"/>
    <xf numFmtId="165" fontId="7" fillId="0" borderId="0" xfId="4" applyNumberFormat="1" applyFont="1" applyFill="1" applyBorder="1"/>
    <xf numFmtId="0" fontId="6" fillId="0" borderId="0" xfId="0" applyFont="1" applyFill="1" applyBorder="1"/>
    <xf numFmtId="164" fontId="0" fillId="0" borderId="0" xfId="4" applyFont="1" applyFill="1" applyBorder="1" applyAlignment="1"/>
    <xf numFmtId="166" fontId="0" fillId="0" borderId="0" xfId="5" applyNumberFormat="1" applyFont="1"/>
    <xf numFmtId="0" fontId="6" fillId="0" borderId="0" xfId="0" applyNumberFormat="1" applyFont="1" applyFill="1" applyBorder="1"/>
    <xf numFmtId="0" fontId="0" fillId="0" borderId="0" xfId="0" applyAlignment="1">
      <alignment horizontal="left"/>
    </xf>
    <xf numFmtId="167" fontId="0" fillId="0" borderId="0" xfId="0" applyNumberFormat="1"/>
    <xf numFmtId="166" fontId="0" fillId="0" borderId="0" xfId="0" applyNumberFormat="1"/>
    <xf numFmtId="166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6" fontId="0" fillId="0" borderId="0" xfId="5" applyNumberFormat="1" applyFont="1" applyAlignment="1">
      <alignment horizontal="center"/>
    </xf>
    <xf numFmtId="166" fontId="8" fillId="0" borderId="0" xfId="5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4" applyFont="1"/>
    <xf numFmtId="0" fontId="10" fillId="0" borderId="3" xfId="0" applyFont="1" applyBorder="1"/>
    <xf numFmtId="168" fontId="5" fillId="0" borderId="0" xfId="4" applyNumberFormat="1" applyFont="1" applyFill="1" applyBorder="1" applyAlignment="1">
      <alignment horizontal="right"/>
    </xf>
    <xf numFmtId="168" fontId="0" fillId="0" borderId="0" xfId="4" applyNumberFormat="1" applyFont="1"/>
  </cellXfs>
  <cellStyles count="6">
    <cellStyle name="Comma" xfId="4" builtinId="3"/>
    <cellStyle name="Comma 2" xfId="3"/>
    <cellStyle name="Normal" xfId="0" builtinId="0"/>
    <cellStyle name="Normal 2" xfId="1"/>
    <cellStyle name="Percent" xfId="5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</c:numCache>
            </c:numRef>
          </c:cat>
          <c:val>
            <c:numRef>
              <c:f>'Predicted Monthly Data Summ'!$C$2:$C$120</c:f>
              <c:numCache>
                <c:formatCode>_(* #,##0_);_(* \(#,##0\);_(* "-"??_);_(@_)</c:formatCode>
                <c:ptCount val="119"/>
                <c:pt idx="0">
                  <c:v>293367364.21543998</c:v>
                </c:pt>
                <c:pt idx="1">
                  <c:v>273298001.47376001</c:v>
                </c:pt>
                <c:pt idx="2">
                  <c:v>286819878.50223202</c:v>
                </c:pt>
                <c:pt idx="3">
                  <c:v>252565044.23746601</c:v>
                </c:pt>
                <c:pt idx="4">
                  <c:v>269392545.02871197</c:v>
                </c:pt>
                <c:pt idx="5">
                  <c:v>287975078.90693802</c:v>
                </c:pt>
                <c:pt idx="6">
                  <c:v>333043063.74960798</c:v>
                </c:pt>
                <c:pt idx="7">
                  <c:v>312185503.224558</c:v>
                </c:pt>
                <c:pt idx="8">
                  <c:v>260653838.61909801</c:v>
                </c:pt>
                <c:pt idx="9">
                  <c:v>270564368.43940598</c:v>
                </c:pt>
                <c:pt idx="10">
                  <c:v>272439193.46248603</c:v>
                </c:pt>
                <c:pt idx="11">
                  <c:v>288148645.78619999</c:v>
                </c:pt>
                <c:pt idx="12">
                  <c:v>300073559.97788602</c:v>
                </c:pt>
                <c:pt idx="13">
                  <c:v>289732838.43879998</c:v>
                </c:pt>
                <c:pt idx="14">
                  <c:v>288143354.59762597</c:v>
                </c:pt>
                <c:pt idx="15">
                  <c:v>260543396.47679999</c:v>
                </c:pt>
                <c:pt idx="16">
                  <c:v>268501831.21296602</c:v>
                </c:pt>
                <c:pt idx="17">
                  <c:v>304679126.96210599</c:v>
                </c:pt>
                <c:pt idx="18">
                  <c:v>302183688.77514601</c:v>
                </c:pt>
                <c:pt idx="19">
                  <c:v>317756806.98433799</c:v>
                </c:pt>
                <c:pt idx="20">
                  <c:v>280873709.66341197</c:v>
                </c:pt>
                <c:pt idx="21">
                  <c:v>275821162.12958002</c:v>
                </c:pt>
                <c:pt idx="22">
                  <c:v>274311353.64484</c:v>
                </c:pt>
                <c:pt idx="23">
                  <c:v>294695847.80001998</c:v>
                </c:pt>
                <c:pt idx="24">
                  <c:v>301541879.89762002</c:v>
                </c:pt>
                <c:pt idx="25">
                  <c:v>286013196.38046002</c:v>
                </c:pt>
                <c:pt idx="26">
                  <c:v>285378792.27587998</c:v>
                </c:pt>
                <c:pt idx="27">
                  <c:v>255049710.73708001</c:v>
                </c:pt>
                <c:pt idx="28">
                  <c:v>248546059.22372001</c:v>
                </c:pt>
                <c:pt idx="29">
                  <c:v>287944901.33534002</c:v>
                </c:pt>
                <c:pt idx="30">
                  <c:v>319461681.27983999</c:v>
                </c:pt>
                <c:pt idx="31">
                  <c:v>293716156.25855798</c:v>
                </c:pt>
                <c:pt idx="32">
                  <c:v>283916906.35448599</c:v>
                </c:pt>
                <c:pt idx="33">
                  <c:v>262065574.00648001</c:v>
                </c:pt>
                <c:pt idx="34">
                  <c:v>268677317.44528002</c:v>
                </c:pt>
                <c:pt idx="35">
                  <c:v>298039893.54677999</c:v>
                </c:pt>
                <c:pt idx="36">
                  <c:v>307276829.89279997</c:v>
                </c:pt>
                <c:pt idx="37">
                  <c:v>264065998.38260001</c:v>
                </c:pt>
                <c:pt idx="38">
                  <c:v>278082458.00470001</c:v>
                </c:pt>
                <c:pt idx="39">
                  <c:v>250781054.79998001</c:v>
                </c:pt>
                <c:pt idx="40">
                  <c:v>250742745.14269</c:v>
                </c:pt>
                <c:pt idx="41">
                  <c:v>265479494.76989001</c:v>
                </c:pt>
                <c:pt idx="42">
                  <c:v>274906308.27781999</c:v>
                </c:pt>
                <c:pt idx="43">
                  <c:v>300712862.66684002</c:v>
                </c:pt>
                <c:pt idx="44">
                  <c:v>263969677.20096001</c:v>
                </c:pt>
                <c:pt idx="45">
                  <c:v>258962858.78830001</c:v>
                </c:pt>
                <c:pt idx="46">
                  <c:v>258162607.58963999</c:v>
                </c:pt>
                <c:pt idx="47">
                  <c:v>292766418.03745002</c:v>
                </c:pt>
                <c:pt idx="48">
                  <c:v>301373371.72127002</c:v>
                </c:pt>
                <c:pt idx="49">
                  <c:v>268164437.27344999</c:v>
                </c:pt>
                <c:pt idx="50">
                  <c:v>269584961.72100997</c:v>
                </c:pt>
                <c:pt idx="51">
                  <c:v>242909549.61668</c:v>
                </c:pt>
                <c:pt idx="52">
                  <c:v>269054896.24094999</c:v>
                </c:pt>
                <c:pt idx="53">
                  <c:v>288397187.62551999</c:v>
                </c:pt>
                <c:pt idx="54">
                  <c:v>334725938.08823001</c:v>
                </c:pt>
                <c:pt idx="55">
                  <c:v>325611196.93184</c:v>
                </c:pt>
                <c:pt idx="56">
                  <c:v>264224371.98183998</c:v>
                </c:pt>
                <c:pt idx="57">
                  <c:v>254480106.5099</c:v>
                </c:pt>
                <c:pt idx="58">
                  <c:v>262982872.56432</c:v>
                </c:pt>
                <c:pt idx="59">
                  <c:v>293281443.41191</c:v>
                </c:pt>
                <c:pt idx="60">
                  <c:v>300666159.26084</c:v>
                </c:pt>
                <c:pt idx="61">
                  <c:v>269236699.82142001</c:v>
                </c:pt>
                <c:pt idx="62">
                  <c:v>282763557.58645999</c:v>
                </c:pt>
                <c:pt idx="63">
                  <c:v>251072267.56657001</c:v>
                </c:pt>
                <c:pt idx="64">
                  <c:v>259668932.37447</c:v>
                </c:pt>
                <c:pt idx="65">
                  <c:v>278903469.94766003</c:v>
                </c:pt>
                <c:pt idx="66">
                  <c:v>342682880.64267004</c:v>
                </c:pt>
                <c:pt idx="67">
                  <c:v>311408949.97279</c:v>
                </c:pt>
                <c:pt idx="68">
                  <c:v>270531205.43578005</c:v>
                </c:pt>
                <c:pt idx="69">
                  <c:v>257212837.85677001</c:v>
                </c:pt>
                <c:pt idx="70">
                  <c:v>256512690.70552</c:v>
                </c:pt>
                <c:pt idx="71">
                  <c:v>277881320.22968</c:v>
                </c:pt>
                <c:pt idx="72">
                  <c:v>290374956.02315003</c:v>
                </c:pt>
                <c:pt idx="73">
                  <c:v>265047531.93023002</c:v>
                </c:pt>
                <c:pt idx="74">
                  <c:v>264589708.49737003</c:v>
                </c:pt>
                <c:pt idx="75">
                  <c:v>241856924.93334001</c:v>
                </c:pt>
                <c:pt idx="76">
                  <c:v>264293073.48114002</c:v>
                </c:pt>
                <c:pt idx="77">
                  <c:v>290940514.11059999</c:v>
                </c:pt>
                <c:pt idx="78">
                  <c:v>340196199.36287999</c:v>
                </c:pt>
                <c:pt idx="79">
                  <c:v>304061556.83872002</c:v>
                </c:pt>
                <c:pt idx="80">
                  <c:v>261393756.03505</c:v>
                </c:pt>
                <c:pt idx="81">
                  <c:v>253052401.80328</c:v>
                </c:pt>
                <c:pt idx="82">
                  <c:v>260224799.99487001</c:v>
                </c:pt>
                <c:pt idx="83">
                  <c:v>271295249.79123002</c:v>
                </c:pt>
                <c:pt idx="84">
                  <c:v>288991701.29513001</c:v>
                </c:pt>
                <c:pt idx="85">
                  <c:v>262888750.95611</c:v>
                </c:pt>
                <c:pt idx="86">
                  <c:v>276366259.18483996</c:v>
                </c:pt>
                <c:pt idx="87">
                  <c:v>251523569.77759001</c:v>
                </c:pt>
                <c:pt idx="88">
                  <c:v>259256155.34336001</c:v>
                </c:pt>
                <c:pt idx="89">
                  <c:v>276460042.34591997</c:v>
                </c:pt>
                <c:pt idx="90">
                  <c:v>321327185.60056001</c:v>
                </c:pt>
                <c:pt idx="91">
                  <c:v>294037259.60016</c:v>
                </c:pt>
                <c:pt idx="92">
                  <c:v>263616852.67688</c:v>
                </c:pt>
                <c:pt idx="93">
                  <c:v>260620451.12983999</c:v>
                </c:pt>
                <c:pt idx="94">
                  <c:v>264051626.00784001</c:v>
                </c:pt>
                <c:pt idx="95">
                  <c:v>286523069.48232001</c:v>
                </c:pt>
                <c:pt idx="96">
                  <c:v>305527740.50727999</c:v>
                </c:pt>
                <c:pt idx="97">
                  <c:v>270783682.37704003</c:v>
                </c:pt>
                <c:pt idx="98">
                  <c:v>288299673.04279995</c:v>
                </c:pt>
                <c:pt idx="99">
                  <c:v>244855513.01592001</c:v>
                </c:pt>
                <c:pt idx="100">
                  <c:v>251891961.47196001</c:v>
                </c:pt>
                <c:pt idx="101">
                  <c:v>283978631.817375</c:v>
                </c:pt>
                <c:pt idx="102">
                  <c:v>286546351.34231502</c:v>
                </c:pt>
                <c:pt idx="103">
                  <c:v>283846898.55574501</c:v>
                </c:pt>
                <c:pt idx="104">
                  <c:v>261882965.454395</c:v>
                </c:pt>
                <c:pt idx="105">
                  <c:v>246291396.49902502</c:v>
                </c:pt>
                <c:pt idx="106">
                  <c:v>259203542.59719998</c:v>
                </c:pt>
                <c:pt idx="107">
                  <c:v>264968874.82748997</c:v>
                </c:pt>
                <c:pt idx="108">
                  <c:v>295598619.00983995</c:v>
                </c:pt>
                <c:pt idx="109">
                  <c:v>273784130.83127999</c:v>
                </c:pt>
                <c:pt idx="110">
                  <c:v>274934256.05799997</c:v>
                </c:pt>
                <c:pt idx="111">
                  <c:v>243458062.73736</c:v>
                </c:pt>
                <c:pt idx="112">
                  <c:v>259161560.15008003</c:v>
                </c:pt>
                <c:pt idx="113">
                  <c:v>267546627.47380927</c:v>
                </c:pt>
                <c:pt idx="114">
                  <c:v>301589192.47099692</c:v>
                </c:pt>
                <c:pt idx="115">
                  <c:v>290629200.91832</c:v>
                </c:pt>
                <c:pt idx="116">
                  <c:v>282605551.88294774</c:v>
                </c:pt>
                <c:pt idx="117">
                  <c:v>248709445.01775387</c:v>
                </c:pt>
                <c:pt idx="118">
                  <c:v>248717807.65306461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</c:numCache>
            </c:numRef>
          </c:cat>
          <c:val>
            <c:numRef>
              <c:f>'Predicted Monthly Data Summ'!$D$2:$D$120</c:f>
              <c:numCache>
                <c:formatCode>General</c:formatCode>
                <c:ptCount val="119"/>
                <c:pt idx="0">
                  <c:v>288563354.75371307</c:v>
                </c:pt>
                <c:pt idx="1">
                  <c:v>275469692.68167537</c:v>
                </c:pt>
                <c:pt idx="2">
                  <c:v>292111519.5028379</c:v>
                </c:pt>
                <c:pt idx="3">
                  <c:v>258838930.75664029</c:v>
                </c:pt>
                <c:pt idx="4">
                  <c:v>280564396.21011525</c:v>
                </c:pt>
                <c:pt idx="5">
                  <c:v>282453152.73052144</c:v>
                </c:pt>
                <c:pt idx="6">
                  <c:v>346519656.00339764</c:v>
                </c:pt>
                <c:pt idx="7">
                  <c:v>303330842.61389029</c:v>
                </c:pt>
                <c:pt idx="8">
                  <c:v>254832303.4403947</c:v>
                </c:pt>
                <c:pt idx="9">
                  <c:v>273263870.93221635</c:v>
                </c:pt>
                <c:pt idx="10">
                  <c:v>274827162.44307232</c:v>
                </c:pt>
                <c:pt idx="11">
                  <c:v>282053426.18587464</c:v>
                </c:pt>
                <c:pt idx="12">
                  <c:v>296118118.46814466</c:v>
                </c:pt>
                <c:pt idx="13">
                  <c:v>284132923.45422131</c:v>
                </c:pt>
                <c:pt idx="14">
                  <c:v>287189159.2412852</c:v>
                </c:pt>
                <c:pt idx="15">
                  <c:v>265687291.2239331</c:v>
                </c:pt>
                <c:pt idx="16">
                  <c:v>276910730.64670026</c:v>
                </c:pt>
                <c:pt idx="17">
                  <c:v>297113041.98526645</c:v>
                </c:pt>
                <c:pt idx="18">
                  <c:v>302503889.92578268</c:v>
                </c:pt>
                <c:pt idx="19">
                  <c:v>316932780.11470526</c:v>
                </c:pt>
                <c:pt idx="20">
                  <c:v>270064877.54103988</c:v>
                </c:pt>
                <c:pt idx="21">
                  <c:v>277834577.92548108</c:v>
                </c:pt>
                <c:pt idx="22">
                  <c:v>278580298.3889336</c:v>
                </c:pt>
                <c:pt idx="23">
                  <c:v>289791500.81938577</c:v>
                </c:pt>
                <c:pt idx="24">
                  <c:v>292904837.12249374</c:v>
                </c:pt>
                <c:pt idx="25">
                  <c:v>282175016.38783467</c:v>
                </c:pt>
                <c:pt idx="26">
                  <c:v>285461207.56837064</c:v>
                </c:pt>
                <c:pt idx="27">
                  <c:v>262883073.94452575</c:v>
                </c:pt>
                <c:pt idx="28">
                  <c:v>262666010.56454211</c:v>
                </c:pt>
                <c:pt idx="29">
                  <c:v>292372223.38386792</c:v>
                </c:pt>
                <c:pt idx="30">
                  <c:v>320204111.53965449</c:v>
                </c:pt>
                <c:pt idx="31">
                  <c:v>284442293.3416912</c:v>
                </c:pt>
                <c:pt idx="32">
                  <c:v>262207532.56775531</c:v>
                </c:pt>
                <c:pt idx="33">
                  <c:v>268882091.32616472</c:v>
                </c:pt>
                <c:pt idx="34">
                  <c:v>271978535.49722368</c:v>
                </c:pt>
                <c:pt idx="35">
                  <c:v>292842338.79430503</c:v>
                </c:pt>
                <c:pt idx="36">
                  <c:v>302408488.85373503</c:v>
                </c:pt>
                <c:pt idx="37">
                  <c:v>267370271.57478547</c:v>
                </c:pt>
                <c:pt idx="38">
                  <c:v>283320675.75895715</c:v>
                </c:pt>
                <c:pt idx="39">
                  <c:v>260456791.27956665</c:v>
                </c:pt>
                <c:pt idx="40">
                  <c:v>254739876.92813519</c:v>
                </c:pt>
                <c:pt idx="41">
                  <c:v>268329443.22886741</c:v>
                </c:pt>
                <c:pt idx="42">
                  <c:v>270388910.66334242</c:v>
                </c:pt>
                <c:pt idx="43">
                  <c:v>296416844.84844929</c:v>
                </c:pt>
                <c:pt idx="44">
                  <c:v>255354541.36108837</c:v>
                </c:pt>
                <c:pt idx="45">
                  <c:v>264118756.26991794</c:v>
                </c:pt>
                <c:pt idx="46">
                  <c:v>263100288.720103</c:v>
                </c:pt>
                <c:pt idx="47">
                  <c:v>285473357.48901582</c:v>
                </c:pt>
                <c:pt idx="48">
                  <c:v>289250310.94557518</c:v>
                </c:pt>
                <c:pt idx="49">
                  <c:v>265994049.91090015</c:v>
                </c:pt>
                <c:pt idx="50">
                  <c:v>276620592.72060806</c:v>
                </c:pt>
                <c:pt idx="51">
                  <c:v>250737420.51241571</c:v>
                </c:pt>
                <c:pt idx="52">
                  <c:v>272959341.32453007</c:v>
                </c:pt>
                <c:pt idx="53">
                  <c:v>282754682.16974908</c:v>
                </c:pt>
                <c:pt idx="54">
                  <c:v>336373853.8359133</c:v>
                </c:pt>
                <c:pt idx="55">
                  <c:v>330917048.02478737</c:v>
                </c:pt>
                <c:pt idx="56">
                  <c:v>260843019.23734063</c:v>
                </c:pt>
                <c:pt idx="57">
                  <c:v>256424757.71584848</c:v>
                </c:pt>
                <c:pt idx="58">
                  <c:v>267943694.87955967</c:v>
                </c:pt>
                <c:pt idx="59">
                  <c:v>290390382.11298686</c:v>
                </c:pt>
                <c:pt idx="60">
                  <c:v>292162111.89485627</c:v>
                </c:pt>
                <c:pt idx="61">
                  <c:v>268199048.83189139</c:v>
                </c:pt>
                <c:pt idx="62">
                  <c:v>284815767.83201987</c:v>
                </c:pt>
                <c:pt idx="63">
                  <c:v>254234750.98172858</c:v>
                </c:pt>
                <c:pt idx="64">
                  <c:v>261749030.34179401</c:v>
                </c:pt>
                <c:pt idx="65">
                  <c:v>268566849.48673749</c:v>
                </c:pt>
                <c:pt idx="66">
                  <c:v>355628626.73986989</c:v>
                </c:pt>
                <c:pt idx="67">
                  <c:v>303171229.73162389</c:v>
                </c:pt>
                <c:pt idx="68">
                  <c:v>262347188.18885747</c:v>
                </c:pt>
                <c:pt idx="69">
                  <c:v>255135386.56163484</c:v>
                </c:pt>
                <c:pt idx="70">
                  <c:v>262208700.0423781</c:v>
                </c:pt>
                <c:pt idx="71">
                  <c:v>276638685.32621753</c:v>
                </c:pt>
                <c:pt idx="72">
                  <c:v>282469747.09357727</c:v>
                </c:pt>
                <c:pt idx="73">
                  <c:v>265113847.62104005</c:v>
                </c:pt>
                <c:pt idx="74">
                  <c:v>265014157.24064702</c:v>
                </c:pt>
                <c:pt idx="75">
                  <c:v>253242839.99894911</c:v>
                </c:pt>
                <c:pt idx="76">
                  <c:v>267816762.17644539</c:v>
                </c:pt>
                <c:pt idx="77">
                  <c:v>295931444.34058654</c:v>
                </c:pt>
                <c:pt idx="78">
                  <c:v>356332761.01712316</c:v>
                </c:pt>
                <c:pt idx="79">
                  <c:v>299838336.98759788</c:v>
                </c:pt>
                <c:pt idx="80">
                  <c:v>258257115.14424875</c:v>
                </c:pt>
                <c:pt idx="81">
                  <c:v>259266814.02231637</c:v>
                </c:pt>
                <c:pt idx="82">
                  <c:v>265726288.05295551</c:v>
                </c:pt>
                <c:pt idx="83">
                  <c:v>272424583.13836235</c:v>
                </c:pt>
                <c:pt idx="84">
                  <c:v>283866727.56663686</c:v>
                </c:pt>
                <c:pt idx="85">
                  <c:v>264120826.36958891</c:v>
                </c:pt>
                <c:pt idx="86">
                  <c:v>275037844.86715174</c:v>
                </c:pt>
                <c:pt idx="87">
                  <c:v>257582790.06106117</c:v>
                </c:pt>
                <c:pt idx="88">
                  <c:v>267643888.40523946</c:v>
                </c:pt>
                <c:pt idx="89">
                  <c:v>272339908.48872083</c:v>
                </c:pt>
                <c:pt idx="90">
                  <c:v>322401050.91453135</c:v>
                </c:pt>
                <c:pt idx="91">
                  <c:v>285385236.47960001</c:v>
                </c:pt>
                <c:pt idx="92">
                  <c:v>256921793.71056014</c:v>
                </c:pt>
                <c:pt idx="93">
                  <c:v>257530380.33708537</c:v>
                </c:pt>
                <c:pt idx="94">
                  <c:v>267114460.72979224</c:v>
                </c:pt>
                <c:pt idx="95">
                  <c:v>283148063.84906685</c:v>
                </c:pt>
                <c:pt idx="96">
                  <c:v>295024466.89283681</c:v>
                </c:pt>
                <c:pt idx="97">
                  <c:v>271710604.69519842</c:v>
                </c:pt>
                <c:pt idx="98">
                  <c:v>284764075.31244934</c:v>
                </c:pt>
                <c:pt idx="99">
                  <c:v>253738794.67786625</c:v>
                </c:pt>
                <c:pt idx="100">
                  <c:v>255045509.48083496</c:v>
                </c:pt>
                <c:pt idx="101">
                  <c:v>285574075.16849345</c:v>
                </c:pt>
                <c:pt idx="102">
                  <c:v>274832452.75074518</c:v>
                </c:pt>
                <c:pt idx="103">
                  <c:v>274799237.63202167</c:v>
                </c:pt>
                <c:pt idx="104">
                  <c:v>251147382.83670053</c:v>
                </c:pt>
                <c:pt idx="105">
                  <c:v>256033708.22006878</c:v>
                </c:pt>
                <c:pt idx="106">
                  <c:v>264988830.97277209</c:v>
                </c:pt>
                <c:pt idx="107">
                  <c:v>276068035.60388279</c:v>
                </c:pt>
                <c:pt idx="108">
                  <c:v>290062456.31749451</c:v>
                </c:pt>
                <c:pt idx="109">
                  <c:v>276408873.66974151</c:v>
                </c:pt>
                <c:pt idx="110">
                  <c:v>280614927.08030629</c:v>
                </c:pt>
                <c:pt idx="111">
                  <c:v>251647098.84469748</c:v>
                </c:pt>
                <c:pt idx="112">
                  <c:v>266069081.56118122</c:v>
                </c:pt>
                <c:pt idx="113">
                  <c:v>257143160.65933657</c:v>
                </c:pt>
                <c:pt idx="114">
                  <c:v>293781591.90030283</c:v>
                </c:pt>
                <c:pt idx="115">
                  <c:v>279743969.69591618</c:v>
                </c:pt>
                <c:pt idx="116">
                  <c:v>273230132.92891878</c:v>
                </c:pt>
                <c:pt idx="117">
                  <c:v>253602151.35478339</c:v>
                </c:pt>
                <c:pt idx="118">
                  <c:v>255759379.25959331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62016"/>
        <c:axId val="370663808"/>
      </c:lineChart>
      <c:dateAx>
        <c:axId val="370662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70663808"/>
        <c:crosses val="autoZero"/>
        <c:auto val="1"/>
        <c:lblOffset val="100"/>
        <c:baseTimeUnit val="months"/>
      </c:dateAx>
      <c:valAx>
        <c:axId val="370663808"/>
        <c:scaling>
          <c:orientation val="minMax"/>
          <c:max val="356332761.01712316"/>
          <c:min val="241856924.93334001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70662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[LH 3-LPMA-30c OntGDP.xlsx]PredictedAnnualDataSumm!PivotTable2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PredictedAnnualDataSumm!$B$4:$B$13</c:f>
              <c:numCache>
                <c:formatCode>#,##0_ ;[Red]\-#,##0\ </c:formatCode>
                <c:ptCount val="10"/>
                <c:pt idx="0">
                  <c:v>3400452525.6459041</c:v>
                </c:pt>
                <c:pt idx="1">
                  <c:v>3457316676.6635199</c:v>
                </c:pt>
                <c:pt idx="2">
                  <c:v>3390352068.7415242</c:v>
                </c:pt>
                <c:pt idx="3">
                  <c:v>3265909313.5536699</c:v>
                </c:pt>
                <c:pt idx="4">
                  <c:v>3374790333.6869202</c:v>
                </c:pt>
                <c:pt idx="5">
                  <c:v>3358540971.4006305</c:v>
                </c:pt>
                <c:pt idx="6">
                  <c:v>3307326672.8018603</c:v>
                </c:pt>
                <c:pt idx="7">
                  <c:v>3305662923.4005494</c:v>
                </c:pt>
                <c:pt idx="8">
                  <c:v>3248077231.5085444</c:v>
                </c:pt>
                <c:pt idx="9">
                  <c:v>3247096762.934659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PredictedAnnualDataSumm!$C$4:$C$13</c:f>
              <c:numCache>
                <c:formatCode>#,##0_ ;[Red]\-#,##0\ </c:formatCode>
                <c:ptCount val="10"/>
                <c:pt idx="0">
                  <c:v>3412828308.2543492</c:v>
                </c:pt>
                <c:pt idx="1">
                  <c:v>3442859189.7348795</c:v>
                </c:pt>
                <c:pt idx="2">
                  <c:v>3379019272.0384293</c:v>
                </c:pt>
                <c:pt idx="3">
                  <c:v>3271478246.9759636</c:v>
                </c:pt>
                <c:pt idx="4">
                  <c:v>3381209153.3902144</c:v>
                </c:pt>
                <c:pt idx="5">
                  <c:v>3344857375.9596095</c:v>
                </c:pt>
                <c:pt idx="6">
                  <c:v>3341434696.8338499</c:v>
                </c:pt>
                <c:pt idx="7">
                  <c:v>3293092971.7790346</c:v>
                </c:pt>
                <c:pt idx="8">
                  <c:v>3243727174.2438703</c:v>
                </c:pt>
                <c:pt idx="9">
                  <c:v>3245019091.1274996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PredictedAnnualDataSumm!$D$4:$D$13</c:f>
              <c:numCache>
                <c:formatCode>0.0%</c:formatCode>
                <c:ptCount val="10"/>
                <c:pt idx="0">
                  <c:v>3.6394516656557147E-3</c:v>
                </c:pt>
                <c:pt idx="1">
                  <c:v>4.1817074571810844E-3</c:v>
                </c:pt>
                <c:pt idx="2">
                  <c:v>3.342660724702145E-3</c:v>
                </c:pt>
                <c:pt idx="3">
                  <c:v>1.7051708690080094E-3</c:v>
                </c:pt>
                <c:pt idx="4">
                  <c:v>1.9019906627152714E-3</c:v>
                </c:pt>
                <c:pt idx="5">
                  <c:v>4.0742678316395293E-3</c:v>
                </c:pt>
                <c:pt idx="6">
                  <c:v>1.031286818821993E-2</c:v>
                </c:pt>
                <c:pt idx="7">
                  <c:v>3.8025509293561108E-3</c:v>
                </c:pt>
                <c:pt idx="8">
                  <c:v>1.3392714996046558E-3</c:v>
                </c:pt>
                <c:pt idx="9">
                  <c:v>6.3985521801378871E-4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575232"/>
        <c:axId val="370576768"/>
      </c:lineChart>
      <c:catAx>
        <c:axId val="37057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370576768"/>
        <c:crosses val="autoZero"/>
        <c:auto val="1"/>
        <c:lblAlgn val="ctr"/>
        <c:lblOffset val="100"/>
        <c:noMultiLvlLbl val="0"/>
      </c:catAx>
      <c:valAx>
        <c:axId val="37057676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7057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[LH 3-LPMA-30c OntGDP.xlsx]PredictedAnnualDataSumm2!PivotTable2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PredictedAnnualDataSumm2!$B$4:$B$13</c:f>
              <c:numCache>
                <c:formatCode>#,##0_ ;[Red]\-#,##0\ </c:formatCode>
                <c:ptCount val="10"/>
                <c:pt idx="0">
                  <c:v>3400452525.6459041</c:v>
                </c:pt>
                <c:pt idx="1">
                  <c:v>3457316676.6635199</c:v>
                </c:pt>
                <c:pt idx="2">
                  <c:v>3390352068.7415242</c:v>
                </c:pt>
                <c:pt idx="3">
                  <c:v>3265909313.5536699</c:v>
                </c:pt>
                <c:pt idx="4">
                  <c:v>3374790333.6869202</c:v>
                </c:pt>
                <c:pt idx="5">
                  <c:v>3358540971.4006305</c:v>
                </c:pt>
                <c:pt idx="6">
                  <c:v>3307326672.8018603</c:v>
                </c:pt>
                <c:pt idx="7">
                  <c:v>3305662923.4005494</c:v>
                </c:pt>
                <c:pt idx="8">
                  <c:v>3248077231.5085444</c:v>
                </c:pt>
                <c:pt idx="9">
                  <c:v>3247096762.934659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PredictedAnnualDataSumm2!$C$4:$C$13</c:f>
              <c:numCache>
                <c:formatCode>#,##0_ ;[Red]\-#,##0\ </c:formatCode>
                <c:ptCount val="10"/>
                <c:pt idx="0">
                  <c:v>3412828308.2543492</c:v>
                </c:pt>
                <c:pt idx="1">
                  <c:v>3442859189.7348795</c:v>
                </c:pt>
                <c:pt idx="2">
                  <c:v>3379019272.0384293</c:v>
                </c:pt>
                <c:pt idx="3">
                  <c:v>3271478246.9759636</c:v>
                </c:pt>
                <c:pt idx="4">
                  <c:v>3381209153.3902144</c:v>
                </c:pt>
                <c:pt idx="5">
                  <c:v>3344857375.9596095</c:v>
                </c:pt>
                <c:pt idx="6">
                  <c:v>3341434696.8338499</c:v>
                </c:pt>
                <c:pt idx="7">
                  <c:v>3293092971.7790346</c:v>
                </c:pt>
                <c:pt idx="8">
                  <c:v>3243727174.2438703</c:v>
                </c:pt>
                <c:pt idx="9">
                  <c:v>3245019091.1274996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110656"/>
        <c:axId val="371112192"/>
      </c:lineChart>
      <c:catAx>
        <c:axId val="37111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371112192"/>
        <c:crosses val="autoZero"/>
        <c:auto val="1"/>
        <c:lblAlgn val="ctr"/>
        <c:lblOffset val="100"/>
        <c:noMultiLvlLbl val="0"/>
      </c:catAx>
      <c:valAx>
        <c:axId val="37111219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71110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Summ'!$C$2:$C$145</c:f>
              <c:numCache>
                <c:formatCode>_(* #,##0_);_(* \(#,##0\);_(* "-"??_);_(@_)</c:formatCode>
                <c:ptCount val="144"/>
                <c:pt idx="0">
                  <c:v>293367364.21543998</c:v>
                </c:pt>
                <c:pt idx="1">
                  <c:v>273298001.47376001</c:v>
                </c:pt>
                <c:pt idx="2">
                  <c:v>286819878.50223202</c:v>
                </c:pt>
                <c:pt idx="3">
                  <c:v>252565044.23746601</c:v>
                </c:pt>
                <c:pt idx="4">
                  <c:v>269392545.02871197</c:v>
                </c:pt>
                <c:pt idx="5">
                  <c:v>287975078.90693802</c:v>
                </c:pt>
                <c:pt idx="6">
                  <c:v>333043063.74960798</c:v>
                </c:pt>
                <c:pt idx="7">
                  <c:v>312185503.224558</c:v>
                </c:pt>
                <c:pt idx="8">
                  <c:v>260653838.61909801</c:v>
                </c:pt>
                <c:pt idx="9">
                  <c:v>270564368.43940598</c:v>
                </c:pt>
                <c:pt idx="10">
                  <c:v>272439193.46248603</c:v>
                </c:pt>
                <c:pt idx="11">
                  <c:v>288148645.78619999</c:v>
                </c:pt>
                <c:pt idx="12">
                  <c:v>300073559.97788602</c:v>
                </c:pt>
                <c:pt idx="13">
                  <c:v>289732838.43879998</c:v>
                </c:pt>
                <c:pt idx="14">
                  <c:v>288143354.59762597</c:v>
                </c:pt>
                <c:pt idx="15">
                  <c:v>260543396.47679999</c:v>
                </c:pt>
                <c:pt idx="16">
                  <c:v>268501831.21296602</c:v>
                </c:pt>
                <c:pt idx="17">
                  <c:v>304679126.96210599</c:v>
                </c:pt>
                <c:pt idx="18">
                  <c:v>302183688.77514601</c:v>
                </c:pt>
                <c:pt idx="19">
                  <c:v>317756806.98433799</c:v>
                </c:pt>
                <c:pt idx="20">
                  <c:v>280873709.66341197</c:v>
                </c:pt>
                <c:pt idx="21">
                  <c:v>275821162.12958002</c:v>
                </c:pt>
                <c:pt idx="22">
                  <c:v>274311353.64484</c:v>
                </c:pt>
                <c:pt idx="23">
                  <c:v>294695847.80001998</c:v>
                </c:pt>
                <c:pt idx="24">
                  <c:v>301541879.89762002</c:v>
                </c:pt>
                <c:pt idx="25">
                  <c:v>286013196.38046002</c:v>
                </c:pt>
                <c:pt idx="26">
                  <c:v>285378792.27587998</c:v>
                </c:pt>
                <c:pt idx="27">
                  <c:v>255049710.73708001</c:v>
                </c:pt>
                <c:pt idx="28">
                  <c:v>248546059.22372001</c:v>
                </c:pt>
                <c:pt idx="29">
                  <c:v>287944901.33534002</c:v>
                </c:pt>
                <c:pt idx="30">
                  <c:v>319461681.27983999</c:v>
                </c:pt>
                <c:pt idx="31">
                  <c:v>293716156.25855798</c:v>
                </c:pt>
                <c:pt idx="32">
                  <c:v>283916906.35448599</c:v>
                </c:pt>
                <c:pt idx="33">
                  <c:v>262065574.00648001</c:v>
                </c:pt>
                <c:pt idx="34">
                  <c:v>268677317.44528002</c:v>
                </c:pt>
                <c:pt idx="35">
                  <c:v>298039893.54677999</c:v>
                </c:pt>
                <c:pt idx="36">
                  <c:v>307276829.89279997</c:v>
                </c:pt>
                <c:pt idx="37">
                  <c:v>264065998.38260001</c:v>
                </c:pt>
                <c:pt idx="38">
                  <c:v>278082458.00470001</c:v>
                </c:pt>
                <c:pt idx="39">
                  <c:v>250781054.79998001</c:v>
                </c:pt>
                <c:pt idx="40">
                  <c:v>250742745.14269</c:v>
                </c:pt>
                <c:pt idx="41">
                  <c:v>265479494.76989001</c:v>
                </c:pt>
                <c:pt idx="42">
                  <c:v>274906308.27781999</c:v>
                </c:pt>
                <c:pt idx="43">
                  <c:v>300712862.66684002</c:v>
                </c:pt>
                <c:pt idx="44">
                  <c:v>263969677.20096001</c:v>
                </c:pt>
                <c:pt idx="45">
                  <c:v>258962858.78830001</c:v>
                </c:pt>
                <c:pt idx="46">
                  <c:v>258162607.58963999</c:v>
                </c:pt>
                <c:pt idx="47">
                  <c:v>292766418.03745002</c:v>
                </c:pt>
                <c:pt idx="48">
                  <c:v>301373371.72127002</c:v>
                </c:pt>
                <c:pt idx="49">
                  <c:v>268164437.27344999</c:v>
                </c:pt>
                <c:pt idx="50">
                  <c:v>269584961.72100997</c:v>
                </c:pt>
                <c:pt idx="51">
                  <c:v>242909549.61668</c:v>
                </c:pt>
                <c:pt idx="52">
                  <c:v>269054896.24094999</c:v>
                </c:pt>
                <c:pt idx="53">
                  <c:v>288397187.62551999</c:v>
                </c:pt>
                <c:pt idx="54">
                  <c:v>334725938.08823001</c:v>
                </c:pt>
                <c:pt idx="55">
                  <c:v>325611196.93184</c:v>
                </c:pt>
                <c:pt idx="56">
                  <c:v>264224371.98183998</c:v>
                </c:pt>
                <c:pt idx="57">
                  <c:v>254480106.5099</c:v>
                </c:pt>
                <c:pt idx="58">
                  <c:v>262982872.56432</c:v>
                </c:pt>
                <c:pt idx="59">
                  <c:v>293281443.41191</c:v>
                </c:pt>
                <c:pt idx="60">
                  <c:v>300666159.26084</c:v>
                </c:pt>
                <c:pt idx="61">
                  <c:v>269236699.82142001</c:v>
                </c:pt>
                <c:pt idx="62">
                  <c:v>282763557.58645999</c:v>
                </c:pt>
                <c:pt idx="63">
                  <c:v>251072267.56657001</c:v>
                </c:pt>
                <c:pt idx="64">
                  <c:v>259668932.37447</c:v>
                </c:pt>
                <c:pt idx="65">
                  <c:v>278903469.94766003</c:v>
                </c:pt>
                <c:pt idx="66">
                  <c:v>342682880.64267004</c:v>
                </c:pt>
                <c:pt idx="67">
                  <c:v>311408949.97279</c:v>
                </c:pt>
                <c:pt idx="68">
                  <c:v>270531205.43578005</c:v>
                </c:pt>
                <c:pt idx="69">
                  <c:v>257212837.85677001</c:v>
                </c:pt>
                <c:pt idx="70">
                  <c:v>256512690.70552</c:v>
                </c:pt>
                <c:pt idx="71">
                  <c:v>277881320.22968</c:v>
                </c:pt>
                <c:pt idx="72">
                  <c:v>290374956.02315003</c:v>
                </c:pt>
                <c:pt idx="73">
                  <c:v>265047531.93023002</c:v>
                </c:pt>
                <c:pt idx="74">
                  <c:v>264589708.49737003</c:v>
                </c:pt>
                <c:pt idx="75">
                  <c:v>241856924.93334001</c:v>
                </c:pt>
                <c:pt idx="76">
                  <c:v>264293073.48114002</c:v>
                </c:pt>
                <c:pt idx="77">
                  <c:v>290940514.11059999</c:v>
                </c:pt>
                <c:pt idx="78">
                  <c:v>340196199.36287999</c:v>
                </c:pt>
                <c:pt idx="79">
                  <c:v>304061556.83872002</c:v>
                </c:pt>
                <c:pt idx="80">
                  <c:v>261393756.03505</c:v>
                </c:pt>
                <c:pt idx="81">
                  <c:v>253052401.80328</c:v>
                </c:pt>
                <c:pt idx="82">
                  <c:v>260224799.99487001</c:v>
                </c:pt>
                <c:pt idx="83">
                  <c:v>271295249.79123002</c:v>
                </c:pt>
                <c:pt idx="84">
                  <c:v>288991701.29513001</c:v>
                </c:pt>
                <c:pt idx="85">
                  <c:v>262888750.95611</c:v>
                </c:pt>
                <c:pt idx="86">
                  <c:v>276366259.18483996</c:v>
                </c:pt>
                <c:pt idx="87">
                  <c:v>251523569.77759001</c:v>
                </c:pt>
                <c:pt idx="88">
                  <c:v>259256155.34336001</c:v>
                </c:pt>
                <c:pt idx="89">
                  <c:v>276460042.34591997</c:v>
                </c:pt>
                <c:pt idx="90">
                  <c:v>321327185.60056001</c:v>
                </c:pt>
                <c:pt idx="91">
                  <c:v>294037259.60016</c:v>
                </c:pt>
                <c:pt idx="92">
                  <c:v>263616852.67688</c:v>
                </c:pt>
                <c:pt idx="93">
                  <c:v>260620451.12983999</c:v>
                </c:pt>
                <c:pt idx="94">
                  <c:v>264051626.00784001</c:v>
                </c:pt>
                <c:pt idx="95">
                  <c:v>286523069.48232001</c:v>
                </c:pt>
                <c:pt idx="96">
                  <c:v>305527740.50727999</c:v>
                </c:pt>
                <c:pt idx="97">
                  <c:v>270783682.37704003</c:v>
                </c:pt>
                <c:pt idx="98">
                  <c:v>288299673.04279995</c:v>
                </c:pt>
                <c:pt idx="99">
                  <c:v>244855513.01592001</c:v>
                </c:pt>
                <c:pt idx="100">
                  <c:v>251891961.47196001</c:v>
                </c:pt>
                <c:pt idx="101">
                  <c:v>283978631.817375</c:v>
                </c:pt>
                <c:pt idx="102">
                  <c:v>286546351.34231502</c:v>
                </c:pt>
                <c:pt idx="103">
                  <c:v>283846898.55574501</c:v>
                </c:pt>
                <c:pt idx="104">
                  <c:v>261882965.454395</c:v>
                </c:pt>
                <c:pt idx="105">
                  <c:v>246291396.49902502</c:v>
                </c:pt>
                <c:pt idx="106">
                  <c:v>259203542.59719998</c:v>
                </c:pt>
                <c:pt idx="107">
                  <c:v>264968874.82748997</c:v>
                </c:pt>
                <c:pt idx="108">
                  <c:v>295598619.00983995</c:v>
                </c:pt>
                <c:pt idx="109">
                  <c:v>273784130.83127999</c:v>
                </c:pt>
                <c:pt idx="110">
                  <c:v>274934256.05799997</c:v>
                </c:pt>
                <c:pt idx="111">
                  <c:v>243458062.73736</c:v>
                </c:pt>
                <c:pt idx="112">
                  <c:v>259161560.15008003</c:v>
                </c:pt>
                <c:pt idx="113">
                  <c:v>267546627.47380927</c:v>
                </c:pt>
                <c:pt idx="114">
                  <c:v>301589192.47099692</c:v>
                </c:pt>
                <c:pt idx="115">
                  <c:v>290629200.91832</c:v>
                </c:pt>
                <c:pt idx="116">
                  <c:v>282605551.88294774</c:v>
                </c:pt>
                <c:pt idx="117">
                  <c:v>248709445.01775387</c:v>
                </c:pt>
                <c:pt idx="118">
                  <c:v>248717807.65306461</c:v>
                </c:pt>
                <c:pt idx="119">
                  <c:v>260362308.73120618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Summ'!$D$2:$D$145</c:f>
              <c:numCache>
                <c:formatCode>General</c:formatCode>
                <c:ptCount val="144"/>
                <c:pt idx="0">
                  <c:v>288563354.75371307</c:v>
                </c:pt>
                <c:pt idx="1">
                  <c:v>275469692.68167537</c:v>
                </c:pt>
                <c:pt idx="2">
                  <c:v>292111519.5028379</c:v>
                </c:pt>
                <c:pt idx="3">
                  <c:v>258838930.75664029</c:v>
                </c:pt>
                <c:pt idx="4">
                  <c:v>280564396.21011525</c:v>
                </c:pt>
                <c:pt idx="5">
                  <c:v>282453152.73052144</c:v>
                </c:pt>
                <c:pt idx="6">
                  <c:v>346519656.00339764</c:v>
                </c:pt>
                <c:pt idx="7">
                  <c:v>303330842.61389029</c:v>
                </c:pt>
                <c:pt idx="8">
                  <c:v>254832303.4403947</c:v>
                </c:pt>
                <c:pt idx="9">
                  <c:v>273263870.93221635</c:v>
                </c:pt>
                <c:pt idx="10">
                  <c:v>274827162.44307232</c:v>
                </c:pt>
                <c:pt idx="11">
                  <c:v>282053426.18587464</c:v>
                </c:pt>
                <c:pt idx="12">
                  <c:v>296118118.46814466</c:v>
                </c:pt>
                <c:pt idx="13">
                  <c:v>284132923.45422131</c:v>
                </c:pt>
                <c:pt idx="14">
                  <c:v>287189159.2412852</c:v>
                </c:pt>
                <c:pt idx="15">
                  <c:v>265687291.2239331</c:v>
                </c:pt>
                <c:pt idx="16">
                  <c:v>276910730.64670026</c:v>
                </c:pt>
                <c:pt idx="17">
                  <c:v>297113041.98526645</c:v>
                </c:pt>
                <c:pt idx="18">
                  <c:v>302503889.92578268</c:v>
                </c:pt>
                <c:pt idx="19">
                  <c:v>316932780.11470526</c:v>
                </c:pt>
                <c:pt idx="20">
                  <c:v>270064877.54103988</c:v>
                </c:pt>
                <c:pt idx="21">
                  <c:v>277834577.92548108</c:v>
                </c:pt>
                <c:pt idx="22">
                  <c:v>278580298.3889336</c:v>
                </c:pt>
                <c:pt idx="23">
                  <c:v>289791500.81938577</c:v>
                </c:pt>
                <c:pt idx="24">
                  <c:v>292904837.12249374</c:v>
                </c:pt>
                <c:pt idx="25">
                  <c:v>282175016.38783467</c:v>
                </c:pt>
                <c:pt idx="26">
                  <c:v>285461207.56837064</c:v>
                </c:pt>
                <c:pt idx="27">
                  <c:v>262883073.94452575</c:v>
                </c:pt>
                <c:pt idx="28">
                  <c:v>262666010.56454211</c:v>
                </c:pt>
                <c:pt idx="29">
                  <c:v>292372223.38386792</c:v>
                </c:pt>
                <c:pt idx="30">
                  <c:v>320204111.53965449</c:v>
                </c:pt>
                <c:pt idx="31">
                  <c:v>284442293.3416912</c:v>
                </c:pt>
                <c:pt idx="32">
                  <c:v>262207532.56775531</c:v>
                </c:pt>
                <c:pt idx="33">
                  <c:v>268882091.32616472</c:v>
                </c:pt>
                <c:pt idx="34">
                  <c:v>271978535.49722368</c:v>
                </c:pt>
                <c:pt idx="35">
                  <c:v>292842338.79430503</c:v>
                </c:pt>
                <c:pt idx="36">
                  <c:v>302408488.85373503</c:v>
                </c:pt>
                <c:pt idx="37">
                  <c:v>267370271.57478547</c:v>
                </c:pt>
                <c:pt idx="38">
                  <c:v>283320675.75895715</c:v>
                </c:pt>
                <c:pt idx="39">
                  <c:v>260456791.27956665</c:v>
                </c:pt>
                <c:pt idx="40">
                  <c:v>254739876.92813519</c:v>
                </c:pt>
                <c:pt idx="41">
                  <c:v>268329443.22886741</c:v>
                </c:pt>
                <c:pt idx="42">
                  <c:v>270388910.66334242</c:v>
                </c:pt>
                <c:pt idx="43">
                  <c:v>296416844.84844929</c:v>
                </c:pt>
                <c:pt idx="44">
                  <c:v>255354541.36108837</c:v>
                </c:pt>
                <c:pt idx="45">
                  <c:v>264118756.26991794</c:v>
                </c:pt>
                <c:pt idx="46">
                  <c:v>263100288.720103</c:v>
                </c:pt>
                <c:pt idx="47">
                  <c:v>285473357.48901582</c:v>
                </c:pt>
                <c:pt idx="48">
                  <c:v>289250310.94557518</c:v>
                </c:pt>
                <c:pt idx="49">
                  <c:v>265994049.91090015</c:v>
                </c:pt>
                <c:pt idx="50">
                  <c:v>276620592.72060806</c:v>
                </c:pt>
                <c:pt idx="51">
                  <c:v>250737420.51241571</c:v>
                </c:pt>
                <c:pt idx="52">
                  <c:v>272959341.32453007</c:v>
                </c:pt>
                <c:pt idx="53">
                  <c:v>282754682.16974908</c:v>
                </c:pt>
                <c:pt idx="54">
                  <c:v>336373853.8359133</c:v>
                </c:pt>
                <c:pt idx="55">
                  <c:v>330917048.02478737</c:v>
                </c:pt>
                <c:pt idx="56">
                  <c:v>260843019.23734063</c:v>
                </c:pt>
                <c:pt idx="57">
                  <c:v>256424757.71584848</c:v>
                </c:pt>
                <c:pt idx="58">
                  <c:v>267943694.87955967</c:v>
                </c:pt>
                <c:pt idx="59">
                  <c:v>290390382.11298686</c:v>
                </c:pt>
                <c:pt idx="60">
                  <c:v>292162111.89485627</c:v>
                </c:pt>
                <c:pt idx="61">
                  <c:v>268199048.83189139</c:v>
                </c:pt>
                <c:pt idx="62">
                  <c:v>284815767.83201987</c:v>
                </c:pt>
                <c:pt idx="63">
                  <c:v>254234750.98172858</c:v>
                </c:pt>
                <c:pt idx="64">
                  <c:v>261749030.34179401</c:v>
                </c:pt>
                <c:pt idx="65">
                  <c:v>268566849.48673749</c:v>
                </c:pt>
                <c:pt idx="66">
                  <c:v>355628626.73986989</c:v>
                </c:pt>
                <c:pt idx="67">
                  <c:v>303171229.73162389</c:v>
                </c:pt>
                <c:pt idx="68">
                  <c:v>262347188.18885747</c:v>
                </c:pt>
                <c:pt idx="69">
                  <c:v>255135386.56163484</c:v>
                </c:pt>
                <c:pt idx="70">
                  <c:v>262208700.0423781</c:v>
                </c:pt>
                <c:pt idx="71">
                  <c:v>276638685.32621753</c:v>
                </c:pt>
                <c:pt idx="72">
                  <c:v>282469747.09357727</c:v>
                </c:pt>
                <c:pt idx="73">
                  <c:v>265113847.62104005</c:v>
                </c:pt>
                <c:pt idx="74">
                  <c:v>265014157.24064702</c:v>
                </c:pt>
                <c:pt idx="75">
                  <c:v>253242839.99894911</c:v>
                </c:pt>
                <c:pt idx="76">
                  <c:v>267816762.17644539</c:v>
                </c:pt>
                <c:pt idx="77">
                  <c:v>295931444.34058654</c:v>
                </c:pt>
                <c:pt idx="78">
                  <c:v>356332761.01712316</c:v>
                </c:pt>
                <c:pt idx="79">
                  <c:v>299838336.98759788</c:v>
                </c:pt>
                <c:pt idx="80">
                  <c:v>258257115.14424875</c:v>
                </c:pt>
                <c:pt idx="81">
                  <c:v>259266814.02231637</c:v>
                </c:pt>
                <c:pt idx="82">
                  <c:v>265726288.05295551</c:v>
                </c:pt>
                <c:pt idx="83">
                  <c:v>272424583.13836235</c:v>
                </c:pt>
                <c:pt idx="84">
                  <c:v>283866727.56663686</c:v>
                </c:pt>
                <c:pt idx="85">
                  <c:v>264120826.36958891</c:v>
                </c:pt>
                <c:pt idx="86">
                  <c:v>275037844.86715174</c:v>
                </c:pt>
                <c:pt idx="87">
                  <c:v>257582790.06106117</c:v>
                </c:pt>
                <c:pt idx="88">
                  <c:v>267643888.40523946</c:v>
                </c:pt>
                <c:pt idx="89">
                  <c:v>272339908.48872083</c:v>
                </c:pt>
                <c:pt idx="90">
                  <c:v>322401050.91453135</c:v>
                </c:pt>
                <c:pt idx="91">
                  <c:v>285385236.47960001</c:v>
                </c:pt>
                <c:pt idx="92">
                  <c:v>256921793.71056014</c:v>
                </c:pt>
                <c:pt idx="93">
                  <c:v>257530380.33708537</c:v>
                </c:pt>
                <c:pt idx="94">
                  <c:v>267114460.72979224</c:v>
                </c:pt>
                <c:pt idx="95">
                  <c:v>283148063.84906685</c:v>
                </c:pt>
                <c:pt idx="96">
                  <c:v>295024466.89283681</c:v>
                </c:pt>
                <c:pt idx="97">
                  <c:v>271710604.69519842</c:v>
                </c:pt>
                <c:pt idx="98">
                  <c:v>284764075.31244934</c:v>
                </c:pt>
                <c:pt idx="99">
                  <c:v>253738794.67786625</c:v>
                </c:pt>
                <c:pt idx="100">
                  <c:v>255045509.48083496</c:v>
                </c:pt>
                <c:pt idx="101">
                  <c:v>285574075.16849345</c:v>
                </c:pt>
                <c:pt idx="102">
                  <c:v>274832452.75074518</c:v>
                </c:pt>
                <c:pt idx="103">
                  <c:v>274799237.63202167</c:v>
                </c:pt>
                <c:pt idx="104">
                  <c:v>251147382.83670053</c:v>
                </c:pt>
                <c:pt idx="105">
                  <c:v>256033708.22006878</c:v>
                </c:pt>
                <c:pt idx="106">
                  <c:v>264988830.97277209</c:v>
                </c:pt>
                <c:pt idx="107">
                  <c:v>276068035.60388279</c:v>
                </c:pt>
                <c:pt idx="108">
                  <c:v>290062456.31749451</c:v>
                </c:pt>
                <c:pt idx="109">
                  <c:v>276408873.66974151</c:v>
                </c:pt>
                <c:pt idx="110">
                  <c:v>280614927.08030629</c:v>
                </c:pt>
                <c:pt idx="111">
                  <c:v>251647098.84469748</c:v>
                </c:pt>
                <c:pt idx="112">
                  <c:v>266069081.56118122</c:v>
                </c:pt>
                <c:pt idx="113">
                  <c:v>257143160.65933657</c:v>
                </c:pt>
                <c:pt idx="114">
                  <c:v>293781591.90030283</c:v>
                </c:pt>
                <c:pt idx="115">
                  <c:v>279743969.69591618</c:v>
                </c:pt>
                <c:pt idx="116">
                  <c:v>273230132.92891878</c:v>
                </c:pt>
                <c:pt idx="117">
                  <c:v>253602151.35478339</c:v>
                </c:pt>
                <c:pt idx="118">
                  <c:v>255759379.25959331</c:v>
                </c:pt>
                <c:pt idx="119">
                  <c:v>266956267.85522723</c:v>
                </c:pt>
                <c:pt idx="120">
                  <c:v>280737704.01139426</c:v>
                </c:pt>
                <c:pt idx="121">
                  <c:v>269340776.85163647</c:v>
                </c:pt>
                <c:pt idx="122">
                  <c:v>272074537.43646312</c:v>
                </c:pt>
                <c:pt idx="123">
                  <c:v>251608288.43721902</c:v>
                </c:pt>
                <c:pt idx="124">
                  <c:v>258716096.5263029</c:v>
                </c:pt>
                <c:pt idx="125">
                  <c:v>274008941.21182907</c:v>
                </c:pt>
                <c:pt idx="126">
                  <c:v>307542514.17184317</c:v>
                </c:pt>
                <c:pt idx="127">
                  <c:v>291839528.09740555</c:v>
                </c:pt>
                <c:pt idx="128">
                  <c:v>254342587.61040306</c:v>
                </c:pt>
                <c:pt idx="129">
                  <c:v>252189140.32112017</c:v>
                </c:pt>
                <c:pt idx="130">
                  <c:v>261329173.68739477</c:v>
                </c:pt>
                <c:pt idx="131">
                  <c:v>274189144.06972933</c:v>
                </c:pt>
                <c:pt idx="132">
                  <c:v>281733138.24225426</c:v>
                </c:pt>
                <c:pt idx="133">
                  <c:v>261770400.40501508</c:v>
                </c:pt>
                <c:pt idx="134">
                  <c:v>275025876.05316103</c:v>
                </c:pt>
                <c:pt idx="135">
                  <c:v>244760420.20834035</c:v>
                </c:pt>
                <c:pt idx="136">
                  <c:v>259703065.99256384</c:v>
                </c:pt>
                <c:pt idx="137">
                  <c:v>273032155.43699175</c:v>
                </c:pt>
                <c:pt idx="138">
                  <c:v>306565822.77952677</c:v>
                </c:pt>
                <c:pt idx="139">
                  <c:v>290859905.57210624</c:v>
                </c:pt>
                <c:pt idx="140">
                  <c:v>251395905.9572247</c:v>
                </c:pt>
                <c:pt idx="141">
                  <c:v>253158714.67424849</c:v>
                </c:pt>
                <c:pt idx="142">
                  <c:v>260337603.96758604</c:v>
                </c:pt>
                <c:pt idx="143">
                  <c:v>271235235.29321808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94016"/>
        <c:axId val="372295552"/>
      </c:lineChart>
      <c:dateAx>
        <c:axId val="372294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72295552"/>
        <c:crosses val="autoZero"/>
        <c:auto val="1"/>
        <c:lblOffset val="100"/>
        <c:baseTimeUnit val="months"/>
      </c:dateAx>
      <c:valAx>
        <c:axId val="372295552"/>
        <c:scaling>
          <c:orientation val="minMax"/>
          <c:max val="356332761.01712316"/>
          <c:min val="241856924.93334001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72294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[LH 3-LPMA-30c OntGDP.xlsx]NormalizedAnnualDataSumm!PivotTable1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NormalizedAnnualDataSumm!$B$4:$B$15</c:f>
              <c:numCache>
                <c:formatCode>#,##0_ ;[Red]\-#,##0\ </c:formatCode>
                <c:ptCount val="12"/>
                <c:pt idx="0">
                  <c:v>3400452525.6459041</c:v>
                </c:pt>
                <c:pt idx="1">
                  <c:v>3457316676.6635199</c:v>
                </c:pt>
                <c:pt idx="2">
                  <c:v>3390352068.7415242</c:v>
                </c:pt>
                <c:pt idx="3">
                  <c:v>3265909313.5536699</c:v>
                </c:pt>
                <c:pt idx="4">
                  <c:v>3374790333.6869202</c:v>
                </c:pt>
                <c:pt idx="5">
                  <c:v>3358540971.4006305</c:v>
                </c:pt>
                <c:pt idx="6">
                  <c:v>3307326672.8018603</c:v>
                </c:pt>
                <c:pt idx="7">
                  <c:v>3305662923.4005494</c:v>
                </c:pt>
                <c:pt idx="8">
                  <c:v>3248077231.5085444</c:v>
                </c:pt>
                <c:pt idx="9">
                  <c:v>3247096762.934659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NormalizedAnnualDataSumm!$C$4:$C$15</c:f>
              <c:numCache>
                <c:formatCode>#,##0_ ;[Red]\-#,##0\ </c:formatCode>
                <c:ptCount val="12"/>
                <c:pt idx="0">
                  <c:v>3412828308.2543492</c:v>
                </c:pt>
                <c:pt idx="1">
                  <c:v>3442859189.7348795</c:v>
                </c:pt>
                <c:pt idx="2">
                  <c:v>3379019272.0384293</c:v>
                </c:pt>
                <c:pt idx="3">
                  <c:v>3271478246.9759636</c:v>
                </c:pt>
                <c:pt idx="4">
                  <c:v>3381209153.3902144</c:v>
                </c:pt>
                <c:pt idx="5">
                  <c:v>3344857375.9596095</c:v>
                </c:pt>
                <c:pt idx="6">
                  <c:v>3341434696.8338499</c:v>
                </c:pt>
                <c:pt idx="7">
                  <c:v>3293092971.7790346</c:v>
                </c:pt>
                <c:pt idx="8">
                  <c:v>3243727174.2438703</c:v>
                </c:pt>
                <c:pt idx="9">
                  <c:v>3245019091.1274996</c:v>
                </c:pt>
                <c:pt idx="10">
                  <c:v>3247918432.4327407</c:v>
                </c:pt>
                <c:pt idx="11">
                  <c:v>3229578244.5822372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18880"/>
        <c:axId val="372224768"/>
      </c:lineChart>
      <c:catAx>
        <c:axId val="372218880"/>
        <c:scaling>
          <c:orientation val="minMax"/>
        </c:scaling>
        <c:delete val="0"/>
        <c:axPos val="b"/>
        <c:majorTickMark val="out"/>
        <c:minorTickMark val="none"/>
        <c:tickLblPos val="nextTo"/>
        <c:crossAx val="372224768"/>
        <c:crosses val="autoZero"/>
        <c:auto val="1"/>
        <c:lblAlgn val="ctr"/>
        <c:lblOffset val="100"/>
        <c:noMultiLvlLbl val="0"/>
      </c:catAx>
      <c:valAx>
        <c:axId val="37222476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7221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9</xdr:row>
      <xdr:rowOff>52387</xdr:rowOff>
    </xdr:from>
    <xdr:to>
      <xdr:col>14</xdr:col>
      <xdr:colOff>333375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9</xdr:row>
      <xdr:rowOff>52387</xdr:rowOff>
    </xdr:from>
    <xdr:to>
      <xdr:col>15</xdr:col>
      <xdr:colOff>228600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9</xdr:row>
      <xdr:rowOff>52387</xdr:rowOff>
    </xdr:from>
    <xdr:to>
      <xdr:col>15</xdr:col>
      <xdr:colOff>104775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2725.64959375" createdVersion="4" refreshedVersion="4" minRefreshableVersion="3" recordCount="120">
  <cacheSource type="worksheet">
    <worksheetSource ref="A1:E121" sheet="Predicted Monthly Data Summ"/>
  </cacheSource>
  <cacheFields count="6">
    <cacheField name="Date" numFmtId="17">
      <sharedItems containsSemiMixedTypes="0" containsNonDate="0" containsDate="1" containsString="0" minDate="2006-01-01T00:00:00" maxDate="2015-12-02T00:00:00" count="120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</sharedItems>
    </cacheField>
    <cacheField name="Year" numFmtId="0">
      <sharedItems containsSemiMixedTypes="0" containsString="0" containsNumber="1" containsInteger="1" minValue="2006" maxValue="2015" count="10"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WSkWh" numFmtId="165">
      <sharedItems containsSemiMixedTypes="0" containsString="0" containsNumber="1" minValue="241856924.93334001" maxValue="342682880.64267004" count="120">
        <n v="293367364.21543998"/>
        <n v="273298001.47376001"/>
        <n v="286819878.50223202"/>
        <n v="252565044.23746601"/>
        <n v="269392545.02871197"/>
        <n v="287975078.90693802"/>
        <n v="333043063.74960798"/>
        <n v="312185503.224558"/>
        <n v="260653838.61909801"/>
        <n v="270564368.43940598"/>
        <n v="272439193.46248603"/>
        <n v="288148645.78619999"/>
        <n v="300073559.97788602"/>
        <n v="289732838.43879998"/>
        <n v="288143354.59762597"/>
        <n v="260543396.47679999"/>
        <n v="268501831.21296602"/>
        <n v="304679126.96210599"/>
        <n v="302183688.77514601"/>
        <n v="317756806.98433799"/>
        <n v="280873709.66341197"/>
        <n v="275821162.12958002"/>
        <n v="274311353.64484"/>
        <n v="294695847.80001998"/>
        <n v="301541879.89762002"/>
        <n v="286013196.38046002"/>
        <n v="285378792.27587998"/>
        <n v="255049710.73708001"/>
        <n v="248546059.22372001"/>
        <n v="287944901.33534002"/>
        <n v="319461681.27983999"/>
        <n v="293716156.25855798"/>
        <n v="283916906.35448599"/>
        <n v="262065574.00648001"/>
        <n v="268677317.44528002"/>
        <n v="298039893.54677999"/>
        <n v="307276829.89279997"/>
        <n v="264065998.38260001"/>
        <n v="278082458.00470001"/>
        <n v="250781054.79998001"/>
        <n v="250742745.14269"/>
        <n v="265479494.76989001"/>
        <n v="274906308.27781999"/>
        <n v="300712862.66684002"/>
        <n v="263969677.20096001"/>
        <n v="258962858.78830001"/>
        <n v="258162607.58963999"/>
        <n v="292766418.03745002"/>
        <n v="301373371.72127002"/>
        <n v="268164437.27344999"/>
        <n v="269584961.72100997"/>
        <n v="242909549.61668"/>
        <n v="269054896.24094999"/>
        <n v="288397187.62551999"/>
        <n v="334725938.08823001"/>
        <n v="325611196.93184"/>
        <n v="264224371.98183998"/>
        <n v="254480106.5099"/>
        <n v="262982872.56432"/>
        <n v="293281443.41191"/>
        <n v="300666159.26084"/>
        <n v="269236699.82142001"/>
        <n v="282763557.58645999"/>
        <n v="251072267.56657001"/>
        <n v="259668932.37447"/>
        <n v="278903469.94766003"/>
        <n v="342682880.64267004"/>
        <n v="311408949.97279"/>
        <n v="270531205.43578005"/>
        <n v="257212837.85677001"/>
        <n v="256512690.70552"/>
        <n v="277881320.22968"/>
        <n v="290374956.02315003"/>
        <n v="265047531.93023002"/>
        <n v="264589708.49737003"/>
        <n v="241856924.93334001"/>
        <n v="264293073.48114002"/>
        <n v="290940514.11059999"/>
        <n v="340196199.36287999"/>
        <n v="304061556.83872002"/>
        <n v="261393756.03505"/>
        <n v="253052401.80328"/>
        <n v="260224799.99487001"/>
        <n v="271295249.79123002"/>
        <n v="288991701.29513001"/>
        <n v="262888750.95611"/>
        <n v="276366259.18483996"/>
        <n v="251523569.77759001"/>
        <n v="259256155.34336001"/>
        <n v="276460042.34591997"/>
        <n v="321327185.60056001"/>
        <n v="294037259.60016"/>
        <n v="263616852.67688"/>
        <n v="260620451.12983999"/>
        <n v="264051626.00784001"/>
        <n v="286523069.48232001"/>
        <n v="305527740.50727999"/>
        <n v="270783682.37704003"/>
        <n v="288299673.04279995"/>
        <n v="244855513.01592001"/>
        <n v="251891961.47196001"/>
        <n v="283978631.817375"/>
        <n v="286546351.34231502"/>
        <n v="283846898.55574501"/>
        <n v="261882965.454395"/>
        <n v="246291396.49902502"/>
        <n v="259203542.59719998"/>
        <n v="264968874.82748997"/>
        <n v="295598619.00983995"/>
        <n v="273784130.83127999"/>
        <n v="274934256.05799997"/>
        <n v="243458062.73736"/>
        <n v="259161560.15008003"/>
        <n v="267546627.47380927"/>
        <n v="301589192.47099692"/>
        <n v="290629200.91832"/>
        <n v="282605551.88294774"/>
        <n v="248709445.01775387"/>
        <n v="248717807.65306461"/>
        <n v="260362308.73120618"/>
      </sharedItems>
    </cacheField>
    <cacheField name="Predicted Value" numFmtId="0">
      <sharedItems containsSemiMixedTypes="0" containsString="0" containsNumber="1" minValue="250737420.51241571" maxValue="356332761.01712316" count="120">
        <n v="288563354.75371307"/>
        <n v="275469692.68167537"/>
        <n v="292111519.5028379"/>
        <n v="258838930.75664029"/>
        <n v="280564396.21011525"/>
        <n v="282453152.73052144"/>
        <n v="346519656.00339764"/>
        <n v="303330842.61389029"/>
        <n v="254832303.4403947"/>
        <n v="273263870.93221635"/>
        <n v="274827162.44307232"/>
        <n v="282053426.18587464"/>
        <n v="296118118.46814466"/>
        <n v="284132923.45422131"/>
        <n v="287189159.2412852"/>
        <n v="265687291.2239331"/>
        <n v="276910730.64670026"/>
        <n v="297113041.98526645"/>
        <n v="302503889.92578268"/>
        <n v="316932780.11470526"/>
        <n v="270064877.54103988"/>
        <n v="277834577.92548108"/>
        <n v="278580298.3889336"/>
        <n v="289791500.81938577"/>
        <n v="292904837.12249374"/>
        <n v="282175016.38783467"/>
        <n v="285461207.56837064"/>
        <n v="262883073.94452575"/>
        <n v="262666010.56454211"/>
        <n v="292372223.38386792"/>
        <n v="320204111.53965449"/>
        <n v="284442293.3416912"/>
        <n v="262207532.56775531"/>
        <n v="268882091.32616472"/>
        <n v="271978535.49722368"/>
        <n v="292842338.79430503"/>
        <n v="302408488.85373503"/>
        <n v="267370271.57478547"/>
        <n v="283320675.75895715"/>
        <n v="260456791.27956665"/>
        <n v="254739876.92813519"/>
        <n v="268329443.22886741"/>
        <n v="270388910.66334242"/>
        <n v="296416844.84844929"/>
        <n v="255354541.36108837"/>
        <n v="264118756.26991794"/>
        <n v="263100288.720103"/>
        <n v="285473357.48901582"/>
        <n v="289250310.94557518"/>
        <n v="265994049.91090015"/>
        <n v="276620592.72060806"/>
        <n v="250737420.51241571"/>
        <n v="272959341.32453007"/>
        <n v="282754682.16974908"/>
        <n v="336373853.8359133"/>
        <n v="330917048.02478737"/>
        <n v="260843019.23734063"/>
        <n v="256424757.71584848"/>
        <n v="267943694.87955967"/>
        <n v="290390382.11298686"/>
        <n v="292162111.89485627"/>
        <n v="268199048.83189139"/>
        <n v="284815767.83201987"/>
        <n v="254234750.98172858"/>
        <n v="261749030.34179401"/>
        <n v="268566849.48673749"/>
        <n v="355628626.73986989"/>
        <n v="303171229.73162389"/>
        <n v="262347188.18885747"/>
        <n v="255135386.56163484"/>
        <n v="262208700.0423781"/>
        <n v="276638685.32621753"/>
        <n v="282469747.09357727"/>
        <n v="265113847.62104005"/>
        <n v="265014157.24064702"/>
        <n v="253242839.99894911"/>
        <n v="267816762.17644539"/>
        <n v="295931444.34058654"/>
        <n v="356332761.01712316"/>
        <n v="299838336.98759788"/>
        <n v="258257115.14424875"/>
        <n v="259266814.02231637"/>
        <n v="265726288.05295551"/>
        <n v="272424583.13836235"/>
        <n v="283866727.56663686"/>
        <n v="264120826.36958891"/>
        <n v="275037844.86715174"/>
        <n v="257582790.06106117"/>
        <n v="267643888.40523946"/>
        <n v="272339908.48872083"/>
        <n v="322401050.91453135"/>
        <n v="285385236.47960001"/>
        <n v="256921793.71056014"/>
        <n v="257530380.33708537"/>
        <n v="267114460.72979224"/>
        <n v="283148063.84906685"/>
        <n v="295024466.89283681"/>
        <n v="271710604.69519842"/>
        <n v="284764075.31244934"/>
        <n v="253738794.67786625"/>
        <n v="255045509.48083496"/>
        <n v="285574075.16849345"/>
        <n v="274832452.75074518"/>
        <n v="274799237.63202167"/>
        <n v="251147382.83670053"/>
        <n v="256033708.22006878"/>
        <n v="264988830.97277209"/>
        <n v="276068035.60388279"/>
        <n v="290062456.31749451"/>
        <n v="276408873.66974151"/>
        <n v="280614927.08030629"/>
        <n v="251647098.84469748"/>
        <n v="266069081.56118122"/>
        <n v="257143160.65933657"/>
        <n v="293781591.90030283"/>
        <n v="279743969.69591618"/>
        <n v="273230132.92891878"/>
        <n v="253602151.35478339"/>
        <n v="255759379.25959331"/>
        <n v="266956267.85522723"/>
      </sharedItems>
    </cacheField>
    <cacheField name="Absolute % Error" numFmtId="166">
      <sharedItems containsSemiMixedTypes="0" containsString="0" containsNumber="1" minValue="2.5020301199213353E-4" maxValue="7.6463829031812994E-2" count="120">
        <n v="1.6375405200828634E-2"/>
        <n v="7.946238890165741E-3"/>
        <n v="1.8449352353953744E-2"/>
        <n v="2.484067634187517E-2"/>
        <n v="4.1470528370458726E-2"/>
        <n v="1.9175014023352487E-2"/>
        <n v="4.0465014049719951E-2"/>
        <n v="2.8363458646247466E-2"/>
        <n v="2.2334354289754037E-2"/>
        <n v="9.9773022899537246E-3"/>
        <n v="8.7651448025414368E-3"/>
        <n v="2.1153039202023063E-2"/>
        <n v="1.3181572911764911E-2"/>
        <n v="1.9327857397018994E-2"/>
        <n v="3.3115299767132911E-3"/>
        <n v="1.9742948071958304E-2"/>
        <n v="3.1317847612981828E-2"/>
        <n v="2.4832961326492715E-2"/>
        <n v="1.0596242038561311E-3"/>
        <n v="2.5932626824052164E-3"/>
        <n v="3.8482890176246724E-2"/>
        <n v="7.2997147149831921E-3"/>
        <n v="1.5562406321762172E-2"/>
        <n v="1.6642063392634878E-2"/>
        <n v="2.8642929393617698E-2"/>
        <n v="1.3419590568540543E-2"/>
        <n v="2.8879263183295359E-4"/>
        <n v="3.0713084068230229E-2"/>
        <n v="5.6810200028609273E-2"/>
        <n v="1.5375587579416266E-2"/>
        <n v="2.3240041085370471E-3"/>
        <n v="3.1574234917819806E-2"/>
        <n v="7.6463829031812994E-2"/>
        <n v="2.6010731648088065E-2"/>
        <n v="1.228692501225378E-2"/>
        <n v="1.7439124308568987E-2"/>
        <n v="1.5843501902708928E-2"/>
        <n v="1.2513058146160739E-2"/>
        <n v="1.8836922658992783E-2"/>
        <n v="3.8582406024665152E-2"/>
        <n v="1.5941166246586869E-2"/>
        <n v="1.0735098247221145E-2"/>
        <n v="1.6432498922186602E-2"/>
        <n v="1.4286112606863405E-2"/>
        <n v="3.2636838940076233E-2"/>
        <n v="1.9909795195120358E-2"/>
        <n v="1.9126244410699669E-2"/>
        <n v="2.4910850763974188E-2"/>
        <n v="4.0226051513625606E-2"/>
        <n v="8.0934943671769396E-3"/>
        <n v="2.6098009898931865E-2"/>
        <n v="3.2225455557792493E-2"/>
        <n v="1.4511704258611528E-2"/>
        <n v="1.9565050208109624E-2"/>
        <n v="4.9231791151151082E-3"/>
        <n v="1.6295051100647606E-2"/>
        <n v="1.2797278007086169E-2"/>
        <n v="7.6416629677605839E-3"/>
        <n v="1.8863670728314661E-2"/>
        <n v="9.857634582296694E-3"/>
        <n v="2.8284019015941603E-2"/>
        <n v="3.8540473502196465E-3"/>
        <n v="7.2576900045981749E-3"/>
        <n v="1.2595908922199302E-2"/>
        <n v="8.0105769616070112E-3"/>
        <n v="3.7061641659970543E-2"/>
        <n v="3.7777627154648954E-2"/>
        <n v="2.6453061936357009E-2"/>
        <n v="3.0251657045402631E-2"/>
        <n v="8.076779185850775E-3"/>
        <n v="2.2205565429108492E-2"/>
        <n v="4.471818769377453E-3"/>
        <n v="2.7224141633421448E-2"/>
        <n v="2.5020301199213353E-4"/>
        <n v="1.6041770698016489E-3"/>
        <n v="4.7077068679126116E-2"/>
        <n v="1.3332504892742972E-2"/>
        <n v="1.7154469686848989E-2"/>
        <n v="4.7433103851435586E-2"/>
        <n v="1.3889358112318737E-2"/>
        <n v="1.1999677950917321E-2"/>
        <n v="2.4557807690232407E-2"/>
        <n v="2.1141290369687885E-2"/>
        <n v="4.1627464837713955E-3"/>
        <n v="1.7733982344563325E-2"/>
        <n v="4.686679856014871E-3"/>
        <n v="4.8067167157324854E-3"/>
        <n v="2.4090069526402792E-2"/>
        <n v="3.2353072006219889E-2"/>
        <n v="1.4903180301346495E-2"/>
        <n v="3.3419684424281998E-3"/>
        <n v="2.942492095160066E-2"/>
        <n v="2.5396930804443354E-2"/>
        <n v="1.1856593676200646E-2"/>
        <n v="1.1599378380125145E-2"/>
        <n v="1.1779175894461136E-2"/>
        <n v="3.4377479429541079E-2"/>
        <n v="3.4231099526438181E-3"/>
        <n v="1.2263620326151848E-2"/>
        <n v="3.6279688182347211E-2"/>
        <n v="1.2519446791580119E-2"/>
        <n v="5.6181809909714112E-3"/>
        <n v="4.0879594301922E-2"/>
        <n v="3.187514455771466E-2"/>
        <n v="4.0993817979214808E-2"/>
        <n v="3.955603752111711E-2"/>
        <n v="2.2319480349704952E-2"/>
        <n v="4.1888545526786919E-2"/>
        <n v="1.8728648702385012E-2"/>
        <n v="9.5869064086808644E-3"/>
        <n v="2.0661925158965758E-2"/>
        <n v="3.3636331511319555E-2"/>
        <n v="2.6653340900946336E-2"/>
        <n v="3.8884686802830748E-2"/>
        <n v="2.5888197473936093E-2"/>
        <n v="3.7454017655517931E-2"/>
        <n v="3.3174928417231395E-2"/>
        <n v="1.9672378492422177E-2"/>
        <n v="2.8311489526921842E-2"/>
        <n v="2.5326089464157233E-2"/>
      </sharedItems>
    </cacheField>
    <cacheField name="Absolute % Error " numFmtId="0" formula=" ABS('Predicted Value'-WSkWh)/WS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2725.64959641204" createdVersion="4" refreshedVersion="4" minRefreshableVersion="3" recordCount="120">
  <cacheSource type="worksheet">
    <worksheetSource ref="A1:E121" sheet="Predicted Monthly Data Summ"/>
  </cacheSource>
  <cacheFields count="5">
    <cacheField name="Date" numFmtId="17">
      <sharedItems containsSemiMixedTypes="0" containsNonDate="0" containsDate="1" containsString="0" minDate="2006-01-01T00:00:00" maxDate="2015-12-02T00:00:00" count="120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</sharedItems>
    </cacheField>
    <cacheField name="Year" numFmtId="0">
      <sharedItems containsSemiMixedTypes="0" containsString="0" containsNumber="1" containsInteger="1" minValue="2006" maxValue="2015" count="10"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WSkWh" numFmtId="165">
      <sharedItems containsSemiMixedTypes="0" containsString="0" containsNumber="1" minValue="241856924.93334001" maxValue="342682880.64267004" count="120">
        <n v="293367364.21543998"/>
        <n v="273298001.47376001"/>
        <n v="286819878.50223202"/>
        <n v="252565044.23746601"/>
        <n v="269392545.02871197"/>
        <n v="287975078.90693802"/>
        <n v="333043063.74960798"/>
        <n v="312185503.224558"/>
        <n v="260653838.61909801"/>
        <n v="270564368.43940598"/>
        <n v="272439193.46248603"/>
        <n v="288148645.78619999"/>
        <n v="300073559.97788602"/>
        <n v="289732838.43879998"/>
        <n v="288143354.59762597"/>
        <n v="260543396.47679999"/>
        <n v="268501831.21296602"/>
        <n v="304679126.96210599"/>
        <n v="302183688.77514601"/>
        <n v="317756806.98433799"/>
        <n v="280873709.66341197"/>
        <n v="275821162.12958002"/>
        <n v="274311353.64484"/>
        <n v="294695847.80001998"/>
        <n v="301541879.89762002"/>
        <n v="286013196.38046002"/>
        <n v="285378792.27587998"/>
        <n v="255049710.73708001"/>
        <n v="248546059.22372001"/>
        <n v="287944901.33534002"/>
        <n v="319461681.27983999"/>
        <n v="293716156.25855798"/>
        <n v="283916906.35448599"/>
        <n v="262065574.00648001"/>
        <n v="268677317.44528002"/>
        <n v="298039893.54677999"/>
        <n v="307276829.89279997"/>
        <n v="264065998.38260001"/>
        <n v="278082458.00470001"/>
        <n v="250781054.79998001"/>
        <n v="250742745.14269"/>
        <n v="265479494.76989001"/>
        <n v="274906308.27781999"/>
        <n v="300712862.66684002"/>
        <n v="263969677.20096001"/>
        <n v="258962858.78830001"/>
        <n v="258162607.58963999"/>
        <n v="292766418.03745002"/>
        <n v="301373371.72127002"/>
        <n v="268164437.27344999"/>
        <n v="269584961.72100997"/>
        <n v="242909549.61668"/>
        <n v="269054896.24094999"/>
        <n v="288397187.62551999"/>
        <n v="334725938.08823001"/>
        <n v="325611196.93184"/>
        <n v="264224371.98183998"/>
        <n v="254480106.5099"/>
        <n v="262982872.56432"/>
        <n v="293281443.41191"/>
        <n v="300666159.26084"/>
        <n v="269236699.82142001"/>
        <n v="282763557.58645999"/>
        <n v="251072267.56657001"/>
        <n v="259668932.37447"/>
        <n v="278903469.94766003"/>
        <n v="342682880.64267004"/>
        <n v="311408949.97279"/>
        <n v="270531205.43578005"/>
        <n v="257212837.85677001"/>
        <n v="256512690.70552"/>
        <n v="277881320.22968"/>
        <n v="290374956.02315003"/>
        <n v="265047531.93023002"/>
        <n v="264589708.49737003"/>
        <n v="241856924.93334001"/>
        <n v="264293073.48114002"/>
        <n v="290940514.11059999"/>
        <n v="340196199.36287999"/>
        <n v="304061556.83872002"/>
        <n v="261393756.03505"/>
        <n v="253052401.80328"/>
        <n v="260224799.99487001"/>
        <n v="271295249.79123002"/>
        <n v="288991701.29513001"/>
        <n v="262888750.95611"/>
        <n v="276366259.18483996"/>
        <n v="251523569.77759001"/>
        <n v="259256155.34336001"/>
        <n v="276460042.34591997"/>
        <n v="321327185.60056001"/>
        <n v="294037259.60016"/>
        <n v="263616852.67688"/>
        <n v="260620451.12983999"/>
        <n v="264051626.00784001"/>
        <n v="286523069.48232001"/>
        <n v="305527740.50727999"/>
        <n v="270783682.37704003"/>
        <n v="288299673.04279995"/>
        <n v="244855513.01592001"/>
        <n v="251891961.47196001"/>
        <n v="283978631.817375"/>
        <n v="286546351.34231502"/>
        <n v="283846898.55574501"/>
        <n v="261882965.454395"/>
        <n v="246291396.49902502"/>
        <n v="259203542.59719998"/>
        <n v="264968874.82748997"/>
        <n v="295598619.00983995"/>
        <n v="273784130.83127999"/>
        <n v="274934256.05799997"/>
        <n v="243458062.73736"/>
        <n v="259161560.15008003"/>
        <n v="267546627.47380927"/>
        <n v="301589192.47099692"/>
        <n v="290629200.91832"/>
        <n v="282605551.88294774"/>
        <n v="248709445.01775387"/>
        <n v="248717807.65306461"/>
        <n v="260362308.73120618"/>
      </sharedItems>
    </cacheField>
    <cacheField name="Predicted Value" numFmtId="0">
      <sharedItems containsSemiMixedTypes="0" containsString="0" containsNumber="1" minValue="250737420.51241571" maxValue="356332761.01712316" count="120">
        <n v="288563354.75371307"/>
        <n v="275469692.68167537"/>
        <n v="292111519.5028379"/>
        <n v="258838930.75664029"/>
        <n v="280564396.21011525"/>
        <n v="282453152.73052144"/>
        <n v="346519656.00339764"/>
        <n v="303330842.61389029"/>
        <n v="254832303.4403947"/>
        <n v="273263870.93221635"/>
        <n v="274827162.44307232"/>
        <n v="282053426.18587464"/>
        <n v="296118118.46814466"/>
        <n v="284132923.45422131"/>
        <n v="287189159.2412852"/>
        <n v="265687291.2239331"/>
        <n v="276910730.64670026"/>
        <n v="297113041.98526645"/>
        <n v="302503889.92578268"/>
        <n v="316932780.11470526"/>
        <n v="270064877.54103988"/>
        <n v="277834577.92548108"/>
        <n v="278580298.3889336"/>
        <n v="289791500.81938577"/>
        <n v="292904837.12249374"/>
        <n v="282175016.38783467"/>
        <n v="285461207.56837064"/>
        <n v="262883073.94452575"/>
        <n v="262666010.56454211"/>
        <n v="292372223.38386792"/>
        <n v="320204111.53965449"/>
        <n v="284442293.3416912"/>
        <n v="262207532.56775531"/>
        <n v="268882091.32616472"/>
        <n v="271978535.49722368"/>
        <n v="292842338.79430503"/>
        <n v="302408488.85373503"/>
        <n v="267370271.57478547"/>
        <n v="283320675.75895715"/>
        <n v="260456791.27956665"/>
        <n v="254739876.92813519"/>
        <n v="268329443.22886741"/>
        <n v="270388910.66334242"/>
        <n v="296416844.84844929"/>
        <n v="255354541.36108837"/>
        <n v="264118756.26991794"/>
        <n v="263100288.720103"/>
        <n v="285473357.48901582"/>
        <n v="289250310.94557518"/>
        <n v="265994049.91090015"/>
        <n v="276620592.72060806"/>
        <n v="250737420.51241571"/>
        <n v="272959341.32453007"/>
        <n v="282754682.16974908"/>
        <n v="336373853.8359133"/>
        <n v="330917048.02478737"/>
        <n v="260843019.23734063"/>
        <n v="256424757.71584848"/>
        <n v="267943694.87955967"/>
        <n v="290390382.11298686"/>
        <n v="292162111.89485627"/>
        <n v="268199048.83189139"/>
        <n v="284815767.83201987"/>
        <n v="254234750.98172858"/>
        <n v="261749030.34179401"/>
        <n v="268566849.48673749"/>
        <n v="355628626.73986989"/>
        <n v="303171229.73162389"/>
        <n v="262347188.18885747"/>
        <n v="255135386.56163484"/>
        <n v="262208700.0423781"/>
        <n v="276638685.32621753"/>
        <n v="282469747.09357727"/>
        <n v="265113847.62104005"/>
        <n v="265014157.24064702"/>
        <n v="253242839.99894911"/>
        <n v="267816762.17644539"/>
        <n v="295931444.34058654"/>
        <n v="356332761.01712316"/>
        <n v="299838336.98759788"/>
        <n v="258257115.14424875"/>
        <n v="259266814.02231637"/>
        <n v="265726288.05295551"/>
        <n v="272424583.13836235"/>
        <n v="283866727.56663686"/>
        <n v="264120826.36958891"/>
        <n v="275037844.86715174"/>
        <n v="257582790.06106117"/>
        <n v="267643888.40523946"/>
        <n v="272339908.48872083"/>
        <n v="322401050.91453135"/>
        <n v="285385236.47960001"/>
        <n v="256921793.71056014"/>
        <n v="257530380.33708537"/>
        <n v="267114460.72979224"/>
        <n v="283148063.84906685"/>
        <n v="295024466.89283681"/>
        <n v="271710604.69519842"/>
        <n v="284764075.31244934"/>
        <n v="253738794.67786625"/>
        <n v="255045509.48083496"/>
        <n v="285574075.16849345"/>
        <n v="274832452.75074518"/>
        <n v="274799237.63202167"/>
        <n v="251147382.83670053"/>
        <n v="256033708.22006878"/>
        <n v="264988830.97277209"/>
        <n v="276068035.60388279"/>
        <n v="290062456.31749451"/>
        <n v="276408873.66974151"/>
        <n v="280614927.08030629"/>
        <n v="251647098.84469748"/>
        <n v="266069081.56118122"/>
        <n v="257143160.65933657"/>
        <n v="293781591.90030283"/>
        <n v="279743969.69591618"/>
        <n v="273230132.92891878"/>
        <n v="253602151.35478339"/>
        <n v="255759379.25959331"/>
        <n v="266956267.85522723"/>
      </sharedItems>
    </cacheField>
    <cacheField name="Absolute % Error" numFmtId="166">
      <sharedItems containsSemiMixedTypes="0" containsString="0" containsNumber="1" minValue="2.5020301199213353E-4" maxValue="7.6463829031812994E-2" count="120">
        <n v="1.6375405200828634E-2"/>
        <n v="7.946238890165741E-3"/>
        <n v="1.8449352353953744E-2"/>
        <n v="2.484067634187517E-2"/>
        <n v="4.1470528370458726E-2"/>
        <n v="1.9175014023352487E-2"/>
        <n v="4.0465014049719951E-2"/>
        <n v="2.8363458646247466E-2"/>
        <n v="2.2334354289754037E-2"/>
        <n v="9.9773022899537246E-3"/>
        <n v="8.7651448025414368E-3"/>
        <n v="2.1153039202023063E-2"/>
        <n v="1.3181572911764911E-2"/>
        <n v="1.9327857397018994E-2"/>
        <n v="3.3115299767132911E-3"/>
        <n v="1.9742948071958304E-2"/>
        <n v="3.1317847612981828E-2"/>
        <n v="2.4832961326492715E-2"/>
        <n v="1.0596242038561311E-3"/>
        <n v="2.5932626824052164E-3"/>
        <n v="3.8482890176246724E-2"/>
        <n v="7.2997147149831921E-3"/>
        <n v="1.5562406321762172E-2"/>
        <n v="1.6642063392634878E-2"/>
        <n v="2.8642929393617698E-2"/>
        <n v="1.3419590568540543E-2"/>
        <n v="2.8879263183295359E-4"/>
        <n v="3.0713084068230229E-2"/>
        <n v="5.6810200028609273E-2"/>
        <n v="1.5375587579416266E-2"/>
        <n v="2.3240041085370471E-3"/>
        <n v="3.1574234917819806E-2"/>
        <n v="7.6463829031812994E-2"/>
        <n v="2.6010731648088065E-2"/>
        <n v="1.228692501225378E-2"/>
        <n v="1.7439124308568987E-2"/>
        <n v="1.5843501902708928E-2"/>
        <n v="1.2513058146160739E-2"/>
        <n v="1.8836922658992783E-2"/>
        <n v="3.8582406024665152E-2"/>
        <n v="1.5941166246586869E-2"/>
        <n v="1.0735098247221145E-2"/>
        <n v="1.6432498922186602E-2"/>
        <n v="1.4286112606863405E-2"/>
        <n v="3.2636838940076233E-2"/>
        <n v="1.9909795195120358E-2"/>
        <n v="1.9126244410699669E-2"/>
        <n v="2.4910850763974188E-2"/>
        <n v="4.0226051513625606E-2"/>
        <n v="8.0934943671769396E-3"/>
        <n v="2.6098009898931865E-2"/>
        <n v="3.2225455557792493E-2"/>
        <n v="1.4511704258611528E-2"/>
        <n v="1.9565050208109624E-2"/>
        <n v="4.9231791151151082E-3"/>
        <n v="1.6295051100647606E-2"/>
        <n v="1.2797278007086169E-2"/>
        <n v="7.6416629677605839E-3"/>
        <n v="1.8863670728314661E-2"/>
        <n v="9.857634582296694E-3"/>
        <n v="2.8284019015941603E-2"/>
        <n v="3.8540473502196465E-3"/>
        <n v="7.2576900045981749E-3"/>
        <n v="1.2595908922199302E-2"/>
        <n v="8.0105769616070112E-3"/>
        <n v="3.7061641659970543E-2"/>
        <n v="3.7777627154648954E-2"/>
        <n v="2.6453061936357009E-2"/>
        <n v="3.0251657045402631E-2"/>
        <n v="8.076779185850775E-3"/>
        <n v="2.2205565429108492E-2"/>
        <n v="4.471818769377453E-3"/>
        <n v="2.7224141633421448E-2"/>
        <n v="2.5020301199213353E-4"/>
        <n v="1.6041770698016489E-3"/>
        <n v="4.7077068679126116E-2"/>
        <n v="1.3332504892742972E-2"/>
        <n v="1.7154469686848989E-2"/>
        <n v="4.7433103851435586E-2"/>
        <n v="1.3889358112318737E-2"/>
        <n v="1.1999677950917321E-2"/>
        <n v="2.4557807690232407E-2"/>
        <n v="2.1141290369687885E-2"/>
        <n v="4.1627464837713955E-3"/>
        <n v="1.7733982344563325E-2"/>
        <n v="4.686679856014871E-3"/>
        <n v="4.8067167157324854E-3"/>
        <n v="2.4090069526402792E-2"/>
        <n v="3.2353072006219889E-2"/>
        <n v="1.4903180301346495E-2"/>
        <n v="3.3419684424281998E-3"/>
        <n v="2.942492095160066E-2"/>
        <n v="2.5396930804443354E-2"/>
        <n v="1.1856593676200646E-2"/>
        <n v="1.1599378380125145E-2"/>
        <n v="1.1779175894461136E-2"/>
        <n v="3.4377479429541079E-2"/>
        <n v="3.4231099526438181E-3"/>
        <n v="1.2263620326151848E-2"/>
        <n v="3.6279688182347211E-2"/>
        <n v="1.2519446791580119E-2"/>
        <n v="5.6181809909714112E-3"/>
        <n v="4.0879594301922E-2"/>
        <n v="3.187514455771466E-2"/>
        <n v="4.0993817979214808E-2"/>
        <n v="3.955603752111711E-2"/>
        <n v="2.2319480349704952E-2"/>
        <n v="4.1888545526786919E-2"/>
        <n v="1.8728648702385012E-2"/>
        <n v="9.5869064086808644E-3"/>
        <n v="2.0661925158965758E-2"/>
        <n v="3.3636331511319555E-2"/>
        <n v="2.6653340900946336E-2"/>
        <n v="3.8884686802830748E-2"/>
        <n v="2.5888197473936093E-2"/>
        <n v="3.7454017655517931E-2"/>
        <n v="3.3174928417231395E-2"/>
        <n v="1.9672378492422177E-2"/>
        <n v="2.8311489526921842E-2"/>
        <n v="2.5326089464157233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2725.649699074071" createdVersion="4" refreshedVersion="4" minRefreshableVersion="3" recordCount="144">
  <cacheSource type="worksheet">
    <worksheetSource ref="A1:D145" sheet="Normalized Monthly Data Summ"/>
  </cacheSource>
  <cacheFields count="4">
    <cacheField name="Date" numFmtId="17">
      <sharedItems containsSemiMixedTypes="0" containsNonDate="0" containsDate="1" containsString="0" minDate="2006-01-01T00:00:00" maxDate="2017-12-02T00:00:00" count="144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</sharedItems>
    </cacheField>
    <cacheField name="Year" numFmtId="0">
      <sharedItems containsSemiMixedTypes="0" containsString="0" containsNumber="1" containsInteger="1" minValue="2006" maxValue="2017" count="12">
        <n v="2006"/>
        <n v="2007"/>
        <n v="2008"/>
        <n v="2009"/>
        <n v="2010"/>
        <n v="2011"/>
        <n v="2012"/>
        <n v="2013"/>
        <n v="2014"/>
        <n v="2015"/>
        <n v="2016"/>
        <n v="2017"/>
      </sharedItems>
    </cacheField>
    <cacheField name="WSkWh" numFmtId="0">
      <sharedItems containsString="0" containsBlank="1" containsNumber="1" minValue="241856924.93334001" maxValue="342682880.64267004" count="121">
        <n v="293367364.21543998"/>
        <n v="273298001.47376001"/>
        <n v="286819878.50223202"/>
        <n v="252565044.23746601"/>
        <n v="269392545.02871197"/>
        <n v="287975078.90693802"/>
        <n v="333043063.74960798"/>
        <n v="312185503.224558"/>
        <n v="260653838.61909801"/>
        <n v="270564368.43940598"/>
        <n v="272439193.46248603"/>
        <n v="288148645.78619999"/>
        <n v="300073559.97788602"/>
        <n v="289732838.43879998"/>
        <n v="288143354.59762597"/>
        <n v="260543396.47679999"/>
        <n v="268501831.21296602"/>
        <n v="304679126.96210599"/>
        <n v="302183688.77514601"/>
        <n v="317756806.98433799"/>
        <n v="280873709.66341197"/>
        <n v="275821162.12958002"/>
        <n v="274311353.64484"/>
        <n v="294695847.80001998"/>
        <n v="301541879.89762002"/>
        <n v="286013196.38046002"/>
        <n v="285378792.27587998"/>
        <n v="255049710.73708001"/>
        <n v="248546059.22372001"/>
        <n v="287944901.33534002"/>
        <n v="319461681.27983999"/>
        <n v="293716156.25855798"/>
        <n v="283916906.35448599"/>
        <n v="262065574.00648001"/>
        <n v="268677317.44528002"/>
        <n v="298039893.54677999"/>
        <n v="307276829.89279997"/>
        <n v="264065998.38260001"/>
        <n v="278082458.00470001"/>
        <n v="250781054.79998001"/>
        <n v="250742745.14269"/>
        <n v="265479494.76989001"/>
        <n v="274906308.27781999"/>
        <n v="300712862.66684002"/>
        <n v="263969677.20096001"/>
        <n v="258962858.78830001"/>
        <n v="258162607.58963999"/>
        <n v="292766418.03745002"/>
        <n v="301373371.72127002"/>
        <n v="268164437.27344999"/>
        <n v="269584961.72100997"/>
        <n v="242909549.61668"/>
        <n v="269054896.24094999"/>
        <n v="288397187.62551999"/>
        <n v="334725938.08823001"/>
        <n v="325611196.93184"/>
        <n v="264224371.98183998"/>
        <n v="254480106.5099"/>
        <n v="262982872.56432"/>
        <n v="293281443.41191"/>
        <n v="300666159.26084"/>
        <n v="269236699.82142001"/>
        <n v="282763557.58645999"/>
        <n v="251072267.56657001"/>
        <n v="259668932.37447"/>
        <n v="278903469.94766003"/>
        <n v="342682880.64267004"/>
        <n v="311408949.97279"/>
        <n v="270531205.43578005"/>
        <n v="257212837.85677001"/>
        <n v="256512690.70552"/>
        <n v="277881320.22968"/>
        <n v="290374956.02315003"/>
        <n v="265047531.93023002"/>
        <n v="264589708.49737003"/>
        <n v="241856924.93334001"/>
        <n v="264293073.48114002"/>
        <n v="290940514.11059999"/>
        <n v="340196199.36287999"/>
        <n v="304061556.83872002"/>
        <n v="261393756.03505"/>
        <n v="253052401.80328"/>
        <n v="260224799.99487001"/>
        <n v="271295249.79123002"/>
        <n v="288991701.29513001"/>
        <n v="262888750.95611"/>
        <n v="276366259.18483996"/>
        <n v="251523569.77759001"/>
        <n v="259256155.34336001"/>
        <n v="276460042.34591997"/>
        <n v="321327185.60056001"/>
        <n v="294037259.60016"/>
        <n v="263616852.67688"/>
        <n v="260620451.12983999"/>
        <n v="264051626.00784001"/>
        <n v="286523069.48232001"/>
        <n v="305527740.50727999"/>
        <n v="270783682.37704003"/>
        <n v="288299673.04279995"/>
        <n v="244855513.01592001"/>
        <n v="251891961.47196001"/>
        <n v="283978631.817375"/>
        <n v="286546351.34231502"/>
        <n v="283846898.55574501"/>
        <n v="261882965.454395"/>
        <n v="246291396.49902502"/>
        <n v="259203542.59719998"/>
        <n v="264968874.82748997"/>
        <n v="295598619.00983995"/>
        <n v="273784130.83127999"/>
        <n v="274934256.05799997"/>
        <n v="243458062.73736"/>
        <n v="259161560.15008003"/>
        <n v="267546627.47380927"/>
        <n v="301589192.47099692"/>
        <n v="290629200.91832"/>
        <n v="282605551.88294774"/>
        <n v="248709445.01775387"/>
        <n v="248717807.65306461"/>
        <n v="260362308.73120618"/>
        <m/>
      </sharedItems>
    </cacheField>
    <cacheField name="Normalized Value" numFmtId="0">
      <sharedItems containsSemiMixedTypes="0" containsString="0" containsNumber="1" minValue="244760420.20834035" maxValue="356332761.01712316" count="144">
        <n v="288563354.75371307"/>
        <n v="275469692.68167537"/>
        <n v="292111519.5028379"/>
        <n v="258838930.75664029"/>
        <n v="280564396.21011525"/>
        <n v="282453152.73052144"/>
        <n v="346519656.00339764"/>
        <n v="303330842.61389029"/>
        <n v="254832303.4403947"/>
        <n v="273263870.93221635"/>
        <n v="274827162.44307232"/>
        <n v="282053426.18587464"/>
        <n v="296118118.46814466"/>
        <n v="284132923.45422131"/>
        <n v="287189159.2412852"/>
        <n v="265687291.2239331"/>
        <n v="276910730.64670026"/>
        <n v="297113041.98526645"/>
        <n v="302503889.92578268"/>
        <n v="316932780.11470526"/>
        <n v="270064877.54103988"/>
        <n v="277834577.92548108"/>
        <n v="278580298.3889336"/>
        <n v="289791500.81938577"/>
        <n v="292904837.12249374"/>
        <n v="282175016.38783467"/>
        <n v="285461207.56837064"/>
        <n v="262883073.94452575"/>
        <n v="262666010.56454211"/>
        <n v="292372223.38386792"/>
        <n v="320204111.53965449"/>
        <n v="284442293.3416912"/>
        <n v="262207532.56775531"/>
        <n v="268882091.32616472"/>
        <n v="271978535.49722368"/>
        <n v="292842338.79430503"/>
        <n v="302408488.85373503"/>
        <n v="267370271.57478547"/>
        <n v="283320675.75895715"/>
        <n v="260456791.27956665"/>
        <n v="254739876.92813519"/>
        <n v="268329443.22886741"/>
        <n v="270388910.66334242"/>
        <n v="296416844.84844929"/>
        <n v="255354541.36108837"/>
        <n v="264118756.26991794"/>
        <n v="263100288.720103"/>
        <n v="285473357.48901582"/>
        <n v="289250310.94557518"/>
        <n v="265994049.91090015"/>
        <n v="276620592.72060806"/>
        <n v="250737420.51241571"/>
        <n v="272959341.32453007"/>
        <n v="282754682.16974908"/>
        <n v="336373853.8359133"/>
        <n v="330917048.02478737"/>
        <n v="260843019.23734063"/>
        <n v="256424757.71584848"/>
        <n v="267943694.87955967"/>
        <n v="290390382.11298686"/>
        <n v="292162111.89485627"/>
        <n v="268199048.83189139"/>
        <n v="284815767.83201987"/>
        <n v="254234750.98172858"/>
        <n v="261749030.34179401"/>
        <n v="268566849.48673749"/>
        <n v="355628626.73986989"/>
        <n v="303171229.73162389"/>
        <n v="262347188.18885747"/>
        <n v="255135386.56163484"/>
        <n v="262208700.0423781"/>
        <n v="276638685.32621753"/>
        <n v="282469747.09357727"/>
        <n v="265113847.62104005"/>
        <n v="265014157.24064702"/>
        <n v="253242839.99894911"/>
        <n v="267816762.17644539"/>
        <n v="295931444.34058654"/>
        <n v="356332761.01712316"/>
        <n v="299838336.98759788"/>
        <n v="258257115.14424875"/>
        <n v="259266814.02231637"/>
        <n v="265726288.05295551"/>
        <n v="272424583.13836235"/>
        <n v="283866727.56663686"/>
        <n v="264120826.36958891"/>
        <n v="275037844.86715174"/>
        <n v="257582790.06106117"/>
        <n v="267643888.40523946"/>
        <n v="272339908.48872083"/>
        <n v="322401050.91453135"/>
        <n v="285385236.47960001"/>
        <n v="256921793.71056014"/>
        <n v="257530380.33708537"/>
        <n v="267114460.72979224"/>
        <n v="283148063.84906685"/>
        <n v="295024466.89283681"/>
        <n v="271710604.69519842"/>
        <n v="284764075.31244934"/>
        <n v="253738794.67786625"/>
        <n v="255045509.48083496"/>
        <n v="285574075.16849345"/>
        <n v="274832452.75074518"/>
        <n v="274799237.63202167"/>
        <n v="251147382.83670053"/>
        <n v="256033708.22006878"/>
        <n v="264988830.97277209"/>
        <n v="276068035.60388279"/>
        <n v="290062456.31749451"/>
        <n v="276408873.66974151"/>
        <n v="280614927.08030629"/>
        <n v="251647098.84469748"/>
        <n v="266069081.56118122"/>
        <n v="257143160.65933657"/>
        <n v="293781591.90030283"/>
        <n v="279743969.69591618"/>
        <n v="273230132.92891878"/>
        <n v="253602151.35478339"/>
        <n v="255759379.25959331"/>
        <n v="266956267.85522723"/>
        <n v="280737704.01139426"/>
        <n v="269340776.85163647"/>
        <n v="272074537.43646312"/>
        <n v="251608288.43721902"/>
        <n v="258716096.5263029"/>
        <n v="274008941.21182907"/>
        <n v="307542514.17184317"/>
        <n v="291839528.09740555"/>
        <n v="254342587.61040306"/>
        <n v="252189140.32112017"/>
        <n v="261329173.68739477"/>
        <n v="274189144.06972933"/>
        <n v="281733138.24225426"/>
        <n v="261770400.40501508"/>
        <n v="275025876.05316103"/>
        <n v="244760420.20834035"/>
        <n v="259703065.99256384"/>
        <n v="273032155.43699175"/>
        <n v="306565822.77952677"/>
        <n v="290859905.57210624"/>
        <n v="251395905.9572247"/>
        <n v="253158714.67424849"/>
        <n v="260337603.96758604"/>
        <n v="271235235.2932180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10"/>
    <x v="120"/>
    <x v="120"/>
  </r>
  <r>
    <x v="121"/>
    <x v="10"/>
    <x v="120"/>
    <x v="121"/>
  </r>
  <r>
    <x v="122"/>
    <x v="10"/>
    <x v="120"/>
    <x v="122"/>
  </r>
  <r>
    <x v="123"/>
    <x v="10"/>
    <x v="120"/>
    <x v="123"/>
  </r>
  <r>
    <x v="124"/>
    <x v="10"/>
    <x v="120"/>
    <x v="124"/>
  </r>
  <r>
    <x v="125"/>
    <x v="10"/>
    <x v="120"/>
    <x v="125"/>
  </r>
  <r>
    <x v="126"/>
    <x v="10"/>
    <x v="120"/>
    <x v="126"/>
  </r>
  <r>
    <x v="127"/>
    <x v="10"/>
    <x v="120"/>
    <x v="127"/>
  </r>
  <r>
    <x v="128"/>
    <x v="10"/>
    <x v="120"/>
    <x v="128"/>
  </r>
  <r>
    <x v="129"/>
    <x v="10"/>
    <x v="120"/>
    <x v="129"/>
  </r>
  <r>
    <x v="130"/>
    <x v="10"/>
    <x v="120"/>
    <x v="130"/>
  </r>
  <r>
    <x v="131"/>
    <x v="10"/>
    <x v="120"/>
    <x v="131"/>
  </r>
  <r>
    <x v="132"/>
    <x v="11"/>
    <x v="120"/>
    <x v="132"/>
  </r>
  <r>
    <x v="133"/>
    <x v="11"/>
    <x v="120"/>
    <x v="133"/>
  </r>
  <r>
    <x v="134"/>
    <x v="11"/>
    <x v="120"/>
    <x v="134"/>
  </r>
  <r>
    <x v="135"/>
    <x v="11"/>
    <x v="120"/>
    <x v="135"/>
  </r>
  <r>
    <x v="136"/>
    <x v="11"/>
    <x v="120"/>
    <x v="136"/>
  </r>
  <r>
    <x v="137"/>
    <x v="11"/>
    <x v="120"/>
    <x v="137"/>
  </r>
  <r>
    <x v="138"/>
    <x v="11"/>
    <x v="120"/>
    <x v="138"/>
  </r>
  <r>
    <x v="139"/>
    <x v="11"/>
    <x v="120"/>
    <x v="139"/>
  </r>
  <r>
    <x v="140"/>
    <x v="11"/>
    <x v="120"/>
    <x v="140"/>
  </r>
  <r>
    <x v="141"/>
    <x v="11"/>
    <x v="120"/>
    <x v="141"/>
  </r>
  <r>
    <x v="142"/>
    <x v="11"/>
    <x v="120"/>
    <x v="142"/>
  </r>
  <r>
    <x v="143"/>
    <x v="11"/>
    <x v="120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3" firstHeaderRow="0" firstDataRow="1" firstDataCol="1"/>
  <pivotFields count="6">
    <pivotField numFmtId="17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165" showAll="0" defaultSubtotal="0">
      <items count="120">
        <item x="75"/>
        <item x="51"/>
        <item x="111"/>
        <item x="99"/>
        <item x="105"/>
        <item x="28"/>
        <item x="117"/>
        <item x="118"/>
        <item x="40"/>
        <item x="39"/>
        <item x="63"/>
        <item x="87"/>
        <item x="100"/>
        <item x="3"/>
        <item x="81"/>
        <item x="57"/>
        <item x="27"/>
        <item x="70"/>
        <item x="69"/>
        <item x="46"/>
        <item x="45"/>
        <item x="112"/>
        <item x="106"/>
        <item x="88"/>
        <item x="64"/>
        <item x="82"/>
        <item x="119"/>
        <item x="15"/>
        <item x="93"/>
        <item x="8"/>
        <item x="80"/>
        <item x="104"/>
        <item x="33"/>
        <item x="85"/>
        <item x="58"/>
        <item x="92"/>
        <item x="44"/>
        <item x="94"/>
        <item x="37"/>
        <item x="56"/>
        <item x="76"/>
        <item x="74"/>
        <item x="107"/>
        <item x="73"/>
        <item x="41"/>
        <item x="113"/>
        <item x="49"/>
        <item x="16"/>
        <item x="34"/>
        <item x="52"/>
        <item x="61"/>
        <item x="4"/>
        <item x="50"/>
        <item x="68"/>
        <item x="9"/>
        <item x="97"/>
        <item x="83"/>
        <item x="10"/>
        <item x="1"/>
        <item x="109"/>
        <item x="22"/>
        <item x="42"/>
        <item x="110"/>
        <item x="21"/>
        <item x="86"/>
        <item x="89"/>
        <item x="71"/>
        <item x="38"/>
        <item x="65"/>
        <item x="20"/>
        <item x="116"/>
        <item x="62"/>
        <item x="103"/>
        <item x="32"/>
        <item x="101"/>
        <item x="26"/>
        <item x="25"/>
        <item x="95"/>
        <item x="102"/>
        <item x="2"/>
        <item x="29"/>
        <item x="5"/>
        <item x="14"/>
        <item x="11"/>
        <item x="98"/>
        <item x="53"/>
        <item x="84"/>
        <item x="13"/>
        <item x="72"/>
        <item x="115"/>
        <item x="77"/>
        <item x="47"/>
        <item x="59"/>
        <item x="0"/>
        <item x="31"/>
        <item x="91"/>
        <item x="23"/>
        <item x="108"/>
        <item x="35"/>
        <item x="12"/>
        <item x="60"/>
        <item x="43"/>
        <item x="48"/>
        <item x="24"/>
        <item x="114"/>
        <item x="18"/>
        <item x="79"/>
        <item x="17"/>
        <item x="96"/>
        <item x="36"/>
        <item x="67"/>
        <item x="7"/>
        <item x="19"/>
        <item x="30"/>
        <item x="90"/>
        <item x="55"/>
        <item x="6"/>
        <item x="54"/>
        <item x="78"/>
        <item x="66"/>
      </items>
    </pivotField>
    <pivotField dataField="1" showAll="0" defaultSubtotal="0">
      <items count="120">
        <item x="51"/>
        <item x="104"/>
        <item x="111"/>
        <item x="75"/>
        <item x="117"/>
        <item x="99"/>
        <item x="63"/>
        <item x="40"/>
        <item x="8"/>
        <item x="100"/>
        <item x="69"/>
        <item x="44"/>
        <item x="118"/>
        <item x="105"/>
        <item x="57"/>
        <item x="92"/>
        <item x="113"/>
        <item x="93"/>
        <item x="87"/>
        <item x="80"/>
        <item x="3"/>
        <item x="81"/>
        <item x="39"/>
        <item x="56"/>
        <item x="64"/>
        <item x="32"/>
        <item x="70"/>
        <item x="68"/>
        <item x="28"/>
        <item x="27"/>
        <item x="46"/>
        <item x="45"/>
        <item x="85"/>
        <item x="106"/>
        <item x="74"/>
        <item x="73"/>
        <item x="15"/>
        <item x="82"/>
        <item x="49"/>
        <item x="112"/>
        <item x="119"/>
        <item x="94"/>
        <item x="37"/>
        <item x="88"/>
        <item x="76"/>
        <item x="58"/>
        <item x="61"/>
        <item x="41"/>
        <item x="65"/>
        <item x="33"/>
        <item x="20"/>
        <item x="42"/>
        <item x="97"/>
        <item x="34"/>
        <item x="89"/>
        <item x="83"/>
        <item x="52"/>
        <item x="116"/>
        <item x="9"/>
        <item x="103"/>
        <item x="10"/>
        <item x="102"/>
        <item x="86"/>
        <item x="1"/>
        <item x="107"/>
        <item x="109"/>
        <item x="50"/>
        <item x="71"/>
        <item x="16"/>
        <item x="21"/>
        <item x="22"/>
        <item x="115"/>
        <item x="4"/>
        <item x="110"/>
        <item x="11"/>
        <item x="25"/>
        <item x="5"/>
        <item x="72"/>
        <item x="53"/>
        <item x="95"/>
        <item x="38"/>
        <item x="84"/>
        <item x="13"/>
        <item x="31"/>
        <item x="98"/>
        <item x="62"/>
        <item x="91"/>
        <item x="26"/>
        <item x="47"/>
        <item x="101"/>
        <item x="14"/>
        <item x="0"/>
        <item x="48"/>
        <item x="23"/>
        <item x="108"/>
        <item x="59"/>
        <item x="2"/>
        <item x="60"/>
        <item x="29"/>
        <item x="35"/>
        <item x="24"/>
        <item x="114"/>
        <item x="96"/>
        <item x="77"/>
        <item x="12"/>
        <item x="43"/>
        <item x="17"/>
        <item x="79"/>
        <item x="36"/>
        <item x="18"/>
        <item x="67"/>
        <item x="7"/>
        <item x="19"/>
        <item x="30"/>
        <item x="90"/>
        <item x="55"/>
        <item x="54"/>
        <item x="6"/>
        <item x="66"/>
        <item x="78"/>
      </items>
    </pivotField>
    <pivotField numFmtId="166" showAll="0" defaultSubtotal="0">
      <items count="120">
        <item x="73"/>
        <item x="26"/>
        <item x="18"/>
        <item x="74"/>
        <item x="30"/>
        <item x="19"/>
        <item x="14"/>
        <item x="90"/>
        <item x="97"/>
        <item x="61"/>
        <item x="83"/>
        <item x="71"/>
        <item x="85"/>
        <item x="86"/>
        <item x="54"/>
        <item x="101"/>
        <item x="62"/>
        <item x="21"/>
        <item x="57"/>
        <item x="1"/>
        <item x="64"/>
        <item x="69"/>
        <item x="49"/>
        <item x="10"/>
        <item x="109"/>
        <item x="59"/>
        <item x="9"/>
        <item x="41"/>
        <item x="94"/>
        <item x="95"/>
        <item x="93"/>
        <item x="80"/>
        <item x="98"/>
        <item x="34"/>
        <item x="37"/>
        <item x="100"/>
        <item x="63"/>
        <item x="56"/>
        <item x="12"/>
        <item x="76"/>
        <item x="25"/>
        <item x="79"/>
        <item x="43"/>
        <item x="52"/>
        <item x="89"/>
        <item x="29"/>
        <item x="22"/>
        <item x="36"/>
        <item x="40"/>
        <item x="55"/>
        <item x="0"/>
        <item x="42"/>
        <item x="23"/>
        <item x="77"/>
        <item x="35"/>
        <item x="84"/>
        <item x="2"/>
        <item x="108"/>
        <item x="38"/>
        <item x="58"/>
        <item x="46"/>
        <item x="5"/>
        <item x="13"/>
        <item x="53"/>
        <item x="117"/>
        <item x="15"/>
        <item x="45"/>
        <item x="110"/>
        <item x="82"/>
        <item x="11"/>
        <item x="70"/>
        <item x="106"/>
        <item x="8"/>
        <item x="87"/>
        <item x="81"/>
        <item x="17"/>
        <item x="3"/>
        <item x="47"/>
        <item x="119"/>
        <item x="92"/>
        <item x="114"/>
        <item x="33"/>
        <item x="50"/>
        <item x="67"/>
        <item x="112"/>
        <item x="72"/>
        <item x="60"/>
        <item x="118"/>
        <item x="7"/>
        <item x="24"/>
        <item x="91"/>
        <item x="68"/>
        <item x="27"/>
        <item x="16"/>
        <item x="31"/>
        <item x="103"/>
        <item x="51"/>
        <item x="88"/>
        <item x="44"/>
        <item x="116"/>
        <item x="111"/>
        <item x="96"/>
        <item x="99"/>
        <item x="65"/>
        <item x="115"/>
        <item x="66"/>
        <item x="20"/>
        <item x="39"/>
        <item x="113"/>
        <item x="105"/>
        <item x="48"/>
        <item x="6"/>
        <item x="102"/>
        <item x="104"/>
        <item x="4"/>
        <item x="107"/>
        <item x="75"/>
        <item x="78"/>
        <item x="28"/>
        <item x="32"/>
      </items>
    </pivotField>
    <pivotField dataField="1" dragToRow="0" dragToCol="0" dragToPage="0" showAll="0" defaultSubtota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3">
    <i>
      <x/>
    </i>
    <i i="1">
      <x v="1"/>
    </i>
    <i i="2">
      <x v="2"/>
    </i>
  </colItems>
  <dataFields count="3">
    <dataField name="WSkWh " fld="2" baseField="0" baseItem="0" numFmtId="167"/>
    <dataField name="Predicted Value " fld="3" baseField="0" baseItem="0" numFmtId="167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3" firstHeaderRow="0" firstDataRow="1" firstDataCol="1"/>
  <pivotFields count="5">
    <pivotField numFmtId="17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165" showAll="0" defaultSubtotal="0">
      <items count="120">
        <item x="75"/>
        <item x="51"/>
        <item x="111"/>
        <item x="99"/>
        <item x="105"/>
        <item x="28"/>
        <item x="117"/>
        <item x="118"/>
        <item x="40"/>
        <item x="39"/>
        <item x="63"/>
        <item x="87"/>
        <item x="100"/>
        <item x="3"/>
        <item x="81"/>
        <item x="57"/>
        <item x="27"/>
        <item x="70"/>
        <item x="69"/>
        <item x="46"/>
        <item x="45"/>
        <item x="112"/>
        <item x="106"/>
        <item x="88"/>
        <item x="64"/>
        <item x="82"/>
        <item x="119"/>
        <item x="15"/>
        <item x="93"/>
        <item x="8"/>
        <item x="80"/>
        <item x="104"/>
        <item x="33"/>
        <item x="85"/>
        <item x="58"/>
        <item x="92"/>
        <item x="44"/>
        <item x="94"/>
        <item x="37"/>
        <item x="56"/>
        <item x="76"/>
        <item x="74"/>
        <item x="107"/>
        <item x="73"/>
        <item x="41"/>
        <item x="113"/>
        <item x="49"/>
        <item x="16"/>
        <item x="34"/>
        <item x="52"/>
        <item x="61"/>
        <item x="4"/>
        <item x="50"/>
        <item x="68"/>
        <item x="9"/>
        <item x="97"/>
        <item x="83"/>
        <item x="10"/>
        <item x="1"/>
        <item x="109"/>
        <item x="22"/>
        <item x="42"/>
        <item x="110"/>
        <item x="21"/>
        <item x="86"/>
        <item x="89"/>
        <item x="71"/>
        <item x="38"/>
        <item x="65"/>
        <item x="20"/>
        <item x="116"/>
        <item x="62"/>
        <item x="103"/>
        <item x="32"/>
        <item x="101"/>
        <item x="26"/>
        <item x="25"/>
        <item x="95"/>
        <item x="102"/>
        <item x="2"/>
        <item x="29"/>
        <item x="5"/>
        <item x="14"/>
        <item x="11"/>
        <item x="98"/>
        <item x="53"/>
        <item x="84"/>
        <item x="13"/>
        <item x="72"/>
        <item x="115"/>
        <item x="77"/>
        <item x="47"/>
        <item x="59"/>
        <item x="0"/>
        <item x="31"/>
        <item x="91"/>
        <item x="23"/>
        <item x="108"/>
        <item x="35"/>
        <item x="12"/>
        <item x="60"/>
        <item x="43"/>
        <item x="48"/>
        <item x="24"/>
        <item x="114"/>
        <item x="18"/>
        <item x="79"/>
        <item x="17"/>
        <item x="96"/>
        <item x="36"/>
        <item x="67"/>
        <item x="7"/>
        <item x="19"/>
        <item x="30"/>
        <item x="90"/>
        <item x="55"/>
        <item x="6"/>
        <item x="54"/>
        <item x="78"/>
        <item x="66"/>
      </items>
    </pivotField>
    <pivotField dataField="1" showAll="0" defaultSubtotal="0">
      <items count="120">
        <item x="51"/>
        <item x="104"/>
        <item x="111"/>
        <item x="75"/>
        <item x="117"/>
        <item x="99"/>
        <item x="63"/>
        <item x="40"/>
        <item x="8"/>
        <item x="100"/>
        <item x="69"/>
        <item x="44"/>
        <item x="118"/>
        <item x="105"/>
        <item x="57"/>
        <item x="92"/>
        <item x="113"/>
        <item x="93"/>
        <item x="87"/>
        <item x="80"/>
        <item x="3"/>
        <item x="81"/>
        <item x="39"/>
        <item x="56"/>
        <item x="64"/>
        <item x="32"/>
        <item x="70"/>
        <item x="68"/>
        <item x="28"/>
        <item x="27"/>
        <item x="46"/>
        <item x="45"/>
        <item x="85"/>
        <item x="106"/>
        <item x="74"/>
        <item x="73"/>
        <item x="15"/>
        <item x="82"/>
        <item x="49"/>
        <item x="112"/>
        <item x="119"/>
        <item x="94"/>
        <item x="37"/>
        <item x="88"/>
        <item x="76"/>
        <item x="58"/>
        <item x="61"/>
        <item x="41"/>
        <item x="65"/>
        <item x="33"/>
        <item x="20"/>
        <item x="42"/>
        <item x="97"/>
        <item x="34"/>
        <item x="89"/>
        <item x="83"/>
        <item x="52"/>
        <item x="116"/>
        <item x="9"/>
        <item x="103"/>
        <item x="10"/>
        <item x="102"/>
        <item x="86"/>
        <item x="1"/>
        <item x="107"/>
        <item x="109"/>
        <item x="50"/>
        <item x="71"/>
        <item x="16"/>
        <item x="21"/>
        <item x="22"/>
        <item x="115"/>
        <item x="4"/>
        <item x="110"/>
        <item x="11"/>
        <item x="25"/>
        <item x="5"/>
        <item x="72"/>
        <item x="53"/>
        <item x="95"/>
        <item x="38"/>
        <item x="84"/>
        <item x="13"/>
        <item x="31"/>
        <item x="98"/>
        <item x="62"/>
        <item x="91"/>
        <item x="26"/>
        <item x="47"/>
        <item x="101"/>
        <item x="14"/>
        <item x="0"/>
        <item x="48"/>
        <item x="23"/>
        <item x="108"/>
        <item x="59"/>
        <item x="2"/>
        <item x="60"/>
        <item x="29"/>
        <item x="35"/>
        <item x="24"/>
        <item x="114"/>
        <item x="96"/>
        <item x="77"/>
        <item x="12"/>
        <item x="43"/>
        <item x="17"/>
        <item x="79"/>
        <item x="36"/>
        <item x="18"/>
        <item x="67"/>
        <item x="7"/>
        <item x="19"/>
        <item x="30"/>
        <item x="90"/>
        <item x="55"/>
        <item x="54"/>
        <item x="6"/>
        <item x="66"/>
        <item x="78"/>
      </items>
    </pivotField>
    <pivotField numFmtId="166" showAll="0" defaultSubtotal="0">
      <items count="120">
        <item x="73"/>
        <item x="26"/>
        <item x="18"/>
        <item x="74"/>
        <item x="30"/>
        <item x="19"/>
        <item x="14"/>
        <item x="90"/>
        <item x="97"/>
        <item x="61"/>
        <item x="83"/>
        <item x="71"/>
        <item x="85"/>
        <item x="86"/>
        <item x="54"/>
        <item x="101"/>
        <item x="62"/>
        <item x="21"/>
        <item x="57"/>
        <item x="1"/>
        <item x="64"/>
        <item x="69"/>
        <item x="49"/>
        <item x="10"/>
        <item x="109"/>
        <item x="59"/>
        <item x="9"/>
        <item x="41"/>
        <item x="94"/>
        <item x="95"/>
        <item x="93"/>
        <item x="80"/>
        <item x="98"/>
        <item x="34"/>
        <item x="37"/>
        <item x="100"/>
        <item x="63"/>
        <item x="56"/>
        <item x="12"/>
        <item x="76"/>
        <item x="25"/>
        <item x="79"/>
        <item x="43"/>
        <item x="52"/>
        <item x="89"/>
        <item x="29"/>
        <item x="22"/>
        <item x="36"/>
        <item x="40"/>
        <item x="55"/>
        <item x="0"/>
        <item x="42"/>
        <item x="23"/>
        <item x="77"/>
        <item x="35"/>
        <item x="84"/>
        <item x="2"/>
        <item x="108"/>
        <item x="38"/>
        <item x="58"/>
        <item x="46"/>
        <item x="5"/>
        <item x="13"/>
        <item x="53"/>
        <item x="117"/>
        <item x="15"/>
        <item x="45"/>
        <item x="110"/>
        <item x="82"/>
        <item x="11"/>
        <item x="70"/>
        <item x="106"/>
        <item x="8"/>
        <item x="87"/>
        <item x="81"/>
        <item x="17"/>
        <item x="3"/>
        <item x="47"/>
        <item x="119"/>
        <item x="92"/>
        <item x="114"/>
        <item x="33"/>
        <item x="50"/>
        <item x="67"/>
        <item x="112"/>
        <item x="72"/>
        <item x="60"/>
        <item x="118"/>
        <item x="7"/>
        <item x="24"/>
        <item x="91"/>
        <item x="68"/>
        <item x="27"/>
        <item x="16"/>
        <item x="31"/>
        <item x="103"/>
        <item x="51"/>
        <item x="88"/>
        <item x="44"/>
        <item x="116"/>
        <item x="111"/>
        <item x="96"/>
        <item x="99"/>
        <item x="65"/>
        <item x="115"/>
        <item x="66"/>
        <item x="20"/>
        <item x="39"/>
        <item x="113"/>
        <item x="105"/>
        <item x="48"/>
        <item x="6"/>
        <item x="102"/>
        <item x="104"/>
        <item x="4"/>
        <item x="107"/>
        <item x="75"/>
        <item x="78"/>
        <item x="28"/>
        <item x="32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Predict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4">
    <pivotField numFmtId="17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21">
        <item x="75"/>
        <item x="51"/>
        <item x="111"/>
        <item x="99"/>
        <item x="105"/>
        <item x="28"/>
        <item x="117"/>
        <item x="118"/>
        <item x="40"/>
        <item x="39"/>
        <item x="63"/>
        <item x="87"/>
        <item x="100"/>
        <item x="3"/>
        <item x="81"/>
        <item x="57"/>
        <item x="27"/>
        <item x="70"/>
        <item x="69"/>
        <item x="46"/>
        <item x="45"/>
        <item x="112"/>
        <item x="106"/>
        <item x="88"/>
        <item x="64"/>
        <item x="82"/>
        <item x="119"/>
        <item x="15"/>
        <item x="93"/>
        <item x="8"/>
        <item x="80"/>
        <item x="104"/>
        <item x="33"/>
        <item x="85"/>
        <item x="58"/>
        <item x="92"/>
        <item x="44"/>
        <item x="94"/>
        <item x="37"/>
        <item x="56"/>
        <item x="76"/>
        <item x="74"/>
        <item x="107"/>
        <item x="73"/>
        <item x="41"/>
        <item x="113"/>
        <item x="49"/>
        <item x="16"/>
        <item x="34"/>
        <item x="52"/>
        <item x="61"/>
        <item x="4"/>
        <item x="50"/>
        <item x="68"/>
        <item x="9"/>
        <item x="97"/>
        <item x="83"/>
        <item x="10"/>
        <item x="1"/>
        <item x="109"/>
        <item x="22"/>
        <item x="42"/>
        <item x="110"/>
        <item x="21"/>
        <item x="86"/>
        <item x="89"/>
        <item x="71"/>
        <item x="38"/>
        <item x="65"/>
        <item x="20"/>
        <item x="116"/>
        <item x="62"/>
        <item x="103"/>
        <item x="32"/>
        <item x="101"/>
        <item x="26"/>
        <item x="25"/>
        <item x="95"/>
        <item x="102"/>
        <item x="2"/>
        <item x="29"/>
        <item x="5"/>
        <item x="14"/>
        <item x="11"/>
        <item x="98"/>
        <item x="53"/>
        <item x="84"/>
        <item x="13"/>
        <item x="72"/>
        <item x="115"/>
        <item x="77"/>
        <item x="47"/>
        <item x="59"/>
        <item x="0"/>
        <item x="31"/>
        <item x="91"/>
        <item x="23"/>
        <item x="108"/>
        <item x="35"/>
        <item x="12"/>
        <item x="60"/>
        <item x="43"/>
        <item x="48"/>
        <item x="24"/>
        <item x="114"/>
        <item x="18"/>
        <item x="79"/>
        <item x="17"/>
        <item x="96"/>
        <item x="36"/>
        <item x="67"/>
        <item x="7"/>
        <item x="19"/>
        <item x="30"/>
        <item x="90"/>
        <item x="55"/>
        <item x="6"/>
        <item x="54"/>
        <item x="78"/>
        <item x="66"/>
        <item x="120"/>
      </items>
    </pivotField>
    <pivotField dataField="1" showAll="0" defaultSubtotal="0">
      <items count="144">
        <item x="135"/>
        <item x="51"/>
        <item x="104"/>
        <item x="140"/>
        <item x="123"/>
        <item x="111"/>
        <item x="129"/>
        <item x="141"/>
        <item x="75"/>
        <item x="117"/>
        <item x="99"/>
        <item x="63"/>
        <item x="128"/>
        <item x="40"/>
        <item x="8"/>
        <item x="100"/>
        <item x="69"/>
        <item x="44"/>
        <item x="118"/>
        <item x="105"/>
        <item x="57"/>
        <item x="92"/>
        <item x="113"/>
        <item x="93"/>
        <item x="87"/>
        <item x="80"/>
        <item x="124"/>
        <item x="3"/>
        <item x="81"/>
        <item x="136"/>
        <item x="142"/>
        <item x="39"/>
        <item x="56"/>
        <item x="130"/>
        <item x="64"/>
        <item x="133"/>
        <item x="32"/>
        <item x="70"/>
        <item x="68"/>
        <item x="28"/>
        <item x="27"/>
        <item x="46"/>
        <item x="45"/>
        <item x="85"/>
        <item x="106"/>
        <item x="74"/>
        <item x="73"/>
        <item x="15"/>
        <item x="82"/>
        <item x="49"/>
        <item x="112"/>
        <item x="119"/>
        <item x="94"/>
        <item x="37"/>
        <item x="88"/>
        <item x="76"/>
        <item x="58"/>
        <item x="61"/>
        <item x="41"/>
        <item x="65"/>
        <item x="33"/>
        <item x="121"/>
        <item x="20"/>
        <item x="42"/>
        <item x="143"/>
        <item x="97"/>
        <item x="34"/>
        <item x="122"/>
        <item x="89"/>
        <item x="83"/>
        <item x="52"/>
        <item x="137"/>
        <item x="116"/>
        <item x="9"/>
        <item x="125"/>
        <item x="131"/>
        <item x="103"/>
        <item x="10"/>
        <item x="102"/>
        <item x="134"/>
        <item x="86"/>
        <item x="1"/>
        <item x="107"/>
        <item x="109"/>
        <item x="50"/>
        <item x="71"/>
        <item x="16"/>
        <item x="21"/>
        <item x="22"/>
        <item x="115"/>
        <item x="4"/>
        <item x="110"/>
        <item x="120"/>
        <item x="132"/>
        <item x="11"/>
        <item x="25"/>
        <item x="5"/>
        <item x="72"/>
        <item x="53"/>
        <item x="95"/>
        <item x="38"/>
        <item x="84"/>
        <item x="13"/>
        <item x="31"/>
        <item x="98"/>
        <item x="62"/>
        <item x="91"/>
        <item x="26"/>
        <item x="47"/>
        <item x="101"/>
        <item x="14"/>
        <item x="0"/>
        <item x="48"/>
        <item x="23"/>
        <item x="108"/>
        <item x="59"/>
        <item x="139"/>
        <item x="127"/>
        <item x="2"/>
        <item x="60"/>
        <item x="29"/>
        <item x="35"/>
        <item x="24"/>
        <item x="114"/>
        <item x="96"/>
        <item x="77"/>
        <item x="12"/>
        <item x="43"/>
        <item x="17"/>
        <item x="79"/>
        <item x="36"/>
        <item x="18"/>
        <item x="67"/>
        <item x="7"/>
        <item x="138"/>
        <item x="126"/>
        <item x="19"/>
        <item x="30"/>
        <item x="90"/>
        <item x="55"/>
        <item x="54"/>
        <item x="6"/>
        <item x="66"/>
        <item x="78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Normaliz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21"/>
  <sheetViews>
    <sheetView tabSelected="1" workbookViewId="0"/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  <col min="10" max="10" width="12" bestFit="1" customWidth="1"/>
  </cols>
  <sheetData>
    <row r="1" spans="1:10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7" t="s">
        <v>44</v>
      </c>
      <c r="I1" s="7" t="s">
        <v>45</v>
      </c>
      <c r="J1" s="7" t="s">
        <v>46</v>
      </c>
    </row>
    <row r="2" spans="1:10" x14ac:dyDescent="0.25">
      <c r="A2" s="8">
        <v>38718</v>
      </c>
      <c r="B2" s="9">
        <v>293367364.21543998</v>
      </c>
      <c r="C2" s="10">
        <v>554.70000000000005</v>
      </c>
      <c r="D2" s="10">
        <v>0</v>
      </c>
      <c r="E2" s="10">
        <v>31</v>
      </c>
      <c r="F2" s="6">
        <v>21</v>
      </c>
      <c r="G2">
        <f>YEAR(A2)</f>
        <v>2006</v>
      </c>
      <c r="H2" s="28">
        <v>631343.79721311864</v>
      </c>
      <c r="I2">
        <v>0.9750938580744738</v>
      </c>
      <c r="J2">
        <v>150637.06305742779</v>
      </c>
    </row>
    <row r="3" spans="1:10" x14ac:dyDescent="0.25">
      <c r="A3" s="8">
        <v>38749</v>
      </c>
      <c r="B3" s="9">
        <v>273298001.47376001</v>
      </c>
      <c r="C3" s="10">
        <v>609.29999999999995</v>
      </c>
      <c r="D3" s="10">
        <v>0</v>
      </c>
      <c r="E3" s="10">
        <v>28</v>
      </c>
      <c r="F3" s="6">
        <v>20</v>
      </c>
      <c r="G3">
        <f t="shared" ref="G3:G66" si="0">YEAR(A3)</f>
        <v>2006</v>
      </c>
      <c r="H3" s="28">
        <v>631751.85800062038</v>
      </c>
      <c r="I3">
        <v>0.97660033689632275</v>
      </c>
      <c r="J3">
        <v>126847.32133595743</v>
      </c>
    </row>
    <row r="4" spans="1:10" x14ac:dyDescent="0.25">
      <c r="A4" s="8">
        <v>38777</v>
      </c>
      <c r="B4" s="9">
        <v>286819878.50223202</v>
      </c>
      <c r="C4" s="10">
        <v>545.70000000000005</v>
      </c>
      <c r="D4" s="10">
        <v>0</v>
      </c>
      <c r="E4" s="10">
        <v>31</v>
      </c>
      <c r="F4" s="6">
        <v>23</v>
      </c>
      <c r="G4">
        <f t="shared" si="0"/>
        <v>2006</v>
      </c>
      <c r="H4" s="28">
        <v>632160.18253286323</v>
      </c>
      <c r="I4">
        <v>0.9781091431643163</v>
      </c>
      <c r="J4">
        <v>150969.35698170381</v>
      </c>
    </row>
    <row r="5" spans="1:10" x14ac:dyDescent="0.25">
      <c r="A5" s="8">
        <v>38808</v>
      </c>
      <c r="B5" s="9">
        <v>252565044.23746601</v>
      </c>
      <c r="C5" s="10">
        <v>286.10000000000002</v>
      </c>
      <c r="D5" s="10">
        <v>0</v>
      </c>
      <c r="E5" s="10">
        <v>30</v>
      </c>
      <c r="F5" s="6">
        <v>18</v>
      </c>
      <c r="G5">
        <f t="shared" si="0"/>
        <v>2006</v>
      </c>
      <c r="H5" s="28">
        <v>632568.77098031505</v>
      </c>
      <c r="I5">
        <v>0.97962028047426053</v>
      </c>
      <c r="J5">
        <v>118484.22708755241</v>
      </c>
    </row>
    <row r="6" spans="1:10" x14ac:dyDescent="0.25">
      <c r="A6" s="8">
        <v>38838</v>
      </c>
      <c r="B6" s="9">
        <v>269392545.02871197</v>
      </c>
      <c r="C6" s="10">
        <v>151.9</v>
      </c>
      <c r="D6" s="10">
        <v>22.9</v>
      </c>
      <c r="E6" s="10">
        <v>31</v>
      </c>
      <c r="F6" s="6">
        <v>22</v>
      </c>
      <c r="G6">
        <f t="shared" si="0"/>
        <v>2006</v>
      </c>
      <c r="H6" s="28">
        <v>632977.62351355399</v>
      </c>
      <c r="I6">
        <v>0.98113375242751688</v>
      </c>
      <c r="J6">
        <v>156311.89847089109</v>
      </c>
    </row>
    <row r="7" spans="1:10" x14ac:dyDescent="0.25">
      <c r="A7" s="8">
        <v>38869</v>
      </c>
      <c r="B7" s="9">
        <v>287975078.90693802</v>
      </c>
      <c r="C7" s="10">
        <v>26.7</v>
      </c>
      <c r="D7" s="10">
        <v>44.4</v>
      </c>
      <c r="E7" s="10">
        <v>30</v>
      </c>
      <c r="F7" s="6">
        <v>22</v>
      </c>
      <c r="G7">
        <f t="shared" si="0"/>
        <v>2006</v>
      </c>
      <c r="H7" s="28">
        <v>633386.74030326842</v>
      </c>
      <c r="I7">
        <v>0.98264956263101055</v>
      </c>
      <c r="J7">
        <v>139579.84781839719</v>
      </c>
    </row>
    <row r="8" spans="1:10" x14ac:dyDescent="0.25">
      <c r="A8" s="8">
        <v>38899</v>
      </c>
      <c r="B8" s="9">
        <v>333043063.74960798</v>
      </c>
      <c r="C8" s="10">
        <v>3.3</v>
      </c>
      <c r="D8" s="10">
        <v>133.69999999999999</v>
      </c>
      <c r="E8" s="10">
        <v>31</v>
      </c>
      <c r="F8" s="6">
        <v>20</v>
      </c>
      <c r="G8">
        <f t="shared" si="0"/>
        <v>2006</v>
      </c>
      <c r="H8" s="28">
        <v>633796.12152025709</v>
      </c>
      <c r="I8">
        <v>0.98416771469723918</v>
      </c>
      <c r="J8">
        <v>139716.92308747972</v>
      </c>
    </row>
    <row r="9" spans="1:10" x14ac:dyDescent="0.25">
      <c r="A9" s="8">
        <v>38930</v>
      </c>
      <c r="B9" s="9">
        <v>312185503.224558</v>
      </c>
      <c r="C9" s="10">
        <v>5.3</v>
      </c>
      <c r="D9" s="10">
        <v>68.2</v>
      </c>
      <c r="E9" s="10">
        <v>31</v>
      </c>
      <c r="F9" s="6">
        <v>22</v>
      </c>
      <c r="G9">
        <f t="shared" si="0"/>
        <v>2006</v>
      </c>
      <c r="H9" s="28">
        <v>634205.76733542909</v>
      </c>
      <c r="I9">
        <v>0.98568821224428227</v>
      </c>
      <c r="J9">
        <v>143911.51575139866</v>
      </c>
    </row>
    <row r="10" spans="1:10" x14ac:dyDescent="0.25">
      <c r="A10" s="8">
        <v>38961</v>
      </c>
      <c r="B10" s="9">
        <v>260653838.61909801</v>
      </c>
      <c r="C10" s="10">
        <v>98.5</v>
      </c>
      <c r="D10" s="10">
        <v>5</v>
      </c>
      <c r="E10" s="10">
        <v>30</v>
      </c>
      <c r="F10" s="6">
        <v>20</v>
      </c>
      <c r="G10">
        <f t="shared" si="0"/>
        <v>2006</v>
      </c>
      <c r="H10" s="28">
        <v>634615.67791980389</v>
      </c>
      <c r="I10">
        <v>0.98721105889580807</v>
      </c>
      <c r="J10">
        <v>132261.56929862083</v>
      </c>
    </row>
    <row r="11" spans="1:10" x14ac:dyDescent="0.25">
      <c r="A11" s="8">
        <v>38991</v>
      </c>
      <c r="B11" s="9">
        <v>270564368.43940598</v>
      </c>
      <c r="C11" s="10">
        <v>307.89999999999998</v>
      </c>
      <c r="D11" s="10">
        <v>0.7</v>
      </c>
      <c r="E11" s="10">
        <v>31</v>
      </c>
      <c r="F11" s="6">
        <v>21</v>
      </c>
      <c r="G11">
        <f t="shared" si="0"/>
        <v>2006</v>
      </c>
      <c r="H11" s="28">
        <v>635025.85344451177</v>
      </c>
      <c r="I11">
        <v>0.98873625828108402</v>
      </c>
      <c r="J11">
        <v>147894.38591998597</v>
      </c>
    </row>
    <row r="12" spans="1:10" x14ac:dyDescent="0.25">
      <c r="A12" s="8">
        <v>39022</v>
      </c>
      <c r="B12" s="9">
        <v>272439193.46248603</v>
      </c>
      <c r="C12" s="10">
        <v>383.4</v>
      </c>
      <c r="D12" s="10">
        <v>0</v>
      </c>
      <c r="E12" s="10">
        <v>30</v>
      </c>
      <c r="F12" s="6">
        <v>22</v>
      </c>
      <c r="G12">
        <f t="shared" si="0"/>
        <v>2006</v>
      </c>
      <c r="H12" s="28">
        <v>635436.29408079328</v>
      </c>
      <c r="I12">
        <v>0.99026381403498454</v>
      </c>
      <c r="J12">
        <v>136847.10863636664</v>
      </c>
    </row>
    <row r="13" spans="1:10" x14ac:dyDescent="0.25">
      <c r="A13" s="8">
        <v>39052</v>
      </c>
      <c r="B13" s="9">
        <v>288148645.78619999</v>
      </c>
      <c r="C13" s="10">
        <v>511.9</v>
      </c>
      <c r="D13" s="10">
        <v>0</v>
      </c>
      <c r="E13" s="10">
        <v>31</v>
      </c>
      <c r="F13" s="6">
        <v>19</v>
      </c>
      <c r="G13">
        <f t="shared" si="0"/>
        <v>2006</v>
      </c>
      <c r="H13" s="28">
        <v>635846.99999999988</v>
      </c>
      <c r="I13">
        <v>0.99179372979799929</v>
      </c>
      <c r="J13">
        <v>128462.79818113093</v>
      </c>
    </row>
    <row r="14" spans="1:10" x14ac:dyDescent="0.25">
      <c r="A14" s="8">
        <v>39083</v>
      </c>
      <c r="B14" s="9">
        <v>300073559.97788602</v>
      </c>
      <c r="C14" s="10">
        <v>655.6</v>
      </c>
      <c r="D14" s="10">
        <v>0</v>
      </c>
      <c r="E14" s="10">
        <v>31</v>
      </c>
      <c r="F14" s="6">
        <v>22</v>
      </c>
      <c r="G14">
        <f t="shared" si="0"/>
        <v>2007</v>
      </c>
      <c r="H14" s="28">
        <v>636023.3972679982</v>
      </c>
      <c r="I14">
        <v>0.99247500586972448</v>
      </c>
      <c r="J14">
        <v>156324.77621932546</v>
      </c>
    </row>
    <row r="15" spans="1:10" x14ac:dyDescent="0.25">
      <c r="A15" s="8">
        <v>39114</v>
      </c>
      <c r="B15" s="9">
        <v>289732838.43879998</v>
      </c>
      <c r="C15" s="10">
        <v>758.7</v>
      </c>
      <c r="D15" s="10">
        <v>0</v>
      </c>
      <c r="E15" s="10">
        <v>28</v>
      </c>
      <c r="F15" s="6">
        <v>20</v>
      </c>
      <c r="G15">
        <f t="shared" si="0"/>
        <v>2007</v>
      </c>
      <c r="H15" s="28">
        <v>636199.84347229102</v>
      </c>
      <c r="I15">
        <v>0.99315674991888436</v>
      </c>
      <c r="J15">
        <v>128912.7692024104</v>
      </c>
    </row>
    <row r="16" spans="1:10" x14ac:dyDescent="0.25">
      <c r="A16" s="8">
        <v>39142</v>
      </c>
      <c r="B16" s="9">
        <v>288143354.59762597</v>
      </c>
      <c r="C16" s="10">
        <v>527</v>
      </c>
      <c r="D16" s="10">
        <v>0</v>
      </c>
      <c r="E16" s="10">
        <v>31</v>
      </c>
      <c r="F16" s="6">
        <v>22</v>
      </c>
      <c r="G16">
        <f t="shared" si="0"/>
        <v>2007</v>
      </c>
      <c r="H16" s="28">
        <v>636376.33862645447</v>
      </c>
      <c r="I16">
        <v>0.99383896226693913</v>
      </c>
      <c r="J16">
        <v>148641.49259630867</v>
      </c>
    </row>
    <row r="17" spans="1:10" x14ac:dyDescent="0.25">
      <c r="A17" s="8">
        <v>39173</v>
      </c>
      <c r="B17" s="9">
        <v>260543396.47679999</v>
      </c>
      <c r="C17" s="10">
        <v>371.1</v>
      </c>
      <c r="D17" s="10">
        <v>0</v>
      </c>
      <c r="E17" s="10">
        <v>30</v>
      </c>
      <c r="F17" s="6">
        <v>19</v>
      </c>
      <c r="G17">
        <f t="shared" si="0"/>
        <v>2007</v>
      </c>
      <c r="H17" s="28">
        <v>636552.88274406828</v>
      </c>
      <c r="I17">
        <v>0.99452164323556946</v>
      </c>
      <c r="J17">
        <v>137394.44916072435</v>
      </c>
    </row>
    <row r="18" spans="1:10" x14ac:dyDescent="0.25">
      <c r="A18" s="8">
        <v>39203</v>
      </c>
      <c r="B18" s="9">
        <v>268501831.21296602</v>
      </c>
      <c r="C18" s="10">
        <v>131.9</v>
      </c>
      <c r="D18" s="10">
        <v>22.7</v>
      </c>
      <c r="E18" s="10">
        <v>31</v>
      </c>
      <c r="F18" s="6">
        <v>22</v>
      </c>
      <c r="G18">
        <f t="shared" si="0"/>
        <v>2007</v>
      </c>
      <c r="H18" s="28">
        <v>636729.47583871591</v>
      </c>
      <c r="I18">
        <v>0.99520479314667709</v>
      </c>
      <c r="J18">
        <v>146093.08408927917</v>
      </c>
    </row>
    <row r="19" spans="1:10" x14ac:dyDescent="0.25">
      <c r="A19" s="8">
        <v>39234</v>
      </c>
      <c r="B19" s="9">
        <v>304679126.96210599</v>
      </c>
      <c r="C19" s="10">
        <v>23.2</v>
      </c>
      <c r="D19" s="10">
        <v>70.2</v>
      </c>
      <c r="E19" s="10">
        <v>30</v>
      </c>
      <c r="F19" s="6">
        <v>21</v>
      </c>
      <c r="G19">
        <f t="shared" si="0"/>
        <v>2007</v>
      </c>
      <c r="H19" s="28">
        <v>636906.11792398465</v>
      </c>
      <c r="I19">
        <v>0.99588841232238468</v>
      </c>
      <c r="J19">
        <v>137689.59327353747</v>
      </c>
    </row>
    <row r="20" spans="1:10" x14ac:dyDescent="0.25">
      <c r="A20" s="8">
        <v>39264</v>
      </c>
      <c r="B20" s="9">
        <v>302183688.77514601</v>
      </c>
      <c r="C20" s="10">
        <v>11.3</v>
      </c>
      <c r="D20" s="10">
        <v>71.599999999999994</v>
      </c>
      <c r="E20" s="10">
        <v>31</v>
      </c>
      <c r="F20" s="6">
        <v>21</v>
      </c>
      <c r="G20">
        <f t="shared" si="0"/>
        <v>2007</v>
      </c>
      <c r="H20" s="28">
        <v>637082.80901346542</v>
      </c>
      <c r="I20">
        <v>0.99657250108503614</v>
      </c>
      <c r="J20">
        <v>149173.66140141356</v>
      </c>
    </row>
    <row r="21" spans="1:10" x14ac:dyDescent="0.25">
      <c r="A21" s="8">
        <v>39295</v>
      </c>
      <c r="B21" s="9">
        <v>317756806.98433799</v>
      </c>
      <c r="C21" s="10">
        <v>11.5</v>
      </c>
      <c r="D21" s="10">
        <v>89.1</v>
      </c>
      <c r="E21" s="10">
        <v>31</v>
      </c>
      <c r="F21" s="6">
        <v>22</v>
      </c>
      <c r="G21">
        <f t="shared" si="0"/>
        <v>2007</v>
      </c>
      <c r="H21" s="28">
        <v>637259.54912075307</v>
      </c>
      <c r="I21">
        <v>0.99725705975719692</v>
      </c>
      <c r="J21">
        <v>142203.19490083674</v>
      </c>
    </row>
    <row r="22" spans="1:10" x14ac:dyDescent="0.25">
      <c r="A22" s="8">
        <v>39326</v>
      </c>
      <c r="B22" s="9">
        <v>280873709.66341197</v>
      </c>
      <c r="C22" s="10">
        <v>61</v>
      </c>
      <c r="D22" s="10">
        <v>35</v>
      </c>
      <c r="E22" s="10">
        <v>30</v>
      </c>
      <c r="F22" s="6">
        <v>19</v>
      </c>
      <c r="G22">
        <f t="shared" si="0"/>
        <v>2007</v>
      </c>
      <c r="H22" s="28">
        <v>637436.3382594462</v>
      </c>
      <c r="I22">
        <v>0.99794208866165413</v>
      </c>
      <c r="J22">
        <v>130729.28786789492</v>
      </c>
    </row>
    <row r="23" spans="1:10" x14ac:dyDescent="0.25">
      <c r="A23" s="8">
        <v>39356</v>
      </c>
      <c r="B23" s="9">
        <v>275821162.12958002</v>
      </c>
      <c r="C23" s="10">
        <v>149.9</v>
      </c>
      <c r="D23" s="10">
        <v>21.5</v>
      </c>
      <c r="E23" s="10">
        <v>31</v>
      </c>
      <c r="F23" s="6">
        <v>22</v>
      </c>
      <c r="G23">
        <f t="shared" si="0"/>
        <v>2007</v>
      </c>
      <c r="H23" s="28">
        <v>637613.17644314712</v>
      </c>
      <c r="I23">
        <v>0.99862758812141628</v>
      </c>
      <c r="J23">
        <v>153842.83178653999</v>
      </c>
    </row>
    <row r="24" spans="1:10" x14ac:dyDescent="0.25">
      <c r="A24" s="8">
        <v>39387</v>
      </c>
      <c r="B24" s="9">
        <v>274311353.64484</v>
      </c>
      <c r="C24" s="10">
        <v>468.7</v>
      </c>
      <c r="D24" s="10">
        <v>0</v>
      </c>
      <c r="E24" s="10">
        <v>30</v>
      </c>
      <c r="F24" s="6">
        <v>22</v>
      </c>
      <c r="G24">
        <f t="shared" si="0"/>
        <v>2007</v>
      </c>
      <c r="H24" s="28">
        <v>637790.063685462</v>
      </c>
      <c r="I24">
        <v>0.99931355845971392</v>
      </c>
      <c r="J24">
        <v>138781.01851192661</v>
      </c>
    </row>
    <row r="25" spans="1:10" x14ac:dyDescent="0.25">
      <c r="A25" s="8">
        <v>39417</v>
      </c>
      <c r="B25" s="9">
        <v>294695847.80001998</v>
      </c>
      <c r="C25" s="10">
        <v>657</v>
      </c>
      <c r="D25" s="10">
        <v>0</v>
      </c>
      <c r="E25" s="10">
        <v>31</v>
      </c>
      <c r="F25" s="6">
        <v>19</v>
      </c>
      <c r="G25">
        <f t="shared" si="0"/>
        <v>2007</v>
      </c>
      <c r="H25" s="28">
        <v>637967.0000000007</v>
      </c>
      <c r="I25">
        <v>1</v>
      </c>
      <c r="J25">
        <v>130408.88155568411</v>
      </c>
    </row>
    <row r="26" spans="1:10" x14ac:dyDescent="0.25">
      <c r="A26" s="8">
        <v>39448</v>
      </c>
      <c r="B26" s="9">
        <v>301541879.89762002</v>
      </c>
      <c r="C26" s="10">
        <v>639</v>
      </c>
      <c r="D26" s="10">
        <v>0</v>
      </c>
      <c r="E26" s="10">
        <v>31</v>
      </c>
      <c r="F26" s="6">
        <v>22</v>
      </c>
      <c r="G26">
        <f t="shared" si="0"/>
        <v>2008</v>
      </c>
      <c r="H26" s="28">
        <v>638231.89422591403</v>
      </c>
      <c r="I26">
        <v>0.99999833812369099</v>
      </c>
      <c r="J26">
        <v>158586.30379113779</v>
      </c>
    </row>
    <row r="27" spans="1:10" x14ac:dyDescent="0.25">
      <c r="A27" s="8">
        <v>39479</v>
      </c>
      <c r="B27" s="9">
        <v>286013196.38046002</v>
      </c>
      <c r="C27" s="10">
        <v>692.5</v>
      </c>
      <c r="D27" s="10">
        <v>0</v>
      </c>
      <c r="E27" s="10">
        <v>29</v>
      </c>
      <c r="F27" s="6">
        <v>20</v>
      </c>
      <c r="G27">
        <f t="shared" si="0"/>
        <v>2008</v>
      </c>
      <c r="H27" s="28">
        <v>638496.89844019886</v>
      </c>
      <c r="I27">
        <v>0.99999667625014466</v>
      </c>
      <c r="J27">
        <v>130830.64666979016</v>
      </c>
    </row>
    <row r="28" spans="1:10" x14ac:dyDescent="0.25">
      <c r="A28" s="8">
        <v>39508</v>
      </c>
      <c r="B28" s="9">
        <v>285378792.27587998</v>
      </c>
      <c r="C28" s="10">
        <v>627.29999999999995</v>
      </c>
      <c r="D28" s="10">
        <v>0</v>
      </c>
      <c r="E28" s="10">
        <v>31</v>
      </c>
      <c r="F28" s="6">
        <v>19</v>
      </c>
      <c r="G28">
        <f t="shared" si="0"/>
        <v>2008</v>
      </c>
      <c r="H28" s="28">
        <v>638762.01268852339</v>
      </c>
      <c r="I28">
        <v>0.99999501437936</v>
      </c>
      <c r="J28">
        <v>138791.0420939863</v>
      </c>
    </row>
    <row r="29" spans="1:10" x14ac:dyDescent="0.25">
      <c r="A29" s="8">
        <v>39539</v>
      </c>
      <c r="B29" s="9">
        <v>255049710.73708001</v>
      </c>
      <c r="C29" s="10">
        <v>265</v>
      </c>
      <c r="D29" s="10">
        <v>0</v>
      </c>
      <c r="E29" s="10">
        <v>30</v>
      </c>
      <c r="F29" s="6">
        <v>22</v>
      </c>
      <c r="G29">
        <f t="shared" si="0"/>
        <v>2008</v>
      </c>
      <c r="H29" s="28">
        <v>639027.23701657553</v>
      </c>
      <c r="I29">
        <v>0.99999335251133736</v>
      </c>
      <c r="J29">
        <v>155005.37732232004</v>
      </c>
    </row>
    <row r="30" spans="1:10" x14ac:dyDescent="0.25">
      <c r="A30" s="8">
        <v>39569</v>
      </c>
      <c r="B30" s="9">
        <v>248546059.22372001</v>
      </c>
      <c r="C30" s="10">
        <v>208.8</v>
      </c>
      <c r="D30" s="10">
        <v>2.1</v>
      </c>
      <c r="E30" s="10">
        <v>31</v>
      </c>
      <c r="F30" s="6">
        <v>21</v>
      </c>
      <c r="G30">
        <f t="shared" si="0"/>
        <v>2008</v>
      </c>
      <c r="H30" s="28">
        <v>639292.57147006213</v>
      </c>
      <c r="I30">
        <v>0.9999916906460764</v>
      </c>
      <c r="J30">
        <v>139473.59383316114</v>
      </c>
    </row>
    <row r="31" spans="1:10" x14ac:dyDescent="0.25">
      <c r="A31" s="8">
        <v>39600</v>
      </c>
      <c r="B31" s="9">
        <v>287944901.33534002</v>
      </c>
      <c r="C31" s="10">
        <v>24.1</v>
      </c>
      <c r="D31" s="10">
        <v>66.400000000000006</v>
      </c>
      <c r="E31" s="10">
        <v>30</v>
      </c>
      <c r="F31" s="6">
        <v>21</v>
      </c>
      <c r="G31">
        <f t="shared" si="0"/>
        <v>2008</v>
      </c>
      <c r="H31" s="28">
        <v>639558.01609470916</v>
      </c>
      <c r="I31">
        <v>0.99999002878357734</v>
      </c>
      <c r="J31">
        <v>143328.59327953943</v>
      </c>
    </row>
    <row r="32" spans="1:10" x14ac:dyDescent="0.25">
      <c r="A32" s="8">
        <v>39630</v>
      </c>
      <c r="B32" s="9">
        <v>319461681.27983999</v>
      </c>
      <c r="C32" s="10">
        <v>4</v>
      </c>
      <c r="D32" s="10">
        <v>97</v>
      </c>
      <c r="E32" s="10">
        <v>31</v>
      </c>
      <c r="F32" s="6">
        <v>22</v>
      </c>
      <c r="G32">
        <f t="shared" si="0"/>
        <v>2008</v>
      </c>
      <c r="H32" s="28">
        <v>639823.57093626133</v>
      </c>
      <c r="I32">
        <v>0.99998836692384008</v>
      </c>
      <c r="J32">
        <v>151627.08162439047</v>
      </c>
    </row>
    <row r="33" spans="1:10" x14ac:dyDescent="0.25">
      <c r="A33" s="8">
        <v>39661</v>
      </c>
      <c r="B33" s="9">
        <v>293716156.25855798</v>
      </c>
      <c r="C33" s="10">
        <v>12.4</v>
      </c>
      <c r="D33" s="10">
        <v>53.2</v>
      </c>
      <c r="E33" s="10">
        <v>31</v>
      </c>
      <c r="F33" s="6">
        <v>20</v>
      </c>
      <c r="G33">
        <f t="shared" si="0"/>
        <v>2008</v>
      </c>
      <c r="H33" s="28">
        <v>640089.23604048265</v>
      </c>
      <c r="I33">
        <v>0.99998670506686449</v>
      </c>
      <c r="J33">
        <v>136043.79556514323</v>
      </c>
    </row>
    <row r="34" spans="1:10" x14ac:dyDescent="0.25">
      <c r="A34" s="8">
        <v>39692</v>
      </c>
      <c r="B34" s="9">
        <v>283916906.35448599</v>
      </c>
      <c r="C34" s="10">
        <v>56.7</v>
      </c>
      <c r="D34" s="10">
        <v>21.4</v>
      </c>
      <c r="E34" s="10">
        <v>30</v>
      </c>
      <c r="F34" s="6">
        <v>21</v>
      </c>
      <c r="G34">
        <f t="shared" si="0"/>
        <v>2008</v>
      </c>
      <c r="H34" s="28">
        <v>640355.01145315578</v>
      </c>
      <c r="I34">
        <v>0.9999850432126508</v>
      </c>
      <c r="J34">
        <v>147913.364396919</v>
      </c>
    </row>
    <row r="35" spans="1:10" x14ac:dyDescent="0.25">
      <c r="A35" s="8">
        <v>39722</v>
      </c>
      <c r="B35" s="9">
        <v>262065574.00648001</v>
      </c>
      <c r="C35" s="10">
        <v>286.8</v>
      </c>
      <c r="D35" s="10">
        <v>0</v>
      </c>
      <c r="E35" s="10">
        <v>31</v>
      </c>
      <c r="F35" s="6">
        <v>22</v>
      </c>
      <c r="G35">
        <f t="shared" si="0"/>
        <v>2008</v>
      </c>
      <c r="H35" s="28">
        <v>640620.8972200827</v>
      </c>
      <c r="I35">
        <v>0.99998338136119891</v>
      </c>
      <c r="J35">
        <v>147734.84624076486</v>
      </c>
    </row>
    <row r="36" spans="1:10" x14ac:dyDescent="0.25">
      <c r="A36" s="8">
        <v>39753</v>
      </c>
      <c r="B36" s="9">
        <v>268677317.44528002</v>
      </c>
      <c r="C36" s="10">
        <v>468.3</v>
      </c>
      <c r="D36" s="10">
        <v>0</v>
      </c>
      <c r="E36" s="10">
        <v>30</v>
      </c>
      <c r="F36" s="6">
        <v>20</v>
      </c>
      <c r="G36">
        <f t="shared" si="0"/>
        <v>2008</v>
      </c>
      <c r="H36" s="28">
        <v>640886.89338708424</v>
      </c>
      <c r="I36">
        <v>0.99998171951250869</v>
      </c>
      <c r="J36">
        <v>132210.43742287837</v>
      </c>
    </row>
    <row r="37" spans="1:10" x14ac:dyDescent="0.25">
      <c r="A37" s="8">
        <v>39783</v>
      </c>
      <c r="B37" s="9">
        <v>298039893.54677999</v>
      </c>
      <c r="C37" s="10">
        <v>671</v>
      </c>
      <c r="D37" s="10">
        <v>0</v>
      </c>
      <c r="E37" s="10">
        <v>31</v>
      </c>
      <c r="F37" s="6">
        <v>21</v>
      </c>
      <c r="G37">
        <f t="shared" si="0"/>
        <v>2008</v>
      </c>
      <c r="H37" s="28">
        <v>641153.00000000035</v>
      </c>
      <c r="I37">
        <v>0.99998005766658038</v>
      </c>
      <c r="J37">
        <v>144232.51582020259</v>
      </c>
    </row>
    <row r="38" spans="1:10" x14ac:dyDescent="0.25">
      <c r="A38" s="8">
        <v>39814</v>
      </c>
      <c r="B38" s="9">
        <v>307276829.89279997</v>
      </c>
      <c r="C38" s="10">
        <v>849.6</v>
      </c>
      <c r="D38" s="10">
        <v>0</v>
      </c>
      <c r="E38" s="10">
        <v>31</v>
      </c>
      <c r="F38" s="6">
        <v>21</v>
      </c>
      <c r="G38">
        <f t="shared" si="0"/>
        <v>2009</v>
      </c>
      <c r="H38" s="28">
        <v>641315.60632433277</v>
      </c>
      <c r="I38">
        <v>0.99733572136998705</v>
      </c>
      <c r="J38">
        <v>152228.28833328074</v>
      </c>
    </row>
    <row r="39" spans="1:10" x14ac:dyDescent="0.25">
      <c r="A39" s="8">
        <v>39845</v>
      </c>
      <c r="B39" s="9">
        <v>264065998.38260001</v>
      </c>
      <c r="C39" s="10">
        <v>612.70000000000005</v>
      </c>
      <c r="D39" s="10">
        <v>0</v>
      </c>
      <c r="E39" s="10">
        <v>28</v>
      </c>
      <c r="F39" s="6">
        <v>19</v>
      </c>
      <c r="G39">
        <f t="shared" si="0"/>
        <v>2009</v>
      </c>
      <c r="H39" s="28">
        <v>641478.25388814614</v>
      </c>
      <c r="I39">
        <v>0.99469837772729341</v>
      </c>
      <c r="J39">
        <v>127339.07582821291</v>
      </c>
    </row>
    <row r="40" spans="1:10" x14ac:dyDescent="0.25">
      <c r="A40" s="8">
        <v>39873</v>
      </c>
      <c r="B40" s="9">
        <v>278082458.00470001</v>
      </c>
      <c r="C40" s="10">
        <v>533.29999999999995</v>
      </c>
      <c r="D40" s="10">
        <v>0</v>
      </c>
      <c r="E40" s="10">
        <v>31</v>
      </c>
      <c r="F40" s="6">
        <v>22</v>
      </c>
      <c r="G40">
        <f t="shared" si="0"/>
        <v>2009</v>
      </c>
      <c r="H40" s="28">
        <v>641640.9427018991</v>
      </c>
      <c r="I40">
        <v>0.99206800824720187</v>
      </c>
      <c r="J40">
        <v>165350.29587366036</v>
      </c>
    </row>
    <row r="41" spans="1:10" x14ac:dyDescent="0.25">
      <c r="A41" s="8">
        <v>39904</v>
      </c>
      <c r="B41" s="9">
        <v>250781054.79998001</v>
      </c>
      <c r="C41" s="10">
        <v>307</v>
      </c>
      <c r="D41" s="10">
        <v>3.2</v>
      </c>
      <c r="E41" s="10">
        <v>30</v>
      </c>
      <c r="F41" s="6">
        <v>20</v>
      </c>
      <c r="G41">
        <f t="shared" si="0"/>
        <v>2009</v>
      </c>
      <c r="H41" s="28">
        <v>641803.67277605331</v>
      </c>
      <c r="I41">
        <v>0.98944459448731314</v>
      </c>
      <c r="J41">
        <v>136684.57798194335</v>
      </c>
    </row>
    <row r="42" spans="1:10" x14ac:dyDescent="0.25">
      <c r="A42" s="8">
        <v>39934</v>
      </c>
      <c r="B42" s="9">
        <v>250742745.14269</v>
      </c>
      <c r="C42" s="10">
        <v>156.9</v>
      </c>
      <c r="D42" s="10">
        <v>3.1</v>
      </c>
      <c r="E42" s="10">
        <v>31</v>
      </c>
      <c r="F42" s="6">
        <v>20</v>
      </c>
      <c r="G42">
        <f t="shared" si="0"/>
        <v>2009</v>
      </c>
      <c r="H42" s="28">
        <v>641966.444121073</v>
      </c>
      <c r="I42">
        <v>0.98682811805399728</v>
      </c>
      <c r="J42">
        <v>135819.35796619664</v>
      </c>
    </row>
    <row r="43" spans="1:10" x14ac:dyDescent="0.25">
      <c r="A43" s="8">
        <v>39965</v>
      </c>
      <c r="B43" s="9">
        <v>265479494.76989001</v>
      </c>
      <c r="C43" s="10">
        <v>49.7</v>
      </c>
      <c r="D43" s="10">
        <v>35.5</v>
      </c>
      <c r="E43" s="10">
        <v>30</v>
      </c>
      <c r="F43" s="6">
        <v>22</v>
      </c>
      <c r="G43">
        <f t="shared" si="0"/>
        <v>2009</v>
      </c>
      <c r="H43" s="28">
        <v>642129.25674742507</v>
      </c>
      <c r="I43">
        <v>0.98421856060226387</v>
      </c>
      <c r="J43">
        <v>92032.425528619802</v>
      </c>
    </row>
    <row r="44" spans="1:10" x14ac:dyDescent="0.25">
      <c r="A44" s="8">
        <v>39995</v>
      </c>
      <c r="B44" s="9">
        <v>274906308.27781999</v>
      </c>
      <c r="C44" s="10">
        <v>20.2</v>
      </c>
      <c r="D44" s="10">
        <v>29.4</v>
      </c>
      <c r="E44" s="10">
        <v>31</v>
      </c>
      <c r="F44" s="6">
        <v>22</v>
      </c>
      <c r="G44">
        <f t="shared" si="0"/>
        <v>2009</v>
      </c>
      <c r="H44" s="28">
        <v>642292.11066557909</v>
      </c>
      <c r="I44">
        <v>0.9816159038356338</v>
      </c>
      <c r="J44">
        <v>185305.2606530241</v>
      </c>
    </row>
    <row r="45" spans="1:10" x14ac:dyDescent="0.25">
      <c r="A45" s="8">
        <v>40026</v>
      </c>
      <c r="B45" s="9">
        <v>300712862.66684002</v>
      </c>
      <c r="C45" s="10">
        <v>17.899999999999999</v>
      </c>
      <c r="D45" s="10">
        <v>71.900000000000006</v>
      </c>
      <c r="E45" s="10">
        <v>31</v>
      </c>
      <c r="F45" s="6">
        <v>20</v>
      </c>
      <c r="G45">
        <f t="shared" si="0"/>
        <v>2009</v>
      </c>
      <c r="H45" s="28">
        <v>642455.00588600745</v>
      </c>
      <c r="I45">
        <v>0.97902012950601125</v>
      </c>
      <c r="J45">
        <v>169976.56811465425</v>
      </c>
    </row>
    <row r="46" spans="1:10" x14ac:dyDescent="0.25">
      <c r="A46" s="8">
        <v>40057</v>
      </c>
      <c r="B46" s="9">
        <v>263969677.20096001</v>
      </c>
      <c r="C46" s="10">
        <v>71.2</v>
      </c>
      <c r="D46" s="10">
        <v>15.9</v>
      </c>
      <c r="E46" s="10">
        <v>30</v>
      </c>
      <c r="F46" s="6">
        <v>21</v>
      </c>
      <c r="G46">
        <f t="shared" si="0"/>
        <v>2009</v>
      </c>
      <c r="H46" s="28">
        <v>642617.94241918484</v>
      </c>
      <c r="I46">
        <v>0.97643121941355526</v>
      </c>
      <c r="J46">
        <v>140282.40590404984</v>
      </c>
    </row>
    <row r="47" spans="1:10" x14ac:dyDescent="0.25">
      <c r="A47" s="8">
        <v>40087</v>
      </c>
      <c r="B47" s="9">
        <v>258962858.78830001</v>
      </c>
      <c r="C47" s="10">
        <v>301.2</v>
      </c>
      <c r="D47" s="10">
        <v>0</v>
      </c>
      <c r="E47" s="10">
        <v>31</v>
      </c>
      <c r="F47" s="6">
        <v>21</v>
      </c>
      <c r="G47">
        <f t="shared" si="0"/>
        <v>2009</v>
      </c>
      <c r="H47" s="28">
        <v>642780.92027558899</v>
      </c>
      <c r="I47">
        <v>0.97384915540655226</v>
      </c>
      <c r="J47">
        <v>144565.26153386346</v>
      </c>
    </row>
    <row r="48" spans="1:10" x14ac:dyDescent="0.25">
      <c r="A48" s="8">
        <v>40118</v>
      </c>
      <c r="B48" s="9">
        <v>258162607.58963999</v>
      </c>
      <c r="C48" s="10">
        <v>356.7</v>
      </c>
      <c r="D48" s="10">
        <v>0</v>
      </c>
      <c r="E48" s="10">
        <v>30</v>
      </c>
      <c r="F48" s="6">
        <v>21</v>
      </c>
      <c r="G48">
        <f t="shared" si="0"/>
        <v>2009</v>
      </c>
      <c r="H48" s="28">
        <v>642943.93946569995</v>
      </c>
      <c r="I48">
        <v>0.97127391938128893</v>
      </c>
      <c r="J48">
        <v>143707.45097755839</v>
      </c>
    </row>
    <row r="49" spans="1:10" x14ac:dyDescent="0.25">
      <c r="A49" s="8">
        <v>40148</v>
      </c>
      <c r="B49" s="9">
        <v>292766418.03745002</v>
      </c>
      <c r="C49" s="10">
        <v>637.29999999999995</v>
      </c>
      <c r="D49" s="10">
        <v>0</v>
      </c>
      <c r="E49" s="10">
        <v>31</v>
      </c>
      <c r="F49" s="6">
        <v>21</v>
      </c>
      <c r="G49">
        <f t="shared" si="0"/>
        <v>2009</v>
      </c>
      <c r="H49" s="28">
        <v>643107.0000000007</v>
      </c>
      <c r="I49">
        <v>0.96870549328192534</v>
      </c>
      <c r="J49">
        <v>115825.05892621925</v>
      </c>
    </row>
    <row r="50" spans="1:10" x14ac:dyDescent="0.25">
      <c r="A50" s="8">
        <v>40179</v>
      </c>
      <c r="B50" s="9">
        <v>301373371.72127002</v>
      </c>
      <c r="C50" s="10">
        <v>733.1</v>
      </c>
      <c r="D50" s="10">
        <v>0</v>
      </c>
      <c r="E50" s="10">
        <v>31</v>
      </c>
      <c r="F50" s="6">
        <v>20</v>
      </c>
      <c r="G50">
        <f t="shared" si="0"/>
        <v>2010</v>
      </c>
      <c r="H50" s="28">
        <v>643459.18727764953</v>
      </c>
      <c r="I50">
        <v>0.97105951475982266</v>
      </c>
      <c r="J50">
        <v>160300.65781917243</v>
      </c>
    </row>
    <row r="51" spans="1:10" x14ac:dyDescent="0.25">
      <c r="A51" s="8">
        <v>40210</v>
      </c>
      <c r="B51" s="9">
        <v>268164437.27344999</v>
      </c>
      <c r="C51" s="10">
        <v>633.4</v>
      </c>
      <c r="D51" s="10">
        <v>0</v>
      </c>
      <c r="E51" s="10">
        <v>28</v>
      </c>
      <c r="F51" s="6">
        <v>19</v>
      </c>
      <c r="G51">
        <f t="shared" si="0"/>
        <v>2010</v>
      </c>
      <c r="H51" s="28">
        <v>643811.56742503692</v>
      </c>
      <c r="I51">
        <v>0.97341925667303975</v>
      </c>
      <c r="J51">
        <v>142476.68515427448</v>
      </c>
    </row>
    <row r="52" spans="1:10" x14ac:dyDescent="0.25">
      <c r="A52" s="8">
        <v>40238</v>
      </c>
      <c r="B52" s="9">
        <v>269584961.72100997</v>
      </c>
      <c r="C52" s="10">
        <v>450.2</v>
      </c>
      <c r="D52" s="10">
        <v>0</v>
      </c>
      <c r="E52" s="10">
        <v>31</v>
      </c>
      <c r="F52" s="6">
        <v>23</v>
      </c>
      <c r="G52">
        <f t="shared" si="0"/>
        <v>2010</v>
      </c>
      <c r="H52" s="28">
        <v>644164.14054778428</v>
      </c>
      <c r="I52">
        <v>0.97578473292263102</v>
      </c>
      <c r="J52">
        <v>168740.27574897537</v>
      </c>
    </row>
    <row r="53" spans="1:10" x14ac:dyDescent="0.25">
      <c r="A53" s="8">
        <v>40269</v>
      </c>
      <c r="B53" s="9">
        <v>242909549.61668</v>
      </c>
      <c r="C53" s="10">
        <v>236.4</v>
      </c>
      <c r="D53" s="10">
        <v>0</v>
      </c>
      <c r="E53" s="10">
        <v>30</v>
      </c>
      <c r="F53" s="6">
        <v>20</v>
      </c>
      <c r="G53">
        <f t="shared" si="0"/>
        <v>2010</v>
      </c>
      <c r="H53" s="28">
        <v>644516.90675157146</v>
      </c>
      <c r="I53">
        <v>0.97815595744343109</v>
      </c>
      <c r="J53">
        <v>144312.72798220124</v>
      </c>
    </row>
    <row r="54" spans="1:10" x14ac:dyDescent="0.25">
      <c r="A54" s="8">
        <v>40299</v>
      </c>
      <c r="B54" s="9">
        <v>269054896.24094999</v>
      </c>
      <c r="C54" s="10">
        <v>121.1</v>
      </c>
      <c r="D54" s="10">
        <v>34.9</v>
      </c>
      <c r="E54" s="10">
        <v>31</v>
      </c>
      <c r="F54" s="6">
        <v>20</v>
      </c>
      <c r="G54">
        <f t="shared" si="0"/>
        <v>2010</v>
      </c>
      <c r="H54" s="28">
        <v>644869.86614213616</v>
      </c>
      <c r="I54">
        <v>0.98053294420413761</v>
      </c>
      <c r="J54">
        <v>142173.63591273141</v>
      </c>
    </row>
    <row r="55" spans="1:10" x14ac:dyDescent="0.25">
      <c r="A55" s="8">
        <v>40330</v>
      </c>
      <c r="B55" s="9">
        <v>288397187.62551999</v>
      </c>
      <c r="C55" s="10">
        <v>23.6</v>
      </c>
      <c r="D55" s="10">
        <v>57.5</v>
      </c>
      <c r="E55" s="10">
        <v>30</v>
      </c>
      <c r="F55" s="6">
        <v>22</v>
      </c>
      <c r="G55">
        <f t="shared" si="0"/>
        <v>2010</v>
      </c>
      <c r="H55" s="28">
        <v>645223.01882527408</v>
      </c>
      <c r="I55">
        <v>0.98291570720739274</v>
      </c>
      <c r="J55">
        <v>155897.93561948818</v>
      </c>
    </row>
    <row r="56" spans="1:10" x14ac:dyDescent="0.25">
      <c r="A56" s="8">
        <v>40360</v>
      </c>
      <c r="B56" s="9">
        <v>334725938.08823001</v>
      </c>
      <c r="C56" s="10">
        <v>5.6</v>
      </c>
      <c r="D56" s="10">
        <v>129.69999999999999</v>
      </c>
      <c r="E56" s="10">
        <v>31</v>
      </c>
      <c r="F56" s="6">
        <v>21</v>
      </c>
      <c r="G56">
        <f t="shared" si="0"/>
        <v>2010</v>
      </c>
      <c r="H56" s="28">
        <v>645576.36490683886</v>
      </c>
      <c r="I56">
        <v>0.98530426048986619</v>
      </c>
      <c r="J56">
        <v>146680.25015394701</v>
      </c>
    </row>
    <row r="57" spans="1:10" x14ac:dyDescent="0.25">
      <c r="A57" s="8">
        <v>40391</v>
      </c>
      <c r="B57" s="9">
        <v>325611196.93184</v>
      </c>
      <c r="C57" s="10">
        <v>6</v>
      </c>
      <c r="D57" s="10">
        <v>121.7</v>
      </c>
      <c r="E57" s="10">
        <v>31</v>
      </c>
      <c r="F57" s="6">
        <v>21</v>
      </c>
      <c r="G57">
        <f t="shared" si="0"/>
        <v>2010</v>
      </c>
      <c r="H57" s="28">
        <v>645929.90449274203</v>
      </c>
      <c r="I57">
        <v>0.98769861812233761</v>
      </c>
      <c r="J57">
        <v>150891.67140432599</v>
      </c>
    </row>
    <row r="58" spans="1:10" x14ac:dyDescent="0.25">
      <c r="A58" s="8">
        <v>40422</v>
      </c>
      <c r="B58" s="9">
        <v>264224371.98183998</v>
      </c>
      <c r="C58" s="10">
        <v>87.9</v>
      </c>
      <c r="D58" s="10">
        <v>24.1</v>
      </c>
      <c r="E58" s="10">
        <v>30</v>
      </c>
      <c r="F58" s="6">
        <v>21</v>
      </c>
      <c r="G58">
        <f t="shared" si="0"/>
        <v>2010</v>
      </c>
      <c r="H58" s="28">
        <v>646283.63768895308</v>
      </c>
      <c r="I58">
        <v>0.99009879420977998</v>
      </c>
      <c r="J58">
        <v>144053.9291913762</v>
      </c>
    </row>
    <row r="59" spans="1:10" x14ac:dyDescent="0.25">
      <c r="A59" s="8">
        <v>40452</v>
      </c>
      <c r="B59" s="9">
        <v>254480106.5099</v>
      </c>
      <c r="C59" s="10">
        <v>239.5</v>
      </c>
      <c r="D59" s="10">
        <v>0</v>
      </c>
      <c r="E59" s="10">
        <v>31</v>
      </c>
      <c r="F59" s="6">
        <v>20</v>
      </c>
      <c r="G59">
        <f t="shared" si="0"/>
        <v>2010</v>
      </c>
      <c r="H59" s="28">
        <v>646637.56460149959</v>
      </c>
      <c r="I59">
        <v>0.99250480289144183</v>
      </c>
      <c r="J59">
        <v>143518.42922748433</v>
      </c>
    </row>
    <row r="60" spans="1:10" x14ac:dyDescent="0.25">
      <c r="A60" s="8">
        <v>40483</v>
      </c>
      <c r="B60" s="9">
        <v>262982872.56432</v>
      </c>
      <c r="C60" s="10">
        <v>413.6</v>
      </c>
      <c r="D60" s="10">
        <v>0</v>
      </c>
      <c r="E60" s="10">
        <v>30</v>
      </c>
      <c r="F60" s="6">
        <v>22</v>
      </c>
      <c r="G60">
        <f t="shared" si="0"/>
        <v>2010</v>
      </c>
      <c r="H60" s="28">
        <v>646991.68533646734</v>
      </c>
      <c r="I60">
        <v>0.99491665834093135</v>
      </c>
      <c r="J60">
        <v>151036.82449124157</v>
      </c>
    </row>
    <row r="61" spans="1:10" x14ac:dyDescent="0.25">
      <c r="A61" s="8">
        <v>40513</v>
      </c>
      <c r="B61" s="9">
        <v>293281443.41191</v>
      </c>
      <c r="C61" s="10">
        <v>713.5</v>
      </c>
      <c r="D61" s="10">
        <v>0</v>
      </c>
      <c r="E61" s="10">
        <v>31</v>
      </c>
      <c r="F61" s="6">
        <v>21</v>
      </c>
      <c r="G61">
        <f t="shared" si="0"/>
        <v>2010</v>
      </c>
      <c r="H61" s="28">
        <v>647346</v>
      </c>
      <c r="I61">
        <v>0.9973343747662996</v>
      </c>
      <c r="J61">
        <v>134764.68919598428</v>
      </c>
    </row>
    <row r="62" spans="1:10" x14ac:dyDescent="0.25">
      <c r="A62" s="8">
        <v>40544</v>
      </c>
      <c r="B62" s="9">
        <v>300666159.26084</v>
      </c>
      <c r="C62" s="10">
        <v>798.8</v>
      </c>
      <c r="D62" s="10">
        <v>0</v>
      </c>
      <c r="E62" s="10">
        <v>31</v>
      </c>
      <c r="F62" s="6">
        <v>20</v>
      </c>
      <c r="G62">
        <f t="shared" si="0"/>
        <v>2011</v>
      </c>
      <c r="H62" s="28">
        <v>647679.71882858081</v>
      </c>
      <c r="I62">
        <v>0.99931716951084271</v>
      </c>
      <c r="J62">
        <v>148950</v>
      </c>
    </row>
    <row r="63" spans="1:10" x14ac:dyDescent="0.25">
      <c r="A63" s="8">
        <v>40575</v>
      </c>
      <c r="B63" s="9">
        <v>269236699.82142001</v>
      </c>
      <c r="C63" s="10">
        <v>677.8</v>
      </c>
      <c r="D63" s="10">
        <v>0</v>
      </c>
      <c r="E63" s="10">
        <v>28</v>
      </c>
      <c r="F63" s="6">
        <v>19</v>
      </c>
      <c r="G63">
        <f t="shared" si="0"/>
        <v>2011</v>
      </c>
      <c r="H63" s="28">
        <v>648013.60969538626</v>
      </c>
      <c r="I63">
        <v>1.0013039062382332</v>
      </c>
      <c r="J63">
        <v>149002</v>
      </c>
    </row>
    <row r="64" spans="1:10" x14ac:dyDescent="0.25">
      <c r="A64" s="8">
        <v>40603</v>
      </c>
      <c r="B64" s="9">
        <v>282763557.58645999</v>
      </c>
      <c r="C64" s="10">
        <v>599.6</v>
      </c>
      <c r="D64" s="10">
        <v>0</v>
      </c>
      <c r="E64" s="10">
        <v>31</v>
      </c>
      <c r="F64" s="6">
        <v>23</v>
      </c>
      <c r="G64">
        <f t="shared" si="0"/>
        <v>2011</v>
      </c>
      <c r="H64" s="28">
        <v>648347.67268910515</v>
      </c>
      <c r="I64">
        <v>1.0032945927855053</v>
      </c>
      <c r="J64">
        <v>149187</v>
      </c>
    </row>
    <row r="65" spans="1:10" x14ac:dyDescent="0.25">
      <c r="A65" s="8">
        <v>40634</v>
      </c>
      <c r="B65" s="9">
        <v>251072267.56657001</v>
      </c>
      <c r="C65" s="10">
        <v>330.4</v>
      </c>
      <c r="D65" s="10">
        <v>0</v>
      </c>
      <c r="E65" s="10">
        <v>30</v>
      </c>
      <c r="F65" s="6">
        <v>19</v>
      </c>
      <c r="G65">
        <f t="shared" si="0"/>
        <v>2011</v>
      </c>
      <c r="H65" s="28">
        <v>648681.90789847216</v>
      </c>
      <c r="I65">
        <v>1.0052892370052728</v>
      </c>
      <c r="J65">
        <v>149205</v>
      </c>
    </row>
    <row r="66" spans="1:10" x14ac:dyDescent="0.25">
      <c r="A66" s="8">
        <v>40664</v>
      </c>
      <c r="B66" s="9">
        <v>259668932.37447</v>
      </c>
      <c r="C66" s="10">
        <v>126.4</v>
      </c>
      <c r="D66" s="10">
        <v>17.399999999999999</v>
      </c>
      <c r="E66" s="10">
        <v>31</v>
      </c>
      <c r="F66" s="6">
        <v>21</v>
      </c>
      <c r="G66">
        <f t="shared" si="0"/>
        <v>2011</v>
      </c>
      <c r="H66" s="28">
        <v>649016.31541226769</v>
      </c>
      <c r="I66">
        <v>1.0072878467657622</v>
      </c>
      <c r="J66">
        <v>149332</v>
      </c>
    </row>
    <row r="67" spans="1:10" x14ac:dyDescent="0.25">
      <c r="A67" s="8">
        <v>40695</v>
      </c>
      <c r="B67" s="9">
        <v>278903469.94766003</v>
      </c>
      <c r="C67" s="10">
        <v>27</v>
      </c>
      <c r="D67" s="10">
        <v>39.6</v>
      </c>
      <c r="E67" s="10">
        <v>30</v>
      </c>
      <c r="F67" s="6">
        <v>22</v>
      </c>
      <c r="G67">
        <f t="shared" ref="G67:G121" si="1">YEAR(A67)</f>
        <v>2011</v>
      </c>
      <c r="H67" s="28">
        <v>649350.89531931782</v>
      </c>
      <c r="I67">
        <v>1.0092904299508416</v>
      </c>
      <c r="J67">
        <v>149278</v>
      </c>
    </row>
    <row r="68" spans="1:10" x14ac:dyDescent="0.25">
      <c r="A68" s="8">
        <v>40725</v>
      </c>
      <c r="B68" s="9">
        <v>342682880.64267004</v>
      </c>
      <c r="C68" s="10">
        <v>0</v>
      </c>
      <c r="D68" s="10">
        <v>160.9</v>
      </c>
      <c r="E68" s="10">
        <v>31</v>
      </c>
      <c r="F68" s="6">
        <v>20</v>
      </c>
      <c r="G68">
        <f t="shared" si="1"/>
        <v>2011</v>
      </c>
      <c r="H68" s="28">
        <v>649685.64770849433</v>
      </c>
      <c r="I68">
        <v>1.0112969944600541</v>
      </c>
      <c r="J68">
        <v>149517</v>
      </c>
    </row>
    <row r="69" spans="1:10" x14ac:dyDescent="0.25">
      <c r="A69" s="8">
        <v>40756</v>
      </c>
      <c r="B69" s="9">
        <v>311408949.97279</v>
      </c>
      <c r="C69" s="10">
        <v>1.5</v>
      </c>
      <c r="D69" s="10">
        <v>82.9</v>
      </c>
      <c r="E69" s="10">
        <v>31</v>
      </c>
      <c r="F69" s="6">
        <v>22</v>
      </c>
      <c r="G69">
        <f t="shared" si="1"/>
        <v>2011</v>
      </c>
      <c r="H69" s="28">
        <v>650020.57266871503</v>
      </c>
      <c r="I69">
        <v>1.0133075482086473</v>
      </c>
      <c r="J69">
        <v>149531</v>
      </c>
    </row>
    <row r="70" spans="1:10" x14ac:dyDescent="0.25">
      <c r="A70" s="8">
        <v>40787</v>
      </c>
      <c r="B70" s="9">
        <v>270531205.43578005</v>
      </c>
      <c r="C70" s="10">
        <v>71.900000000000006</v>
      </c>
      <c r="D70" s="10">
        <v>29</v>
      </c>
      <c r="E70" s="10">
        <v>30</v>
      </c>
      <c r="F70" s="6">
        <v>21</v>
      </c>
      <c r="G70">
        <f t="shared" si="1"/>
        <v>2011</v>
      </c>
      <c r="H70" s="28">
        <v>650355.67028894357</v>
      </c>
      <c r="I70">
        <v>1.0153220991276048</v>
      </c>
      <c r="J70">
        <v>149670</v>
      </c>
    </row>
    <row r="71" spans="1:10" x14ac:dyDescent="0.25">
      <c r="A71" s="8">
        <v>40817</v>
      </c>
      <c r="B71" s="9">
        <v>257212837.85677001</v>
      </c>
      <c r="C71" s="10">
        <v>234.6</v>
      </c>
      <c r="D71" s="10">
        <v>0</v>
      </c>
      <c r="E71" s="10">
        <v>31</v>
      </c>
      <c r="F71" s="6">
        <v>20</v>
      </c>
      <c r="G71">
        <f t="shared" si="1"/>
        <v>2011</v>
      </c>
      <c r="H71" s="28">
        <v>650690.94065818924</v>
      </c>
      <c r="I71">
        <v>1.0173406551636786</v>
      </c>
      <c r="J71">
        <v>149844</v>
      </c>
    </row>
    <row r="72" spans="1:10" x14ac:dyDescent="0.25">
      <c r="A72" s="8">
        <v>40848</v>
      </c>
      <c r="B72" s="9">
        <v>256512690.70552</v>
      </c>
      <c r="C72" s="10">
        <v>347.9</v>
      </c>
      <c r="D72" s="10">
        <v>0</v>
      </c>
      <c r="E72" s="10">
        <v>30</v>
      </c>
      <c r="F72" s="6">
        <v>22</v>
      </c>
      <c r="G72">
        <f t="shared" si="1"/>
        <v>2011</v>
      </c>
      <c r="H72" s="28">
        <v>651026.38386550744</v>
      </c>
      <c r="I72">
        <v>1.0193632242794184</v>
      </c>
      <c r="J72">
        <v>149978</v>
      </c>
    </row>
    <row r="73" spans="1:10" x14ac:dyDescent="0.25">
      <c r="A73" s="8">
        <v>40878</v>
      </c>
      <c r="B73" s="9">
        <v>277881320.22968</v>
      </c>
      <c r="C73" s="10">
        <v>548.4</v>
      </c>
      <c r="D73" s="10">
        <v>0</v>
      </c>
      <c r="E73" s="10">
        <v>31</v>
      </c>
      <c r="F73" s="6">
        <v>20</v>
      </c>
      <c r="G73">
        <f t="shared" si="1"/>
        <v>2011</v>
      </c>
      <c r="H73" s="28">
        <v>651361.99999999942</v>
      </c>
      <c r="I73">
        <v>1.0213898144532054</v>
      </c>
      <c r="J73">
        <v>150085</v>
      </c>
    </row>
    <row r="74" spans="1:10" x14ac:dyDescent="0.25">
      <c r="A74" s="8">
        <v>40909</v>
      </c>
      <c r="B74" s="9">
        <v>290374956.02315003</v>
      </c>
      <c r="C74" s="10">
        <v>644.79999999999995</v>
      </c>
      <c r="D74" s="10">
        <v>0</v>
      </c>
      <c r="E74" s="10">
        <v>31</v>
      </c>
      <c r="F74" s="6">
        <v>21</v>
      </c>
      <c r="G74">
        <f t="shared" si="1"/>
        <v>2012</v>
      </c>
      <c r="H74" s="28">
        <v>651876.26101622346</v>
      </c>
      <c r="I74">
        <v>1.0225063564866768</v>
      </c>
      <c r="J74">
        <v>150164</v>
      </c>
    </row>
    <row r="75" spans="1:10" x14ac:dyDescent="0.25">
      <c r="A75" s="8">
        <v>40940</v>
      </c>
      <c r="B75" s="9">
        <v>265047531.93023002</v>
      </c>
      <c r="C75" s="10">
        <v>553</v>
      </c>
      <c r="D75" s="10">
        <v>0</v>
      </c>
      <c r="E75" s="10">
        <v>29</v>
      </c>
      <c r="F75" s="6">
        <v>20</v>
      </c>
      <c r="G75">
        <f t="shared" si="1"/>
        <v>2012</v>
      </c>
      <c r="H75" s="28">
        <v>652390.92804998066</v>
      </c>
      <c r="I75">
        <v>1.0236241190787385</v>
      </c>
      <c r="J75">
        <v>150235</v>
      </c>
    </row>
    <row r="76" spans="1:10" x14ac:dyDescent="0.25">
      <c r="A76" s="8">
        <v>40969</v>
      </c>
      <c r="B76" s="9">
        <v>264589708.49737003</v>
      </c>
      <c r="C76" s="10">
        <v>331.1</v>
      </c>
      <c r="D76" s="10">
        <v>2.2000000000000002</v>
      </c>
      <c r="E76" s="10">
        <v>31</v>
      </c>
      <c r="F76" s="6">
        <v>22</v>
      </c>
      <c r="G76">
        <f t="shared" si="1"/>
        <v>2012</v>
      </c>
      <c r="H76" s="28">
        <v>652906.0014218291</v>
      </c>
      <c r="I76">
        <v>1.0247431035636565</v>
      </c>
      <c r="J76">
        <v>150334</v>
      </c>
    </row>
    <row r="77" spans="1:10" x14ac:dyDescent="0.25">
      <c r="A77" s="8">
        <v>41000</v>
      </c>
      <c r="B77" s="9">
        <v>241856924.93334001</v>
      </c>
      <c r="C77" s="10">
        <v>334.6</v>
      </c>
      <c r="D77" s="10">
        <v>0</v>
      </c>
      <c r="E77" s="10">
        <v>30</v>
      </c>
      <c r="F77" s="6">
        <v>19</v>
      </c>
      <c r="G77">
        <f t="shared" si="1"/>
        <v>2012</v>
      </c>
      <c r="H77" s="28">
        <v>653421.48145257949</v>
      </c>
      <c r="I77">
        <v>1.0258633112771545</v>
      </c>
      <c r="J77">
        <v>150466</v>
      </c>
    </row>
    <row r="78" spans="1:10" x14ac:dyDescent="0.25">
      <c r="A78" s="8">
        <v>41030</v>
      </c>
      <c r="B78" s="9">
        <v>264293073.48114002</v>
      </c>
      <c r="C78" s="10">
        <v>87.2</v>
      </c>
      <c r="D78" s="10">
        <v>28.5</v>
      </c>
      <c r="E78" s="10">
        <v>31</v>
      </c>
      <c r="F78" s="6">
        <v>22</v>
      </c>
      <c r="G78">
        <f t="shared" si="1"/>
        <v>2012</v>
      </c>
      <c r="H78" s="28">
        <v>653937.36846329563</v>
      </c>
      <c r="I78">
        <v>1.0269847435564161</v>
      </c>
      <c r="J78">
        <v>150585</v>
      </c>
    </row>
    <row r="79" spans="1:10" x14ac:dyDescent="0.25">
      <c r="A79" s="8">
        <v>41061</v>
      </c>
      <c r="B79" s="9">
        <v>290940514.11059999</v>
      </c>
      <c r="C79" s="10">
        <v>28.2</v>
      </c>
      <c r="D79" s="10">
        <v>81.7</v>
      </c>
      <c r="E79" s="10">
        <v>30</v>
      </c>
      <c r="F79" s="6">
        <v>21</v>
      </c>
      <c r="G79">
        <f t="shared" si="1"/>
        <v>2012</v>
      </c>
      <c r="H79" s="28">
        <v>654453.66277529486</v>
      </c>
      <c r="I79">
        <v>1.0281074017400875</v>
      </c>
      <c r="J79">
        <v>150575</v>
      </c>
    </row>
    <row r="80" spans="1:10" x14ac:dyDescent="0.25">
      <c r="A80" s="8">
        <v>41091</v>
      </c>
      <c r="B80" s="9">
        <v>340196199.36287999</v>
      </c>
      <c r="C80" s="10">
        <v>0</v>
      </c>
      <c r="D80" s="10">
        <v>161</v>
      </c>
      <c r="E80" s="10">
        <v>31</v>
      </c>
      <c r="F80" s="6">
        <v>21</v>
      </c>
      <c r="G80">
        <f t="shared" si="1"/>
        <v>2012</v>
      </c>
      <c r="H80" s="28">
        <v>654970.36471014831</v>
      </c>
      <c r="I80">
        <v>1.0292312871682776</v>
      </c>
      <c r="J80">
        <v>150767</v>
      </c>
    </row>
    <row r="81" spans="1:10" x14ac:dyDescent="0.25">
      <c r="A81" s="8">
        <v>41122</v>
      </c>
      <c r="B81" s="9">
        <v>304061556.83872002</v>
      </c>
      <c r="C81" s="10">
        <v>7.8</v>
      </c>
      <c r="D81" s="10">
        <v>79.599999999999994</v>
      </c>
      <c r="E81" s="10">
        <v>31</v>
      </c>
      <c r="F81" s="6">
        <v>22</v>
      </c>
      <c r="G81">
        <f t="shared" si="1"/>
        <v>2012</v>
      </c>
      <c r="H81" s="28">
        <v>655487.4745896809</v>
      </c>
      <c r="I81">
        <v>1.0303564011825603</v>
      </c>
      <c r="J81">
        <v>150322</v>
      </c>
    </row>
    <row r="82" spans="1:10" x14ac:dyDescent="0.25">
      <c r="A82" s="8">
        <v>41153</v>
      </c>
      <c r="B82" s="9">
        <v>261393756.03505</v>
      </c>
      <c r="C82" s="10">
        <v>103.4</v>
      </c>
      <c r="D82" s="10">
        <v>27.7</v>
      </c>
      <c r="E82" s="10">
        <v>30</v>
      </c>
      <c r="F82" s="6">
        <v>19</v>
      </c>
      <c r="G82">
        <f t="shared" si="1"/>
        <v>2012</v>
      </c>
      <c r="H82" s="28">
        <v>656004.9927359717</v>
      </c>
      <c r="I82">
        <v>1.0314827451259769</v>
      </c>
      <c r="J82">
        <v>150984</v>
      </c>
    </row>
    <row r="83" spans="1:10" x14ac:dyDescent="0.25">
      <c r="A83" s="8">
        <v>41183</v>
      </c>
      <c r="B83" s="9">
        <v>253052401.80328</v>
      </c>
      <c r="C83" s="10">
        <v>250.5</v>
      </c>
      <c r="D83" s="10">
        <v>0.7</v>
      </c>
      <c r="E83" s="10">
        <v>31</v>
      </c>
      <c r="F83" s="6">
        <v>22</v>
      </c>
      <c r="G83">
        <f t="shared" si="1"/>
        <v>2012</v>
      </c>
      <c r="H83" s="28">
        <v>656522.91947135399</v>
      </c>
      <c r="I83">
        <v>1.0326103203430355</v>
      </c>
      <c r="J83">
        <v>151289</v>
      </c>
    </row>
    <row r="84" spans="1:10" x14ac:dyDescent="0.25">
      <c r="A84" s="8">
        <v>41214</v>
      </c>
      <c r="B84" s="9">
        <v>260224799.99487001</v>
      </c>
      <c r="C84" s="10">
        <v>420.4</v>
      </c>
      <c r="D84" s="10">
        <v>0</v>
      </c>
      <c r="E84" s="10">
        <v>30</v>
      </c>
      <c r="F84" s="6">
        <v>22</v>
      </c>
      <c r="G84">
        <f t="shared" si="1"/>
        <v>2012</v>
      </c>
      <c r="H84" s="28">
        <v>657041.25511841557</v>
      </c>
      <c r="I84">
        <v>1.0337391281797146</v>
      </c>
      <c r="J84">
        <v>151411</v>
      </c>
    </row>
    <row r="85" spans="1:10" x14ac:dyDescent="0.25">
      <c r="A85" s="8">
        <v>41244</v>
      </c>
      <c r="B85" s="9">
        <v>271295249.79123002</v>
      </c>
      <c r="C85" s="10">
        <v>535.9</v>
      </c>
      <c r="D85" s="10">
        <v>0</v>
      </c>
      <c r="E85" s="10">
        <v>31</v>
      </c>
      <c r="F85" s="6">
        <v>19</v>
      </c>
      <c r="G85">
        <f t="shared" si="1"/>
        <v>2012</v>
      </c>
      <c r="H85" s="28">
        <v>657559.99999999907</v>
      </c>
      <c r="I85">
        <v>1.0348691699834647</v>
      </c>
      <c r="J85">
        <v>151495</v>
      </c>
    </row>
    <row r="86" spans="1:10" x14ac:dyDescent="0.25">
      <c r="A86" s="8">
        <v>41275</v>
      </c>
      <c r="B86" s="9">
        <v>288991701.29513001</v>
      </c>
      <c r="C86" s="10">
        <v>657.4</v>
      </c>
      <c r="D86" s="10">
        <v>0</v>
      </c>
      <c r="E86" s="10">
        <v>31</v>
      </c>
      <c r="F86" s="6">
        <v>22</v>
      </c>
      <c r="G86">
        <f t="shared" si="1"/>
        <v>2013</v>
      </c>
      <c r="H86" s="28">
        <v>657954.1148766852</v>
      </c>
      <c r="I86">
        <v>1.0361284310675658</v>
      </c>
      <c r="J86">
        <v>151592</v>
      </c>
    </row>
    <row r="87" spans="1:10" x14ac:dyDescent="0.25">
      <c r="A87" s="8">
        <v>41306</v>
      </c>
      <c r="B87" s="9">
        <v>262888750.95611</v>
      </c>
      <c r="C87" s="10">
        <v>657</v>
      </c>
      <c r="D87" s="10">
        <v>0</v>
      </c>
      <c r="E87" s="10">
        <v>28</v>
      </c>
      <c r="F87" s="6">
        <v>19</v>
      </c>
      <c r="G87">
        <f t="shared" si="1"/>
        <v>2013</v>
      </c>
      <c r="H87" s="28">
        <v>658348.4659698921</v>
      </c>
      <c r="I87">
        <v>1.0373892244598322</v>
      </c>
      <c r="J87">
        <v>151579</v>
      </c>
    </row>
    <row r="88" spans="1:10" x14ac:dyDescent="0.25">
      <c r="A88" s="8">
        <v>41334</v>
      </c>
      <c r="B88" s="9">
        <v>276366259.18483996</v>
      </c>
      <c r="C88" s="10">
        <v>581.9</v>
      </c>
      <c r="D88" s="10">
        <v>0</v>
      </c>
      <c r="E88" s="10">
        <v>31</v>
      </c>
      <c r="F88" s="6">
        <v>20</v>
      </c>
      <c r="G88">
        <f t="shared" si="1"/>
        <v>2013</v>
      </c>
      <c r="H88" s="28">
        <v>658743.05342119944</v>
      </c>
      <c r="I88">
        <v>1.038651552024823</v>
      </c>
      <c r="J88">
        <v>151609</v>
      </c>
    </row>
    <row r="89" spans="1:10" x14ac:dyDescent="0.25">
      <c r="A89" s="8">
        <v>41365</v>
      </c>
      <c r="B89" s="9">
        <v>251523569.77759001</v>
      </c>
      <c r="C89" s="10">
        <v>362.2</v>
      </c>
      <c r="D89" s="10">
        <v>0</v>
      </c>
      <c r="E89" s="10">
        <v>30</v>
      </c>
      <c r="F89" s="6">
        <v>21</v>
      </c>
      <c r="G89">
        <f t="shared" si="1"/>
        <v>2013</v>
      </c>
      <c r="H89" s="28">
        <v>659137.87737227057</v>
      </c>
      <c r="I89">
        <v>1.0399154156293673</v>
      </c>
      <c r="J89">
        <v>151685</v>
      </c>
    </row>
    <row r="90" spans="1:10" x14ac:dyDescent="0.25">
      <c r="A90" s="8">
        <v>41395</v>
      </c>
      <c r="B90" s="9">
        <v>259256155.34336001</v>
      </c>
      <c r="C90" s="10">
        <v>122.2</v>
      </c>
      <c r="D90" s="10">
        <v>27</v>
      </c>
      <c r="E90" s="10">
        <v>31</v>
      </c>
      <c r="F90" s="6">
        <v>22</v>
      </c>
      <c r="G90">
        <f t="shared" si="1"/>
        <v>2013</v>
      </c>
      <c r="H90" s="28">
        <v>659532.93796485395</v>
      </c>
      <c r="I90">
        <v>1.0411808171425663</v>
      </c>
      <c r="J90">
        <v>151840</v>
      </c>
    </row>
    <row r="91" spans="1:10" x14ac:dyDescent="0.25">
      <c r="A91" s="8">
        <v>41426</v>
      </c>
      <c r="B91" s="9">
        <v>276460042.34591997</v>
      </c>
      <c r="C91" s="10">
        <v>41.1</v>
      </c>
      <c r="D91" s="10">
        <v>52.7</v>
      </c>
      <c r="E91" s="10">
        <v>30</v>
      </c>
      <c r="F91" s="6">
        <v>20</v>
      </c>
      <c r="G91">
        <f t="shared" si="1"/>
        <v>2013</v>
      </c>
      <c r="H91" s="28">
        <v>659928.23534078291</v>
      </c>
      <c r="I91">
        <v>1.0424477584357947</v>
      </c>
      <c r="J91">
        <v>151854</v>
      </c>
    </row>
    <row r="92" spans="1:10" x14ac:dyDescent="0.25">
      <c r="A92" s="8">
        <v>41456</v>
      </c>
      <c r="B92" s="9">
        <v>321327185.60056001</v>
      </c>
      <c r="C92" s="10">
        <v>7.1</v>
      </c>
      <c r="D92" s="10">
        <v>112.9</v>
      </c>
      <c r="E92" s="10">
        <v>31</v>
      </c>
      <c r="F92" s="6">
        <v>22</v>
      </c>
      <c r="G92">
        <f t="shared" si="1"/>
        <v>2013</v>
      </c>
      <c r="H92" s="28">
        <v>660323.76964197587</v>
      </c>
      <c r="I92">
        <v>1.0437162413827055</v>
      </c>
      <c r="J92">
        <v>152090</v>
      </c>
    </row>
    <row r="93" spans="1:10" x14ac:dyDescent="0.25">
      <c r="A93" s="8">
        <v>41487</v>
      </c>
      <c r="B93" s="9">
        <v>294037259.60016</v>
      </c>
      <c r="C93" s="10">
        <v>18.399999999999999</v>
      </c>
      <c r="D93" s="10">
        <v>63.4</v>
      </c>
      <c r="E93" s="10">
        <v>31</v>
      </c>
      <c r="F93" s="6">
        <v>21</v>
      </c>
      <c r="G93">
        <f t="shared" si="1"/>
        <v>2013</v>
      </c>
      <c r="H93" s="28">
        <v>660719.54101043625</v>
      </c>
      <c r="I93">
        <v>1.0449862678592305</v>
      </c>
      <c r="J93">
        <v>152092</v>
      </c>
    </row>
    <row r="94" spans="1:10" x14ac:dyDescent="0.25">
      <c r="A94" s="8">
        <v>41518</v>
      </c>
      <c r="B94" s="9">
        <v>263616852.67688</v>
      </c>
      <c r="C94" s="10">
        <v>94.9</v>
      </c>
      <c r="D94" s="10">
        <v>26</v>
      </c>
      <c r="E94" s="10">
        <v>30</v>
      </c>
      <c r="F94" s="6">
        <v>20</v>
      </c>
      <c r="G94">
        <f t="shared" si="1"/>
        <v>2013</v>
      </c>
      <c r="H94" s="28">
        <v>661115.54958825244</v>
      </c>
      <c r="I94">
        <v>1.0462578397435851</v>
      </c>
      <c r="J94">
        <v>152204</v>
      </c>
    </row>
    <row r="95" spans="1:10" x14ac:dyDescent="0.25">
      <c r="A95" s="8">
        <v>41548</v>
      </c>
      <c r="B95" s="9">
        <v>260620451.12983999</v>
      </c>
      <c r="C95" s="10">
        <v>226.6</v>
      </c>
      <c r="D95" s="10">
        <v>2.6</v>
      </c>
      <c r="E95" s="10">
        <v>31</v>
      </c>
      <c r="F95" s="6">
        <v>22</v>
      </c>
      <c r="G95">
        <f t="shared" si="1"/>
        <v>2013</v>
      </c>
      <c r="H95" s="28">
        <v>661511.79551759828</v>
      </c>
      <c r="I95">
        <v>1.0475309589162694</v>
      </c>
      <c r="J95">
        <v>152415</v>
      </c>
    </row>
    <row r="96" spans="1:10" x14ac:dyDescent="0.25">
      <c r="A96" s="8">
        <v>41579</v>
      </c>
      <c r="B96" s="9">
        <v>264051626.00784001</v>
      </c>
      <c r="C96" s="10">
        <v>492.1</v>
      </c>
      <c r="D96" s="10">
        <v>0</v>
      </c>
      <c r="E96" s="10">
        <v>30</v>
      </c>
      <c r="F96" s="6">
        <v>21</v>
      </c>
      <c r="G96">
        <f t="shared" si="1"/>
        <v>2013</v>
      </c>
      <c r="H96" s="28">
        <v>661908.27894073271</v>
      </c>
      <c r="I96">
        <v>1.0488056272600721</v>
      </c>
      <c r="J96">
        <v>152527</v>
      </c>
    </row>
    <row r="97" spans="1:10" x14ac:dyDescent="0.25">
      <c r="A97" s="8">
        <v>41609</v>
      </c>
      <c r="B97" s="9">
        <v>286523069.48232001</v>
      </c>
      <c r="C97" s="10">
        <v>687.7</v>
      </c>
      <c r="D97" s="10">
        <v>0</v>
      </c>
      <c r="E97" s="10">
        <v>31</v>
      </c>
      <c r="F97" s="6">
        <v>20</v>
      </c>
      <c r="G97">
        <f t="shared" si="1"/>
        <v>2013</v>
      </c>
      <c r="H97" s="28">
        <v>662304.99999999977</v>
      </c>
      <c r="I97">
        <v>1.0500818466600732</v>
      </c>
      <c r="J97">
        <v>152662</v>
      </c>
    </row>
    <row r="98" spans="1:10" x14ac:dyDescent="0.25">
      <c r="A98" s="8">
        <v>41640</v>
      </c>
      <c r="B98" s="9">
        <v>305527740.50727999</v>
      </c>
      <c r="C98" s="10">
        <v>843.9</v>
      </c>
      <c r="D98" s="10">
        <v>0</v>
      </c>
      <c r="E98" s="10">
        <v>31</v>
      </c>
      <c r="F98" s="6">
        <v>22</v>
      </c>
      <c r="G98">
        <f t="shared" si="1"/>
        <v>2014</v>
      </c>
      <c r="H98" s="28">
        <v>662715.6798430573</v>
      </c>
      <c r="I98">
        <v>1.0524101761604949</v>
      </c>
      <c r="J98">
        <v>152684</v>
      </c>
    </row>
    <row r="99" spans="1:10" x14ac:dyDescent="0.25">
      <c r="A99" s="8">
        <v>41671</v>
      </c>
      <c r="B99" s="9">
        <v>270783682.37704003</v>
      </c>
      <c r="C99" s="10">
        <v>790</v>
      </c>
      <c r="D99" s="10">
        <v>0</v>
      </c>
      <c r="E99" s="10">
        <v>28</v>
      </c>
      <c r="F99" s="6">
        <v>19</v>
      </c>
      <c r="G99">
        <f t="shared" si="1"/>
        <v>2014</v>
      </c>
      <c r="H99" s="28">
        <v>663126.6143390818</v>
      </c>
      <c r="I99">
        <v>1.0547436682282718</v>
      </c>
      <c r="J99">
        <v>152793</v>
      </c>
    </row>
    <row r="100" spans="1:10" x14ac:dyDescent="0.25">
      <c r="A100" s="8">
        <v>41699</v>
      </c>
      <c r="B100" s="9">
        <v>288299673.04279995</v>
      </c>
      <c r="C100" s="10">
        <v>716.8</v>
      </c>
      <c r="D100" s="10">
        <v>0</v>
      </c>
      <c r="E100" s="10">
        <v>31</v>
      </c>
      <c r="F100" s="6">
        <v>21</v>
      </c>
      <c r="G100">
        <f t="shared" si="1"/>
        <v>2014</v>
      </c>
      <c r="H100" s="28">
        <v>663537.80364597798</v>
      </c>
      <c r="I100">
        <v>1.0570823343102815</v>
      </c>
      <c r="J100">
        <v>152821</v>
      </c>
    </row>
    <row r="101" spans="1:10" x14ac:dyDescent="0.25">
      <c r="A101" s="8">
        <v>41730</v>
      </c>
      <c r="B101" s="9">
        <v>244855513.01592001</v>
      </c>
      <c r="C101" s="10">
        <v>353.8</v>
      </c>
      <c r="D101" s="10">
        <v>0</v>
      </c>
      <c r="E101" s="10">
        <v>30</v>
      </c>
      <c r="F101" s="6">
        <v>20</v>
      </c>
      <c r="G101">
        <f t="shared" si="1"/>
        <v>2014</v>
      </c>
      <c r="H101" s="28">
        <v>663949.24792174809</v>
      </c>
      <c r="I101">
        <v>1.0594261858787823</v>
      </c>
      <c r="J101">
        <v>152898</v>
      </c>
    </row>
    <row r="102" spans="1:10" x14ac:dyDescent="0.25">
      <c r="A102" s="8">
        <v>41760</v>
      </c>
      <c r="B102" s="9">
        <v>251891961.47196001</v>
      </c>
      <c r="C102" s="10">
        <v>142.5</v>
      </c>
      <c r="D102" s="10">
        <v>12.2</v>
      </c>
      <c r="E102" s="10">
        <v>31</v>
      </c>
      <c r="F102" s="6">
        <v>21</v>
      </c>
      <c r="G102">
        <f t="shared" si="1"/>
        <v>2014</v>
      </c>
      <c r="H102" s="28">
        <v>664360.94732449227</v>
      </c>
      <c r="I102">
        <v>1.0617752344314695</v>
      </c>
      <c r="J102">
        <v>152921</v>
      </c>
    </row>
    <row r="103" spans="1:10" x14ac:dyDescent="0.25">
      <c r="A103" s="8">
        <v>41791</v>
      </c>
      <c r="B103" s="9">
        <v>283978631.817375</v>
      </c>
      <c r="C103" s="10">
        <v>19.7</v>
      </c>
      <c r="D103" s="10">
        <v>71.900000000000006</v>
      </c>
      <c r="E103" s="10">
        <v>30</v>
      </c>
      <c r="F103" s="6">
        <v>21</v>
      </c>
      <c r="G103">
        <f t="shared" si="1"/>
        <v>2014</v>
      </c>
      <c r="H103" s="28">
        <v>664772.90201240883</v>
      </c>
      <c r="I103">
        <v>1.0641294914915322</v>
      </c>
      <c r="J103">
        <v>153261</v>
      </c>
    </row>
    <row r="104" spans="1:10" x14ac:dyDescent="0.25">
      <c r="A104" s="8">
        <v>41821</v>
      </c>
      <c r="B104" s="9">
        <v>286546351.34231502</v>
      </c>
      <c r="C104" s="10">
        <v>21.5</v>
      </c>
      <c r="D104" s="10">
        <v>47.6</v>
      </c>
      <c r="E104" s="10">
        <v>31</v>
      </c>
      <c r="F104" s="6">
        <v>22</v>
      </c>
      <c r="G104">
        <f t="shared" si="1"/>
        <v>2014</v>
      </c>
      <c r="H104" s="28">
        <v>665185.11214379419</v>
      </c>
      <c r="I104">
        <v>1.0664889686077097</v>
      </c>
      <c r="J104">
        <v>153625</v>
      </c>
    </row>
    <row r="105" spans="1:10" x14ac:dyDescent="0.25">
      <c r="A105" s="8">
        <v>41852</v>
      </c>
      <c r="B105" s="9">
        <v>283846898.55574501</v>
      </c>
      <c r="C105" s="10">
        <v>14.5</v>
      </c>
      <c r="D105" s="10">
        <v>53.4</v>
      </c>
      <c r="E105" s="10">
        <v>31</v>
      </c>
      <c r="F105" s="6">
        <v>20</v>
      </c>
      <c r="G105">
        <f t="shared" si="1"/>
        <v>2014</v>
      </c>
      <c r="H105" s="28">
        <v>665597.57787704282</v>
      </c>
      <c r="I105">
        <v>1.0688536773543476</v>
      </c>
      <c r="J105">
        <v>153646</v>
      </c>
    </row>
    <row r="106" spans="1:10" x14ac:dyDescent="0.25">
      <c r="A106" s="8">
        <v>41883</v>
      </c>
      <c r="B106" s="9">
        <v>261882965.454395</v>
      </c>
      <c r="C106" s="10">
        <v>86.2</v>
      </c>
      <c r="D106" s="10">
        <v>17.600000000000001</v>
      </c>
      <c r="E106" s="10">
        <v>30</v>
      </c>
      <c r="F106" s="6">
        <v>21</v>
      </c>
      <c r="G106">
        <f t="shared" si="1"/>
        <v>2014</v>
      </c>
      <c r="H106" s="28">
        <v>666010.29937064752</v>
      </c>
      <c r="I106">
        <v>1.0712236293314559</v>
      </c>
      <c r="J106">
        <v>153924</v>
      </c>
    </row>
    <row r="107" spans="1:10" x14ac:dyDescent="0.25">
      <c r="A107" s="8">
        <v>41913</v>
      </c>
      <c r="B107" s="9">
        <v>246291396.49902502</v>
      </c>
      <c r="C107" s="10">
        <v>247.1</v>
      </c>
      <c r="D107" s="10">
        <v>0</v>
      </c>
      <c r="E107" s="10">
        <v>31</v>
      </c>
      <c r="F107" s="6">
        <v>22</v>
      </c>
      <c r="G107">
        <f t="shared" si="1"/>
        <v>2014</v>
      </c>
      <c r="H107" s="28">
        <v>666423.27678319928</v>
      </c>
      <c r="I107">
        <v>1.0735988361647646</v>
      </c>
      <c r="J107">
        <v>154186</v>
      </c>
    </row>
    <row r="108" spans="1:10" x14ac:dyDescent="0.25">
      <c r="A108" s="8">
        <v>41944</v>
      </c>
      <c r="B108" s="9">
        <v>259203542.59719998</v>
      </c>
      <c r="C108" s="10">
        <v>503.7</v>
      </c>
      <c r="D108" s="10">
        <v>0</v>
      </c>
      <c r="E108" s="10">
        <v>30</v>
      </c>
      <c r="F108" s="6">
        <v>20</v>
      </c>
      <c r="G108">
        <f t="shared" si="1"/>
        <v>2014</v>
      </c>
      <c r="H108" s="28">
        <v>666836.51027338742</v>
      </c>
      <c r="I108">
        <v>1.0759793095057817</v>
      </c>
      <c r="J108">
        <v>154214</v>
      </c>
    </row>
    <row r="109" spans="1:10" x14ac:dyDescent="0.25">
      <c r="A109" s="8">
        <v>41974</v>
      </c>
      <c r="B109" s="9">
        <v>264968874.82748997</v>
      </c>
      <c r="C109" s="10">
        <v>567.5</v>
      </c>
      <c r="D109" s="10">
        <v>0</v>
      </c>
      <c r="E109" s="10">
        <v>31</v>
      </c>
      <c r="F109" s="6">
        <v>21</v>
      </c>
      <c r="G109">
        <f t="shared" si="1"/>
        <v>2014</v>
      </c>
      <c r="H109" s="28">
        <v>667249.99999999965</v>
      </c>
      <c r="I109">
        <v>1.0783650610318489</v>
      </c>
      <c r="J109">
        <v>154305</v>
      </c>
    </row>
    <row r="110" spans="1:10" x14ac:dyDescent="0.25">
      <c r="A110" s="8">
        <v>42005</v>
      </c>
      <c r="B110" s="9">
        <v>295598619.00983995</v>
      </c>
      <c r="C110" s="10">
        <v>812.9</v>
      </c>
      <c r="D110" s="10">
        <v>0</v>
      </c>
      <c r="E110" s="10">
        <v>31</v>
      </c>
      <c r="F110">
        <v>21</v>
      </c>
      <c r="G110">
        <f t="shared" si="1"/>
        <v>2015</v>
      </c>
      <c r="H110" s="28">
        <v>667637.09581631713</v>
      </c>
      <c r="I110">
        <v>1.0805757217388059</v>
      </c>
      <c r="J110">
        <v>154492</v>
      </c>
    </row>
    <row r="111" spans="1:10" x14ac:dyDescent="0.25">
      <c r="A111" s="8">
        <v>42036</v>
      </c>
      <c r="B111" s="9">
        <v>273784130.83127999</v>
      </c>
      <c r="C111" s="10">
        <v>872.9</v>
      </c>
      <c r="D111" s="10">
        <v>0</v>
      </c>
      <c r="E111" s="10">
        <v>28</v>
      </c>
      <c r="F111">
        <v>19</v>
      </c>
      <c r="G111">
        <f t="shared" si="1"/>
        <v>2015</v>
      </c>
      <c r="H111" s="28">
        <v>668024.41620089347</v>
      </c>
      <c r="I111">
        <v>1.0827909143254928</v>
      </c>
      <c r="J111">
        <v>154573</v>
      </c>
    </row>
    <row r="112" spans="1:10" x14ac:dyDescent="0.25">
      <c r="A112" s="8">
        <v>42064</v>
      </c>
      <c r="B112" s="9">
        <v>274934256.05799997</v>
      </c>
      <c r="C112" s="10">
        <v>640.1</v>
      </c>
      <c r="D112" s="10">
        <v>0</v>
      </c>
      <c r="E112" s="10">
        <v>31</v>
      </c>
      <c r="F112">
        <v>22</v>
      </c>
      <c r="G112">
        <f t="shared" si="1"/>
        <v>2015</v>
      </c>
      <c r="H112" s="28">
        <v>668411.96128400927</v>
      </c>
      <c r="I112">
        <v>1.0850106480823145</v>
      </c>
      <c r="J112">
        <v>154699</v>
      </c>
    </row>
    <row r="113" spans="1:10" x14ac:dyDescent="0.25">
      <c r="A113" s="8">
        <v>42095</v>
      </c>
      <c r="B113" s="9">
        <v>243458062.73736</v>
      </c>
      <c r="C113" s="10">
        <v>336.6</v>
      </c>
      <c r="D113" s="10">
        <v>0</v>
      </c>
      <c r="E113" s="10">
        <v>30</v>
      </c>
      <c r="F113">
        <v>20</v>
      </c>
      <c r="G113">
        <f t="shared" si="1"/>
        <v>2015</v>
      </c>
      <c r="H113" s="28">
        <v>668799.73119602026</v>
      </c>
      <c r="I113">
        <v>1.087234932318722</v>
      </c>
      <c r="J113">
        <v>154713</v>
      </c>
    </row>
    <row r="114" spans="1:10" x14ac:dyDescent="0.25">
      <c r="A114" s="8">
        <v>42125</v>
      </c>
      <c r="B114" s="9">
        <v>259161560.15008003</v>
      </c>
      <c r="C114" s="10">
        <v>104.7</v>
      </c>
      <c r="D114" s="10">
        <v>34.9</v>
      </c>
      <c r="E114" s="10">
        <v>31</v>
      </c>
      <c r="F114">
        <v>20</v>
      </c>
      <c r="G114">
        <f t="shared" si="1"/>
        <v>2015</v>
      </c>
      <c r="H114" s="28">
        <v>669187.72606735781</v>
      </c>
      <c r="I114">
        <v>1.0894637763632502</v>
      </c>
      <c r="J114">
        <v>154828</v>
      </c>
    </row>
    <row r="115" spans="1:10" x14ac:dyDescent="0.25">
      <c r="A115" s="8">
        <v>42156</v>
      </c>
      <c r="B115" s="9">
        <v>267546627.47380927</v>
      </c>
      <c r="C115" s="10">
        <v>29.7</v>
      </c>
      <c r="D115" s="10">
        <v>30.4</v>
      </c>
      <c r="E115" s="10">
        <v>30</v>
      </c>
      <c r="F115">
        <v>22</v>
      </c>
      <c r="G115">
        <f t="shared" si="1"/>
        <v>2015</v>
      </c>
      <c r="H115" s="28">
        <v>669575.94602852897</v>
      </c>
      <c r="I115">
        <v>1.0916971895635583</v>
      </c>
      <c r="J115">
        <v>154892</v>
      </c>
    </row>
    <row r="116" spans="1:10" x14ac:dyDescent="0.25">
      <c r="A116" s="8">
        <v>42186</v>
      </c>
      <c r="B116" s="9">
        <v>301589192.47099692</v>
      </c>
      <c r="C116" s="10">
        <v>7</v>
      </c>
      <c r="D116" s="10">
        <v>76.400000000000006</v>
      </c>
      <c r="E116" s="10">
        <v>31</v>
      </c>
      <c r="F116">
        <v>22</v>
      </c>
      <c r="G116">
        <f t="shared" si="1"/>
        <v>2015</v>
      </c>
      <c r="H116" s="28">
        <v>669964.39121011633</v>
      </c>
      <c r="I116">
        <v>1.0939351812864675</v>
      </c>
      <c r="J116">
        <v>155013</v>
      </c>
    </row>
    <row r="117" spans="1:10" x14ac:dyDescent="0.25">
      <c r="A117" s="8">
        <v>42217</v>
      </c>
      <c r="B117" s="9">
        <v>290629200.91832</v>
      </c>
      <c r="C117" s="10">
        <v>14</v>
      </c>
      <c r="D117" s="10">
        <v>61.6</v>
      </c>
      <c r="E117" s="10">
        <v>31</v>
      </c>
      <c r="F117">
        <v>20</v>
      </c>
      <c r="G117">
        <f t="shared" si="1"/>
        <v>2015</v>
      </c>
      <c r="H117" s="28">
        <v>670353.06174277852</v>
      </c>
      <c r="I117">
        <v>1.0961777609180017</v>
      </c>
      <c r="J117">
        <v>155158</v>
      </c>
    </row>
    <row r="118" spans="1:10" x14ac:dyDescent="0.25">
      <c r="A118" s="8">
        <v>42248</v>
      </c>
      <c r="B118" s="9">
        <v>282605551.88294774</v>
      </c>
      <c r="C118" s="10">
        <v>34.6</v>
      </c>
      <c r="D118" s="10">
        <v>54.2</v>
      </c>
      <c r="E118" s="10">
        <v>30</v>
      </c>
      <c r="F118">
        <v>21</v>
      </c>
      <c r="G118">
        <f t="shared" si="1"/>
        <v>2015</v>
      </c>
      <c r="H118" s="28">
        <v>670741.95775724982</v>
      </c>
      <c r="I118">
        <v>1.0984249378634259</v>
      </c>
      <c r="J118">
        <v>155325</v>
      </c>
    </row>
    <row r="119" spans="1:10" x14ac:dyDescent="0.25">
      <c r="A119" s="8">
        <v>42278</v>
      </c>
      <c r="B119" s="9">
        <v>248709445.01775387</v>
      </c>
      <c r="C119" s="10">
        <v>254.9</v>
      </c>
      <c r="D119" s="10">
        <v>0</v>
      </c>
      <c r="E119" s="10">
        <v>31</v>
      </c>
      <c r="F119">
        <v>21</v>
      </c>
      <c r="G119">
        <f t="shared" si="1"/>
        <v>2015</v>
      </c>
      <c r="H119" s="28">
        <v>671131.07938434032</v>
      </c>
      <c r="I119">
        <v>1.1006767215472864</v>
      </c>
      <c r="J119">
        <v>155418</v>
      </c>
    </row>
    <row r="120" spans="1:10" x14ac:dyDescent="0.25">
      <c r="A120" s="8">
        <v>42309</v>
      </c>
      <c r="B120" s="9">
        <v>248717807.65306461</v>
      </c>
      <c r="C120" s="10">
        <v>353.2</v>
      </c>
      <c r="D120" s="10">
        <v>0</v>
      </c>
      <c r="E120" s="10">
        <v>30</v>
      </c>
      <c r="F120">
        <v>21</v>
      </c>
      <c r="G120">
        <f t="shared" si="1"/>
        <v>2015</v>
      </c>
      <c r="H120" s="28">
        <v>671520.42675493611</v>
      </c>
      <c r="I120">
        <v>1.1029331214134492</v>
      </c>
      <c r="J120">
        <v>155598</v>
      </c>
    </row>
    <row r="121" spans="1:10" x14ac:dyDescent="0.25">
      <c r="A121" s="8">
        <v>42339</v>
      </c>
      <c r="B121" s="9">
        <v>260362308.73120618</v>
      </c>
      <c r="C121" s="10">
        <v>447.8</v>
      </c>
      <c r="D121" s="10">
        <v>0</v>
      </c>
      <c r="E121" s="10">
        <v>31</v>
      </c>
      <c r="F121">
        <v>21</v>
      </c>
      <c r="G121">
        <f t="shared" si="1"/>
        <v>2015</v>
      </c>
      <c r="H121" s="28">
        <v>671909.99999999919</v>
      </c>
      <c r="I121">
        <v>1.1051941469251412</v>
      </c>
      <c r="J121">
        <v>155701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A2" sqref="A2:C15"/>
    </sheetView>
  </sheetViews>
  <sheetFormatPr defaultRowHeight="15" x14ac:dyDescent="0.25"/>
  <cols>
    <col min="1" max="1" width="5" customWidth="1"/>
    <col min="2" max="2" width="13.28515625" customWidth="1"/>
    <col min="3" max="3" width="17.5703125" customWidth="1"/>
  </cols>
  <sheetData>
    <row r="2" spans="1:3" x14ac:dyDescent="0.25">
      <c r="A2" s="18" t="s">
        <v>38</v>
      </c>
    </row>
    <row r="3" spans="1:3" x14ac:dyDescent="0.25">
      <c r="B3" t="s">
        <v>30</v>
      </c>
      <c r="C3" t="s">
        <v>37</v>
      </c>
    </row>
    <row r="4" spans="1:3" x14ac:dyDescent="0.25">
      <c r="A4" s="14">
        <v>2006</v>
      </c>
      <c r="B4" s="15">
        <v>3400452525.6459041</v>
      </c>
      <c r="C4" s="15">
        <v>3412828308.2543492</v>
      </c>
    </row>
    <row r="5" spans="1:3" x14ac:dyDescent="0.25">
      <c r="A5" s="14">
        <v>2007</v>
      </c>
      <c r="B5" s="15">
        <v>3457316676.6635199</v>
      </c>
      <c r="C5" s="15">
        <v>3442859189.7348795</v>
      </c>
    </row>
    <row r="6" spans="1:3" x14ac:dyDescent="0.25">
      <c r="A6" s="14">
        <v>2008</v>
      </c>
      <c r="B6" s="15">
        <v>3390352068.7415242</v>
      </c>
      <c r="C6" s="15">
        <v>3379019272.0384293</v>
      </c>
    </row>
    <row r="7" spans="1:3" x14ac:dyDescent="0.25">
      <c r="A7" s="14">
        <v>2009</v>
      </c>
      <c r="B7" s="15">
        <v>3265909313.5536699</v>
      </c>
      <c r="C7" s="15">
        <v>3271478246.9759636</v>
      </c>
    </row>
    <row r="8" spans="1:3" x14ac:dyDescent="0.25">
      <c r="A8" s="14">
        <v>2010</v>
      </c>
      <c r="B8" s="15">
        <v>3374790333.6869202</v>
      </c>
      <c r="C8" s="15">
        <v>3381209153.3902144</v>
      </c>
    </row>
    <row r="9" spans="1:3" x14ac:dyDescent="0.25">
      <c r="A9" s="14">
        <v>2011</v>
      </c>
      <c r="B9" s="15">
        <v>3358540971.4006305</v>
      </c>
      <c r="C9" s="15">
        <v>3344857375.9596095</v>
      </c>
    </row>
    <row r="10" spans="1:3" x14ac:dyDescent="0.25">
      <c r="A10" s="14">
        <v>2012</v>
      </c>
      <c r="B10" s="15">
        <v>3307326672.8018603</v>
      </c>
      <c r="C10" s="15">
        <v>3341434696.8338499</v>
      </c>
    </row>
    <row r="11" spans="1:3" x14ac:dyDescent="0.25">
      <c r="A11" s="14">
        <v>2013</v>
      </c>
      <c r="B11" s="15">
        <v>3305662923.4005494</v>
      </c>
      <c r="C11" s="15">
        <v>3293092971.7790346</v>
      </c>
    </row>
    <row r="12" spans="1:3" x14ac:dyDescent="0.25">
      <c r="A12" s="14">
        <v>2014</v>
      </c>
      <c r="B12" s="15">
        <v>3248077231.5085444</v>
      </c>
      <c r="C12" s="15">
        <v>3243727174.2438703</v>
      </c>
    </row>
    <row r="13" spans="1:3" x14ac:dyDescent="0.25">
      <c r="A13" s="14">
        <v>2015</v>
      </c>
      <c r="B13" s="15">
        <v>3247096762.934659</v>
      </c>
      <c r="C13" s="15">
        <v>3245019091.1274996</v>
      </c>
    </row>
    <row r="14" spans="1:3" x14ac:dyDescent="0.25">
      <c r="A14" s="14">
        <v>2016</v>
      </c>
      <c r="B14" s="15"/>
      <c r="C14" s="15">
        <v>3247918432.4327407</v>
      </c>
    </row>
    <row r="15" spans="1:3" x14ac:dyDescent="0.25">
      <c r="A15" s="14">
        <v>2017</v>
      </c>
      <c r="B15" s="15"/>
      <c r="C15" s="15">
        <v>3229578244.5822372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A3" sqref="A3:A15"/>
    </sheetView>
  </sheetViews>
  <sheetFormatPr defaultRowHeight="15" x14ac:dyDescent="0.25"/>
  <cols>
    <col min="2" max="2" width="13.285156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8" t="s">
        <v>38</v>
      </c>
    </row>
    <row r="3" spans="1:5" x14ac:dyDescent="0.25">
      <c r="A3" s="1"/>
      <c r="B3" s="1" t="s">
        <v>30</v>
      </c>
      <c r="C3" s="1" t="s">
        <v>39</v>
      </c>
      <c r="D3" s="1" t="s">
        <v>37</v>
      </c>
      <c r="E3" s="1" t="s">
        <v>39</v>
      </c>
    </row>
    <row r="4" spans="1:5" x14ac:dyDescent="0.25">
      <c r="A4" s="1">
        <v>2006</v>
      </c>
      <c r="B4" s="20">
        <v>3400452525.6459041</v>
      </c>
      <c r="C4" s="20"/>
      <c r="D4" s="20">
        <v>3412828308.2543492</v>
      </c>
    </row>
    <row r="5" spans="1:5" x14ac:dyDescent="0.25">
      <c r="A5" s="1">
        <v>2007</v>
      </c>
      <c r="B5" s="20">
        <v>3457316676.6635199</v>
      </c>
      <c r="C5" s="21">
        <f>B5/B4-1</f>
        <v>1.6722524601873401E-2</v>
      </c>
      <c r="D5" s="20">
        <v>3442859189.7348795</v>
      </c>
      <c r="E5" s="21">
        <f>D5/D4-1</f>
        <v>8.7994117394938343E-3</v>
      </c>
    </row>
    <row r="6" spans="1:5" x14ac:dyDescent="0.25">
      <c r="A6" s="1">
        <v>2008</v>
      </c>
      <c r="B6" s="20">
        <v>3390352068.7415242</v>
      </c>
      <c r="C6" s="21">
        <f t="shared" ref="C6:C13" si="0">B6/B5-1</f>
        <v>-1.9368954071809164E-2</v>
      </c>
      <c r="D6" s="20">
        <v>3379019272.0384293</v>
      </c>
      <c r="E6" s="21">
        <f t="shared" ref="E6:E15" si="1">D6/D5-1</f>
        <v>-1.8542703659444881E-2</v>
      </c>
    </row>
    <row r="7" spans="1:5" x14ac:dyDescent="0.25">
      <c r="A7" s="1">
        <v>2009</v>
      </c>
      <c r="B7" s="20">
        <v>3265909313.5536699</v>
      </c>
      <c r="C7" s="21">
        <f t="shared" si="0"/>
        <v>-3.6704965344217633E-2</v>
      </c>
      <c r="D7" s="20">
        <v>3271478246.9759636</v>
      </c>
      <c r="E7" s="21">
        <f t="shared" si="1"/>
        <v>-3.1826105862246323E-2</v>
      </c>
    </row>
    <row r="8" spans="1:5" x14ac:dyDescent="0.25">
      <c r="A8" s="1">
        <v>2010</v>
      </c>
      <c r="B8" s="20">
        <v>3374790333.6869202</v>
      </c>
      <c r="C8" s="21">
        <f t="shared" si="0"/>
        <v>3.3338653857101663E-2</v>
      </c>
      <c r="D8" s="20">
        <v>3381209153.3902144</v>
      </c>
      <c r="E8" s="21">
        <f t="shared" si="1"/>
        <v>3.3541689147920328E-2</v>
      </c>
    </row>
    <row r="9" spans="1:5" x14ac:dyDescent="0.25">
      <c r="A9" s="1">
        <v>2011</v>
      </c>
      <c r="B9" s="20">
        <v>3358540971.4006305</v>
      </c>
      <c r="C9" s="21">
        <f t="shared" si="0"/>
        <v>-4.8149249818839612E-3</v>
      </c>
      <c r="D9" s="20">
        <v>3344857375.9596095</v>
      </c>
      <c r="E9" s="21">
        <f t="shared" si="1"/>
        <v>-1.0751117656876197E-2</v>
      </c>
    </row>
    <row r="10" spans="1:5" x14ac:dyDescent="0.25">
      <c r="A10" s="1">
        <v>2012</v>
      </c>
      <c r="B10" s="20">
        <v>3307326672.8018603</v>
      </c>
      <c r="C10" s="21">
        <f t="shared" si="0"/>
        <v>-1.5248972406435191E-2</v>
      </c>
      <c r="D10" s="20">
        <v>3341434696.8338499</v>
      </c>
      <c r="E10" s="21">
        <f t="shared" si="1"/>
        <v>-1.0232660891191792E-3</v>
      </c>
    </row>
    <row r="11" spans="1:5" x14ac:dyDescent="0.25">
      <c r="A11" s="1">
        <v>2013</v>
      </c>
      <c r="B11" s="20">
        <v>3305662923.4005494</v>
      </c>
      <c r="C11" s="21">
        <f t="shared" si="0"/>
        <v>-5.0304961254443725E-4</v>
      </c>
      <c r="D11" s="20">
        <v>3293092971.7790346</v>
      </c>
      <c r="E11" s="21">
        <f t="shared" si="1"/>
        <v>-1.4467355923675873E-2</v>
      </c>
    </row>
    <row r="12" spans="1:5" x14ac:dyDescent="0.25">
      <c r="A12" s="1">
        <v>2014</v>
      </c>
      <c r="B12" s="20">
        <v>3248077231.5085444</v>
      </c>
      <c r="C12" s="21">
        <f t="shared" si="0"/>
        <v>-1.7420315750998117E-2</v>
      </c>
      <c r="D12" s="20">
        <v>3243727174.2438703</v>
      </c>
      <c r="E12" s="21">
        <f t="shared" si="1"/>
        <v>-1.4990708722230628E-2</v>
      </c>
    </row>
    <row r="13" spans="1:5" x14ac:dyDescent="0.25">
      <c r="A13" s="1">
        <v>2015</v>
      </c>
      <c r="B13" s="20">
        <v>3247096762.934659</v>
      </c>
      <c r="C13" s="21">
        <f t="shared" si="0"/>
        <v>-3.0186122558117923E-4</v>
      </c>
      <c r="D13" s="20">
        <v>3245019091.1274996</v>
      </c>
      <c r="E13" s="21">
        <f t="shared" si="1"/>
        <v>3.9828161069999091E-4</v>
      </c>
    </row>
    <row r="14" spans="1:5" x14ac:dyDescent="0.25">
      <c r="A14" s="24">
        <v>2016</v>
      </c>
      <c r="B14" s="23"/>
      <c r="C14" s="22"/>
      <c r="D14" s="23">
        <v>3247918432.4327407</v>
      </c>
      <c r="E14" s="22">
        <f t="shared" si="1"/>
        <v>8.9347434447106799E-4</v>
      </c>
    </row>
    <row r="15" spans="1:5" x14ac:dyDescent="0.25">
      <c r="A15" s="24">
        <v>2017</v>
      </c>
      <c r="B15" s="23"/>
      <c r="C15" s="22"/>
      <c r="D15" s="23">
        <v>3229578244.5822372</v>
      </c>
      <c r="E15" s="22">
        <f t="shared" si="1"/>
        <v>-5.6467513676956571E-3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A8" sqref="A8:B8"/>
    </sheetView>
  </sheetViews>
  <sheetFormatPr defaultRowHeight="15" x14ac:dyDescent="0.25"/>
  <cols>
    <col min="1" max="1" width="39.85546875" bestFit="1" customWidth="1"/>
    <col min="2" max="2" width="12" bestFit="1" customWidth="1"/>
  </cols>
  <sheetData>
    <row r="2" spans="1:2" x14ac:dyDescent="0.25">
      <c r="A2" s="26" t="s">
        <v>40</v>
      </c>
      <c r="B2" s="26" t="s">
        <v>41</v>
      </c>
    </row>
    <row r="3" spans="1:2" x14ac:dyDescent="0.25">
      <c r="A3" t="s">
        <v>5</v>
      </c>
      <c r="B3" s="12">
        <v>0.90203653651330951</v>
      </c>
    </row>
    <row r="4" spans="1:2" x14ac:dyDescent="0.25">
      <c r="A4" t="s">
        <v>6</v>
      </c>
      <c r="B4" s="12">
        <v>0.89497610671246697</v>
      </c>
    </row>
    <row r="5" spans="1:2" x14ac:dyDescent="0.25">
      <c r="A5" t="s">
        <v>42</v>
      </c>
      <c r="B5" s="25">
        <v>127.75943702544357</v>
      </c>
    </row>
    <row r="6" spans="1:2" x14ac:dyDescent="0.25">
      <c r="A6" t="s">
        <v>34</v>
      </c>
      <c r="B6" s="12">
        <v>3.493979504609624E-3</v>
      </c>
    </row>
    <row r="7" spans="1:2" x14ac:dyDescent="0.25">
      <c r="A7" t="s">
        <v>35</v>
      </c>
      <c r="B7" s="12">
        <v>2.0857872292582274E-2</v>
      </c>
    </row>
    <row r="8" spans="1:2" x14ac:dyDescent="0.25">
      <c r="A8" s="26" t="s">
        <v>43</v>
      </c>
      <c r="B8" s="26" t="s">
        <v>19</v>
      </c>
    </row>
    <row r="9" spans="1:2" x14ac:dyDescent="0.25">
      <c r="A9" s="3" t="s">
        <v>23</v>
      </c>
      <c r="B9" s="11">
        <v>1.4612928149026236</v>
      </c>
    </row>
    <row r="10" spans="1:2" x14ac:dyDescent="0.25">
      <c r="A10" s="3" t="s">
        <v>24</v>
      </c>
      <c r="B10" s="11">
        <v>18.957840557844168</v>
      </c>
    </row>
    <row r="11" spans="1:2" x14ac:dyDescent="0.25">
      <c r="A11" s="3" t="s">
        <v>25</v>
      </c>
      <c r="B11" s="11">
        <v>29.15726701881318</v>
      </c>
    </row>
    <row r="12" spans="1:2" x14ac:dyDescent="0.25">
      <c r="A12" s="3" t="s">
        <v>26</v>
      </c>
      <c r="B12" s="11">
        <v>5.0470017504092013</v>
      </c>
    </row>
    <row r="13" spans="1:2" x14ac:dyDescent="0.25">
      <c r="A13" s="3" t="s">
        <v>27</v>
      </c>
      <c r="B13" s="11">
        <v>2.8505651301661672</v>
      </c>
    </row>
    <row r="14" spans="1:2" x14ac:dyDescent="0.25">
      <c r="A14" s="3" t="s">
        <v>0</v>
      </c>
      <c r="B14" s="11">
        <v>-1.3502289025304224</v>
      </c>
    </row>
    <row r="15" spans="1:2" x14ac:dyDescent="0.25">
      <c r="A15" s="3" t="s">
        <v>44</v>
      </c>
      <c r="B15" s="11">
        <v>0.17443438256886068</v>
      </c>
    </row>
    <row r="16" spans="1:2" x14ac:dyDescent="0.25">
      <c r="A16" s="3" t="s">
        <v>45</v>
      </c>
      <c r="B16" s="11">
        <v>0.59309692646191114</v>
      </c>
    </row>
    <row r="17" spans="1:2" ht="15.75" thickBot="1" x14ac:dyDescent="0.3">
      <c r="A17" s="4" t="s">
        <v>46</v>
      </c>
      <c r="B17" s="4">
        <v>0.56849405161206901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6" sqref="D16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</cols>
  <sheetData>
    <row r="1" spans="1:7" x14ac:dyDescent="0.25">
      <c r="A1" t="s">
        <v>2</v>
      </c>
    </row>
    <row r="2" spans="1:7" ht="15.75" thickBot="1" x14ac:dyDescent="0.3"/>
    <row r="3" spans="1:7" x14ac:dyDescent="0.25">
      <c r="A3" s="2" t="s">
        <v>3</v>
      </c>
      <c r="B3" s="2"/>
    </row>
    <row r="4" spans="1:7" x14ac:dyDescent="0.25">
      <c r="A4" s="3" t="s">
        <v>4</v>
      </c>
      <c r="B4" s="3">
        <v>0.94975604052478102</v>
      </c>
    </row>
    <row r="5" spans="1:7" x14ac:dyDescent="0.25">
      <c r="A5" s="3" t="s">
        <v>5</v>
      </c>
      <c r="B5" s="3">
        <v>0.90203653651330951</v>
      </c>
    </row>
    <row r="6" spans="1:7" x14ac:dyDescent="0.25">
      <c r="A6" s="3" t="s">
        <v>6</v>
      </c>
      <c r="B6" s="3">
        <v>0.89497610671246697</v>
      </c>
    </row>
    <row r="7" spans="1:7" x14ac:dyDescent="0.25">
      <c r="A7" s="3" t="s">
        <v>7</v>
      </c>
      <c r="B7" s="3">
        <v>7146198.6795166861</v>
      </c>
    </row>
    <row r="8" spans="1:7" ht="15.75" thickBot="1" x14ac:dyDescent="0.3">
      <c r="A8" s="4" t="s">
        <v>8</v>
      </c>
      <c r="B8" s="4">
        <v>120</v>
      </c>
    </row>
    <row r="10" spans="1:7" ht="15.75" thickBot="1" x14ac:dyDescent="0.3">
      <c r="A10" t="s">
        <v>9</v>
      </c>
    </row>
    <row r="11" spans="1:7" x14ac:dyDescent="0.25">
      <c r="A11" s="5"/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</row>
    <row r="12" spans="1:7" x14ac:dyDescent="0.25">
      <c r="A12" s="3" t="s">
        <v>15</v>
      </c>
      <c r="B12" s="3">
        <v>8</v>
      </c>
      <c r="C12" s="3">
        <v>5.2195510441470344E+16</v>
      </c>
      <c r="D12" s="3">
        <v>6524438805183793</v>
      </c>
      <c r="E12" s="3">
        <v>127.75943702544357</v>
      </c>
      <c r="F12" s="3">
        <v>2.3602563019416366E-52</v>
      </c>
    </row>
    <row r="13" spans="1:7" x14ac:dyDescent="0.25">
      <c r="A13" s="3" t="s">
        <v>16</v>
      </c>
      <c r="B13" s="3">
        <v>111</v>
      </c>
      <c r="C13" s="3">
        <v>5668565267950989</v>
      </c>
      <c r="D13" s="3">
        <v>51068155567126.023</v>
      </c>
      <c r="E13" s="3"/>
      <c r="F13" s="3"/>
    </row>
    <row r="14" spans="1:7" ht="15.75" thickBot="1" x14ac:dyDescent="0.3">
      <c r="A14" s="4" t="s">
        <v>17</v>
      </c>
      <c r="B14" s="4">
        <v>119</v>
      </c>
      <c r="C14" s="4">
        <v>5.7864075709421336E+16</v>
      </c>
      <c r="D14" s="4"/>
      <c r="E14" s="4"/>
      <c r="F14" s="4"/>
    </row>
    <row r="15" spans="1:7" ht="15.75" thickBot="1" x14ac:dyDescent="0.3"/>
    <row r="16" spans="1:7" x14ac:dyDescent="0.25">
      <c r="A16" s="5"/>
      <c r="B16" s="5" t="s">
        <v>18</v>
      </c>
      <c r="C16" s="5" t="s">
        <v>7</v>
      </c>
      <c r="D16" s="5" t="s">
        <v>19</v>
      </c>
      <c r="E16" s="5" t="s">
        <v>20</v>
      </c>
      <c r="F16" s="5" t="s">
        <v>21</v>
      </c>
      <c r="G16" s="5" t="s">
        <v>22</v>
      </c>
    </row>
    <row r="17" spans="1:7" x14ac:dyDescent="0.25">
      <c r="A17" s="3" t="s">
        <v>23</v>
      </c>
      <c r="B17" s="3">
        <v>5490186036.580101</v>
      </c>
      <c r="C17" s="3">
        <v>3757074544.2595987</v>
      </c>
      <c r="D17" s="3">
        <v>1.4612928149026236</v>
      </c>
      <c r="E17" s="3">
        <v>0.14676021027873681</v>
      </c>
      <c r="F17" s="3">
        <v>-1954707984.1770535</v>
      </c>
      <c r="G17" s="3">
        <v>12935080057.337255</v>
      </c>
    </row>
    <row r="18" spans="1:7" x14ac:dyDescent="0.25">
      <c r="A18" s="3" t="s">
        <v>24</v>
      </c>
      <c r="B18" s="3">
        <v>67689.12285610137</v>
      </c>
      <c r="C18" s="3">
        <v>3570.5080781520605</v>
      </c>
      <c r="D18" s="3">
        <v>18.957840557844168</v>
      </c>
      <c r="E18" s="3">
        <v>1.3460767082338519E-36</v>
      </c>
      <c r="F18" s="3">
        <v>60613.922742567855</v>
      </c>
      <c r="G18" s="3">
        <v>74764.322969634886</v>
      </c>
    </row>
    <row r="19" spans="1:7" x14ac:dyDescent="0.25">
      <c r="A19" s="3" t="s">
        <v>25</v>
      </c>
      <c r="B19" s="3">
        <v>725692.25349689554</v>
      </c>
      <c r="C19" s="3">
        <v>24888.898298618187</v>
      </c>
      <c r="D19" s="3">
        <v>29.15726701881318</v>
      </c>
      <c r="E19" s="3">
        <v>7.4999459488710973E-54</v>
      </c>
      <c r="F19" s="3">
        <v>676373.24000813568</v>
      </c>
      <c r="G19" s="3">
        <v>775011.26698565541</v>
      </c>
    </row>
    <row r="20" spans="1:7" x14ac:dyDescent="0.25">
      <c r="A20" s="3" t="s">
        <v>26</v>
      </c>
      <c r="B20" s="3">
        <v>4646564.5077718133</v>
      </c>
      <c r="C20" s="3">
        <v>920658.3903790164</v>
      </c>
      <c r="D20" s="3">
        <v>5.0470017504092013</v>
      </c>
      <c r="E20" s="3">
        <v>1.7695304578755697E-6</v>
      </c>
      <c r="F20" s="3">
        <v>2822218.4467746676</v>
      </c>
      <c r="G20" s="3">
        <v>6470910.5687689595</v>
      </c>
    </row>
    <row r="21" spans="1:7" x14ac:dyDescent="0.25">
      <c r="A21" s="3" t="s">
        <v>27</v>
      </c>
      <c r="B21" s="3">
        <v>1959501.1846280601</v>
      </c>
      <c r="C21" s="3">
        <v>687407.96829779341</v>
      </c>
      <c r="D21" s="3">
        <v>2.8505651301661672</v>
      </c>
      <c r="E21" s="3">
        <v>5.2043471349361211E-3</v>
      </c>
      <c r="F21" s="3">
        <v>597356.40610075532</v>
      </c>
      <c r="G21" s="3">
        <v>3321645.9631553646</v>
      </c>
    </row>
    <row r="22" spans="1:7" x14ac:dyDescent="0.25">
      <c r="A22" s="3" t="s">
        <v>0</v>
      </c>
      <c r="B22" s="3">
        <v>-2764500.6313252635</v>
      </c>
      <c r="C22" s="3">
        <v>2047431.0882728093</v>
      </c>
      <c r="D22" s="3">
        <v>-1.3502289025304224</v>
      </c>
      <c r="E22" s="3">
        <v>0.17968927306571048</v>
      </c>
      <c r="F22" s="3">
        <v>-6821622.0132483495</v>
      </c>
      <c r="G22" s="3">
        <v>1292620.7505978225</v>
      </c>
    </row>
    <row r="23" spans="1:7" x14ac:dyDescent="0.25">
      <c r="A23" s="3" t="s">
        <v>44</v>
      </c>
      <c r="B23" s="3">
        <v>115.21494796002334</v>
      </c>
      <c r="C23" s="3">
        <v>660.50595222842867</v>
      </c>
      <c r="D23" s="3">
        <v>0.17443438256886068</v>
      </c>
      <c r="E23" s="3">
        <v>0.86184185128284807</v>
      </c>
      <c r="F23" s="3">
        <v>-1193.6216898259333</v>
      </c>
      <c r="G23" s="3">
        <v>1424.0515857459802</v>
      </c>
    </row>
    <row r="24" spans="1:7" x14ac:dyDescent="0.25">
      <c r="A24" s="3" t="s">
        <v>45</v>
      </c>
      <c r="B24" s="3">
        <v>43214185.297193058</v>
      </c>
      <c r="C24" s="3">
        <v>72861927.568879902</v>
      </c>
      <c r="D24" s="3">
        <v>0.59309692646191114</v>
      </c>
      <c r="E24" s="3">
        <v>0.5543227999453304</v>
      </c>
      <c r="F24" s="3">
        <v>-101166588.22969863</v>
      </c>
      <c r="G24" s="3">
        <v>187594958.82408473</v>
      </c>
    </row>
    <row r="25" spans="1:7" ht="15.75" thickBot="1" x14ac:dyDescent="0.3">
      <c r="A25" s="4" t="s">
        <v>46</v>
      </c>
      <c r="B25" s="4">
        <v>42.136204803048713</v>
      </c>
      <c r="C25" s="4">
        <v>74.118989782854868</v>
      </c>
      <c r="D25" s="4">
        <v>0.56849405161206901</v>
      </c>
      <c r="E25" s="4">
        <v>0.57084789281947745</v>
      </c>
      <c r="F25" s="4">
        <v>-104.73552141863073</v>
      </c>
      <c r="G25" s="4">
        <v>189.00793102472815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5"/>
  <sheetViews>
    <sheetView workbookViewId="0">
      <selection activeCell="J2" sqref="J2:J25"/>
    </sheetView>
  </sheetViews>
  <sheetFormatPr defaultRowHeight="15" x14ac:dyDescent="0.25"/>
  <cols>
    <col min="1" max="1" width="6.85546875" bestFit="1" customWidth="1"/>
    <col min="2" max="2" width="8.5703125" bestFit="1" customWidth="1"/>
    <col min="3" max="3" width="9.5703125" bestFit="1" customWidth="1"/>
    <col min="4" max="4" width="9.42578125" bestFit="1" customWidth="1"/>
    <col min="5" max="5" width="11.85546875" bestFit="1" customWidth="1"/>
    <col min="6" max="6" width="9.42578125" bestFit="1" customWidth="1"/>
    <col min="10" max="10" width="10.42578125" customWidth="1"/>
  </cols>
  <sheetData>
    <row r="1" spans="1:10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t="s">
        <v>44</v>
      </c>
      <c r="I1" t="s">
        <v>45</v>
      </c>
      <c r="J1" t="s">
        <v>46</v>
      </c>
    </row>
    <row r="2" spans="1:10" x14ac:dyDescent="0.25">
      <c r="A2" s="8">
        <v>42370</v>
      </c>
      <c r="B2" s="9"/>
      <c r="C2" s="10">
        <v>718.98</v>
      </c>
      <c r="D2" s="10">
        <v>0</v>
      </c>
      <c r="E2" s="10">
        <v>31</v>
      </c>
      <c r="F2">
        <v>20</v>
      </c>
      <c r="G2">
        <f>YEAR(A2)</f>
        <v>2016</v>
      </c>
      <c r="H2" s="28">
        <v>672300.69559703395</v>
      </c>
      <c r="I2">
        <v>1.1074706659141949</v>
      </c>
      <c r="J2">
        <v>155846</v>
      </c>
    </row>
    <row r="3" spans="1:10" x14ac:dyDescent="0.25">
      <c r="A3" s="8">
        <v>42401</v>
      </c>
      <c r="B3" s="9"/>
      <c r="C3" s="10">
        <v>685.73</v>
      </c>
      <c r="D3" s="10">
        <v>0</v>
      </c>
      <c r="E3" s="10">
        <v>29</v>
      </c>
      <c r="F3">
        <v>20</v>
      </c>
      <c r="G3">
        <f t="shared" ref="G3:G25" si="0">YEAR(A3)</f>
        <v>2016</v>
      </c>
      <c r="H3" s="28">
        <v>672691.61837188865</v>
      </c>
      <c r="I3">
        <v>1.1097518741596319</v>
      </c>
      <c r="J3">
        <v>155923</v>
      </c>
    </row>
    <row r="4" spans="1:10" x14ac:dyDescent="0.25">
      <c r="A4" s="8">
        <v>42430</v>
      </c>
      <c r="B4" s="9"/>
      <c r="C4" s="10">
        <v>555.29999999999995</v>
      </c>
      <c r="D4" s="10">
        <v>0.22</v>
      </c>
      <c r="E4" s="10">
        <v>31</v>
      </c>
      <c r="F4">
        <v>21</v>
      </c>
      <c r="G4">
        <f t="shared" si="0"/>
        <v>2016</v>
      </c>
      <c r="H4" s="28">
        <v>673082.76845666114</v>
      </c>
      <c r="I4">
        <v>1.112037781320552</v>
      </c>
      <c r="J4">
        <v>156073</v>
      </c>
    </row>
    <row r="5" spans="1:10" x14ac:dyDescent="0.25">
      <c r="A5" s="8">
        <v>42461</v>
      </c>
      <c r="B5" s="9"/>
      <c r="C5" s="10">
        <v>318.32</v>
      </c>
      <c r="D5" s="10">
        <v>0.32</v>
      </c>
      <c r="E5" s="10">
        <v>30</v>
      </c>
      <c r="F5">
        <v>21</v>
      </c>
      <c r="G5">
        <f t="shared" si="0"/>
        <v>2016</v>
      </c>
      <c r="H5" s="28">
        <v>673474.14598352544</v>
      </c>
      <c r="I5">
        <v>1.1143283970759514</v>
      </c>
      <c r="J5">
        <v>156183</v>
      </c>
    </row>
    <row r="6" spans="1:10" x14ac:dyDescent="0.25">
      <c r="A6" s="8">
        <v>42491</v>
      </c>
      <c r="B6" s="9"/>
      <c r="C6" s="10">
        <v>135.36000000000001</v>
      </c>
      <c r="D6" s="10">
        <v>20.57</v>
      </c>
      <c r="E6" s="10">
        <v>31</v>
      </c>
      <c r="F6">
        <v>21</v>
      </c>
      <c r="G6">
        <f t="shared" si="0"/>
        <v>2016</v>
      </c>
      <c r="H6" s="28">
        <v>673865.75108473236</v>
      </c>
      <c r="I6">
        <v>1.1166237311247642</v>
      </c>
      <c r="J6">
        <v>156327</v>
      </c>
    </row>
    <row r="7" spans="1:10" x14ac:dyDescent="0.25">
      <c r="A7" s="8">
        <v>42522</v>
      </c>
      <c r="B7" s="9"/>
      <c r="C7" s="10">
        <v>29.3</v>
      </c>
      <c r="D7" s="10">
        <v>55.03</v>
      </c>
      <c r="E7" s="10">
        <v>30</v>
      </c>
      <c r="F7">
        <v>22</v>
      </c>
      <c r="G7">
        <f t="shared" si="0"/>
        <v>2016</v>
      </c>
      <c r="H7" s="28">
        <v>674257.58389260957</v>
      </c>
      <c r="I7">
        <v>1.1189237931859022</v>
      </c>
      <c r="J7">
        <v>156496</v>
      </c>
    </row>
    <row r="8" spans="1:10" x14ac:dyDescent="0.25">
      <c r="A8" s="8">
        <v>42552</v>
      </c>
      <c r="B8" s="9"/>
      <c r="C8" s="10">
        <v>8</v>
      </c>
      <c r="D8" s="10">
        <v>102.02</v>
      </c>
      <c r="E8" s="10">
        <v>31</v>
      </c>
      <c r="F8">
        <v>20</v>
      </c>
      <c r="G8">
        <f t="shared" si="0"/>
        <v>2016</v>
      </c>
      <c r="H8" s="28">
        <v>674649.64453956159</v>
      </c>
      <c r="I8">
        <v>1.1212285929982964</v>
      </c>
      <c r="J8">
        <v>156561</v>
      </c>
    </row>
    <row r="9" spans="1:10" x14ac:dyDescent="0.25">
      <c r="A9" s="8">
        <v>42583</v>
      </c>
      <c r="B9" s="9"/>
      <c r="C9" s="10">
        <v>10.93</v>
      </c>
      <c r="D9" s="10">
        <v>74.5</v>
      </c>
      <c r="E9" s="10">
        <v>31</v>
      </c>
      <c r="F9">
        <v>22</v>
      </c>
      <c r="G9">
        <f t="shared" si="0"/>
        <v>2016</v>
      </c>
      <c r="H9" s="28">
        <v>675041.9331580702</v>
      </c>
      <c r="I9">
        <v>1.123538140320939</v>
      </c>
      <c r="J9">
        <v>156697</v>
      </c>
    </row>
    <row r="10" spans="1:10" x14ac:dyDescent="0.25">
      <c r="A10" s="8">
        <v>42614</v>
      </c>
      <c r="B10" s="9"/>
      <c r="C10" s="10">
        <v>76.63</v>
      </c>
      <c r="D10" s="10">
        <v>25.59</v>
      </c>
      <c r="E10" s="10">
        <v>30</v>
      </c>
      <c r="F10">
        <v>21</v>
      </c>
      <c r="G10">
        <f t="shared" si="0"/>
        <v>2016</v>
      </c>
      <c r="H10" s="28">
        <v>675434.44988069392</v>
      </c>
      <c r="I10">
        <v>1.1258524449329237</v>
      </c>
      <c r="J10">
        <v>156942</v>
      </c>
    </row>
    <row r="11" spans="1:10" x14ac:dyDescent="0.25">
      <c r="A11" s="8">
        <v>42644</v>
      </c>
      <c r="B11" s="9"/>
      <c r="C11" s="10">
        <v>249.9</v>
      </c>
      <c r="D11" s="10">
        <v>2.5499999999999998</v>
      </c>
      <c r="E11" s="10">
        <v>31</v>
      </c>
      <c r="F11">
        <v>20</v>
      </c>
      <c r="G11">
        <f t="shared" si="0"/>
        <v>2016</v>
      </c>
      <c r="H11" s="28">
        <v>675827.19484006858</v>
      </c>
      <c r="I11">
        <v>1.1281715166334878</v>
      </c>
      <c r="J11">
        <v>157072</v>
      </c>
    </row>
    <row r="12" spans="1:10" x14ac:dyDescent="0.25">
      <c r="A12" s="8">
        <v>42675</v>
      </c>
      <c r="B12" s="9"/>
      <c r="C12" s="10">
        <v>420.8</v>
      </c>
      <c r="D12" s="10">
        <v>0</v>
      </c>
      <c r="E12" s="10">
        <v>30</v>
      </c>
      <c r="F12">
        <v>22</v>
      </c>
      <c r="G12">
        <f t="shared" si="0"/>
        <v>2016</v>
      </c>
      <c r="H12" s="28">
        <v>676220.16816890694</v>
      </c>
      <c r="I12">
        <v>1.1304953652420529</v>
      </c>
      <c r="J12">
        <v>157175</v>
      </c>
    </row>
    <row r="13" spans="1:10" x14ac:dyDescent="0.25">
      <c r="A13" s="8">
        <v>42705</v>
      </c>
      <c r="B13" s="9"/>
      <c r="C13" s="10">
        <v>597.79999999999995</v>
      </c>
      <c r="D13" s="10">
        <v>0</v>
      </c>
      <c r="E13" s="10">
        <v>31</v>
      </c>
      <c r="F13">
        <v>20</v>
      </c>
      <c r="G13">
        <f t="shared" si="0"/>
        <v>2016</v>
      </c>
      <c r="H13" s="28">
        <v>676613.36999999906</v>
      </c>
      <c r="I13">
        <v>1.1328240005982675</v>
      </c>
      <c r="J13">
        <v>157305.545454545</v>
      </c>
    </row>
    <row r="14" spans="1:10" x14ac:dyDescent="0.25">
      <c r="A14" s="8">
        <v>42736</v>
      </c>
      <c r="C14">
        <v>718.98</v>
      </c>
      <c r="D14">
        <v>0</v>
      </c>
      <c r="E14">
        <v>31</v>
      </c>
      <c r="F14">
        <v>21</v>
      </c>
      <c r="G14">
        <f t="shared" si="0"/>
        <v>2017</v>
      </c>
      <c r="H14" s="28">
        <v>677062.80004069209</v>
      </c>
      <c r="I14">
        <v>1.1348801927917382</v>
      </c>
      <c r="J14">
        <v>157442.909090909</v>
      </c>
    </row>
    <row r="15" spans="1:10" x14ac:dyDescent="0.25">
      <c r="A15" s="8">
        <v>42767</v>
      </c>
      <c r="C15">
        <v>685.73</v>
      </c>
      <c r="D15">
        <v>0</v>
      </c>
      <c r="E15">
        <v>28</v>
      </c>
      <c r="F15">
        <v>19</v>
      </c>
      <c r="G15">
        <f t="shared" si="0"/>
        <v>2017</v>
      </c>
      <c r="H15" s="28">
        <v>677512.52860838722</v>
      </c>
      <c r="I15">
        <v>1.1369401171857381</v>
      </c>
      <c r="J15">
        <v>157580.272727273</v>
      </c>
    </row>
    <row r="16" spans="1:10" x14ac:dyDescent="0.25">
      <c r="A16" s="8">
        <v>42795</v>
      </c>
      <c r="C16">
        <v>555.29999999999995</v>
      </c>
      <c r="D16">
        <v>0.22</v>
      </c>
      <c r="E16">
        <v>31</v>
      </c>
      <c r="F16">
        <v>23</v>
      </c>
      <c r="G16">
        <f t="shared" si="0"/>
        <v>2017</v>
      </c>
      <c r="H16" s="28">
        <v>677962.55590137723</v>
      </c>
      <c r="I16">
        <v>1.1390037805545974</v>
      </c>
      <c r="J16">
        <v>157717.636363636</v>
      </c>
    </row>
    <row r="17" spans="1:10" x14ac:dyDescent="0.25">
      <c r="A17" s="8">
        <v>42826</v>
      </c>
      <c r="C17">
        <v>318.32</v>
      </c>
      <c r="D17">
        <v>0.32</v>
      </c>
      <c r="E17">
        <v>30</v>
      </c>
      <c r="F17">
        <v>18</v>
      </c>
      <c r="G17">
        <f t="shared" si="0"/>
        <v>2017</v>
      </c>
      <c r="H17" s="28">
        <v>678412.88211808575</v>
      </c>
      <c r="I17">
        <v>1.1410711896849399</v>
      </c>
      <c r="J17">
        <v>157855</v>
      </c>
    </row>
    <row r="18" spans="1:10" x14ac:dyDescent="0.25">
      <c r="A18" s="8">
        <v>42856</v>
      </c>
      <c r="C18">
        <v>135.36000000000001</v>
      </c>
      <c r="D18">
        <v>20.57</v>
      </c>
      <c r="E18">
        <v>31</v>
      </c>
      <c r="F18">
        <v>22</v>
      </c>
      <c r="G18">
        <f t="shared" si="0"/>
        <v>2017</v>
      </c>
      <c r="H18" s="28">
        <v>678863.50745706842</v>
      </c>
      <c r="I18">
        <v>1.1431423513757086</v>
      </c>
      <c r="J18">
        <v>157992.363636364</v>
      </c>
    </row>
    <row r="19" spans="1:10" x14ac:dyDescent="0.25">
      <c r="A19" s="8">
        <v>42887</v>
      </c>
      <c r="C19">
        <v>29.3</v>
      </c>
      <c r="D19">
        <v>55.03</v>
      </c>
      <c r="E19">
        <v>30</v>
      </c>
      <c r="F19">
        <v>22</v>
      </c>
      <c r="G19">
        <f t="shared" si="0"/>
        <v>2017</v>
      </c>
      <c r="H19" s="28">
        <v>679314.43211701256</v>
      </c>
      <c r="I19">
        <v>1.1452172724381873</v>
      </c>
      <c r="J19">
        <v>158129.727272727</v>
      </c>
    </row>
    <row r="20" spans="1:10" x14ac:dyDescent="0.25">
      <c r="A20" s="8">
        <v>42917</v>
      </c>
      <c r="C20">
        <v>8</v>
      </c>
      <c r="D20">
        <v>102.02</v>
      </c>
      <c r="E20">
        <v>31</v>
      </c>
      <c r="F20">
        <v>20</v>
      </c>
      <c r="G20">
        <f t="shared" si="0"/>
        <v>2017</v>
      </c>
      <c r="H20" s="28">
        <v>679765.65629673749</v>
      </c>
      <c r="I20">
        <v>1.1472959596960222</v>
      </c>
      <c r="J20">
        <v>158267.090909091</v>
      </c>
    </row>
    <row r="21" spans="1:10" x14ac:dyDescent="0.25">
      <c r="A21" s="8">
        <v>42948</v>
      </c>
      <c r="C21">
        <v>10.93</v>
      </c>
      <c r="D21">
        <v>74.5</v>
      </c>
      <c r="E21">
        <v>31</v>
      </c>
      <c r="F21">
        <v>22</v>
      </c>
      <c r="G21">
        <f t="shared" si="0"/>
        <v>2017</v>
      </c>
      <c r="H21" s="28">
        <v>680217.18019519455</v>
      </c>
      <c r="I21">
        <v>1.1493784199852461</v>
      </c>
      <c r="J21">
        <v>158404.454545455</v>
      </c>
    </row>
    <row r="22" spans="1:10" x14ac:dyDescent="0.25">
      <c r="A22" s="8">
        <v>42979</v>
      </c>
      <c r="C22">
        <v>76.63</v>
      </c>
      <c r="D22">
        <v>25.59</v>
      </c>
      <c r="E22">
        <v>30</v>
      </c>
      <c r="F22">
        <v>20</v>
      </c>
      <c r="G22">
        <f t="shared" si="0"/>
        <v>2017</v>
      </c>
      <c r="H22" s="28">
        <v>680669.00401146745</v>
      </c>
      <c r="I22">
        <v>1.151464660154299</v>
      </c>
      <c r="J22">
        <v>158541.818181818</v>
      </c>
    </row>
    <row r="23" spans="1:10" x14ac:dyDescent="0.25">
      <c r="A23" s="8">
        <v>43009</v>
      </c>
      <c r="C23">
        <v>249.9</v>
      </c>
      <c r="D23">
        <v>2.5499999999999998</v>
      </c>
      <c r="E23">
        <v>31</v>
      </c>
      <c r="F23">
        <v>21</v>
      </c>
      <c r="G23">
        <f t="shared" si="0"/>
        <v>2017</v>
      </c>
      <c r="H23" s="28">
        <v>681121.1279447719</v>
      </c>
      <c r="I23">
        <v>1.1535546870640525</v>
      </c>
      <c r="J23">
        <v>158679.181818182</v>
      </c>
    </row>
    <row r="24" spans="1:10" x14ac:dyDescent="0.25">
      <c r="A24" s="8">
        <v>43040</v>
      </c>
      <c r="C24">
        <v>420.8</v>
      </c>
      <c r="D24">
        <v>0</v>
      </c>
      <c r="E24">
        <v>30</v>
      </c>
      <c r="F24">
        <v>22</v>
      </c>
      <c r="G24">
        <f t="shared" si="0"/>
        <v>2017</v>
      </c>
      <c r="H24" s="28">
        <v>681573.5521944561</v>
      </c>
      <c r="I24">
        <v>1.1556485075878302</v>
      </c>
      <c r="J24">
        <v>158816.545454545</v>
      </c>
    </row>
    <row r="25" spans="1:10" x14ac:dyDescent="0.25">
      <c r="A25" s="8">
        <v>43070</v>
      </c>
      <c r="C25">
        <v>597.79999999999995</v>
      </c>
      <c r="D25">
        <v>0</v>
      </c>
      <c r="E25">
        <v>31</v>
      </c>
      <c r="F25">
        <v>19</v>
      </c>
      <c r="G25">
        <f t="shared" si="0"/>
        <v>2017</v>
      </c>
      <c r="H25" s="28">
        <v>682026.27696000051</v>
      </c>
      <c r="I25">
        <v>1.1577461286114323</v>
      </c>
      <c r="J25">
        <v>158953.909090909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121"/>
  <sheetViews>
    <sheetView workbookViewId="0">
      <selection activeCell="M1" sqref="M1:T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  <col min="10" max="10" width="12" bestFit="1" customWidth="1"/>
  </cols>
  <sheetData>
    <row r="1" spans="1:21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7" t="s">
        <v>44</v>
      </c>
      <c r="I1" s="7" t="s">
        <v>45</v>
      </c>
      <c r="J1" s="7" t="s">
        <v>46</v>
      </c>
      <c r="L1" t="s">
        <v>23</v>
      </c>
      <c r="M1" s="7" t="s">
        <v>24</v>
      </c>
      <c r="N1" s="7" t="s">
        <v>25</v>
      </c>
      <c r="O1" s="7" t="s">
        <v>26</v>
      </c>
      <c r="P1" s="6" t="s">
        <v>27</v>
      </c>
      <c r="Q1" s="7" t="s">
        <v>0</v>
      </c>
      <c r="R1" s="27" t="s">
        <v>44</v>
      </c>
      <c r="S1" s="7" t="s">
        <v>45</v>
      </c>
      <c r="T1" s="7" t="s">
        <v>46</v>
      </c>
      <c r="U1" t="s">
        <v>28</v>
      </c>
    </row>
    <row r="2" spans="1:21" x14ac:dyDescent="0.25">
      <c r="A2" s="8">
        <v>38718</v>
      </c>
      <c r="B2" s="9">
        <v>293367364.21543998</v>
      </c>
      <c r="C2" s="10">
        <v>554.70000000000005</v>
      </c>
      <c r="D2" s="10">
        <v>0</v>
      </c>
      <c r="E2" s="10">
        <v>31</v>
      </c>
      <c r="F2" s="6">
        <v>21</v>
      </c>
      <c r="G2">
        <f>YEAR(A2)</f>
        <v>2006</v>
      </c>
      <c r="H2" s="28">
        <v>631343.79721311864</v>
      </c>
      <c r="I2">
        <v>0.9750938580744738</v>
      </c>
      <c r="J2">
        <v>150637.06305742779</v>
      </c>
      <c r="L2">
        <f t="shared" ref="L2:L33" si="0">WSkWh</f>
        <v>5490186036.580101</v>
      </c>
      <c r="M2">
        <f t="shared" ref="M2:M33" si="1">LonHDD*C2</f>
        <v>37547156.448279433</v>
      </c>
      <c r="N2">
        <f t="shared" ref="N2:N33" si="2">LonCDD*D2</f>
        <v>0</v>
      </c>
      <c r="O2">
        <f t="shared" ref="O2:O33" si="3">MonthDays*E2</f>
        <v>144043499.74092621</v>
      </c>
      <c r="P2">
        <f t="shared" ref="P2:P33" si="4">PeakDays*F2</f>
        <v>41149524.877189264</v>
      </c>
      <c r="Q2">
        <f t="shared" ref="Q2:Q33" si="5">Year*G2</f>
        <v>-5545588266.4384785</v>
      </c>
      <c r="R2">
        <f t="shared" ref="R2:R33" si="6">Population*H2</f>
        <v>72740242.74079299</v>
      </c>
      <c r="S2">
        <f t="shared" ref="S2:S33" si="7">OntGDP*I2</f>
        <v>42137886.66498518</v>
      </c>
      <c r="T2">
        <f t="shared" ref="T2:T33" si="8">Customers*J2</f>
        <v>6347274.1399175404</v>
      </c>
      <c r="U2">
        <f t="shared" ref="U2:U33" si="9">SUM(L2:T2)</f>
        <v>288563354.75371307</v>
      </c>
    </row>
    <row r="3" spans="1:21" x14ac:dyDescent="0.25">
      <c r="A3" s="8">
        <v>38749</v>
      </c>
      <c r="B3" s="9">
        <v>273298001.47376001</v>
      </c>
      <c r="C3" s="10">
        <v>609.29999999999995</v>
      </c>
      <c r="D3" s="10">
        <v>0</v>
      </c>
      <c r="E3" s="10">
        <v>28</v>
      </c>
      <c r="F3" s="6">
        <v>20</v>
      </c>
      <c r="G3">
        <f t="shared" ref="G3:G66" si="10">YEAR(A3)</f>
        <v>2006</v>
      </c>
      <c r="H3" s="28">
        <v>631751.85800062038</v>
      </c>
      <c r="I3">
        <v>0.97660033689632275</v>
      </c>
      <c r="J3">
        <v>126847.32133595743</v>
      </c>
      <c r="L3">
        <f t="shared" si="0"/>
        <v>5490186036.580101</v>
      </c>
      <c r="M3">
        <f t="shared" si="1"/>
        <v>41242982.556222565</v>
      </c>
      <c r="N3">
        <f t="shared" si="2"/>
        <v>0</v>
      </c>
      <c r="O3">
        <f t="shared" si="3"/>
        <v>130103806.21761078</v>
      </c>
      <c r="P3">
        <f t="shared" si="4"/>
        <v>39190023.692561202</v>
      </c>
      <c r="Q3">
        <f t="shared" si="5"/>
        <v>-5545588266.4384785</v>
      </c>
      <c r="R3">
        <f t="shared" si="6"/>
        <v>72787257.443189532</v>
      </c>
      <c r="S3">
        <f t="shared" si="7"/>
        <v>42202987.919938855</v>
      </c>
      <c r="T3">
        <f t="shared" si="8"/>
        <v>5344864.7105300333</v>
      </c>
      <c r="U3">
        <f t="shared" si="9"/>
        <v>275469692.68167537</v>
      </c>
    </row>
    <row r="4" spans="1:21" x14ac:dyDescent="0.25">
      <c r="A4" s="8">
        <v>38777</v>
      </c>
      <c r="B4" s="9">
        <v>286819878.50223202</v>
      </c>
      <c r="C4" s="10">
        <v>545.70000000000005</v>
      </c>
      <c r="D4" s="10">
        <v>0</v>
      </c>
      <c r="E4" s="10">
        <v>31</v>
      </c>
      <c r="F4" s="6">
        <v>23</v>
      </c>
      <c r="G4">
        <f t="shared" si="10"/>
        <v>2006</v>
      </c>
      <c r="H4" s="28">
        <v>632160.18253286323</v>
      </c>
      <c r="I4">
        <v>0.9781091431643163</v>
      </c>
      <c r="J4">
        <v>150969.35698170381</v>
      </c>
      <c r="L4">
        <f t="shared" si="0"/>
        <v>5490186036.580101</v>
      </c>
      <c r="M4">
        <f t="shared" si="1"/>
        <v>36937954.342574522</v>
      </c>
      <c r="N4">
        <f t="shared" si="2"/>
        <v>0</v>
      </c>
      <c r="O4">
        <f t="shared" si="3"/>
        <v>144043499.74092621</v>
      </c>
      <c r="P4">
        <f t="shared" si="4"/>
        <v>45068527.24644538</v>
      </c>
      <c r="Q4">
        <f t="shared" si="5"/>
        <v>-5545588266.4384785</v>
      </c>
      <c r="R4">
        <f t="shared" si="6"/>
        <v>72834302.532922685</v>
      </c>
      <c r="S4">
        <f t="shared" si="7"/>
        <v>42268189.753581494</v>
      </c>
      <c r="T4">
        <f t="shared" si="8"/>
        <v>6361275.744765644</v>
      </c>
      <c r="U4">
        <f t="shared" si="9"/>
        <v>292111519.5028379</v>
      </c>
    </row>
    <row r="5" spans="1:21" x14ac:dyDescent="0.25">
      <c r="A5" s="8">
        <v>38808</v>
      </c>
      <c r="B5" s="9">
        <v>252565044.23746601</v>
      </c>
      <c r="C5" s="10">
        <v>286.10000000000002</v>
      </c>
      <c r="D5" s="10">
        <v>0</v>
      </c>
      <c r="E5" s="10">
        <v>30</v>
      </c>
      <c r="F5" s="6">
        <v>18</v>
      </c>
      <c r="G5">
        <f t="shared" si="10"/>
        <v>2006</v>
      </c>
      <c r="H5" s="28">
        <v>632568.77098031505</v>
      </c>
      <c r="I5">
        <v>0.97962028047426053</v>
      </c>
      <c r="J5">
        <v>118484.22708755241</v>
      </c>
      <c r="L5">
        <f t="shared" si="0"/>
        <v>5490186036.580101</v>
      </c>
      <c r="M5">
        <f t="shared" si="1"/>
        <v>19365858.049130604</v>
      </c>
      <c r="N5">
        <f t="shared" si="2"/>
        <v>0</v>
      </c>
      <c r="O5">
        <f t="shared" si="3"/>
        <v>139396935.23315439</v>
      </c>
      <c r="P5">
        <f t="shared" si="4"/>
        <v>35271021.323305085</v>
      </c>
      <c r="Q5">
        <f t="shared" si="5"/>
        <v>-5545588266.4384785</v>
      </c>
      <c r="R5">
        <f t="shared" si="6"/>
        <v>72881378.029632926</v>
      </c>
      <c r="S5">
        <f t="shared" si="7"/>
        <v>42333492.321302928</v>
      </c>
      <c r="T5">
        <f t="shared" si="8"/>
        <v>4992475.6584920408</v>
      </c>
      <c r="U5">
        <f t="shared" si="9"/>
        <v>258838930.75664029</v>
      </c>
    </row>
    <row r="6" spans="1:21" x14ac:dyDescent="0.25">
      <c r="A6" s="8">
        <v>38838</v>
      </c>
      <c r="B6" s="9">
        <v>269392545.02871197</v>
      </c>
      <c r="C6" s="10">
        <v>151.9</v>
      </c>
      <c r="D6" s="10">
        <v>22.9</v>
      </c>
      <c r="E6" s="10">
        <v>31</v>
      </c>
      <c r="F6" s="6">
        <v>22</v>
      </c>
      <c r="G6">
        <f t="shared" si="10"/>
        <v>2006</v>
      </c>
      <c r="H6" s="28">
        <v>632977.62351355399</v>
      </c>
      <c r="I6">
        <v>0.98113375242751688</v>
      </c>
      <c r="J6">
        <v>156311.89847089109</v>
      </c>
      <c r="L6">
        <f t="shared" si="0"/>
        <v>5490186036.580101</v>
      </c>
      <c r="M6">
        <f t="shared" si="1"/>
        <v>10281977.761841798</v>
      </c>
      <c r="N6">
        <f t="shared" si="2"/>
        <v>16618352.605078908</v>
      </c>
      <c r="O6">
        <f t="shared" si="3"/>
        <v>144043499.74092621</v>
      </c>
      <c r="P6">
        <f t="shared" si="4"/>
        <v>43109026.061817318</v>
      </c>
      <c r="Q6">
        <f t="shared" si="5"/>
        <v>-5545588266.4384785</v>
      </c>
      <c r="R6">
        <f t="shared" si="6"/>
        <v>72928483.952973366</v>
      </c>
      <c r="S6">
        <f t="shared" si="7"/>
        <v>42398895.778733052</v>
      </c>
      <c r="T6">
        <f t="shared" si="8"/>
        <v>6586390.1671228241</v>
      </c>
      <c r="U6">
        <f t="shared" si="9"/>
        <v>280564396.21011525</v>
      </c>
    </row>
    <row r="7" spans="1:21" x14ac:dyDescent="0.25">
      <c r="A7" s="8">
        <v>38869</v>
      </c>
      <c r="B7" s="9">
        <v>287975078.90693802</v>
      </c>
      <c r="C7" s="10">
        <v>26.7</v>
      </c>
      <c r="D7" s="10">
        <v>44.4</v>
      </c>
      <c r="E7" s="10">
        <v>30</v>
      </c>
      <c r="F7" s="6">
        <v>22</v>
      </c>
      <c r="G7">
        <f t="shared" si="10"/>
        <v>2006</v>
      </c>
      <c r="H7" s="28">
        <v>633386.74030326842</v>
      </c>
      <c r="I7">
        <v>0.98264956263101055</v>
      </c>
      <c r="J7">
        <v>139579.84781839719</v>
      </c>
      <c r="L7">
        <f t="shared" si="0"/>
        <v>5490186036.580101</v>
      </c>
      <c r="M7">
        <f t="shared" si="1"/>
        <v>1807299.5802579066</v>
      </c>
      <c r="N7">
        <f t="shared" si="2"/>
        <v>32220736.05526216</v>
      </c>
      <c r="O7">
        <f t="shared" si="3"/>
        <v>139396935.23315439</v>
      </c>
      <c r="P7">
        <f t="shared" si="4"/>
        <v>43109026.061817318</v>
      </c>
      <c r="Q7">
        <f t="shared" si="5"/>
        <v>-5545588266.4384785</v>
      </c>
      <c r="R7">
        <f t="shared" si="6"/>
        <v>72975620.322609887</v>
      </c>
      <c r="S7">
        <f t="shared" si="7"/>
        <v>42464400.281742208</v>
      </c>
      <c r="T7">
        <f t="shared" si="8"/>
        <v>5881365.0540543562</v>
      </c>
      <c r="U7">
        <f t="shared" si="9"/>
        <v>282453152.73052144</v>
      </c>
    </row>
    <row r="8" spans="1:21" x14ac:dyDescent="0.25">
      <c r="A8" s="8">
        <v>38899</v>
      </c>
      <c r="B8" s="9">
        <v>333043063.74960798</v>
      </c>
      <c r="C8" s="10">
        <v>3.3</v>
      </c>
      <c r="D8" s="10">
        <v>133.69999999999999</v>
      </c>
      <c r="E8" s="10">
        <v>31</v>
      </c>
      <c r="F8" s="6">
        <v>20</v>
      </c>
      <c r="G8">
        <f t="shared" si="10"/>
        <v>2006</v>
      </c>
      <c r="H8" s="28">
        <v>633796.12152025709</v>
      </c>
      <c r="I8">
        <v>0.98416771469723918</v>
      </c>
      <c r="J8">
        <v>139716.92308747972</v>
      </c>
      <c r="L8">
        <f t="shared" si="0"/>
        <v>5490186036.580101</v>
      </c>
      <c r="M8">
        <f t="shared" si="1"/>
        <v>223374.1054251345</v>
      </c>
      <c r="N8">
        <f t="shared" si="2"/>
        <v>97025054.292534932</v>
      </c>
      <c r="O8">
        <f t="shared" si="3"/>
        <v>144043499.74092621</v>
      </c>
      <c r="P8">
        <f t="shared" si="4"/>
        <v>39190023.692561202</v>
      </c>
      <c r="Q8">
        <f t="shared" si="5"/>
        <v>-5545588266.4384785</v>
      </c>
      <c r="R8">
        <f t="shared" si="6"/>
        <v>73022787.158221051</v>
      </c>
      <c r="S8">
        <f t="shared" si="7"/>
        <v>42530005.986441523</v>
      </c>
      <c r="T8">
        <f t="shared" si="8"/>
        <v>5887140.8856658507</v>
      </c>
      <c r="U8">
        <f t="shared" si="9"/>
        <v>346519656.00339764</v>
      </c>
    </row>
    <row r="9" spans="1:21" x14ac:dyDescent="0.25">
      <c r="A9" s="8">
        <v>38930</v>
      </c>
      <c r="B9" s="9">
        <v>312185503.224558</v>
      </c>
      <c r="C9" s="10">
        <v>5.3</v>
      </c>
      <c r="D9" s="10">
        <v>68.2</v>
      </c>
      <c r="E9" s="10">
        <v>31</v>
      </c>
      <c r="F9" s="6">
        <v>22</v>
      </c>
      <c r="G9">
        <f t="shared" si="10"/>
        <v>2006</v>
      </c>
      <c r="H9" s="28">
        <v>634205.76733542909</v>
      </c>
      <c r="I9">
        <v>0.98568821224428227</v>
      </c>
      <c r="J9">
        <v>143911.51575139866</v>
      </c>
      <c r="L9">
        <f t="shared" si="0"/>
        <v>5490186036.580101</v>
      </c>
      <c r="M9">
        <f t="shared" si="1"/>
        <v>358752.35113733727</v>
      </c>
      <c r="N9">
        <f t="shared" si="2"/>
        <v>49492211.688488275</v>
      </c>
      <c r="O9">
        <f t="shared" si="3"/>
        <v>144043499.74092621</v>
      </c>
      <c r="P9">
        <f t="shared" si="4"/>
        <v>43109026.061817318</v>
      </c>
      <c r="Q9">
        <f t="shared" si="5"/>
        <v>-5545588266.4384785</v>
      </c>
      <c r="R9">
        <f t="shared" si="6"/>
        <v>73069984.479498133</v>
      </c>
      <c r="S9">
        <f t="shared" si="7"/>
        <v>42595713.049183376</v>
      </c>
      <c r="T9">
        <f t="shared" si="8"/>
        <v>6063885.1012181053</v>
      </c>
      <c r="U9">
        <f t="shared" si="9"/>
        <v>303330842.61389029</v>
      </c>
    </row>
    <row r="10" spans="1:21" x14ac:dyDescent="0.25">
      <c r="A10" s="8">
        <v>38961</v>
      </c>
      <c r="B10" s="9">
        <v>260653838.61909801</v>
      </c>
      <c r="C10" s="10">
        <v>98.5</v>
      </c>
      <c r="D10" s="10">
        <v>5</v>
      </c>
      <c r="E10" s="10">
        <v>30</v>
      </c>
      <c r="F10" s="6">
        <v>20</v>
      </c>
      <c r="G10">
        <f t="shared" si="10"/>
        <v>2006</v>
      </c>
      <c r="H10" s="28">
        <v>634615.67791980389</v>
      </c>
      <c r="I10">
        <v>0.98721105889580807</v>
      </c>
      <c r="J10">
        <v>132261.56929862083</v>
      </c>
      <c r="L10">
        <f t="shared" si="0"/>
        <v>5490186036.580101</v>
      </c>
      <c r="M10">
        <f t="shared" si="1"/>
        <v>6667378.601325985</v>
      </c>
      <c r="N10">
        <f t="shared" si="2"/>
        <v>3628461.2674844777</v>
      </c>
      <c r="O10">
        <f t="shared" si="3"/>
        <v>139396935.23315439</v>
      </c>
      <c r="P10">
        <f t="shared" si="4"/>
        <v>39190023.692561202</v>
      </c>
      <c r="Q10">
        <f t="shared" si="5"/>
        <v>-5545588266.4384785</v>
      </c>
      <c r="R10">
        <f t="shared" si="6"/>
        <v>73117212.306145132</v>
      </c>
      <c r="S10">
        <f t="shared" si="7"/>
        <v>42661521.626561619</v>
      </c>
      <c r="T10">
        <f t="shared" si="8"/>
        <v>5573000.571539307</v>
      </c>
      <c r="U10">
        <f t="shared" si="9"/>
        <v>254832303.4403947</v>
      </c>
    </row>
    <row r="11" spans="1:21" x14ac:dyDescent="0.25">
      <c r="A11" s="8">
        <v>38991</v>
      </c>
      <c r="B11" s="9">
        <v>270564368.43940598</v>
      </c>
      <c r="C11" s="10">
        <v>307.89999999999998</v>
      </c>
      <c r="D11" s="10">
        <v>0.7</v>
      </c>
      <c r="E11" s="10">
        <v>31</v>
      </c>
      <c r="F11" s="6">
        <v>21</v>
      </c>
      <c r="G11">
        <f t="shared" si="10"/>
        <v>2006</v>
      </c>
      <c r="H11" s="28">
        <v>635025.85344451177</v>
      </c>
      <c r="I11">
        <v>0.98873625828108402</v>
      </c>
      <c r="J11">
        <v>147894.38591998597</v>
      </c>
      <c r="L11">
        <f t="shared" si="0"/>
        <v>5490186036.580101</v>
      </c>
      <c r="M11">
        <f t="shared" si="1"/>
        <v>20841480.927393612</v>
      </c>
      <c r="N11">
        <f t="shared" si="2"/>
        <v>507984.57744782686</v>
      </c>
      <c r="O11">
        <f t="shared" si="3"/>
        <v>144043499.74092621</v>
      </c>
      <c r="P11">
        <f t="shared" si="4"/>
        <v>41149524.877189264</v>
      </c>
      <c r="Q11">
        <f t="shared" si="5"/>
        <v>-5545588266.4384785</v>
      </c>
      <c r="R11">
        <f t="shared" si="6"/>
        <v>73164470.657878831</v>
      </c>
      <c r="S11">
        <f t="shared" si="7"/>
        <v>42727431.875412099</v>
      </c>
      <c r="T11">
        <f t="shared" si="8"/>
        <v>6231708.1343456525</v>
      </c>
      <c r="U11">
        <f t="shared" si="9"/>
        <v>273263870.93221635</v>
      </c>
    </row>
    <row r="12" spans="1:21" x14ac:dyDescent="0.25">
      <c r="A12" s="8">
        <v>39022</v>
      </c>
      <c r="B12" s="9">
        <v>272439193.46248603</v>
      </c>
      <c r="C12" s="10">
        <v>383.4</v>
      </c>
      <c r="D12" s="10">
        <v>0</v>
      </c>
      <c r="E12" s="10">
        <v>30</v>
      </c>
      <c r="F12" s="6">
        <v>22</v>
      </c>
      <c r="G12">
        <f t="shared" si="10"/>
        <v>2006</v>
      </c>
      <c r="H12" s="28">
        <v>635436.29408079328</v>
      </c>
      <c r="I12">
        <v>0.99026381403498454</v>
      </c>
      <c r="J12">
        <v>136847.10863636664</v>
      </c>
      <c r="L12">
        <f t="shared" si="0"/>
        <v>5490186036.580101</v>
      </c>
      <c r="M12">
        <f t="shared" si="1"/>
        <v>25952009.703029264</v>
      </c>
      <c r="N12">
        <f t="shared" si="2"/>
        <v>0</v>
      </c>
      <c r="O12">
        <f t="shared" si="3"/>
        <v>139396935.23315439</v>
      </c>
      <c r="P12">
        <f t="shared" si="4"/>
        <v>43109026.061817318</v>
      </c>
      <c r="Q12">
        <f t="shared" si="5"/>
        <v>-5545588266.4384785</v>
      </c>
      <c r="R12">
        <f t="shared" si="6"/>
        <v>73211759.554428682</v>
      </c>
      <c r="S12">
        <f t="shared" si="7"/>
        <v>42793443.952812947</v>
      </c>
      <c r="T12">
        <f t="shared" si="8"/>
        <v>5766217.7962070014</v>
      </c>
      <c r="U12">
        <f t="shared" si="9"/>
        <v>274827162.44307232</v>
      </c>
    </row>
    <row r="13" spans="1:21" x14ac:dyDescent="0.25">
      <c r="A13" s="8">
        <v>39052</v>
      </c>
      <c r="B13" s="9">
        <v>288148645.78619999</v>
      </c>
      <c r="C13" s="10">
        <v>511.9</v>
      </c>
      <c r="D13" s="10">
        <v>0</v>
      </c>
      <c r="E13" s="10">
        <v>31</v>
      </c>
      <c r="F13" s="6">
        <v>19</v>
      </c>
      <c r="G13">
        <f t="shared" si="10"/>
        <v>2006</v>
      </c>
      <c r="H13" s="28">
        <v>635846.99999999988</v>
      </c>
      <c r="I13">
        <v>0.99179372979799929</v>
      </c>
      <c r="J13">
        <v>128462.79818113093</v>
      </c>
      <c r="L13">
        <f t="shared" si="0"/>
        <v>5490186036.580101</v>
      </c>
      <c r="M13">
        <f t="shared" si="1"/>
        <v>34650061.990038291</v>
      </c>
      <c r="N13">
        <f t="shared" si="2"/>
        <v>0</v>
      </c>
      <c r="O13">
        <f t="shared" si="3"/>
        <v>144043499.74092621</v>
      </c>
      <c r="P13">
        <f t="shared" si="4"/>
        <v>37230522.50793314</v>
      </c>
      <c r="Q13">
        <f t="shared" si="5"/>
        <v>-5545588266.4384785</v>
      </c>
      <c r="R13">
        <f t="shared" si="6"/>
        <v>73259079.015536949</v>
      </c>
      <c r="S13">
        <f t="shared" si="7"/>
        <v>42859558.016084962</v>
      </c>
      <c r="T13">
        <f t="shared" si="8"/>
        <v>5412934.7737328466</v>
      </c>
      <c r="U13">
        <f t="shared" si="9"/>
        <v>282053426.18587464</v>
      </c>
    </row>
    <row r="14" spans="1:21" x14ac:dyDescent="0.25">
      <c r="A14" s="8">
        <v>39083</v>
      </c>
      <c r="B14" s="9">
        <v>300073559.97788602</v>
      </c>
      <c r="C14" s="10">
        <v>655.6</v>
      </c>
      <c r="D14" s="10">
        <v>0</v>
      </c>
      <c r="E14" s="10">
        <v>31</v>
      </c>
      <c r="F14" s="6">
        <v>22</v>
      </c>
      <c r="G14">
        <f t="shared" si="10"/>
        <v>2007</v>
      </c>
      <c r="H14" s="28">
        <v>636023.3972679982</v>
      </c>
      <c r="I14">
        <v>0.99247500586972448</v>
      </c>
      <c r="J14">
        <v>156324.77621932546</v>
      </c>
      <c r="L14">
        <f t="shared" si="0"/>
        <v>5490186036.580101</v>
      </c>
      <c r="M14">
        <f t="shared" si="1"/>
        <v>44376988.944460057</v>
      </c>
      <c r="N14">
        <f t="shared" si="2"/>
        <v>0</v>
      </c>
      <c r="O14">
        <f t="shared" si="3"/>
        <v>144043499.74092621</v>
      </c>
      <c r="P14">
        <f t="shared" si="4"/>
        <v>43109026.061817318</v>
      </c>
      <c r="Q14">
        <f t="shared" si="5"/>
        <v>-5548352767.0698042</v>
      </c>
      <c r="R14">
        <f t="shared" si="6"/>
        <v>73279402.617589667</v>
      </c>
      <c r="S14">
        <f t="shared" si="7"/>
        <v>42888998.806487039</v>
      </c>
      <c r="T14">
        <f t="shared" si="8"/>
        <v>6586932.786568257</v>
      </c>
      <c r="U14">
        <f t="shared" si="9"/>
        <v>296118118.46814466</v>
      </c>
    </row>
    <row r="15" spans="1:21" x14ac:dyDescent="0.25">
      <c r="A15" s="8">
        <v>39114</v>
      </c>
      <c r="B15" s="9">
        <v>289732838.43879998</v>
      </c>
      <c r="C15" s="10">
        <v>758.7</v>
      </c>
      <c r="D15" s="10">
        <v>0</v>
      </c>
      <c r="E15" s="10">
        <v>28</v>
      </c>
      <c r="F15" s="6">
        <v>20</v>
      </c>
      <c r="G15">
        <f t="shared" si="10"/>
        <v>2007</v>
      </c>
      <c r="H15" s="28">
        <v>636199.84347229102</v>
      </c>
      <c r="I15">
        <v>0.99315674991888436</v>
      </c>
      <c r="J15">
        <v>128912.7692024104</v>
      </c>
      <c r="L15">
        <f t="shared" si="0"/>
        <v>5490186036.580101</v>
      </c>
      <c r="M15">
        <f t="shared" si="1"/>
        <v>51355737.510924116</v>
      </c>
      <c r="N15">
        <f t="shared" si="2"/>
        <v>0</v>
      </c>
      <c r="O15">
        <f t="shared" si="3"/>
        <v>130103806.21761078</v>
      </c>
      <c r="P15">
        <f t="shared" si="4"/>
        <v>39190023.692561202</v>
      </c>
      <c r="Q15">
        <f t="shared" si="5"/>
        <v>-5548352767.0698042</v>
      </c>
      <c r="R15">
        <f t="shared" si="6"/>
        <v>73299731.85783501</v>
      </c>
      <c r="S15">
        <f t="shared" si="7"/>
        <v>42918459.820152692</v>
      </c>
      <c r="T15">
        <f t="shared" si="8"/>
        <v>5431894.8448409159</v>
      </c>
      <c r="U15">
        <f t="shared" si="9"/>
        <v>284132923.45422131</v>
      </c>
    </row>
    <row r="16" spans="1:21" x14ac:dyDescent="0.25">
      <c r="A16" s="8">
        <v>39142</v>
      </c>
      <c r="B16" s="9">
        <v>288143354.59762597</v>
      </c>
      <c r="C16" s="10">
        <v>527</v>
      </c>
      <c r="D16" s="10">
        <v>0</v>
      </c>
      <c r="E16" s="10">
        <v>31</v>
      </c>
      <c r="F16" s="6">
        <v>22</v>
      </c>
      <c r="G16">
        <f t="shared" si="10"/>
        <v>2007</v>
      </c>
      <c r="H16" s="28">
        <v>636376.33862645447</v>
      </c>
      <c r="I16">
        <v>0.99383896226693913</v>
      </c>
      <c r="J16">
        <v>148641.49259630867</v>
      </c>
      <c r="L16">
        <f t="shared" si="0"/>
        <v>5490186036.580101</v>
      </c>
      <c r="M16">
        <f t="shared" si="1"/>
        <v>35672167.745165423</v>
      </c>
      <c r="N16">
        <f t="shared" si="2"/>
        <v>0</v>
      </c>
      <c r="O16">
        <f t="shared" si="3"/>
        <v>144043499.74092621</v>
      </c>
      <c r="P16">
        <f t="shared" si="4"/>
        <v>43109026.061817318</v>
      </c>
      <c r="Q16">
        <f t="shared" si="5"/>
        <v>-5548352767.0698042</v>
      </c>
      <c r="R16">
        <f t="shared" si="6"/>
        <v>73320066.737837136</v>
      </c>
      <c r="S16">
        <f t="shared" si="7"/>
        <v>42947941.070973568</v>
      </c>
      <c r="T16">
        <f t="shared" si="8"/>
        <v>6263188.3742689108</v>
      </c>
      <c r="U16">
        <f t="shared" si="9"/>
        <v>287189159.2412852</v>
      </c>
    </row>
    <row r="17" spans="1:21" x14ac:dyDescent="0.25">
      <c r="A17" s="8">
        <v>39173</v>
      </c>
      <c r="B17" s="9">
        <v>260543396.47679999</v>
      </c>
      <c r="C17" s="10">
        <v>371.1</v>
      </c>
      <c r="D17" s="10">
        <v>0</v>
      </c>
      <c r="E17" s="10">
        <v>30</v>
      </c>
      <c r="F17" s="6">
        <v>19</v>
      </c>
      <c r="G17">
        <f t="shared" si="10"/>
        <v>2007</v>
      </c>
      <c r="H17" s="28">
        <v>636552.88274406828</v>
      </c>
      <c r="I17">
        <v>0.99452164323556946</v>
      </c>
      <c r="J17">
        <v>137394.44916072435</v>
      </c>
      <c r="L17">
        <f t="shared" si="0"/>
        <v>5490186036.580101</v>
      </c>
      <c r="M17">
        <f t="shared" si="1"/>
        <v>25119433.491899218</v>
      </c>
      <c r="N17">
        <f t="shared" si="2"/>
        <v>0</v>
      </c>
      <c r="O17">
        <f t="shared" si="3"/>
        <v>139396935.23315439</v>
      </c>
      <c r="P17">
        <f t="shared" si="4"/>
        <v>37230522.50793314</v>
      </c>
      <c r="Q17">
        <f t="shared" si="5"/>
        <v>-5548352767.0698042</v>
      </c>
      <c r="R17">
        <f t="shared" si="6"/>
        <v>73340407.259160668</v>
      </c>
      <c r="S17">
        <f t="shared" si="7"/>
        <v>42977442.572850823</v>
      </c>
      <c r="T17">
        <f t="shared" si="8"/>
        <v>5789280.6486383462</v>
      </c>
      <c r="U17">
        <f t="shared" si="9"/>
        <v>265687291.2239331</v>
      </c>
    </row>
    <row r="18" spans="1:21" x14ac:dyDescent="0.25">
      <c r="A18" s="8">
        <v>39203</v>
      </c>
      <c r="B18" s="9">
        <v>268501831.21296602</v>
      </c>
      <c r="C18" s="10">
        <v>131.9</v>
      </c>
      <c r="D18" s="10">
        <v>22.7</v>
      </c>
      <c r="E18" s="10">
        <v>31</v>
      </c>
      <c r="F18" s="6">
        <v>22</v>
      </c>
      <c r="G18">
        <f t="shared" si="10"/>
        <v>2007</v>
      </c>
      <c r="H18" s="28">
        <v>636729.47583871591</v>
      </c>
      <c r="I18">
        <v>0.99520479314667709</v>
      </c>
      <c r="J18">
        <v>146093.08408927917</v>
      </c>
      <c r="L18">
        <f t="shared" si="0"/>
        <v>5490186036.580101</v>
      </c>
      <c r="M18">
        <f t="shared" si="1"/>
        <v>8928195.3047197703</v>
      </c>
      <c r="N18">
        <f t="shared" si="2"/>
        <v>16473214.154379528</v>
      </c>
      <c r="O18">
        <f t="shared" si="3"/>
        <v>144043499.74092621</v>
      </c>
      <c r="P18">
        <f t="shared" si="4"/>
        <v>43109026.061817318</v>
      </c>
      <c r="Q18">
        <f t="shared" si="5"/>
        <v>-5548352767.0698042</v>
      </c>
      <c r="R18">
        <f t="shared" si="6"/>
        <v>73360753.423370585</v>
      </c>
      <c r="S18">
        <f t="shared" si="7"/>
        <v>43006964.339695193</v>
      </c>
      <c r="T18">
        <f t="shared" si="8"/>
        <v>6155808.1114948848</v>
      </c>
      <c r="U18">
        <f t="shared" si="9"/>
        <v>276910730.64670026</v>
      </c>
    </row>
    <row r="19" spans="1:21" x14ac:dyDescent="0.25">
      <c r="A19" s="8">
        <v>39234</v>
      </c>
      <c r="B19" s="9">
        <v>304679126.96210599</v>
      </c>
      <c r="C19" s="10">
        <v>23.2</v>
      </c>
      <c r="D19" s="10">
        <v>70.2</v>
      </c>
      <c r="E19" s="10">
        <v>30</v>
      </c>
      <c r="F19" s="6">
        <v>21</v>
      </c>
      <c r="G19">
        <f t="shared" si="10"/>
        <v>2007</v>
      </c>
      <c r="H19" s="28">
        <v>636906.11792398465</v>
      </c>
      <c r="I19">
        <v>0.99588841232238468</v>
      </c>
      <c r="J19">
        <v>137689.59327353747</v>
      </c>
      <c r="L19">
        <f t="shared" si="0"/>
        <v>5490186036.580101</v>
      </c>
      <c r="M19">
        <f t="shared" si="1"/>
        <v>1570387.6502615518</v>
      </c>
      <c r="N19">
        <f t="shared" si="2"/>
        <v>50943596.195482068</v>
      </c>
      <c r="O19">
        <f t="shared" si="3"/>
        <v>139396935.23315439</v>
      </c>
      <c r="P19">
        <f t="shared" si="4"/>
        <v>41149524.877189264</v>
      </c>
      <c r="Q19">
        <f t="shared" si="5"/>
        <v>-5548352767.0698042</v>
      </c>
      <c r="R19">
        <f t="shared" si="6"/>
        <v>73381105.232032374</v>
      </c>
      <c r="S19">
        <f t="shared" si="7"/>
        <v>43036506.385426931</v>
      </c>
      <c r="T19">
        <f t="shared" si="8"/>
        <v>5801716.9014222529</v>
      </c>
      <c r="U19">
        <f t="shared" si="9"/>
        <v>297113041.98526645</v>
      </c>
    </row>
    <row r="20" spans="1:21" x14ac:dyDescent="0.25">
      <c r="A20" s="8">
        <v>39264</v>
      </c>
      <c r="B20" s="9">
        <v>302183688.77514601</v>
      </c>
      <c r="C20" s="10">
        <v>11.3</v>
      </c>
      <c r="D20" s="10">
        <v>71.599999999999994</v>
      </c>
      <c r="E20" s="10">
        <v>31</v>
      </c>
      <c r="F20" s="6">
        <v>21</v>
      </c>
      <c r="G20">
        <f t="shared" si="10"/>
        <v>2007</v>
      </c>
      <c r="H20" s="28">
        <v>637082.80901346542</v>
      </c>
      <c r="I20">
        <v>0.99657250108503614</v>
      </c>
      <c r="J20">
        <v>149173.66140141356</v>
      </c>
      <c r="L20">
        <f t="shared" si="0"/>
        <v>5490186036.580101</v>
      </c>
      <c r="M20">
        <f t="shared" si="1"/>
        <v>764887.0882739455</v>
      </c>
      <c r="N20">
        <f t="shared" si="2"/>
        <v>51959565.350377716</v>
      </c>
      <c r="O20">
        <f t="shared" si="3"/>
        <v>144043499.74092621</v>
      </c>
      <c r="P20">
        <f t="shared" si="4"/>
        <v>41149524.877189264</v>
      </c>
      <c r="Q20">
        <f t="shared" si="5"/>
        <v>-5548352767.0698042</v>
      </c>
      <c r="R20">
        <f t="shared" si="6"/>
        <v>73401462.686711907</v>
      </c>
      <c r="S20">
        <f t="shared" si="7"/>
        <v>43066068.723975882</v>
      </c>
      <c r="T20">
        <f t="shared" si="8"/>
        <v>6285611.948030604</v>
      </c>
      <c r="U20">
        <f t="shared" si="9"/>
        <v>302503889.92578268</v>
      </c>
    </row>
    <row r="21" spans="1:21" x14ac:dyDescent="0.25">
      <c r="A21" s="8">
        <v>39295</v>
      </c>
      <c r="B21" s="9">
        <v>317756806.98433799</v>
      </c>
      <c r="C21" s="10">
        <v>11.5</v>
      </c>
      <c r="D21" s="10">
        <v>89.1</v>
      </c>
      <c r="E21" s="10">
        <v>31</v>
      </c>
      <c r="F21" s="6">
        <v>22</v>
      </c>
      <c r="G21">
        <f t="shared" si="10"/>
        <v>2007</v>
      </c>
      <c r="H21" s="28">
        <v>637259.54912075307</v>
      </c>
      <c r="I21">
        <v>0.99725705975719692</v>
      </c>
      <c r="J21">
        <v>142203.19490083674</v>
      </c>
      <c r="L21">
        <f t="shared" si="0"/>
        <v>5490186036.580101</v>
      </c>
      <c r="M21">
        <f t="shared" si="1"/>
        <v>778424.9128451657</v>
      </c>
      <c r="N21">
        <f t="shared" si="2"/>
        <v>64659179.786573388</v>
      </c>
      <c r="O21">
        <f t="shared" si="3"/>
        <v>144043499.74092621</v>
      </c>
      <c r="P21">
        <f t="shared" si="4"/>
        <v>43109026.061817318</v>
      </c>
      <c r="Q21">
        <f t="shared" si="5"/>
        <v>-5548352767.0698042</v>
      </c>
      <c r="R21">
        <f t="shared" si="6"/>
        <v>73421825.788975507</v>
      </c>
      <c r="S21">
        <f t="shared" si="7"/>
        <v>43095651.369281441</v>
      </c>
      <c r="T21">
        <f t="shared" si="8"/>
        <v>5991902.9439895088</v>
      </c>
      <c r="U21">
        <f t="shared" si="9"/>
        <v>316932780.11470526</v>
      </c>
    </row>
    <row r="22" spans="1:21" x14ac:dyDescent="0.25">
      <c r="A22" s="8">
        <v>39326</v>
      </c>
      <c r="B22" s="9">
        <v>280873709.66341197</v>
      </c>
      <c r="C22" s="10">
        <v>61</v>
      </c>
      <c r="D22" s="10">
        <v>35</v>
      </c>
      <c r="E22" s="10">
        <v>30</v>
      </c>
      <c r="F22" s="6">
        <v>19</v>
      </c>
      <c r="G22">
        <f t="shared" si="10"/>
        <v>2007</v>
      </c>
      <c r="H22" s="28">
        <v>637436.3382594462</v>
      </c>
      <c r="I22">
        <v>0.99794208866165413</v>
      </c>
      <c r="J22">
        <v>130729.28786789492</v>
      </c>
      <c r="L22">
        <f t="shared" si="0"/>
        <v>5490186036.580101</v>
      </c>
      <c r="M22">
        <f t="shared" si="1"/>
        <v>4129036.4942221837</v>
      </c>
      <c r="N22">
        <f t="shared" si="2"/>
        <v>25399228.872391343</v>
      </c>
      <c r="O22">
        <f t="shared" si="3"/>
        <v>139396935.23315439</v>
      </c>
      <c r="P22">
        <f t="shared" si="4"/>
        <v>37230522.50793314</v>
      </c>
      <c r="Q22">
        <f t="shared" si="5"/>
        <v>-5548352767.0698042</v>
      </c>
      <c r="R22">
        <f t="shared" si="6"/>
        <v>73442194.540389925</v>
      </c>
      <c r="S22">
        <f t="shared" si="7"/>
        <v>43125254.335292585</v>
      </c>
      <c r="T22">
        <f t="shared" si="8"/>
        <v>5508436.0473583322</v>
      </c>
      <c r="U22">
        <f t="shared" si="9"/>
        <v>270064877.54103988</v>
      </c>
    </row>
    <row r="23" spans="1:21" x14ac:dyDescent="0.25">
      <c r="A23" s="8">
        <v>39356</v>
      </c>
      <c r="B23" s="9">
        <v>275821162.12958002</v>
      </c>
      <c r="C23" s="10">
        <v>149.9</v>
      </c>
      <c r="D23" s="10">
        <v>21.5</v>
      </c>
      <c r="E23" s="10">
        <v>31</v>
      </c>
      <c r="F23" s="6">
        <v>22</v>
      </c>
      <c r="G23">
        <f t="shared" si="10"/>
        <v>2007</v>
      </c>
      <c r="H23" s="28">
        <v>637613.17644314712</v>
      </c>
      <c r="I23">
        <v>0.99862758812141628</v>
      </c>
      <c r="J23">
        <v>153842.83178653999</v>
      </c>
      <c r="L23">
        <f t="shared" si="0"/>
        <v>5490186036.580101</v>
      </c>
      <c r="M23">
        <f t="shared" si="1"/>
        <v>10146599.516129596</v>
      </c>
      <c r="N23">
        <f t="shared" si="2"/>
        <v>15602383.450183254</v>
      </c>
      <c r="O23">
        <f t="shared" si="3"/>
        <v>144043499.74092621</v>
      </c>
      <c r="P23">
        <f t="shared" si="4"/>
        <v>43109026.061817318</v>
      </c>
      <c r="Q23">
        <f t="shared" si="5"/>
        <v>-5548352767.0698042</v>
      </c>
      <c r="R23">
        <f t="shared" si="6"/>
        <v>73462568.942522377</v>
      </c>
      <c r="S23">
        <f t="shared" si="7"/>
        <v>43154877.635967873</v>
      </c>
      <c r="T23">
        <f t="shared" si="8"/>
        <v>6482353.0676386217</v>
      </c>
      <c r="U23">
        <f t="shared" si="9"/>
        <v>277834577.92548108</v>
      </c>
    </row>
    <row r="24" spans="1:21" x14ac:dyDescent="0.25">
      <c r="A24" s="8">
        <v>39387</v>
      </c>
      <c r="B24" s="9">
        <v>274311353.64484</v>
      </c>
      <c r="C24" s="10">
        <v>468.7</v>
      </c>
      <c r="D24" s="10">
        <v>0</v>
      </c>
      <c r="E24" s="10">
        <v>30</v>
      </c>
      <c r="F24" s="6">
        <v>22</v>
      </c>
      <c r="G24">
        <f t="shared" si="10"/>
        <v>2007</v>
      </c>
      <c r="H24" s="28">
        <v>637790.063685462</v>
      </c>
      <c r="I24">
        <v>0.99931355845971392</v>
      </c>
      <c r="J24">
        <v>138781.01851192661</v>
      </c>
      <c r="L24">
        <f t="shared" si="0"/>
        <v>5490186036.580101</v>
      </c>
      <c r="M24">
        <f t="shared" si="1"/>
        <v>31725891.882654712</v>
      </c>
      <c r="N24">
        <f t="shared" si="2"/>
        <v>0</v>
      </c>
      <c r="O24">
        <f t="shared" si="3"/>
        <v>139396935.23315439</v>
      </c>
      <c r="P24">
        <f t="shared" si="4"/>
        <v>43109026.061817318</v>
      </c>
      <c r="Q24">
        <f t="shared" si="5"/>
        <v>-5548352767.0698042</v>
      </c>
      <c r="R24">
        <f t="shared" si="6"/>
        <v>73482948.996940479</v>
      </c>
      <c r="S24">
        <f t="shared" si="7"/>
        <v>43184521.285275444</v>
      </c>
      <c r="T24">
        <f t="shared" si="8"/>
        <v>5847705.4187942343</v>
      </c>
      <c r="U24">
        <f t="shared" si="9"/>
        <v>278580298.3889336</v>
      </c>
    </row>
    <row r="25" spans="1:21" x14ac:dyDescent="0.25">
      <c r="A25" s="8">
        <v>39417</v>
      </c>
      <c r="B25" s="9">
        <v>294695847.80001998</v>
      </c>
      <c r="C25" s="10">
        <v>657</v>
      </c>
      <c r="D25" s="10">
        <v>0</v>
      </c>
      <c r="E25" s="10">
        <v>31</v>
      </c>
      <c r="F25" s="6">
        <v>19</v>
      </c>
      <c r="G25">
        <f t="shared" si="10"/>
        <v>2007</v>
      </c>
      <c r="H25" s="28">
        <v>637967.0000000007</v>
      </c>
      <c r="I25">
        <v>1</v>
      </c>
      <c r="J25">
        <v>130408.88155568411</v>
      </c>
      <c r="L25">
        <f t="shared" si="0"/>
        <v>5490186036.580101</v>
      </c>
      <c r="M25">
        <f t="shared" si="1"/>
        <v>44471753.716458604</v>
      </c>
      <c r="N25">
        <f t="shared" si="2"/>
        <v>0</v>
      </c>
      <c r="O25">
        <f t="shared" si="3"/>
        <v>144043499.74092621</v>
      </c>
      <c r="P25">
        <f t="shared" si="4"/>
        <v>37230522.50793314</v>
      </c>
      <c r="Q25">
        <f t="shared" si="5"/>
        <v>-5548352767.0698042</v>
      </c>
      <c r="R25">
        <f t="shared" si="6"/>
        <v>73503334.705212295</v>
      </c>
      <c r="S25">
        <f t="shared" si="7"/>
        <v>43214185.297193058</v>
      </c>
      <c r="T25">
        <f t="shared" si="8"/>
        <v>5494935.3413668275</v>
      </c>
      <c r="U25">
        <f t="shared" si="9"/>
        <v>289791500.81938577</v>
      </c>
    </row>
    <row r="26" spans="1:21" x14ac:dyDescent="0.25">
      <c r="A26" s="8">
        <v>39448</v>
      </c>
      <c r="B26" s="9">
        <v>301541879.89762002</v>
      </c>
      <c r="C26" s="10">
        <v>639</v>
      </c>
      <c r="D26" s="10">
        <v>0</v>
      </c>
      <c r="E26" s="10">
        <v>31</v>
      </c>
      <c r="F26" s="6">
        <v>22</v>
      </c>
      <c r="G26">
        <f t="shared" si="10"/>
        <v>2008</v>
      </c>
      <c r="H26" s="28">
        <v>638231.89422591403</v>
      </c>
      <c r="I26">
        <v>0.99999833812369099</v>
      </c>
      <c r="J26">
        <v>158586.30379113779</v>
      </c>
      <c r="L26">
        <f t="shared" si="0"/>
        <v>5490186036.580101</v>
      </c>
      <c r="M26">
        <f t="shared" si="1"/>
        <v>43253349.505048774</v>
      </c>
      <c r="N26">
        <f t="shared" si="2"/>
        <v>0</v>
      </c>
      <c r="O26">
        <f t="shared" si="3"/>
        <v>144043499.74092621</v>
      </c>
      <c r="P26">
        <f t="shared" si="4"/>
        <v>43109026.061817318</v>
      </c>
      <c r="Q26">
        <f t="shared" si="5"/>
        <v>-5551117267.701129</v>
      </c>
      <c r="R26">
        <f t="shared" si="6"/>
        <v>73533854.479665801</v>
      </c>
      <c r="S26">
        <f t="shared" si="7"/>
        <v>43214113.480562299</v>
      </c>
      <c r="T26">
        <f t="shared" si="8"/>
        <v>6682224.9755018828</v>
      </c>
      <c r="U26">
        <f t="shared" si="9"/>
        <v>292904837.12249374</v>
      </c>
    </row>
    <row r="27" spans="1:21" x14ac:dyDescent="0.25">
      <c r="A27" s="8">
        <v>39479</v>
      </c>
      <c r="B27" s="9">
        <v>286013196.38046002</v>
      </c>
      <c r="C27" s="10">
        <v>692.5</v>
      </c>
      <c r="D27" s="10">
        <v>0</v>
      </c>
      <c r="E27" s="10">
        <v>29</v>
      </c>
      <c r="F27" s="6">
        <v>20</v>
      </c>
      <c r="G27">
        <f t="shared" si="10"/>
        <v>2008</v>
      </c>
      <c r="H27" s="28">
        <v>638496.89844019886</v>
      </c>
      <c r="I27">
        <v>0.99999667625014466</v>
      </c>
      <c r="J27">
        <v>130830.64666979016</v>
      </c>
      <c r="L27">
        <f t="shared" si="0"/>
        <v>5490186036.580101</v>
      </c>
      <c r="M27">
        <f t="shared" si="1"/>
        <v>46874717.5778502</v>
      </c>
      <c r="N27">
        <f t="shared" si="2"/>
        <v>0</v>
      </c>
      <c r="O27">
        <f t="shared" si="3"/>
        <v>134750370.7253826</v>
      </c>
      <c r="P27">
        <f t="shared" si="4"/>
        <v>39190023.692561202</v>
      </c>
      <c r="Q27">
        <f t="shared" si="5"/>
        <v>-5551117267.701129</v>
      </c>
      <c r="R27">
        <f t="shared" si="6"/>
        <v>73564386.926423818</v>
      </c>
      <c r="S27">
        <f t="shared" si="7"/>
        <v>43214041.664050929</v>
      </c>
      <c r="T27">
        <f t="shared" si="8"/>
        <v>5512706.9225935815</v>
      </c>
      <c r="U27">
        <f t="shared" si="9"/>
        <v>282175016.38783467</v>
      </c>
    </row>
    <row r="28" spans="1:21" x14ac:dyDescent="0.25">
      <c r="A28" s="8">
        <v>39508</v>
      </c>
      <c r="B28" s="9">
        <v>285378792.27587998</v>
      </c>
      <c r="C28" s="10">
        <v>627.29999999999995</v>
      </c>
      <c r="D28" s="10">
        <v>0</v>
      </c>
      <c r="E28" s="10">
        <v>31</v>
      </c>
      <c r="F28" s="6">
        <v>19</v>
      </c>
      <c r="G28">
        <f t="shared" si="10"/>
        <v>2008</v>
      </c>
      <c r="H28" s="28">
        <v>638762.01268852339</v>
      </c>
      <c r="I28">
        <v>0.99999501437936</v>
      </c>
      <c r="J28">
        <v>138791.0420939863</v>
      </c>
      <c r="L28">
        <f t="shared" si="0"/>
        <v>5490186036.580101</v>
      </c>
      <c r="M28">
        <f t="shared" si="1"/>
        <v>42461386.767632388</v>
      </c>
      <c r="N28">
        <f t="shared" si="2"/>
        <v>0</v>
      </c>
      <c r="O28">
        <f t="shared" si="3"/>
        <v>144043499.74092621</v>
      </c>
      <c r="P28">
        <f t="shared" si="4"/>
        <v>37230522.50793314</v>
      </c>
      <c r="Q28">
        <f t="shared" si="5"/>
        <v>-5551117267.701129</v>
      </c>
      <c r="R28">
        <f t="shared" si="6"/>
        <v>73594932.050747991</v>
      </c>
      <c r="S28">
        <f t="shared" si="7"/>
        <v>43213969.847658902</v>
      </c>
      <c r="T28">
        <f t="shared" si="8"/>
        <v>5848127.7745007612</v>
      </c>
      <c r="U28">
        <f t="shared" si="9"/>
        <v>285461207.56837064</v>
      </c>
    </row>
    <row r="29" spans="1:21" x14ac:dyDescent="0.25">
      <c r="A29" s="8">
        <v>39539</v>
      </c>
      <c r="B29" s="9">
        <v>255049710.73708001</v>
      </c>
      <c r="C29" s="10">
        <v>265</v>
      </c>
      <c r="D29" s="10">
        <v>0</v>
      </c>
      <c r="E29" s="10">
        <v>30</v>
      </c>
      <c r="F29" s="6">
        <v>22</v>
      </c>
      <c r="G29">
        <f t="shared" si="10"/>
        <v>2008</v>
      </c>
      <c r="H29" s="28">
        <v>639027.23701657553</v>
      </c>
      <c r="I29">
        <v>0.99999335251133736</v>
      </c>
      <c r="J29">
        <v>155005.37732232004</v>
      </c>
      <c r="L29">
        <f t="shared" si="0"/>
        <v>5490186036.580101</v>
      </c>
      <c r="M29">
        <f t="shared" si="1"/>
        <v>17937617.556866862</v>
      </c>
      <c r="N29">
        <f t="shared" si="2"/>
        <v>0</v>
      </c>
      <c r="O29">
        <f t="shared" si="3"/>
        <v>139396935.23315439</v>
      </c>
      <c r="P29">
        <f t="shared" si="4"/>
        <v>43109026.061817318</v>
      </c>
      <c r="Q29">
        <f t="shared" si="5"/>
        <v>-5551117267.701129</v>
      </c>
      <c r="R29">
        <f t="shared" si="6"/>
        <v>73625489.857902244</v>
      </c>
      <c r="S29">
        <f t="shared" si="7"/>
        <v>43213898.031386226</v>
      </c>
      <c r="T29">
        <f t="shared" si="8"/>
        <v>6531338.3244271195</v>
      </c>
      <c r="U29">
        <f t="shared" si="9"/>
        <v>262883073.94452575</v>
      </c>
    </row>
    <row r="30" spans="1:21" x14ac:dyDescent="0.25">
      <c r="A30" s="8">
        <v>39569</v>
      </c>
      <c r="B30" s="9">
        <v>248546059.22372001</v>
      </c>
      <c r="C30" s="10">
        <v>208.8</v>
      </c>
      <c r="D30" s="10">
        <v>2.1</v>
      </c>
      <c r="E30" s="10">
        <v>31</v>
      </c>
      <c r="F30" s="6">
        <v>21</v>
      </c>
      <c r="G30">
        <f t="shared" si="10"/>
        <v>2008</v>
      </c>
      <c r="H30" s="28">
        <v>639292.57147006213</v>
      </c>
      <c r="I30">
        <v>0.9999916906460764</v>
      </c>
      <c r="J30">
        <v>139473.59383316114</v>
      </c>
      <c r="L30">
        <f t="shared" si="0"/>
        <v>5490186036.580101</v>
      </c>
      <c r="M30">
        <f t="shared" si="1"/>
        <v>14133488.852353968</v>
      </c>
      <c r="N30">
        <f t="shared" si="2"/>
        <v>1523953.7323434807</v>
      </c>
      <c r="O30">
        <f t="shared" si="3"/>
        <v>144043499.74092621</v>
      </c>
      <c r="P30">
        <f t="shared" si="4"/>
        <v>41149524.877189264</v>
      </c>
      <c r="Q30">
        <f t="shared" si="5"/>
        <v>-5551117267.701129</v>
      </c>
      <c r="R30">
        <f t="shared" si="6"/>
        <v>73656060.353152707</v>
      </c>
      <c r="S30">
        <f t="shared" si="7"/>
        <v>43213826.215232901</v>
      </c>
      <c r="T30">
        <f t="shared" si="8"/>
        <v>5876887.9143713098</v>
      </c>
      <c r="U30">
        <f t="shared" si="9"/>
        <v>262666010.56454211</v>
      </c>
    </row>
    <row r="31" spans="1:21" x14ac:dyDescent="0.25">
      <c r="A31" s="8">
        <v>39600</v>
      </c>
      <c r="B31" s="9">
        <v>287944901.33534002</v>
      </c>
      <c r="C31" s="10">
        <v>24.1</v>
      </c>
      <c r="D31" s="10">
        <v>66.400000000000006</v>
      </c>
      <c r="E31" s="10">
        <v>30</v>
      </c>
      <c r="F31" s="6">
        <v>21</v>
      </c>
      <c r="G31">
        <f t="shared" si="10"/>
        <v>2008</v>
      </c>
      <c r="H31" s="28">
        <v>639558.01609470916</v>
      </c>
      <c r="I31">
        <v>0.99999002878357734</v>
      </c>
      <c r="J31">
        <v>143328.59327953943</v>
      </c>
      <c r="L31">
        <f t="shared" si="0"/>
        <v>5490186036.580101</v>
      </c>
      <c r="M31">
        <f t="shared" si="1"/>
        <v>1631307.8608320432</v>
      </c>
      <c r="N31">
        <f t="shared" si="2"/>
        <v>48185965.632193871</v>
      </c>
      <c r="O31">
        <f t="shared" si="3"/>
        <v>139396935.23315439</v>
      </c>
      <c r="P31">
        <f t="shared" si="4"/>
        <v>41149524.877189264</v>
      </c>
      <c r="Q31">
        <f t="shared" si="5"/>
        <v>-5551117267.701129</v>
      </c>
      <c r="R31">
        <f t="shared" si="6"/>
        <v>73686643.541767687</v>
      </c>
      <c r="S31">
        <f t="shared" si="7"/>
        <v>43213754.399198934</v>
      </c>
      <c r="T31">
        <f t="shared" si="8"/>
        <v>6039322.9605595451</v>
      </c>
      <c r="U31">
        <f t="shared" si="9"/>
        <v>292372223.38386792</v>
      </c>
    </row>
    <row r="32" spans="1:21" x14ac:dyDescent="0.25">
      <c r="A32" s="8">
        <v>39630</v>
      </c>
      <c r="B32" s="9">
        <v>319461681.27983999</v>
      </c>
      <c r="C32" s="10">
        <v>4</v>
      </c>
      <c r="D32" s="10">
        <v>97</v>
      </c>
      <c r="E32" s="10">
        <v>31</v>
      </c>
      <c r="F32" s="6">
        <v>22</v>
      </c>
      <c r="G32">
        <f t="shared" si="10"/>
        <v>2008</v>
      </c>
      <c r="H32" s="28">
        <v>639823.57093626133</v>
      </c>
      <c r="I32">
        <v>0.99998836692384008</v>
      </c>
      <c r="J32">
        <v>151627.08162439047</v>
      </c>
      <c r="L32">
        <f t="shared" si="0"/>
        <v>5490186036.580101</v>
      </c>
      <c r="M32">
        <f t="shared" si="1"/>
        <v>270756.49142440548</v>
      </c>
      <c r="N32">
        <f t="shared" si="2"/>
        <v>70392148.589198872</v>
      </c>
      <c r="O32">
        <f t="shared" si="3"/>
        <v>144043499.74092621</v>
      </c>
      <c r="P32">
        <f t="shared" si="4"/>
        <v>43109026.061817318</v>
      </c>
      <c r="Q32">
        <f t="shared" si="5"/>
        <v>-5551117267.701129</v>
      </c>
      <c r="R32">
        <f t="shared" si="6"/>
        <v>73717239.429017648</v>
      </c>
      <c r="S32">
        <f t="shared" si="7"/>
        <v>43213682.583284304</v>
      </c>
      <c r="T32">
        <f t="shared" si="8"/>
        <v>6388989.7650139006</v>
      </c>
      <c r="U32">
        <f t="shared" si="9"/>
        <v>320204111.53965449</v>
      </c>
    </row>
    <row r="33" spans="1:21" x14ac:dyDescent="0.25">
      <c r="A33" s="8">
        <v>39661</v>
      </c>
      <c r="B33" s="9">
        <v>293716156.25855798</v>
      </c>
      <c r="C33" s="10">
        <v>12.4</v>
      </c>
      <c r="D33" s="10">
        <v>53.2</v>
      </c>
      <c r="E33" s="10">
        <v>31</v>
      </c>
      <c r="F33" s="6">
        <v>20</v>
      </c>
      <c r="G33">
        <f t="shared" si="10"/>
        <v>2008</v>
      </c>
      <c r="H33" s="28">
        <v>640089.23604048265</v>
      </c>
      <c r="I33">
        <v>0.99998670506686449</v>
      </c>
      <c r="J33">
        <v>136043.79556514323</v>
      </c>
      <c r="L33">
        <f t="shared" si="0"/>
        <v>5490186036.580101</v>
      </c>
      <c r="M33">
        <f t="shared" si="1"/>
        <v>839345.12341565697</v>
      </c>
      <c r="N33">
        <f t="shared" si="2"/>
        <v>38606827.886034846</v>
      </c>
      <c r="O33">
        <f t="shared" si="3"/>
        <v>144043499.74092621</v>
      </c>
      <c r="P33">
        <f t="shared" si="4"/>
        <v>39190023.692561202</v>
      </c>
      <c r="Q33">
        <f t="shared" si="5"/>
        <v>-5551117267.701129</v>
      </c>
      <c r="R33">
        <f t="shared" si="6"/>
        <v>73747848.020175308</v>
      </c>
      <c r="S33">
        <f t="shared" si="7"/>
        <v>43213610.767489024</v>
      </c>
      <c r="T33">
        <f t="shared" si="8"/>
        <v>5732369.2321169656</v>
      </c>
      <c r="U33">
        <f t="shared" si="9"/>
        <v>284442293.3416912</v>
      </c>
    </row>
    <row r="34" spans="1:21" x14ac:dyDescent="0.25">
      <c r="A34" s="8">
        <v>39692</v>
      </c>
      <c r="B34" s="9">
        <v>283916906.35448599</v>
      </c>
      <c r="C34" s="10">
        <v>56.7</v>
      </c>
      <c r="D34" s="10">
        <v>21.4</v>
      </c>
      <c r="E34" s="10">
        <v>30</v>
      </c>
      <c r="F34" s="6">
        <v>21</v>
      </c>
      <c r="G34">
        <f t="shared" si="10"/>
        <v>2008</v>
      </c>
      <c r="H34" s="28">
        <v>640355.01145315578</v>
      </c>
      <c r="I34">
        <v>0.9999850432126508</v>
      </c>
      <c r="J34">
        <v>147913.364396919</v>
      </c>
      <c r="L34">
        <f t="shared" ref="L34:L65" si="11">WSkWh</f>
        <v>5490186036.580101</v>
      </c>
      <c r="M34">
        <f t="shared" ref="M34:M65" si="12">LonHDD*C34</f>
        <v>3837973.2659409479</v>
      </c>
      <c r="N34">
        <f t="shared" ref="N34:N65" si="13">LonCDD*D34</f>
        <v>15529814.224833563</v>
      </c>
      <c r="O34">
        <f t="shared" ref="O34:O65" si="14">MonthDays*E34</f>
        <v>139396935.23315439</v>
      </c>
      <c r="P34">
        <f t="shared" ref="P34:P65" si="15">PeakDays*F34</f>
        <v>41149524.877189264</v>
      </c>
      <c r="Q34">
        <f t="shared" ref="Q34:Q65" si="16">Year*G34</f>
        <v>-5551117267.701129</v>
      </c>
      <c r="R34">
        <f t="shared" ref="R34:R65" si="17">Population*H34</f>
        <v>73778469.320515499</v>
      </c>
      <c r="S34">
        <f t="shared" ref="S34:S65" si="18">OntGDP*I34</f>
        <v>43213538.951813102</v>
      </c>
      <c r="T34">
        <f t="shared" ref="T34:T65" si="19">Customers*J34</f>
        <v>6232507.8153365534</v>
      </c>
      <c r="U34">
        <f t="shared" ref="U34:U65" si="20">SUM(L34:T34)</f>
        <v>262207532.56775531</v>
      </c>
    </row>
    <row r="35" spans="1:21" x14ac:dyDescent="0.25">
      <c r="A35" s="8">
        <v>39722</v>
      </c>
      <c r="B35" s="9">
        <v>262065574.00648001</v>
      </c>
      <c r="C35" s="10">
        <v>286.8</v>
      </c>
      <c r="D35" s="10">
        <v>0</v>
      </c>
      <c r="E35" s="10">
        <v>31</v>
      </c>
      <c r="F35" s="6">
        <v>22</v>
      </c>
      <c r="G35">
        <f t="shared" si="10"/>
        <v>2008</v>
      </c>
      <c r="H35" s="28">
        <v>640620.8972200827</v>
      </c>
      <c r="I35">
        <v>0.99998338136119891</v>
      </c>
      <c r="J35">
        <v>147734.84624076486</v>
      </c>
      <c r="L35">
        <f t="shared" si="11"/>
        <v>5490186036.580101</v>
      </c>
      <c r="M35">
        <f t="shared" si="12"/>
        <v>19413240.435129873</v>
      </c>
      <c r="N35">
        <f t="shared" si="13"/>
        <v>0</v>
      </c>
      <c r="O35">
        <f t="shared" si="14"/>
        <v>144043499.74092621</v>
      </c>
      <c r="P35">
        <f t="shared" si="15"/>
        <v>43109026.061817318</v>
      </c>
      <c r="Q35">
        <f t="shared" si="16"/>
        <v>-5551117267.701129</v>
      </c>
      <c r="R35">
        <f t="shared" si="17"/>
        <v>73809103.335315287</v>
      </c>
      <c r="S35">
        <f t="shared" si="18"/>
        <v>43213467.136256523</v>
      </c>
      <c r="T35">
        <f t="shared" si="19"/>
        <v>6224985.7377477791</v>
      </c>
      <c r="U35">
        <f t="shared" si="20"/>
        <v>268882091.32616472</v>
      </c>
    </row>
    <row r="36" spans="1:21" x14ac:dyDescent="0.25">
      <c r="A36" s="8">
        <v>39753</v>
      </c>
      <c r="B36" s="9">
        <v>268677317.44528002</v>
      </c>
      <c r="C36" s="10">
        <v>468.3</v>
      </c>
      <c r="D36" s="10">
        <v>0</v>
      </c>
      <c r="E36" s="10">
        <v>30</v>
      </c>
      <c r="F36" s="6">
        <v>20</v>
      </c>
      <c r="G36">
        <f t="shared" si="10"/>
        <v>2008</v>
      </c>
      <c r="H36" s="28">
        <v>640886.89338708424</v>
      </c>
      <c r="I36">
        <v>0.99998171951250869</v>
      </c>
      <c r="J36">
        <v>132210.43742287837</v>
      </c>
      <c r="L36">
        <f t="shared" si="11"/>
        <v>5490186036.580101</v>
      </c>
      <c r="M36">
        <f t="shared" si="12"/>
        <v>31698816.233512271</v>
      </c>
      <c r="N36">
        <f t="shared" si="13"/>
        <v>0</v>
      </c>
      <c r="O36">
        <f t="shared" si="14"/>
        <v>139396935.23315439</v>
      </c>
      <c r="P36">
        <f t="shared" si="15"/>
        <v>39190023.692561202</v>
      </c>
      <c r="Q36">
        <f t="shared" si="16"/>
        <v>-5551117267.701129</v>
      </c>
      <c r="R36">
        <f t="shared" si="17"/>
        <v>73839750.069853932</v>
      </c>
      <c r="S36">
        <f t="shared" si="18"/>
        <v>43213395.320819288</v>
      </c>
      <c r="T36">
        <f t="shared" si="19"/>
        <v>5570846.0683510592</v>
      </c>
      <c r="U36">
        <f t="shared" si="20"/>
        <v>271978535.49722368</v>
      </c>
    </row>
    <row r="37" spans="1:21" x14ac:dyDescent="0.25">
      <c r="A37" s="8">
        <v>39783</v>
      </c>
      <c r="B37" s="9">
        <v>298039893.54677999</v>
      </c>
      <c r="C37" s="10">
        <v>671</v>
      </c>
      <c r="D37" s="10">
        <v>0</v>
      </c>
      <c r="E37" s="10">
        <v>31</v>
      </c>
      <c r="F37" s="6">
        <v>21</v>
      </c>
      <c r="G37">
        <f t="shared" si="10"/>
        <v>2008</v>
      </c>
      <c r="H37" s="28">
        <v>641153.00000000035</v>
      </c>
      <c r="I37">
        <v>0.99998005766658038</v>
      </c>
      <c r="J37">
        <v>144232.51582020259</v>
      </c>
      <c r="L37">
        <f t="shared" si="11"/>
        <v>5490186036.580101</v>
      </c>
      <c r="M37">
        <f t="shared" si="12"/>
        <v>45419401.436444022</v>
      </c>
      <c r="N37">
        <f t="shared" si="13"/>
        <v>0</v>
      </c>
      <c r="O37">
        <f t="shared" si="14"/>
        <v>144043499.74092621</v>
      </c>
      <c r="P37">
        <f t="shared" si="15"/>
        <v>41149524.877189264</v>
      </c>
      <c r="Q37">
        <f t="shared" si="16"/>
        <v>-5551117267.701129</v>
      </c>
      <c r="R37">
        <f t="shared" si="17"/>
        <v>73870409.529412881</v>
      </c>
      <c r="S37">
        <f t="shared" si="18"/>
        <v>43213323.505501404</v>
      </c>
      <c r="T37">
        <f t="shared" si="19"/>
        <v>6077410.8258590195</v>
      </c>
      <c r="U37">
        <f t="shared" si="20"/>
        <v>292842338.79430503</v>
      </c>
    </row>
    <row r="38" spans="1:21" x14ac:dyDescent="0.25">
      <c r="A38" s="8">
        <v>39814</v>
      </c>
      <c r="B38" s="9">
        <v>307276829.89279997</v>
      </c>
      <c r="C38" s="10">
        <v>849.6</v>
      </c>
      <c r="D38" s="10">
        <v>0</v>
      </c>
      <c r="E38" s="10">
        <v>31</v>
      </c>
      <c r="F38" s="6">
        <v>21</v>
      </c>
      <c r="G38">
        <f t="shared" si="10"/>
        <v>2009</v>
      </c>
      <c r="H38" s="28">
        <v>641315.60632433277</v>
      </c>
      <c r="I38">
        <v>0.99733572136998705</v>
      </c>
      <c r="J38">
        <v>152228.28833328074</v>
      </c>
      <c r="L38">
        <f t="shared" si="11"/>
        <v>5490186036.580101</v>
      </c>
      <c r="M38">
        <f t="shared" si="12"/>
        <v>57508678.778543726</v>
      </c>
      <c r="N38">
        <f t="shared" si="13"/>
        <v>0</v>
      </c>
      <c r="O38">
        <f t="shared" si="14"/>
        <v>144043499.74092621</v>
      </c>
      <c r="P38">
        <f t="shared" si="15"/>
        <v>41149524.877189264</v>
      </c>
      <c r="Q38">
        <f t="shared" si="16"/>
        <v>-5553881768.3324547</v>
      </c>
      <c r="R38">
        <f t="shared" si="17"/>
        <v>73889144.208608806</v>
      </c>
      <c r="S38">
        <f t="shared" si="18"/>
        <v>43099050.666792326</v>
      </c>
      <c r="T38">
        <f t="shared" si="19"/>
        <v>6414322.3340286687</v>
      </c>
      <c r="U38">
        <f t="shared" si="20"/>
        <v>302408488.85373503</v>
      </c>
    </row>
    <row r="39" spans="1:21" x14ac:dyDescent="0.25">
      <c r="A39" s="8">
        <v>39845</v>
      </c>
      <c r="B39" s="9">
        <v>264065998.38260001</v>
      </c>
      <c r="C39" s="10">
        <v>612.70000000000005</v>
      </c>
      <c r="D39" s="10">
        <v>0</v>
      </c>
      <c r="E39" s="10">
        <v>28</v>
      </c>
      <c r="F39" s="6">
        <v>19</v>
      </c>
      <c r="G39">
        <f t="shared" si="10"/>
        <v>2009</v>
      </c>
      <c r="H39" s="28">
        <v>641478.25388814614</v>
      </c>
      <c r="I39">
        <v>0.99469837772729341</v>
      </c>
      <c r="J39">
        <v>127339.07582821291</v>
      </c>
      <c r="L39">
        <f t="shared" si="11"/>
        <v>5490186036.580101</v>
      </c>
      <c r="M39">
        <f t="shared" si="12"/>
        <v>41473125.573933311</v>
      </c>
      <c r="N39">
        <f t="shared" si="13"/>
        <v>0</v>
      </c>
      <c r="O39">
        <f t="shared" si="14"/>
        <v>130103806.21761078</v>
      </c>
      <c r="P39">
        <f t="shared" si="15"/>
        <v>37230522.50793314</v>
      </c>
      <c r="Q39">
        <f t="shared" si="16"/>
        <v>-5553881768.3324547</v>
      </c>
      <c r="R39">
        <f t="shared" si="17"/>
        <v>73907883.63920939</v>
      </c>
      <c r="S39">
        <f t="shared" si="18"/>
        <v>42985080.009924591</v>
      </c>
      <c r="T39">
        <f t="shared" si="19"/>
        <v>5365585.3785285288</v>
      </c>
      <c r="U39">
        <f t="shared" si="20"/>
        <v>267370271.57478547</v>
      </c>
    </row>
    <row r="40" spans="1:21" x14ac:dyDescent="0.25">
      <c r="A40" s="8">
        <v>39873</v>
      </c>
      <c r="B40" s="9">
        <v>278082458.00470001</v>
      </c>
      <c r="C40" s="10">
        <v>533.29999999999995</v>
      </c>
      <c r="D40" s="10">
        <v>0</v>
      </c>
      <c r="E40" s="10">
        <v>31</v>
      </c>
      <c r="F40" s="6">
        <v>22</v>
      </c>
      <c r="G40">
        <f t="shared" si="10"/>
        <v>2009</v>
      </c>
      <c r="H40" s="28">
        <v>641640.9427018991</v>
      </c>
      <c r="I40">
        <v>0.99206800824720187</v>
      </c>
      <c r="J40">
        <v>165350.29587366036</v>
      </c>
      <c r="L40">
        <f t="shared" si="11"/>
        <v>5490186036.580101</v>
      </c>
      <c r="M40">
        <f t="shared" si="12"/>
        <v>36098609.219158858</v>
      </c>
      <c r="N40">
        <f t="shared" si="13"/>
        <v>0</v>
      </c>
      <c r="O40">
        <f t="shared" si="14"/>
        <v>144043499.74092621</v>
      </c>
      <c r="P40">
        <f t="shared" si="15"/>
        <v>43109026.061817318</v>
      </c>
      <c r="Q40">
        <f t="shared" si="16"/>
        <v>-5553881768.3324547</v>
      </c>
      <c r="R40">
        <f t="shared" si="17"/>
        <v>73926627.822419614</v>
      </c>
      <c r="S40">
        <f t="shared" si="18"/>
        <v>42871410.73581183</v>
      </c>
      <c r="T40">
        <f t="shared" si="19"/>
        <v>6967233.9311772538</v>
      </c>
      <c r="U40">
        <f t="shared" si="20"/>
        <v>283320675.75895715</v>
      </c>
    </row>
    <row r="41" spans="1:21" x14ac:dyDescent="0.25">
      <c r="A41" s="8">
        <v>39904</v>
      </c>
      <c r="B41" s="9">
        <v>250781054.79998001</v>
      </c>
      <c r="C41" s="10">
        <v>307</v>
      </c>
      <c r="D41" s="10">
        <v>3.2</v>
      </c>
      <c r="E41" s="10">
        <v>30</v>
      </c>
      <c r="F41" s="6">
        <v>20</v>
      </c>
      <c r="G41">
        <f t="shared" si="10"/>
        <v>2009</v>
      </c>
      <c r="H41" s="28">
        <v>641803.67277605331</v>
      </c>
      <c r="I41">
        <v>0.98944459448731314</v>
      </c>
      <c r="J41">
        <v>136684.57798194335</v>
      </c>
      <c r="L41">
        <f t="shared" si="11"/>
        <v>5490186036.580101</v>
      </c>
      <c r="M41">
        <f t="shared" si="12"/>
        <v>20780560.71682312</v>
      </c>
      <c r="N41">
        <f t="shared" si="13"/>
        <v>2322215.2111900658</v>
      </c>
      <c r="O41">
        <f t="shared" si="14"/>
        <v>139396935.23315439</v>
      </c>
      <c r="P41">
        <f t="shared" si="15"/>
        <v>39190023.692561202</v>
      </c>
      <c r="Q41">
        <f t="shared" si="16"/>
        <v>-5553881768.3324547</v>
      </c>
      <c r="R41">
        <f t="shared" si="17"/>
        <v>73945376.759444833</v>
      </c>
      <c r="S41">
        <f t="shared" si="18"/>
        <v>42758042.047480792</v>
      </c>
      <c r="T41">
        <f t="shared" si="19"/>
        <v>5759369.3712654477</v>
      </c>
      <c r="U41">
        <f t="shared" si="20"/>
        <v>260456791.27956665</v>
      </c>
    </row>
    <row r="42" spans="1:21" x14ac:dyDescent="0.25">
      <c r="A42" s="8">
        <v>39934</v>
      </c>
      <c r="B42" s="9">
        <v>250742745.14269</v>
      </c>
      <c r="C42" s="10">
        <v>156.9</v>
      </c>
      <c r="D42" s="10">
        <v>3.1</v>
      </c>
      <c r="E42" s="10">
        <v>31</v>
      </c>
      <c r="F42" s="6">
        <v>20</v>
      </c>
      <c r="G42">
        <f t="shared" si="10"/>
        <v>2009</v>
      </c>
      <c r="H42" s="28">
        <v>641966.444121073</v>
      </c>
      <c r="I42">
        <v>0.98682811805399728</v>
      </c>
      <c r="J42">
        <v>135819.35796619664</v>
      </c>
      <c r="L42">
        <f t="shared" si="11"/>
        <v>5490186036.580101</v>
      </c>
      <c r="M42">
        <f t="shared" si="12"/>
        <v>10620423.376122305</v>
      </c>
      <c r="N42">
        <f t="shared" si="13"/>
        <v>2249645.9858403765</v>
      </c>
      <c r="O42">
        <f t="shared" si="14"/>
        <v>144043499.74092621</v>
      </c>
      <c r="P42">
        <f t="shared" si="15"/>
        <v>39190023.692561202</v>
      </c>
      <c r="Q42">
        <f t="shared" si="16"/>
        <v>-5553881768.3324547</v>
      </c>
      <c r="R42">
        <f t="shared" si="17"/>
        <v>73964130.451490656</v>
      </c>
      <c r="S42">
        <f t="shared" si="18"/>
        <v>42644973.150065742</v>
      </c>
      <c r="T42">
        <f t="shared" si="19"/>
        <v>5722912.283482247</v>
      </c>
      <c r="U42">
        <f t="shared" si="20"/>
        <v>254739876.92813519</v>
      </c>
    </row>
    <row r="43" spans="1:21" x14ac:dyDescent="0.25">
      <c r="A43" s="8">
        <v>39965</v>
      </c>
      <c r="B43" s="9">
        <v>265479494.76989001</v>
      </c>
      <c r="C43" s="10">
        <v>49.7</v>
      </c>
      <c r="D43" s="10">
        <v>35.5</v>
      </c>
      <c r="E43" s="10">
        <v>30</v>
      </c>
      <c r="F43" s="6">
        <v>22</v>
      </c>
      <c r="G43">
        <f t="shared" si="10"/>
        <v>2009</v>
      </c>
      <c r="H43" s="28">
        <v>642129.25674742507</v>
      </c>
      <c r="I43">
        <v>0.98421856060226387</v>
      </c>
      <c r="J43">
        <v>92032.425528619802</v>
      </c>
      <c r="L43">
        <f t="shared" si="11"/>
        <v>5490186036.580101</v>
      </c>
      <c r="M43">
        <f t="shared" si="12"/>
        <v>3364149.4059482384</v>
      </c>
      <c r="N43">
        <f t="shared" si="13"/>
        <v>25762074.999139793</v>
      </c>
      <c r="O43">
        <f t="shared" si="14"/>
        <v>139396935.23315439</v>
      </c>
      <c r="P43">
        <f t="shared" si="15"/>
        <v>43109026.061817318</v>
      </c>
      <c r="Q43">
        <f t="shared" si="16"/>
        <v>-5553881768.3324547</v>
      </c>
      <c r="R43">
        <f t="shared" si="17"/>
        <v>73982888.899763048</v>
      </c>
      <c r="S43">
        <f t="shared" si="18"/>
        <v>42532203.250802867</v>
      </c>
      <c r="T43">
        <f t="shared" si="19"/>
        <v>3877897.1305952528</v>
      </c>
      <c r="U43">
        <f t="shared" si="20"/>
        <v>268329443.22886741</v>
      </c>
    </row>
    <row r="44" spans="1:21" x14ac:dyDescent="0.25">
      <c r="A44" s="8">
        <v>39995</v>
      </c>
      <c r="B44" s="9">
        <v>274906308.27781999</v>
      </c>
      <c r="C44" s="10">
        <v>20.2</v>
      </c>
      <c r="D44" s="10">
        <v>29.4</v>
      </c>
      <c r="E44" s="10">
        <v>31</v>
      </c>
      <c r="F44" s="6">
        <v>22</v>
      </c>
      <c r="G44">
        <f t="shared" si="10"/>
        <v>2009</v>
      </c>
      <c r="H44" s="28">
        <v>642292.11066557909</v>
      </c>
      <c r="I44">
        <v>0.9816159038356338</v>
      </c>
      <c r="J44">
        <v>185305.2606530241</v>
      </c>
      <c r="L44">
        <f t="shared" si="11"/>
        <v>5490186036.580101</v>
      </c>
      <c r="M44">
        <f t="shared" si="12"/>
        <v>1367320.2816932476</v>
      </c>
      <c r="N44">
        <f t="shared" si="13"/>
        <v>21335352.252808727</v>
      </c>
      <c r="O44">
        <f t="shared" si="14"/>
        <v>144043499.74092621</v>
      </c>
      <c r="P44">
        <f t="shared" si="15"/>
        <v>43109026.061817318</v>
      </c>
      <c r="Q44">
        <f t="shared" si="16"/>
        <v>-5553881768.3324547</v>
      </c>
      <c r="R44">
        <f t="shared" si="17"/>
        <v>74001652.105468243</v>
      </c>
      <c r="S44">
        <f t="shared" si="18"/>
        <v>42419731.559024721</v>
      </c>
      <c r="T44">
        <f t="shared" si="19"/>
        <v>7808060.4139581481</v>
      </c>
      <c r="U44">
        <f t="shared" si="20"/>
        <v>270388910.66334242</v>
      </c>
    </row>
    <row r="45" spans="1:21" x14ac:dyDescent="0.25">
      <c r="A45" s="8">
        <v>40026</v>
      </c>
      <c r="B45" s="9">
        <v>300712862.66684002</v>
      </c>
      <c r="C45" s="10">
        <v>17.899999999999999</v>
      </c>
      <c r="D45" s="10">
        <v>71.900000000000006</v>
      </c>
      <c r="E45" s="10">
        <v>31</v>
      </c>
      <c r="F45" s="6">
        <v>20</v>
      </c>
      <c r="G45">
        <f t="shared" si="10"/>
        <v>2009</v>
      </c>
      <c r="H45" s="28">
        <v>642455.00588600745</v>
      </c>
      <c r="I45">
        <v>0.97902012950601125</v>
      </c>
      <c r="J45">
        <v>169976.56811465425</v>
      </c>
      <c r="L45">
        <f t="shared" si="11"/>
        <v>5490186036.580101</v>
      </c>
      <c r="M45">
        <f t="shared" si="12"/>
        <v>1211635.2991242143</v>
      </c>
      <c r="N45">
        <f t="shared" si="13"/>
        <v>52177273.026426792</v>
      </c>
      <c r="O45">
        <f t="shared" si="14"/>
        <v>144043499.74092621</v>
      </c>
      <c r="P45">
        <f t="shared" si="15"/>
        <v>39190023.692561202</v>
      </c>
      <c r="Q45">
        <f t="shared" si="16"/>
        <v>-5553881768.3324547</v>
      </c>
      <c r="R45">
        <f t="shared" si="17"/>
        <v>74020420.069812834</v>
      </c>
      <c r="S45">
        <f t="shared" si="18"/>
        <v>42307557.286154717</v>
      </c>
      <c r="T45">
        <f t="shared" si="19"/>
        <v>7162167.4857984306</v>
      </c>
      <c r="U45">
        <f t="shared" si="20"/>
        <v>296416844.84844929</v>
      </c>
    </row>
    <row r="46" spans="1:21" x14ac:dyDescent="0.25">
      <c r="A46" s="8">
        <v>40057</v>
      </c>
      <c r="B46" s="9">
        <v>263969677.20096001</v>
      </c>
      <c r="C46" s="10">
        <v>71.2</v>
      </c>
      <c r="D46" s="10">
        <v>15.9</v>
      </c>
      <c r="E46" s="10">
        <v>30</v>
      </c>
      <c r="F46" s="6">
        <v>21</v>
      </c>
      <c r="G46">
        <f t="shared" si="10"/>
        <v>2009</v>
      </c>
      <c r="H46" s="28">
        <v>642617.94241918484</v>
      </c>
      <c r="I46">
        <v>0.97643121941355526</v>
      </c>
      <c r="J46">
        <v>140282.40590404984</v>
      </c>
      <c r="L46">
        <f t="shared" si="11"/>
        <v>5490186036.580101</v>
      </c>
      <c r="M46">
        <f t="shared" si="12"/>
        <v>4819465.5473544179</v>
      </c>
      <c r="N46">
        <f t="shared" si="13"/>
        <v>11538506.83060064</v>
      </c>
      <c r="O46">
        <f t="shared" si="14"/>
        <v>139396935.23315439</v>
      </c>
      <c r="P46">
        <f t="shared" si="15"/>
        <v>41149524.877189264</v>
      </c>
      <c r="Q46">
        <f t="shared" si="16"/>
        <v>-5553881768.3324547</v>
      </c>
      <c r="R46">
        <f t="shared" si="17"/>
        <v>74039192.794003651</v>
      </c>
      <c r="S46">
        <f t="shared" si="18"/>
        <v>42195679.64570155</v>
      </c>
      <c r="T46">
        <f t="shared" si="19"/>
        <v>5910968.1854374539</v>
      </c>
      <c r="U46">
        <f t="shared" si="20"/>
        <v>255354541.36108837</v>
      </c>
    </row>
    <row r="47" spans="1:21" x14ac:dyDescent="0.25">
      <c r="A47" s="8">
        <v>40087</v>
      </c>
      <c r="B47" s="9">
        <v>258962858.78830001</v>
      </c>
      <c r="C47" s="10">
        <v>301.2</v>
      </c>
      <c r="D47" s="10">
        <v>0</v>
      </c>
      <c r="E47" s="10">
        <v>31</v>
      </c>
      <c r="F47" s="6">
        <v>21</v>
      </c>
      <c r="G47">
        <f t="shared" si="10"/>
        <v>2009</v>
      </c>
      <c r="H47" s="28">
        <v>642780.92027558899</v>
      </c>
      <c r="I47">
        <v>0.97384915540655226</v>
      </c>
      <c r="J47">
        <v>144565.26153386346</v>
      </c>
      <c r="L47">
        <f t="shared" si="11"/>
        <v>5490186036.580101</v>
      </c>
      <c r="M47">
        <f t="shared" si="12"/>
        <v>20387963.804257732</v>
      </c>
      <c r="N47">
        <f t="shared" si="13"/>
        <v>0</v>
      </c>
      <c r="O47">
        <f t="shared" si="14"/>
        <v>144043499.74092621</v>
      </c>
      <c r="P47">
        <f t="shared" si="15"/>
        <v>41149524.877189264</v>
      </c>
      <c r="Q47">
        <f t="shared" si="16"/>
        <v>-5553881768.3324547</v>
      </c>
      <c r="R47">
        <f t="shared" si="17"/>
        <v>74057970.279247895</v>
      </c>
      <c r="S47">
        <f t="shared" si="18"/>
        <v>42084097.853253707</v>
      </c>
      <c r="T47">
        <f t="shared" si="19"/>
        <v>6091431.4673971711</v>
      </c>
      <c r="U47">
        <f t="shared" si="20"/>
        <v>264118756.26991794</v>
      </c>
    </row>
    <row r="48" spans="1:21" x14ac:dyDescent="0.25">
      <c r="A48" s="8">
        <v>40118</v>
      </c>
      <c r="B48" s="9">
        <v>258162607.58963999</v>
      </c>
      <c r="C48" s="10">
        <v>356.7</v>
      </c>
      <c r="D48" s="10">
        <v>0</v>
      </c>
      <c r="E48" s="10">
        <v>30</v>
      </c>
      <c r="F48" s="6">
        <v>21</v>
      </c>
      <c r="G48">
        <f t="shared" si="10"/>
        <v>2009</v>
      </c>
      <c r="H48" s="28">
        <v>642943.93946569995</v>
      </c>
      <c r="I48">
        <v>0.97127391938128893</v>
      </c>
      <c r="J48">
        <v>143707.45097755839</v>
      </c>
      <c r="L48">
        <f t="shared" si="11"/>
        <v>5490186036.580101</v>
      </c>
      <c r="M48">
        <f t="shared" si="12"/>
        <v>24144710.122771356</v>
      </c>
      <c r="N48">
        <f t="shared" si="13"/>
        <v>0</v>
      </c>
      <c r="O48">
        <f t="shared" si="14"/>
        <v>139396935.23315439</v>
      </c>
      <c r="P48">
        <f t="shared" si="15"/>
        <v>41149524.877189264</v>
      </c>
      <c r="Q48">
        <f t="shared" si="16"/>
        <v>-5553881768.3324547</v>
      </c>
      <c r="R48">
        <f t="shared" si="17"/>
        <v>74076752.526753008</v>
      </c>
      <c r="S48">
        <f t="shared" si="18"/>
        <v>41972811.126473971</v>
      </c>
      <c r="T48">
        <f t="shared" si="19"/>
        <v>6055286.586114483</v>
      </c>
      <c r="U48">
        <f t="shared" si="20"/>
        <v>263100288.720103</v>
      </c>
    </row>
    <row r="49" spans="1:21" x14ac:dyDescent="0.25">
      <c r="A49" s="8">
        <v>40148</v>
      </c>
      <c r="B49" s="9">
        <v>292766418.03745002</v>
      </c>
      <c r="C49" s="10">
        <v>637.29999999999995</v>
      </c>
      <c r="D49" s="10">
        <v>0</v>
      </c>
      <c r="E49" s="10">
        <v>31</v>
      </c>
      <c r="F49" s="6">
        <v>21</v>
      </c>
      <c r="G49">
        <f t="shared" si="10"/>
        <v>2009</v>
      </c>
      <c r="H49" s="28">
        <v>643107.0000000007</v>
      </c>
      <c r="I49">
        <v>0.96870549328192534</v>
      </c>
      <c r="J49">
        <v>115825.05892621925</v>
      </c>
      <c r="L49">
        <f t="shared" si="11"/>
        <v>5490186036.580101</v>
      </c>
      <c r="M49">
        <f t="shared" si="12"/>
        <v>43138277.996193402</v>
      </c>
      <c r="N49">
        <f t="shared" si="13"/>
        <v>0</v>
      </c>
      <c r="O49">
        <f t="shared" si="14"/>
        <v>144043499.74092621</v>
      </c>
      <c r="P49">
        <f t="shared" si="15"/>
        <v>41149524.877189264</v>
      </c>
      <c r="Q49">
        <f t="shared" si="16"/>
        <v>-5553881768.3324547</v>
      </c>
      <c r="R49">
        <f t="shared" si="17"/>
        <v>74095539.537726805</v>
      </c>
      <c r="S49">
        <f t="shared" si="18"/>
        <v>41861818.685093924</v>
      </c>
      <c r="T49">
        <f t="shared" si="19"/>
        <v>4880428.4042403596</v>
      </c>
      <c r="U49">
        <f t="shared" si="20"/>
        <v>285473357.48901582</v>
      </c>
    </row>
    <row r="50" spans="1:21" x14ac:dyDescent="0.25">
      <c r="A50" s="8">
        <v>40179</v>
      </c>
      <c r="B50" s="9">
        <v>301373371.72127002</v>
      </c>
      <c r="C50" s="10">
        <v>733.1</v>
      </c>
      <c r="D50" s="10">
        <v>0</v>
      </c>
      <c r="E50" s="10">
        <v>31</v>
      </c>
      <c r="F50" s="6">
        <v>20</v>
      </c>
      <c r="G50">
        <f t="shared" si="10"/>
        <v>2010</v>
      </c>
      <c r="H50" s="28">
        <v>643459.18727764953</v>
      </c>
      <c r="I50">
        <v>0.97105951475982266</v>
      </c>
      <c r="J50">
        <v>160300.65781917243</v>
      </c>
      <c r="L50">
        <f t="shared" si="11"/>
        <v>5490186036.580101</v>
      </c>
      <c r="M50">
        <f t="shared" si="12"/>
        <v>49622895.965807915</v>
      </c>
      <c r="N50">
        <f t="shared" si="13"/>
        <v>0</v>
      </c>
      <c r="O50">
        <f t="shared" si="14"/>
        <v>144043499.74092621</v>
      </c>
      <c r="P50">
        <f t="shared" si="15"/>
        <v>39190023.692561202</v>
      </c>
      <c r="Q50">
        <f t="shared" si="16"/>
        <v>-5556646268.9637794</v>
      </c>
      <c r="R50">
        <f t="shared" si="17"/>
        <v>74136116.776593298</v>
      </c>
      <c r="S50">
        <f t="shared" si="18"/>
        <v>41963545.805433355</v>
      </c>
      <c r="T50">
        <f t="shared" si="19"/>
        <v>6754461.3479320817</v>
      </c>
      <c r="U50">
        <f t="shared" si="20"/>
        <v>289250310.94557518</v>
      </c>
    </row>
    <row r="51" spans="1:21" x14ac:dyDescent="0.25">
      <c r="A51" s="8">
        <v>40210</v>
      </c>
      <c r="B51" s="9">
        <v>268164437.27344999</v>
      </c>
      <c r="C51" s="10">
        <v>633.4</v>
      </c>
      <c r="D51" s="10">
        <v>0</v>
      </c>
      <c r="E51" s="10">
        <v>28</v>
      </c>
      <c r="F51" s="6">
        <v>19</v>
      </c>
      <c r="G51">
        <f t="shared" si="10"/>
        <v>2010</v>
      </c>
      <c r="H51" s="28">
        <v>643811.56742503692</v>
      </c>
      <c r="I51">
        <v>0.97341925667303975</v>
      </c>
      <c r="J51">
        <v>142476.68515427448</v>
      </c>
      <c r="L51">
        <f t="shared" si="11"/>
        <v>5490186036.580101</v>
      </c>
      <c r="M51">
        <f t="shared" si="12"/>
        <v>42874290.417054608</v>
      </c>
      <c r="N51">
        <f t="shared" si="13"/>
        <v>0</v>
      </c>
      <c r="O51">
        <f t="shared" si="14"/>
        <v>130103806.21761078</v>
      </c>
      <c r="P51">
        <f t="shared" si="15"/>
        <v>37230522.50793314</v>
      </c>
      <c r="Q51">
        <f t="shared" si="16"/>
        <v>-5556646268.9637794</v>
      </c>
      <c r="R51">
        <f t="shared" si="17"/>
        <v>74176716.236936688</v>
      </c>
      <c r="S51">
        <f t="shared" si="18"/>
        <v>42065520.129724666</v>
      </c>
      <c r="T51">
        <f t="shared" si="19"/>
        <v>6003426.7853199998</v>
      </c>
      <c r="U51">
        <f t="shared" si="20"/>
        <v>265994049.91090015</v>
      </c>
    </row>
    <row r="52" spans="1:21" x14ac:dyDescent="0.25">
      <c r="A52" s="8">
        <v>40238</v>
      </c>
      <c r="B52" s="9">
        <v>269584961.72100997</v>
      </c>
      <c r="C52" s="10">
        <v>450.2</v>
      </c>
      <c r="D52" s="10">
        <v>0</v>
      </c>
      <c r="E52" s="10">
        <v>31</v>
      </c>
      <c r="F52" s="6">
        <v>23</v>
      </c>
      <c r="G52">
        <f t="shared" si="10"/>
        <v>2010</v>
      </c>
      <c r="H52" s="28">
        <v>644164.14054778428</v>
      </c>
      <c r="I52">
        <v>0.97578473292263102</v>
      </c>
      <c r="J52">
        <v>168740.27574897537</v>
      </c>
      <c r="L52">
        <f t="shared" si="11"/>
        <v>5490186036.580101</v>
      </c>
      <c r="M52">
        <f t="shared" si="12"/>
        <v>30473643.109816834</v>
      </c>
      <c r="N52">
        <f t="shared" si="13"/>
        <v>0</v>
      </c>
      <c r="O52">
        <f t="shared" si="14"/>
        <v>144043499.74092621</v>
      </c>
      <c r="P52">
        <f t="shared" si="15"/>
        <v>45068527.24644538</v>
      </c>
      <c r="Q52">
        <f t="shared" si="16"/>
        <v>-5556646268.9637794</v>
      </c>
      <c r="R52">
        <f t="shared" si="17"/>
        <v>74217337.930926129</v>
      </c>
      <c r="S52">
        <f t="shared" si="18"/>
        <v>42167742.258690618</v>
      </c>
      <c r="T52">
        <f t="shared" si="19"/>
        <v>7110074.8174817404</v>
      </c>
      <c r="U52">
        <f t="shared" si="20"/>
        <v>276620592.72060806</v>
      </c>
    </row>
    <row r="53" spans="1:21" x14ac:dyDescent="0.25">
      <c r="A53" s="8">
        <v>40269</v>
      </c>
      <c r="B53" s="9">
        <v>242909549.61668</v>
      </c>
      <c r="C53" s="10">
        <v>236.4</v>
      </c>
      <c r="D53" s="10">
        <v>0</v>
      </c>
      <c r="E53" s="10">
        <v>30</v>
      </c>
      <c r="F53" s="6">
        <v>20</v>
      </c>
      <c r="G53">
        <f t="shared" si="10"/>
        <v>2010</v>
      </c>
      <c r="H53" s="28">
        <v>644516.90675157146</v>
      </c>
      <c r="I53">
        <v>0.97815595744343109</v>
      </c>
      <c r="J53">
        <v>144312.72798220124</v>
      </c>
      <c r="L53">
        <f t="shared" si="11"/>
        <v>5490186036.580101</v>
      </c>
      <c r="M53">
        <f t="shared" si="12"/>
        <v>16001708.643182365</v>
      </c>
      <c r="N53">
        <f t="shared" si="13"/>
        <v>0</v>
      </c>
      <c r="O53">
        <f t="shared" si="14"/>
        <v>139396935.23315439</v>
      </c>
      <c r="P53">
        <f t="shared" si="15"/>
        <v>39190023.692561202</v>
      </c>
      <c r="Q53">
        <f t="shared" si="16"/>
        <v>-5556646268.9637794</v>
      </c>
      <c r="R53">
        <f t="shared" si="17"/>
        <v>74257981.870737523</v>
      </c>
      <c r="S53">
        <f t="shared" si="18"/>
        <v>42270212.794513717</v>
      </c>
      <c r="T53">
        <f t="shared" si="19"/>
        <v>6080790.6619446902</v>
      </c>
      <c r="U53">
        <f t="shared" si="20"/>
        <v>250737420.51241571</v>
      </c>
    </row>
    <row r="54" spans="1:21" x14ac:dyDescent="0.25">
      <c r="A54" s="8">
        <v>40299</v>
      </c>
      <c r="B54" s="9">
        <v>269054896.24094999</v>
      </c>
      <c r="C54" s="10">
        <v>121.1</v>
      </c>
      <c r="D54" s="10">
        <v>34.9</v>
      </c>
      <c r="E54" s="10">
        <v>31</v>
      </c>
      <c r="F54" s="6">
        <v>20</v>
      </c>
      <c r="G54">
        <f t="shared" si="10"/>
        <v>2010</v>
      </c>
      <c r="H54" s="28">
        <v>644869.86614213616</v>
      </c>
      <c r="I54">
        <v>0.98053294420413761</v>
      </c>
      <c r="J54">
        <v>142173.63591273141</v>
      </c>
      <c r="L54">
        <f t="shared" si="11"/>
        <v>5490186036.580101</v>
      </c>
      <c r="M54">
        <f t="shared" si="12"/>
        <v>8197152.7778738756</v>
      </c>
      <c r="N54">
        <f t="shared" si="13"/>
        <v>25326659.647041652</v>
      </c>
      <c r="O54">
        <f t="shared" si="14"/>
        <v>144043499.74092621</v>
      </c>
      <c r="P54">
        <f t="shared" si="15"/>
        <v>39190023.692561202</v>
      </c>
      <c r="Q54">
        <f t="shared" si="16"/>
        <v>-5556646268.9637794</v>
      </c>
      <c r="R54">
        <f t="shared" si="17"/>
        <v>74298648.068553433</v>
      </c>
      <c r="S54">
        <f t="shared" si="18"/>
        <v>42372932.340839863</v>
      </c>
      <c r="T54">
        <f t="shared" si="19"/>
        <v>5990657.4404129321</v>
      </c>
      <c r="U54">
        <f t="shared" si="20"/>
        <v>272959341.32453007</v>
      </c>
    </row>
    <row r="55" spans="1:21" x14ac:dyDescent="0.25">
      <c r="A55" s="8">
        <v>40330</v>
      </c>
      <c r="B55" s="9">
        <v>288397187.62551999</v>
      </c>
      <c r="C55" s="10">
        <v>23.6</v>
      </c>
      <c r="D55" s="10">
        <v>57.5</v>
      </c>
      <c r="E55" s="10">
        <v>30</v>
      </c>
      <c r="F55" s="6">
        <v>22</v>
      </c>
      <c r="G55">
        <f t="shared" si="10"/>
        <v>2010</v>
      </c>
      <c r="H55" s="28">
        <v>645223.01882527408</v>
      </c>
      <c r="I55">
        <v>0.98291570720739274</v>
      </c>
      <c r="J55">
        <v>155897.93561948818</v>
      </c>
      <c r="L55">
        <f t="shared" si="11"/>
        <v>5490186036.580101</v>
      </c>
      <c r="M55">
        <f t="shared" si="12"/>
        <v>1597463.2994039925</v>
      </c>
      <c r="N55">
        <f t="shared" si="13"/>
        <v>41727304.576071493</v>
      </c>
      <c r="O55">
        <f t="shared" si="14"/>
        <v>139396935.23315439</v>
      </c>
      <c r="P55">
        <f t="shared" si="15"/>
        <v>43109026.061817318</v>
      </c>
      <c r="Q55">
        <f t="shared" si="16"/>
        <v>-5556646268.9637794</v>
      </c>
      <c r="R55">
        <f t="shared" si="17"/>
        <v>74339336.536563113</v>
      </c>
      <c r="S55">
        <f t="shared" si="18"/>
        <v>42475901.502781831</v>
      </c>
      <c r="T55">
        <f t="shared" si="19"/>
        <v>6568947.3436352573</v>
      </c>
      <c r="U55">
        <f t="shared" si="20"/>
        <v>282754682.16974908</v>
      </c>
    </row>
    <row r="56" spans="1:21" x14ac:dyDescent="0.25">
      <c r="A56" s="8">
        <v>40360</v>
      </c>
      <c r="B56" s="9">
        <v>334725938.08823001</v>
      </c>
      <c r="C56" s="10">
        <v>5.6</v>
      </c>
      <c r="D56" s="10">
        <v>129.69999999999999</v>
      </c>
      <c r="E56" s="10">
        <v>31</v>
      </c>
      <c r="F56" s="6">
        <v>21</v>
      </c>
      <c r="G56">
        <f t="shared" si="10"/>
        <v>2010</v>
      </c>
      <c r="H56" s="28">
        <v>645576.36490683886</v>
      </c>
      <c r="I56">
        <v>0.98530426048986619</v>
      </c>
      <c r="J56">
        <v>146680.25015394701</v>
      </c>
      <c r="L56">
        <f t="shared" si="11"/>
        <v>5490186036.580101</v>
      </c>
      <c r="M56">
        <f t="shared" si="12"/>
        <v>379059.08799416764</v>
      </c>
      <c r="N56">
        <f t="shared" si="13"/>
        <v>94122285.278547347</v>
      </c>
      <c r="O56">
        <f t="shared" si="14"/>
        <v>144043499.74092621</v>
      </c>
      <c r="P56">
        <f t="shared" si="15"/>
        <v>41149524.877189264</v>
      </c>
      <c r="Q56">
        <f t="shared" si="16"/>
        <v>-5556646268.9637794</v>
      </c>
      <c r="R56">
        <f t="shared" si="17"/>
        <v>74380047.286962479</v>
      </c>
      <c r="S56">
        <f t="shared" si="18"/>
        <v>42579120.886922851</v>
      </c>
      <c r="T56">
        <f t="shared" si="19"/>
        <v>6180549.0610491289</v>
      </c>
      <c r="U56">
        <f t="shared" si="20"/>
        <v>336373853.8359133</v>
      </c>
    </row>
    <row r="57" spans="1:21" x14ac:dyDescent="0.25">
      <c r="A57" s="8">
        <v>40391</v>
      </c>
      <c r="B57" s="9">
        <v>325611196.93184</v>
      </c>
      <c r="C57" s="10">
        <v>6</v>
      </c>
      <c r="D57" s="10">
        <v>121.7</v>
      </c>
      <c r="E57" s="10">
        <v>31</v>
      </c>
      <c r="F57" s="6">
        <v>21</v>
      </c>
      <c r="G57">
        <f t="shared" si="10"/>
        <v>2010</v>
      </c>
      <c r="H57" s="28">
        <v>645929.90449274203</v>
      </c>
      <c r="I57">
        <v>0.98769861812233761</v>
      </c>
      <c r="J57">
        <v>150891.67140432599</v>
      </c>
      <c r="L57">
        <f t="shared" si="11"/>
        <v>5490186036.580101</v>
      </c>
      <c r="M57">
        <f t="shared" si="12"/>
        <v>406134.73713660822</v>
      </c>
      <c r="N57">
        <f t="shared" si="13"/>
        <v>88316747.25057219</v>
      </c>
      <c r="O57">
        <f t="shared" si="14"/>
        <v>144043499.74092621</v>
      </c>
      <c r="P57">
        <f t="shared" si="15"/>
        <v>41149524.877189264</v>
      </c>
      <c r="Q57">
        <f t="shared" si="16"/>
        <v>-5556646268.9637794</v>
      </c>
      <c r="R57">
        <f t="shared" si="17"/>
        <v>74420780.331954122</v>
      </c>
      <c r="S57">
        <f t="shared" si="18"/>
        <v>42682591.101320222</v>
      </c>
      <c r="T57">
        <f t="shared" si="19"/>
        <v>6358002.369367009</v>
      </c>
      <c r="U57">
        <f t="shared" si="20"/>
        <v>330917048.02478737</v>
      </c>
    </row>
    <row r="58" spans="1:21" x14ac:dyDescent="0.25">
      <c r="A58" s="8">
        <v>40422</v>
      </c>
      <c r="B58" s="9">
        <v>264224371.98183998</v>
      </c>
      <c r="C58" s="10">
        <v>87.9</v>
      </c>
      <c r="D58" s="10">
        <v>24.1</v>
      </c>
      <c r="E58" s="10">
        <v>30</v>
      </c>
      <c r="F58" s="6">
        <v>21</v>
      </c>
      <c r="G58">
        <f t="shared" si="10"/>
        <v>2010</v>
      </c>
      <c r="H58" s="28">
        <v>646283.63768895308</v>
      </c>
      <c r="I58">
        <v>0.99009879420977998</v>
      </c>
      <c r="J58">
        <v>144053.9291913762</v>
      </c>
      <c r="L58">
        <f t="shared" si="11"/>
        <v>5490186036.580101</v>
      </c>
      <c r="M58">
        <f t="shared" si="12"/>
        <v>5949873.8990513105</v>
      </c>
      <c r="N58">
        <f t="shared" si="13"/>
        <v>17489183.309275184</v>
      </c>
      <c r="O58">
        <f t="shared" si="14"/>
        <v>139396935.23315439</v>
      </c>
      <c r="P58">
        <f t="shared" si="15"/>
        <v>41149524.877189264</v>
      </c>
      <c r="Q58">
        <f t="shared" si="16"/>
        <v>-5556646268.9637794</v>
      </c>
      <c r="R58">
        <f t="shared" si="17"/>
        <v>74461535.683747306</v>
      </c>
      <c r="S58">
        <f t="shared" si="18"/>
        <v>42786312.755508848</v>
      </c>
      <c r="T58">
        <f t="shared" si="19"/>
        <v>6069885.8630917054</v>
      </c>
      <c r="U58">
        <f t="shared" si="20"/>
        <v>260843019.23734063</v>
      </c>
    </row>
    <row r="59" spans="1:21" x14ac:dyDescent="0.25">
      <c r="A59" s="8">
        <v>40452</v>
      </c>
      <c r="B59" s="9">
        <v>254480106.5099</v>
      </c>
      <c r="C59" s="10">
        <v>239.5</v>
      </c>
      <c r="D59" s="10">
        <v>0</v>
      </c>
      <c r="E59" s="10">
        <v>31</v>
      </c>
      <c r="F59" s="6">
        <v>20</v>
      </c>
      <c r="G59">
        <f t="shared" si="10"/>
        <v>2010</v>
      </c>
      <c r="H59" s="28">
        <v>646637.56460149959</v>
      </c>
      <c r="I59">
        <v>0.99250480289144183</v>
      </c>
      <c r="J59">
        <v>143518.42922748433</v>
      </c>
      <c r="L59">
        <f t="shared" si="11"/>
        <v>5490186036.580101</v>
      </c>
      <c r="M59">
        <f t="shared" si="12"/>
        <v>16211544.924036277</v>
      </c>
      <c r="N59">
        <f t="shared" si="13"/>
        <v>0</v>
      </c>
      <c r="O59">
        <f t="shared" si="14"/>
        <v>144043499.74092621</v>
      </c>
      <c r="P59">
        <f t="shared" si="15"/>
        <v>39190023.692561202</v>
      </c>
      <c r="Q59">
        <f t="shared" si="16"/>
        <v>-5556646268.9637794</v>
      </c>
      <c r="R59">
        <f t="shared" si="17"/>
        <v>74502313.354558006</v>
      </c>
      <c r="S59">
        <f t="shared" si="18"/>
        <v>42890286.460504837</v>
      </c>
      <c r="T59">
        <f t="shared" si="19"/>
        <v>6047321.9269411322</v>
      </c>
      <c r="U59">
        <f t="shared" si="20"/>
        <v>256424757.71584848</v>
      </c>
    </row>
    <row r="60" spans="1:21" x14ac:dyDescent="0.25">
      <c r="A60" s="8">
        <v>40483</v>
      </c>
      <c r="B60" s="9">
        <v>262982872.56432</v>
      </c>
      <c r="C60" s="10">
        <v>413.6</v>
      </c>
      <c r="D60" s="10">
        <v>0</v>
      </c>
      <c r="E60" s="10">
        <v>30</v>
      </c>
      <c r="F60" s="6">
        <v>22</v>
      </c>
      <c r="G60">
        <f t="shared" si="10"/>
        <v>2010</v>
      </c>
      <c r="H60" s="28">
        <v>646991.68533646734</v>
      </c>
      <c r="I60">
        <v>0.99491665834093135</v>
      </c>
      <c r="J60">
        <v>151036.82449124157</v>
      </c>
      <c r="L60">
        <f t="shared" si="11"/>
        <v>5490186036.580101</v>
      </c>
      <c r="M60">
        <f t="shared" si="12"/>
        <v>27996221.213283528</v>
      </c>
      <c r="N60">
        <f t="shared" si="13"/>
        <v>0</v>
      </c>
      <c r="O60">
        <f t="shared" si="14"/>
        <v>139396935.23315439</v>
      </c>
      <c r="P60">
        <f t="shared" si="15"/>
        <v>43109026.061817318</v>
      </c>
      <c r="Q60">
        <f t="shared" si="16"/>
        <v>-5556646268.9637794</v>
      </c>
      <c r="R60">
        <f t="shared" si="17"/>
        <v>74543113.356608883</v>
      </c>
      <c r="S60">
        <f t="shared" si="18"/>
        <v>42994512.828809127</v>
      </c>
      <c r="T60">
        <f t="shared" si="19"/>
        <v>6364118.5695650782</v>
      </c>
      <c r="U60">
        <f t="shared" si="20"/>
        <v>267943694.87955967</v>
      </c>
    </row>
    <row r="61" spans="1:21" x14ac:dyDescent="0.25">
      <c r="A61" s="8">
        <v>40513</v>
      </c>
      <c r="B61" s="9">
        <v>293281443.41191</v>
      </c>
      <c r="C61" s="10">
        <v>713.5</v>
      </c>
      <c r="D61" s="10">
        <v>0</v>
      </c>
      <c r="E61" s="10">
        <v>31</v>
      </c>
      <c r="F61" s="6">
        <v>21</v>
      </c>
      <c r="G61">
        <f t="shared" si="10"/>
        <v>2010</v>
      </c>
      <c r="H61" s="28">
        <v>647346</v>
      </c>
      <c r="I61">
        <v>0.9973343747662996</v>
      </c>
      <c r="J61">
        <v>134764.68919598428</v>
      </c>
      <c r="L61">
        <f t="shared" si="11"/>
        <v>5490186036.580101</v>
      </c>
      <c r="M61">
        <f t="shared" si="12"/>
        <v>48296189.157828331</v>
      </c>
      <c r="N61">
        <f t="shared" si="13"/>
        <v>0</v>
      </c>
      <c r="O61">
        <f t="shared" si="14"/>
        <v>144043499.74092621</v>
      </c>
      <c r="P61">
        <f t="shared" si="15"/>
        <v>41149524.877189264</v>
      </c>
      <c r="Q61">
        <f t="shared" si="16"/>
        <v>-5556646268.9637794</v>
      </c>
      <c r="R61">
        <f t="shared" si="17"/>
        <v>74583935.702129275</v>
      </c>
      <c r="S61">
        <f t="shared" si="18"/>
        <v>43098992.474411055</v>
      </c>
      <c r="T61">
        <f t="shared" si="19"/>
        <v>5678472.5441811997</v>
      </c>
      <c r="U61">
        <f t="shared" si="20"/>
        <v>290390382.11298686</v>
      </c>
    </row>
    <row r="62" spans="1:21" x14ac:dyDescent="0.25">
      <c r="A62" s="8">
        <v>40544</v>
      </c>
      <c r="B62" s="9">
        <v>300666159.26084</v>
      </c>
      <c r="C62" s="10">
        <v>798.8</v>
      </c>
      <c r="D62" s="10">
        <v>0</v>
      </c>
      <c r="E62" s="10">
        <v>31</v>
      </c>
      <c r="F62" s="6">
        <v>20</v>
      </c>
      <c r="G62">
        <f t="shared" si="10"/>
        <v>2011</v>
      </c>
      <c r="H62" s="28">
        <v>647679.71882858081</v>
      </c>
      <c r="I62">
        <v>0.99931716951084271</v>
      </c>
      <c r="J62">
        <v>148950</v>
      </c>
      <c r="L62">
        <f t="shared" si="11"/>
        <v>5490186036.580101</v>
      </c>
      <c r="M62">
        <f t="shared" si="12"/>
        <v>54070071.337453775</v>
      </c>
      <c r="N62">
        <f t="shared" si="13"/>
        <v>0</v>
      </c>
      <c r="O62">
        <f t="shared" si="14"/>
        <v>144043499.74092621</v>
      </c>
      <c r="P62">
        <f t="shared" si="15"/>
        <v>39190023.692561202</v>
      </c>
      <c r="Q62">
        <f t="shared" si="16"/>
        <v>-5559410769.5951052</v>
      </c>
      <c r="R62">
        <f t="shared" si="17"/>
        <v>74622385.099597484</v>
      </c>
      <c r="S62">
        <f t="shared" si="18"/>
        <v>43184677.333908044</v>
      </c>
      <c r="T62">
        <f t="shared" si="19"/>
        <v>6276187.7054141061</v>
      </c>
      <c r="U62">
        <f t="shared" si="20"/>
        <v>292162111.89485627</v>
      </c>
    </row>
    <row r="63" spans="1:21" x14ac:dyDescent="0.25">
      <c r="A63" s="8">
        <v>40575</v>
      </c>
      <c r="B63" s="9">
        <v>269236699.82142001</v>
      </c>
      <c r="C63" s="10">
        <v>677.8</v>
      </c>
      <c r="D63" s="10">
        <v>0</v>
      </c>
      <c r="E63" s="10">
        <v>28</v>
      </c>
      <c r="F63" s="6">
        <v>19</v>
      </c>
      <c r="G63">
        <f t="shared" si="10"/>
        <v>2011</v>
      </c>
      <c r="H63" s="28">
        <v>648013.60969538626</v>
      </c>
      <c r="I63">
        <v>1.0013039062382332</v>
      </c>
      <c r="J63">
        <v>149002</v>
      </c>
      <c r="L63">
        <f t="shared" si="11"/>
        <v>5490186036.580101</v>
      </c>
      <c r="M63">
        <f t="shared" si="12"/>
        <v>45879687.471865505</v>
      </c>
      <c r="N63">
        <f t="shared" si="13"/>
        <v>0</v>
      </c>
      <c r="O63">
        <f t="shared" si="14"/>
        <v>130103806.21761078</v>
      </c>
      <c r="P63">
        <f t="shared" si="15"/>
        <v>37230522.50793314</v>
      </c>
      <c r="Q63">
        <f t="shared" si="16"/>
        <v>-5559410769.5951052</v>
      </c>
      <c r="R63">
        <f t="shared" si="17"/>
        <v>74660854.318440795</v>
      </c>
      <c r="S63">
        <f t="shared" si="18"/>
        <v>43270532.542982236</v>
      </c>
      <c r="T63">
        <f t="shared" si="19"/>
        <v>6278378.7880638642</v>
      </c>
      <c r="U63">
        <f t="shared" si="20"/>
        <v>268199048.83189139</v>
      </c>
    </row>
    <row r="64" spans="1:21" x14ac:dyDescent="0.25">
      <c r="A64" s="8">
        <v>40603</v>
      </c>
      <c r="B64" s="9">
        <v>282763557.58645999</v>
      </c>
      <c r="C64" s="10">
        <v>599.6</v>
      </c>
      <c r="D64" s="10">
        <v>0</v>
      </c>
      <c r="E64" s="10">
        <v>31</v>
      </c>
      <c r="F64" s="6">
        <v>23</v>
      </c>
      <c r="G64">
        <f t="shared" si="10"/>
        <v>2011</v>
      </c>
      <c r="H64" s="28">
        <v>648347.67268910515</v>
      </c>
      <c r="I64">
        <v>1.0032945927855053</v>
      </c>
      <c r="J64">
        <v>149187</v>
      </c>
      <c r="L64">
        <f t="shared" si="11"/>
        <v>5490186036.580101</v>
      </c>
      <c r="M64">
        <f t="shared" si="12"/>
        <v>40586398.064518385</v>
      </c>
      <c r="N64">
        <f t="shared" si="13"/>
        <v>0</v>
      </c>
      <c r="O64">
        <f t="shared" si="14"/>
        <v>144043499.74092621</v>
      </c>
      <c r="P64">
        <f t="shared" si="15"/>
        <v>45068527.24644538</v>
      </c>
      <c r="Q64">
        <f t="shared" si="16"/>
        <v>-5559410769.5951052</v>
      </c>
      <c r="R64">
        <f t="shared" si="17"/>
        <v>74699343.3688775</v>
      </c>
      <c r="S64">
        <f t="shared" si="18"/>
        <v>43356558.440304674</v>
      </c>
      <c r="T64">
        <f t="shared" si="19"/>
        <v>6286173.9859524285</v>
      </c>
      <c r="U64">
        <f t="shared" si="20"/>
        <v>284815767.83201987</v>
      </c>
    </row>
    <row r="65" spans="1:21" x14ac:dyDescent="0.25">
      <c r="A65" s="8">
        <v>40634</v>
      </c>
      <c r="B65" s="9">
        <v>251072267.56657001</v>
      </c>
      <c r="C65" s="10">
        <v>330.4</v>
      </c>
      <c r="D65" s="10">
        <v>0</v>
      </c>
      <c r="E65" s="10">
        <v>30</v>
      </c>
      <c r="F65" s="6">
        <v>19</v>
      </c>
      <c r="G65">
        <f t="shared" si="10"/>
        <v>2011</v>
      </c>
      <c r="H65" s="28">
        <v>648681.90789847216</v>
      </c>
      <c r="I65">
        <v>1.0052892370052728</v>
      </c>
      <c r="J65">
        <v>149205</v>
      </c>
      <c r="L65">
        <f t="shared" si="11"/>
        <v>5490186036.580101</v>
      </c>
      <c r="M65">
        <f t="shared" si="12"/>
        <v>22364486.191655893</v>
      </c>
      <c r="N65">
        <f t="shared" si="13"/>
        <v>0</v>
      </c>
      <c r="O65">
        <f t="shared" si="14"/>
        <v>139396935.23315439</v>
      </c>
      <c r="P65">
        <f t="shared" si="15"/>
        <v>37230522.50793314</v>
      </c>
      <c r="Q65">
        <f t="shared" si="16"/>
        <v>-5559410769.5951052</v>
      </c>
      <c r="R65">
        <f t="shared" si="17"/>
        <v>74737852.261131123</v>
      </c>
      <c r="S65">
        <f t="shared" si="18"/>
        <v>43442755.36521969</v>
      </c>
      <c r="T65">
        <f t="shared" si="19"/>
        <v>6286932.4376388835</v>
      </c>
      <c r="U65">
        <f t="shared" si="20"/>
        <v>254234750.98172858</v>
      </c>
    </row>
    <row r="66" spans="1:21" x14ac:dyDescent="0.25">
      <c r="A66" s="8">
        <v>40664</v>
      </c>
      <c r="B66" s="9">
        <v>259668932.37447</v>
      </c>
      <c r="C66" s="10">
        <v>126.4</v>
      </c>
      <c r="D66" s="10">
        <v>17.399999999999999</v>
      </c>
      <c r="E66" s="10">
        <v>31</v>
      </c>
      <c r="F66" s="6">
        <v>21</v>
      </c>
      <c r="G66">
        <f t="shared" si="10"/>
        <v>2011</v>
      </c>
      <c r="H66" s="28">
        <v>649016.31541226769</v>
      </c>
      <c r="I66">
        <v>1.0072878467657622</v>
      </c>
      <c r="J66">
        <v>149332</v>
      </c>
      <c r="L66">
        <f t="shared" ref="L66:L97" si="21">WSkWh</f>
        <v>5490186036.580101</v>
      </c>
      <c r="M66">
        <f t="shared" ref="M66:M97" si="22">LonHDD*C66</f>
        <v>8555905.1290112138</v>
      </c>
      <c r="N66">
        <f t="shared" ref="N66:N97" si="23">LonCDD*D66</f>
        <v>12627045.210845981</v>
      </c>
      <c r="O66">
        <f t="shared" ref="O66:O97" si="24">MonthDays*E66</f>
        <v>144043499.74092621</v>
      </c>
      <c r="P66">
        <f t="shared" ref="P66:P97" si="25">PeakDays*F66</f>
        <v>41149524.877189264</v>
      </c>
      <c r="Q66">
        <f t="shared" ref="Q66:Q97" si="26">Year*G66</f>
        <v>-5559410769.5951052</v>
      </c>
      <c r="R66">
        <f t="shared" ref="R66:R97" si="27">Population*H66</f>
        <v>74776381.00543052</v>
      </c>
      <c r="S66">
        <f t="shared" ref="S66:S97" si="28">OntGDP*I66</f>
        <v>43529123.657746255</v>
      </c>
      <c r="T66">
        <f t="shared" ref="T66:T97" si="29">Customers*J66</f>
        <v>6292283.7356488705</v>
      </c>
      <c r="U66">
        <f t="shared" ref="U66:U97" si="30">SUM(L66:T66)</f>
        <v>261749030.34179401</v>
      </c>
    </row>
    <row r="67" spans="1:21" x14ac:dyDescent="0.25">
      <c r="A67" s="8">
        <v>40695</v>
      </c>
      <c r="B67" s="9">
        <v>278903469.94766003</v>
      </c>
      <c r="C67" s="10">
        <v>27</v>
      </c>
      <c r="D67" s="10">
        <v>39.6</v>
      </c>
      <c r="E67" s="10">
        <v>30</v>
      </c>
      <c r="F67" s="6">
        <v>22</v>
      </c>
      <c r="G67">
        <f t="shared" ref="G67:G121" si="31">YEAR(A67)</f>
        <v>2011</v>
      </c>
      <c r="H67" s="28">
        <v>649350.89531931782</v>
      </c>
      <c r="I67">
        <v>1.0092904299508416</v>
      </c>
      <c r="J67">
        <v>149278</v>
      </c>
      <c r="L67">
        <f t="shared" si="21"/>
        <v>5490186036.580101</v>
      </c>
      <c r="M67">
        <f t="shared" si="22"/>
        <v>1827606.3171147369</v>
      </c>
      <c r="N67">
        <f t="shared" si="23"/>
        <v>28737413.238477066</v>
      </c>
      <c r="O67">
        <f t="shared" si="24"/>
        <v>139396935.23315439</v>
      </c>
      <c r="P67">
        <f t="shared" si="25"/>
        <v>43109026.061817318</v>
      </c>
      <c r="Q67">
        <f t="shared" si="26"/>
        <v>-5559410769.5951052</v>
      </c>
      <c r="R67">
        <f t="shared" si="27"/>
        <v>74814929.612009764</v>
      </c>
      <c r="S67">
        <f t="shared" si="28"/>
        <v>43615663.65857932</v>
      </c>
      <c r="T67">
        <f t="shared" si="29"/>
        <v>6290008.3805895057</v>
      </c>
      <c r="U67">
        <f t="shared" si="30"/>
        <v>268566849.48673749</v>
      </c>
    </row>
    <row r="68" spans="1:21" x14ac:dyDescent="0.25">
      <c r="A68" s="8">
        <v>40725</v>
      </c>
      <c r="B68" s="9">
        <v>342682880.64267004</v>
      </c>
      <c r="C68" s="10">
        <v>0</v>
      </c>
      <c r="D68" s="10">
        <v>160.9</v>
      </c>
      <c r="E68" s="10">
        <v>31</v>
      </c>
      <c r="F68" s="6">
        <v>20</v>
      </c>
      <c r="G68">
        <f t="shared" si="31"/>
        <v>2011</v>
      </c>
      <c r="H68" s="28">
        <v>649685.64770849433</v>
      </c>
      <c r="I68">
        <v>1.0112969944600541</v>
      </c>
      <c r="J68">
        <v>149517</v>
      </c>
      <c r="L68">
        <f t="shared" si="21"/>
        <v>5490186036.580101</v>
      </c>
      <c r="M68">
        <f t="shared" si="22"/>
        <v>0</v>
      </c>
      <c r="N68">
        <f t="shared" si="23"/>
        <v>116763883.58765049</v>
      </c>
      <c r="O68">
        <f t="shared" si="24"/>
        <v>144043499.74092621</v>
      </c>
      <c r="P68">
        <f t="shared" si="25"/>
        <v>39190023.692561202</v>
      </c>
      <c r="Q68">
        <f t="shared" si="26"/>
        <v>-5559410769.5951052</v>
      </c>
      <c r="R68">
        <f t="shared" si="27"/>
        <v>74853498.091108233</v>
      </c>
      <c r="S68">
        <f t="shared" si="28"/>
        <v>43702375.709091194</v>
      </c>
      <c r="T68">
        <f t="shared" si="29"/>
        <v>6300078.9335374348</v>
      </c>
      <c r="U68">
        <f t="shared" si="30"/>
        <v>355628626.73986989</v>
      </c>
    </row>
    <row r="69" spans="1:21" x14ac:dyDescent="0.25">
      <c r="A69" s="8">
        <v>40756</v>
      </c>
      <c r="B69" s="9">
        <v>311408949.97279</v>
      </c>
      <c r="C69" s="10">
        <v>1.5</v>
      </c>
      <c r="D69" s="10">
        <v>82.9</v>
      </c>
      <c r="E69" s="10">
        <v>31</v>
      </c>
      <c r="F69" s="6">
        <v>22</v>
      </c>
      <c r="G69">
        <f t="shared" si="31"/>
        <v>2011</v>
      </c>
      <c r="H69" s="28">
        <v>650020.57266871503</v>
      </c>
      <c r="I69">
        <v>1.0133075482086473</v>
      </c>
      <c r="J69">
        <v>149531</v>
      </c>
      <c r="L69">
        <f t="shared" si="21"/>
        <v>5490186036.580101</v>
      </c>
      <c r="M69">
        <f t="shared" si="22"/>
        <v>101533.68428415206</v>
      </c>
      <c r="N69">
        <f t="shared" si="23"/>
        <v>60159887.814892642</v>
      </c>
      <c r="O69">
        <f t="shared" si="24"/>
        <v>144043499.74092621</v>
      </c>
      <c r="P69">
        <f t="shared" si="25"/>
        <v>43109026.061817318</v>
      </c>
      <c r="Q69">
        <f t="shared" si="26"/>
        <v>-5559410769.5951052</v>
      </c>
      <c r="R69">
        <f t="shared" si="27"/>
        <v>74892086.452970564</v>
      </c>
      <c r="S69">
        <f t="shared" si="28"/>
        <v>43789260.15133287</v>
      </c>
      <c r="T69">
        <f t="shared" si="29"/>
        <v>6300668.8404046772</v>
      </c>
      <c r="U69">
        <f t="shared" si="30"/>
        <v>303171229.73162389</v>
      </c>
    </row>
    <row r="70" spans="1:21" x14ac:dyDescent="0.25">
      <c r="A70" s="8">
        <v>40787</v>
      </c>
      <c r="B70" s="9">
        <v>270531205.43578005</v>
      </c>
      <c r="C70" s="10">
        <v>71.900000000000006</v>
      </c>
      <c r="D70" s="10">
        <v>29</v>
      </c>
      <c r="E70" s="10">
        <v>30</v>
      </c>
      <c r="F70" s="6">
        <v>21</v>
      </c>
      <c r="G70">
        <f t="shared" si="31"/>
        <v>2011</v>
      </c>
      <c r="H70" s="28">
        <v>650355.67028894357</v>
      </c>
      <c r="I70">
        <v>1.0153220991276048</v>
      </c>
      <c r="J70">
        <v>149670</v>
      </c>
      <c r="L70">
        <f t="shared" si="21"/>
        <v>5490186036.580101</v>
      </c>
      <c r="M70">
        <f t="shared" si="22"/>
        <v>4866847.9333536886</v>
      </c>
      <c r="N70">
        <f t="shared" si="23"/>
        <v>21045075.351409972</v>
      </c>
      <c r="O70">
        <f t="shared" si="24"/>
        <v>139396935.23315439</v>
      </c>
      <c r="P70">
        <f t="shared" si="25"/>
        <v>41149524.877189264</v>
      </c>
      <c r="Q70">
        <f t="shared" si="26"/>
        <v>-5559410769.5951052</v>
      </c>
      <c r="R70">
        <f t="shared" si="27"/>
        <v>74930694.707846731</v>
      </c>
      <c r="S70">
        <f t="shared" si="28"/>
        <v>43876317.328035332</v>
      </c>
      <c r="T70">
        <f t="shared" si="29"/>
        <v>6306525.7728723008</v>
      </c>
      <c r="U70">
        <f t="shared" si="30"/>
        <v>262347188.18885747</v>
      </c>
    </row>
    <row r="71" spans="1:21" x14ac:dyDescent="0.25">
      <c r="A71" s="8">
        <v>40817</v>
      </c>
      <c r="B71" s="9">
        <v>257212837.85677001</v>
      </c>
      <c r="C71" s="10">
        <v>234.6</v>
      </c>
      <c r="D71" s="10">
        <v>0</v>
      </c>
      <c r="E71" s="10">
        <v>31</v>
      </c>
      <c r="F71" s="6">
        <v>20</v>
      </c>
      <c r="G71">
        <f t="shared" si="31"/>
        <v>2011</v>
      </c>
      <c r="H71" s="28">
        <v>650690.94065818924</v>
      </c>
      <c r="I71">
        <v>1.0173406551636786</v>
      </c>
      <c r="J71">
        <v>149844</v>
      </c>
      <c r="L71">
        <f t="shared" si="21"/>
        <v>5490186036.580101</v>
      </c>
      <c r="M71">
        <f t="shared" si="22"/>
        <v>15879868.222041382</v>
      </c>
      <c r="N71">
        <f t="shared" si="23"/>
        <v>0</v>
      </c>
      <c r="O71">
        <f t="shared" si="24"/>
        <v>144043499.74092621</v>
      </c>
      <c r="P71">
        <f t="shared" si="25"/>
        <v>39190023.692561202</v>
      </c>
      <c r="Q71">
        <f t="shared" si="26"/>
        <v>-5559410769.5951052</v>
      </c>
      <c r="R71">
        <f t="shared" si="27"/>
        <v>74969322.865991905</v>
      </c>
      <c r="S71">
        <f t="shared" si="28"/>
        <v>43963547.582610987</v>
      </c>
      <c r="T71">
        <f t="shared" si="29"/>
        <v>6313857.4725080309</v>
      </c>
      <c r="U71">
        <f t="shared" si="30"/>
        <v>255135386.56163484</v>
      </c>
    </row>
    <row r="72" spans="1:21" x14ac:dyDescent="0.25">
      <c r="A72" s="8">
        <v>40848</v>
      </c>
      <c r="B72" s="9">
        <v>256512690.70552</v>
      </c>
      <c r="C72" s="10">
        <v>347.9</v>
      </c>
      <c r="D72" s="10">
        <v>0</v>
      </c>
      <c r="E72" s="10">
        <v>30</v>
      </c>
      <c r="F72" s="6">
        <v>22</v>
      </c>
      <c r="G72">
        <f t="shared" si="31"/>
        <v>2011</v>
      </c>
      <c r="H72" s="28">
        <v>651026.38386550744</v>
      </c>
      <c r="I72">
        <v>1.0193632242794184</v>
      </c>
      <c r="J72">
        <v>149978</v>
      </c>
      <c r="L72">
        <f t="shared" si="21"/>
        <v>5490186036.580101</v>
      </c>
      <c r="M72">
        <f t="shared" si="22"/>
        <v>23549045.841637664</v>
      </c>
      <c r="N72">
        <f t="shared" si="23"/>
        <v>0</v>
      </c>
      <c r="O72">
        <f t="shared" si="24"/>
        <v>139396935.23315439</v>
      </c>
      <c r="P72">
        <f t="shared" si="25"/>
        <v>43109026.061817318</v>
      </c>
      <c r="Q72">
        <f t="shared" si="26"/>
        <v>-5559410769.5951052</v>
      </c>
      <c r="R72">
        <f t="shared" si="27"/>
        <v>75007970.93766661</v>
      </c>
      <c r="S72">
        <f t="shared" si="28"/>
        <v>44050951.259154953</v>
      </c>
      <c r="T72">
        <f t="shared" si="29"/>
        <v>6319503.7239516396</v>
      </c>
      <c r="U72">
        <f t="shared" si="30"/>
        <v>262208700.0423781</v>
      </c>
    </row>
    <row r="73" spans="1:21" x14ac:dyDescent="0.25">
      <c r="A73" s="8">
        <v>40878</v>
      </c>
      <c r="B73" s="9">
        <v>277881320.22968</v>
      </c>
      <c r="C73" s="10">
        <v>548.4</v>
      </c>
      <c r="D73" s="10">
        <v>0</v>
      </c>
      <c r="E73" s="10">
        <v>31</v>
      </c>
      <c r="F73" s="6">
        <v>20</v>
      </c>
      <c r="G73">
        <f t="shared" si="31"/>
        <v>2011</v>
      </c>
      <c r="H73" s="28">
        <v>651361.99999999942</v>
      </c>
      <c r="I73">
        <v>1.0213898144532054</v>
      </c>
      <c r="J73">
        <v>150085</v>
      </c>
      <c r="L73">
        <f t="shared" si="21"/>
        <v>5490186036.580101</v>
      </c>
      <c r="M73">
        <f t="shared" si="22"/>
        <v>37120714.97428599</v>
      </c>
      <c r="N73">
        <f t="shared" si="23"/>
        <v>0</v>
      </c>
      <c r="O73">
        <f t="shared" si="24"/>
        <v>144043499.74092621</v>
      </c>
      <c r="P73">
        <f t="shared" si="25"/>
        <v>39190023.692561202</v>
      </c>
      <c r="Q73">
        <f t="shared" si="26"/>
        <v>-5559410769.5951052</v>
      </c>
      <c r="R73">
        <f t="shared" si="27"/>
        <v>75046638.933136657</v>
      </c>
      <c r="S73">
        <f t="shared" si="28"/>
        <v>44138528.702446453</v>
      </c>
      <c r="T73">
        <f t="shared" si="29"/>
        <v>6324012.2978655659</v>
      </c>
      <c r="U73">
        <f t="shared" si="30"/>
        <v>276638685.32621753</v>
      </c>
    </row>
    <row r="74" spans="1:21" x14ac:dyDescent="0.25">
      <c r="A74" s="8">
        <v>40909</v>
      </c>
      <c r="B74" s="9">
        <v>290374956.02315003</v>
      </c>
      <c r="C74" s="10">
        <v>644.79999999999995</v>
      </c>
      <c r="D74" s="10">
        <v>0</v>
      </c>
      <c r="E74" s="10">
        <v>31</v>
      </c>
      <c r="F74" s="6">
        <v>21</v>
      </c>
      <c r="G74">
        <f t="shared" si="31"/>
        <v>2012</v>
      </c>
      <c r="H74" s="28">
        <v>651876.26101622346</v>
      </c>
      <c r="I74">
        <v>1.0225063564866768</v>
      </c>
      <c r="J74">
        <v>150164</v>
      </c>
      <c r="L74">
        <f t="shared" si="21"/>
        <v>5490186036.580101</v>
      </c>
      <c r="M74">
        <f t="shared" si="22"/>
        <v>43645946.417614162</v>
      </c>
      <c r="N74">
        <f t="shared" si="23"/>
        <v>0</v>
      </c>
      <c r="O74">
        <f t="shared" si="24"/>
        <v>144043499.74092621</v>
      </c>
      <c r="P74">
        <f t="shared" si="25"/>
        <v>41149524.877189264</v>
      </c>
      <c r="Q74">
        <f t="shared" si="26"/>
        <v>-5562175270.2264299</v>
      </c>
      <c r="R74">
        <f t="shared" si="27"/>
        <v>75105889.489358783</v>
      </c>
      <c r="S74">
        <f t="shared" si="28"/>
        <v>44186779.156772994</v>
      </c>
      <c r="T74">
        <f t="shared" si="29"/>
        <v>6327341.0580450073</v>
      </c>
      <c r="U74">
        <f t="shared" si="30"/>
        <v>282469747.09357727</v>
      </c>
    </row>
    <row r="75" spans="1:21" x14ac:dyDescent="0.25">
      <c r="A75" s="8">
        <v>40940</v>
      </c>
      <c r="B75" s="9">
        <v>265047531.93023002</v>
      </c>
      <c r="C75" s="10">
        <v>553</v>
      </c>
      <c r="D75" s="10">
        <v>0</v>
      </c>
      <c r="E75" s="10">
        <v>29</v>
      </c>
      <c r="F75" s="6">
        <v>20</v>
      </c>
      <c r="G75">
        <f t="shared" si="31"/>
        <v>2012</v>
      </c>
      <c r="H75" s="28">
        <v>652390.92804998066</v>
      </c>
      <c r="I75">
        <v>1.0236241190787385</v>
      </c>
      <c r="J75">
        <v>150235</v>
      </c>
      <c r="L75">
        <f t="shared" si="21"/>
        <v>5490186036.580101</v>
      </c>
      <c r="M75">
        <f t="shared" si="22"/>
        <v>37432084.93942406</v>
      </c>
      <c r="N75">
        <f t="shared" si="23"/>
        <v>0</v>
      </c>
      <c r="O75">
        <f t="shared" si="24"/>
        <v>134750370.7253826</v>
      </c>
      <c r="P75">
        <f t="shared" si="25"/>
        <v>39190023.692561202</v>
      </c>
      <c r="Q75">
        <f t="shared" si="26"/>
        <v>-5562175270.2264299</v>
      </c>
      <c r="R75">
        <f t="shared" si="27"/>
        <v>75165186.824869856</v>
      </c>
      <c r="S75">
        <f t="shared" si="28"/>
        <v>44235082.356544621</v>
      </c>
      <c r="T75">
        <f t="shared" si="29"/>
        <v>6330332.7285860237</v>
      </c>
      <c r="U75">
        <f t="shared" si="30"/>
        <v>265113847.62104005</v>
      </c>
    </row>
    <row r="76" spans="1:21" x14ac:dyDescent="0.25">
      <c r="A76" s="8">
        <v>40969</v>
      </c>
      <c r="B76" s="9">
        <v>264589708.49737003</v>
      </c>
      <c r="C76" s="10">
        <v>331.1</v>
      </c>
      <c r="D76" s="10">
        <v>2.2000000000000002</v>
      </c>
      <c r="E76" s="10">
        <v>31</v>
      </c>
      <c r="F76" s="6">
        <v>22</v>
      </c>
      <c r="G76">
        <f t="shared" si="31"/>
        <v>2012</v>
      </c>
      <c r="H76" s="28">
        <v>652906.0014218291</v>
      </c>
      <c r="I76">
        <v>1.0247431035636565</v>
      </c>
      <c r="J76">
        <v>150334</v>
      </c>
      <c r="L76">
        <f t="shared" si="21"/>
        <v>5490186036.580101</v>
      </c>
      <c r="M76">
        <f t="shared" si="22"/>
        <v>22411868.577655166</v>
      </c>
      <c r="N76">
        <f t="shared" si="23"/>
        <v>1596522.9576931703</v>
      </c>
      <c r="O76">
        <f t="shared" si="24"/>
        <v>144043499.74092621</v>
      </c>
      <c r="P76">
        <f t="shared" si="25"/>
        <v>43109026.061817318</v>
      </c>
      <c r="Q76">
        <f t="shared" si="26"/>
        <v>-5562175270.2264299</v>
      </c>
      <c r="R76">
        <f t="shared" si="27"/>
        <v>75224530.976602957</v>
      </c>
      <c r="S76">
        <f t="shared" si="28"/>
        <v>44283438.359420545</v>
      </c>
      <c r="T76">
        <f t="shared" si="29"/>
        <v>6334504.2128615249</v>
      </c>
      <c r="U76">
        <f t="shared" si="30"/>
        <v>265014157.24064702</v>
      </c>
    </row>
    <row r="77" spans="1:21" x14ac:dyDescent="0.25">
      <c r="A77" s="8">
        <v>41000</v>
      </c>
      <c r="B77" s="9">
        <v>241856924.93334001</v>
      </c>
      <c r="C77" s="10">
        <v>334.6</v>
      </c>
      <c r="D77" s="10">
        <v>0</v>
      </c>
      <c r="E77" s="10">
        <v>30</v>
      </c>
      <c r="F77" s="6">
        <v>19</v>
      </c>
      <c r="G77">
        <f t="shared" si="31"/>
        <v>2012</v>
      </c>
      <c r="H77" s="28">
        <v>653421.48145257949</v>
      </c>
      <c r="I77">
        <v>1.0258633112771545</v>
      </c>
      <c r="J77">
        <v>150466</v>
      </c>
      <c r="L77">
        <f t="shared" si="21"/>
        <v>5490186036.580101</v>
      </c>
      <c r="M77">
        <f t="shared" si="22"/>
        <v>22648780.507651519</v>
      </c>
      <c r="N77">
        <f t="shared" si="23"/>
        <v>0</v>
      </c>
      <c r="O77">
        <f t="shared" si="24"/>
        <v>139396935.23315439</v>
      </c>
      <c r="P77">
        <f t="shared" si="25"/>
        <v>37230522.50793314</v>
      </c>
      <c r="Q77">
        <f t="shared" si="26"/>
        <v>-5562175270.2264299</v>
      </c>
      <c r="R77">
        <f t="shared" si="27"/>
        <v>75283921.981520295</v>
      </c>
      <c r="S77">
        <f t="shared" si="28"/>
        <v>44331847.223122992</v>
      </c>
      <c r="T77">
        <f t="shared" si="29"/>
        <v>6340066.1918955278</v>
      </c>
      <c r="U77">
        <f t="shared" si="30"/>
        <v>253242839.99894911</v>
      </c>
    </row>
    <row r="78" spans="1:21" x14ac:dyDescent="0.25">
      <c r="A78" s="8">
        <v>41030</v>
      </c>
      <c r="B78" s="9">
        <v>264293073.48114002</v>
      </c>
      <c r="C78" s="10">
        <v>87.2</v>
      </c>
      <c r="D78" s="10">
        <v>28.5</v>
      </c>
      <c r="E78" s="10">
        <v>31</v>
      </c>
      <c r="F78" s="6">
        <v>22</v>
      </c>
      <c r="G78">
        <f t="shared" si="31"/>
        <v>2012</v>
      </c>
      <c r="H78" s="28">
        <v>653937.36846329563</v>
      </c>
      <c r="I78">
        <v>1.0269847435564161</v>
      </c>
      <c r="J78">
        <v>150585</v>
      </c>
      <c r="L78">
        <f t="shared" si="21"/>
        <v>5490186036.580101</v>
      </c>
      <c r="M78">
        <f t="shared" si="22"/>
        <v>5902491.5130520398</v>
      </c>
      <c r="N78">
        <f t="shared" si="23"/>
        <v>20682229.224661522</v>
      </c>
      <c r="O78">
        <f t="shared" si="24"/>
        <v>144043499.74092621</v>
      </c>
      <c r="P78">
        <f t="shared" si="25"/>
        <v>43109026.061817318</v>
      </c>
      <c r="Q78">
        <f t="shared" si="26"/>
        <v>-5562175270.2264299</v>
      </c>
      <c r="R78">
        <f t="shared" si="27"/>
        <v>75343359.876613215</v>
      </c>
      <c r="S78">
        <f t="shared" si="28"/>
        <v>44380309.005437262</v>
      </c>
      <c r="T78">
        <f t="shared" si="29"/>
        <v>6345080.4002670906</v>
      </c>
      <c r="U78">
        <f t="shared" si="30"/>
        <v>267816762.17644539</v>
      </c>
    </row>
    <row r="79" spans="1:21" x14ac:dyDescent="0.25">
      <c r="A79" s="8">
        <v>41061</v>
      </c>
      <c r="B79" s="9">
        <v>290940514.11059999</v>
      </c>
      <c r="C79" s="10">
        <v>28.2</v>
      </c>
      <c r="D79" s="10">
        <v>81.7</v>
      </c>
      <c r="E79" s="10">
        <v>30</v>
      </c>
      <c r="F79" s="6">
        <v>21</v>
      </c>
      <c r="G79">
        <f t="shared" si="31"/>
        <v>2012</v>
      </c>
      <c r="H79" s="28">
        <v>654453.66277529486</v>
      </c>
      <c r="I79">
        <v>1.0281074017400875</v>
      </c>
      <c r="J79">
        <v>150575</v>
      </c>
      <c r="L79">
        <f t="shared" si="21"/>
        <v>5490186036.580101</v>
      </c>
      <c r="M79">
        <f t="shared" si="22"/>
        <v>1908833.2645420586</v>
      </c>
      <c r="N79">
        <f t="shared" si="23"/>
        <v>59289057.110696368</v>
      </c>
      <c r="O79">
        <f t="shared" si="24"/>
        <v>139396935.23315439</v>
      </c>
      <c r="P79">
        <f t="shared" si="25"/>
        <v>41149524.877189264</v>
      </c>
      <c r="Q79">
        <f t="shared" si="26"/>
        <v>-5562175270.2264299</v>
      </c>
      <c r="R79">
        <f t="shared" si="27"/>
        <v>75402844.698902264</v>
      </c>
      <c r="S79">
        <f t="shared" si="28"/>
        <v>44428823.764211848</v>
      </c>
      <c r="T79">
        <f t="shared" si="29"/>
        <v>6344659.0382190598</v>
      </c>
      <c r="U79">
        <f t="shared" si="30"/>
        <v>295931444.34058654</v>
      </c>
    </row>
    <row r="80" spans="1:21" x14ac:dyDescent="0.25">
      <c r="A80" s="8">
        <v>41091</v>
      </c>
      <c r="B80" s="9">
        <v>340196199.36287999</v>
      </c>
      <c r="C80" s="10">
        <v>0</v>
      </c>
      <c r="D80" s="10">
        <v>161</v>
      </c>
      <c r="E80" s="10">
        <v>31</v>
      </c>
      <c r="F80" s="6">
        <v>21</v>
      </c>
      <c r="G80">
        <f t="shared" si="31"/>
        <v>2012</v>
      </c>
      <c r="H80" s="28">
        <v>654970.36471014831</v>
      </c>
      <c r="I80">
        <v>1.0292312871682776</v>
      </c>
      <c r="J80">
        <v>150767</v>
      </c>
      <c r="L80">
        <f t="shared" si="21"/>
        <v>5490186036.580101</v>
      </c>
      <c r="M80">
        <f t="shared" si="22"/>
        <v>0</v>
      </c>
      <c r="N80">
        <f t="shared" si="23"/>
        <v>116836452.81300019</v>
      </c>
      <c r="O80">
        <f t="shared" si="24"/>
        <v>144043499.74092621</v>
      </c>
      <c r="P80">
        <f t="shared" si="25"/>
        <v>41149524.877189264</v>
      </c>
      <c r="Q80">
        <f t="shared" si="26"/>
        <v>-5562175270.2264299</v>
      </c>
      <c r="R80">
        <f t="shared" si="27"/>
        <v>75462376.485437244</v>
      </c>
      <c r="S80">
        <f t="shared" si="28"/>
        <v>44477391.557358466</v>
      </c>
      <c r="T80">
        <f t="shared" si="29"/>
        <v>6352749.1895412449</v>
      </c>
      <c r="U80">
        <f t="shared" si="30"/>
        <v>356332761.01712316</v>
      </c>
    </row>
    <row r="81" spans="1:21" x14ac:dyDescent="0.25">
      <c r="A81" s="8">
        <v>41122</v>
      </c>
      <c r="B81" s="9">
        <v>304061556.83872002</v>
      </c>
      <c r="C81" s="10">
        <v>7.8</v>
      </c>
      <c r="D81" s="10">
        <v>79.599999999999994</v>
      </c>
      <c r="E81" s="10">
        <v>31</v>
      </c>
      <c r="F81" s="6">
        <v>22</v>
      </c>
      <c r="G81">
        <f t="shared" si="31"/>
        <v>2012</v>
      </c>
      <c r="H81" s="28">
        <v>655487.4745896809</v>
      </c>
      <c r="I81">
        <v>1.0303564011825603</v>
      </c>
      <c r="J81">
        <v>150322</v>
      </c>
      <c r="L81">
        <f t="shared" si="21"/>
        <v>5490186036.580101</v>
      </c>
      <c r="M81">
        <f t="shared" si="22"/>
        <v>527975.15827759064</v>
      </c>
      <c r="N81">
        <f t="shared" si="23"/>
        <v>57765103.37835288</v>
      </c>
      <c r="O81">
        <f t="shared" si="24"/>
        <v>144043499.74092621</v>
      </c>
      <c r="P81">
        <f t="shared" si="25"/>
        <v>43109026.061817318</v>
      </c>
      <c r="Q81">
        <f t="shared" si="26"/>
        <v>-5562175270.2264299</v>
      </c>
      <c r="R81">
        <f t="shared" si="27"/>
        <v>75521955.273297206</v>
      </c>
      <c r="S81">
        <f t="shared" si="28"/>
        <v>44526012.442852147</v>
      </c>
      <c r="T81">
        <f t="shared" si="29"/>
        <v>6333998.5784038883</v>
      </c>
      <c r="U81">
        <f t="shared" si="30"/>
        <v>299838336.98759788</v>
      </c>
    </row>
    <row r="82" spans="1:21" x14ac:dyDescent="0.25">
      <c r="A82" s="8">
        <v>41153</v>
      </c>
      <c r="B82" s="9">
        <v>261393756.03505</v>
      </c>
      <c r="C82" s="10">
        <v>103.4</v>
      </c>
      <c r="D82" s="10">
        <v>27.7</v>
      </c>
      <c r="E82" s="10">
        <v>30</v>
      </c>
      <c r="F82" s="6">
        <v>19</v>
      </c>
      <c r="G82">
        <f t="shared" si="31"/>
        <v>2012</v>
      </c>
      <c r="H82" s="28">
        <v>656004.9927359717</v>
      </c>
      <c r="I82">
        <v>1.0314827451259769</v>
      </c>
      <c r="J82">
        <v>150984</v>
      </c>
      <c r="L82">
        <f t="shared" si="21"/>
        <v>5490186036.580101</v>
      </c>
      <c r="M82">
        <f t="shared" si="22"/>
        <v>6999055.3033208819</v>
      </c>
      <c r="N82">
        <f t="shared" si="23"/>
        <v>20101675.421864007</v>
      </c>
      <c r="O82">
        <f t="shared" si="24"/>
        <v>139396935.23315439</v>
      </c>
      <c r="P82">
        <f t="shared" si="25"/>
        <v>37230522.50793314</v>
      </c>
      <c r="Q82">
        <f t="shared" si="26"/>
        <v>-5562175270.2264299</v>
      </c>
      <c r="R82">
        <f t="shared" si="27"/>
        <v>75581581.099590465</v>
      </c>
      <c r="S82">
        <f t="shared" si="28"/>
        <v>44574686.478731327</v>
      </c>
      <c r="T82">
        <f t="shared" si="29"/>
        <v>6361892.7459835066</v>
      </c>
      <c r="U82">
        <f t="shared" si="30"/>
        <v>258257115.14424875</v>
      </c>
    </row>
    <row r="83" spans="1:21" x14ac:dyDescent="0.25">
      <c r="A83" s="8">
        <v>41183</v>
      </c>
      <c r="B83" s="9">
        <v>253052401.80328</v>
      </c>
      <c r="C83" s="10">
        <v>250.5</v>
      </c>
      <c r="D83" s="10">
        <v>0.7</v>
      </c>
      <c r="E83" s="10">
        <v>31</v>
      </c>
      <c r="F83" s="6">
        <v>22</v>
      </c>
      <c r="G83">
        <f t="shared" si="31"/>
        <v>2012</v>
      </c>
      <c r="H83" s="28">
        <v>656522.91947135399</v>
      </c>
      <c r="I83">
        <v>1.0326103203430355</v>
      </c>
      <c r="J83">
        <v>151289</v>
      </c>
      <c r="L83">
        <f t="shared" si="21"/>
        <v>5490186036.580101</v>
      </c>
      <c r="M83">
        <f t="shared" si="22"/>
        <v>16956125.275453392</v>
      </c>
      <c r="N83">
        <f t="shared" si="23"/>
        <v>507984.57744782686</v>
      </c>
      <c r="O83">
        <f t="shared" si="24"/>
        <v>144043499.74092621</v>
      </c>
      <c r="P83">
        <f t="shared" si="25"/>
        <v>43109026.061817318</v>
      </c>
      <c r="Q83">
        <f t="shared" si="26"/>
        <v>-5562175270.2264299</v>
      </c>
      <c r="R83">
        <f t="shared" si="27"/>
        <v>75641254.001454636</v>
      </c>
      <c r="S83">
        <f t="shared" si="28"/>
        <v>44623413.723097816</v>
      </c>
      <c r="T83">
        <f t="shared" si="29"/>
        <v>6374744.2884484371</v>
      </c>
      <c r="U83">
        <f t="shared" si="30"/>
        <v>259266814.02231637</v>
      </c>
    </row>
    <row r="84" spans="1:21" x14ac:dyDescent="0.25">
      <c r="A84" s="8">
        <v>41214</v>
      </c>
      <c r="B84" s="9">
        <v>260224799.99487001</v>
      </c>
      <c r="C84" s="10">
        <v>420.4</v>
      </c>
      <c r="D84" s="10">
        <v>0</v>
      </c>
      <c r="E84" s="10">
        <v>30</v>
      </c>
      <c r="F84" s="6">
        <v>22</v>
      </c>
      <c r="G84">
        <f t="shared" si="31"/>
        <v>2012</v>
      </c>
      <c r="H84" s="28">
        <v>657041.25511841557</v>
      </c>
      <c r="I84">
        <v>1.0337391281797146</v>
      </c>
      <c r="J84">
        <v>151411</v>
      </c>
      <c r="L84">
        <f t="shared" si="21"/>
        <v>5490186036.580101</v>
      </c>
      <c r="M84">
        <f t="shared" si="22"/>
        <v>28456507.248705015</v>
      </c>
      <c r="N84">
        <f t="shared" si="23"/>
        <v>0</v>
      </c>
      <c r="O84">
        <f t="shared" si="24"/>
        <v>139396935.23315439</v>
      </c>
      <c r="P84">
        <f t="shared" si="25"/>
        <v>43109026.061817318</v>
      </c>
      <c r="Q84">
        <f t="shared" si="26"/>
        <v>-5562175270.2264299</v>
      </c>
      <c r="R84">
        <f t="shared" si="27"/>
        <v>75700974.016056672</v>
      </c>
      <c r="S84">
        <f t="shared" si="28"/>
        <v>44672194.234116994</v>
      </c>
      <c r="T84">
        <f t="shared" si="29"/>
        <v>6379884.9054344092</v>
      </c>
      <c r="U84">
        <f t="shared" si="30"/>
        <v>265726288.05295551</v>
      </c>
    </row>
    <row r="85" spans="1:21" x14ac:dyDescent="0.25">
      <c r="A85" s="8">
        <v>41244</v>
      </c>
      <c r="B85" s="9">
        <v>271295249.79123002</v>
      </c>
      <c r="C85" s="10">
        <v>535.9</v>
      </c>
      <c r="D85" s="10">
        <v>0</v>
      </c>
      <c r="E85" s="10">
        <v>31</v>
      </c>
      <c r="F85" s="6">
        <v>19</v>
      </c>
      <c r="G85">
        <f t="shared" si="31"/>
        <v>2012</v>
      </c>
      <c r="H85" s="28">
        <v>657559.99999999907</v>
      </c>
      <c r="I85">
        <v>1.0348691699834647</v>
      </c>
      <c r="J85">
        <v>151495</v>
      </c>
      <c r="L85">
        <f t="shared" si="21"/>
        <v>5490186036.580101</v>
      </c>
      <c r="M85">
        <f t="shared" si="22"/>
        <v>36274600.938584723</v>
      </c>
      <c r="N85">
        <f t="shared" si="23"/>
        <v>0</v>
      </c>
      <c r="O85">
        <f t="shared" si="24"/>
        <v>144043499.74092621</v>
      </c>
      <c r="P85">
        <f t="shared" si="25"/>
        <v>37230522.50793314</v>
      </c>
      <c r="Q85">
        <f t="shared" si="26"/>
        <v>-5562175270.2264299</v>
      </c>
      <c r="R85">
        <f t="shared" si="27"/>
        <v>75760741.180592835</v>
      </c>
      <c r="S85">
        <f t="shared" si="28"/>
        <v>44721028.070017822</v>
      </c>
      <c r="T85">
        <f t="shared" si="29"/>
        <v>6383424.3466378646</v>
      </c>
      <c r="U85">
        <f t="shared" si="30"/>
        <v>272424583.13836235</v>
      </c>
    </row>
    <row r="86" spans="1:21" x14ac:dyDescent="0.25">
      <c r="A86" s="8">
        <v>41275</v>
      </c>
      <c r="B86" s="9">
        <v>288991701.29513001</v>
      </c>
      <c r="C86" s="10">
        <v>657.4</v>
      </c>
      <c r="D86" s="10">
        <v>0</v>
      </c>
      <c r="E86" s="10">
        <v>31</v>
      </c>
      <c r="F86" s="6">
        <v>22</v>
      </c>
      <c r="G86">
        <f t="shared" si="31"/>
        <v>2013</v>
      </c>
      <c r="H86" s="28">
        <v>657954.1148766852</v>
      </c>
      <c r="I86">
        <v>1.0361284310675658</v>
      </c>
      <c r="J86">
        <v>151592</v>
      </c>
      <c r="L86">
        <f t="shared" si="21"/>
        <v>5490186036.580101</v>
      </c>
      <c r="M86">
        <f t="shared" si="22"/>
        <v>44498829.36560104</v>
      </c>
      <c r="N86">
        <f t="shared" si="23"/>
        <v>0</v>
      </c>
      <c r="O86">
        <f t="shared" si="24"/>
        <v>144043499.74092621</v>
      </c>
      <c r="P86">
        <f t="shared" si="25"/>
        <v>43109026.061817318</v>
      </c>
      <c r="Q86">
        <f t="shared" si="26"/>
        <v>-5564939770.8577557</v>
      </c>
      <c r="R86">
        <f t="shared" si="27"/>
        <v>75806149.105600506</v>
      </c>
      <c r="S86">
        <f t="shared" si="28"/>
        <v>44775446.011843711</v>
      </c>
      <c r="T86">
        <f t="shared" si="29"/>
        <v>6387511.558503761</v>
      </c>
      <c r="U86">
        <f t="shared" si="30"/>
        <v>283866727.56663686</v>
      </c>
    </row>
    <row r="87" spans="1:21" x14ac:dyDescent="0.25">
      <c r="A87" s="8">
        <v>41306</v>
      </c>
      <c r="B87" s="9">
        <v>262888750.95611</v>
      </c>
      <c r="C87" s="10">
        <v>657</v>
      </c>
      <c r="D87" s="10">
        <v>0</v>
      </c>
      <c r="E87" s="10">
        <v>28</v>
      </c>
      <c r="F87" s="6">
        <v>19</v>
      </c>
      <c r="G87">
        <f t="shared" si="31"/>
        <v>2013</v>
      </c>
      <c r="H87" s="28">
        <v>658348.4659698921</v>
      </c>
      <c r="I87">
        <v>1.0373892244598322</v>
      </c>
      <c r="J87">
        <v>151579</v>
      </c>
      <c r="L87">
        <f t="shared" si="21"/>
        <v>5490186036.580101</v>
      </c>
      <c r="M87">
        <f t="shared" si="22"/>
        <v>44471753.716458604</v>
      </c>
      <c r="N87">
        <f t="shared" si="23"/>
        <v>0</v>
      </c>
      <c r="O87">
        <f t="shared" si="24"/>
        <v>130103806.21761078</v>
      </c>
      <c r="P87">
        <f t="shared" si="25"/>
        <v>37230522.50793314</v>
      </c>
      <c r="Q87">
        <f t="shared" si="26"/>
        <v>-5564939770.8577557</v>
      </c>
      <c r="R87">
        <f t="shared" si="27"/>
        <v>75851584.246282309</v>
      </c>
      <c r="S87">
        <f t="shared" si="28"/>
        <v>44829930.171118587</v>
      </c>
      <c r="T87">
        <f t="shared" si="29"/>
        <v>6386963.787841321</v>
      </c>
      <c r="U87">
        <f t="shared" si="30"/>
        <v>264120826.36958891</v>
      </c>
    </row>
    <row r="88" spans="1:21" x14ac:dyDescent="0.25">
      <c r="A88" s="8">
        <v>41334</v>
      </c>
      <c r="B88" s="9">
        <v>276366259.18483996</v>
      </c>
      <c r="C88" s="10">
        <v>581.9</v>
      </c>
      <c r="D88" s="10">
        <v>0</v>
      </c>
      <c r="E88" s="10">
        <v>31</v>
      </c>
      <c r="F88" s="6">
        <v>20</v>
      </c>
      <c r="G88">
        <f t="shared" si="31"/>
        <v>2013</v>
      </c>
      <c r="H88" s="28">
        <v>658743.05342119944</v>
      </c>
      <c r="I88">
        <v>1.038651552024823</v>
      </c>
      <c r="J88">
        <v>151609</v>
      </c>
      <c r="L88">
        <f t="shared" si="21"/>
        <v>5490186036.580101</v>
      </c>
      <c r="M88">
        <f t="shared" si="22"/>
        <v>39388300.589965388</v>
      </c>
      <c r="N88">
        <f t="shared" si="23"/>
        <v>0</v>
      </c>
      <c r="O88">
        <f t="shared" si="24"/>
        <v>144043499.74092621</v>
      </c>
      <c r="P88">
        <f t="shared" si="25"/>
        <v>39190023.692561202</v>
      </c>
      <c r="Q88">
        <f t="shared" si="26"/>
        <v>-5564939770.8577557</v>
      </c>
      <c r="R88">
        <f t="shared" si="27"/>
        <v>75897046.618950367</v>
      </c>
      <c r="S88">
        <f t="shared" si="28"/>
        <v>44884480.628417857</v>
      </c>
      <c r="T88">
        <f t="shared" si="29"/>
        <v>6388227.8739854125</v>
      </c>
      <c r="U88">
        <f t="shared" si="30"/>
        <v>275037844.86715174</v>
      </c>
    </row>
    <row r="89" spans="1:21" x14ac:dyDescent="0.25">
      <c r="A89" s="8">
        <v>41365</v>
      </c>
      <c r="B89" s="9">
        <v>251523569.77759001</v>
      </c>
      <c r="C89" s="10">
        <v>362.2</v>
      </c>
      <c r="D89" s="10">
        <v>0</v>
      </c>
      <c r="E89" s="10">
        <v>30</v>
      </c>
      <c r="F89" s="6">
        <v>21</v>
      </c>
      <c r="G89">
        <f t="shared" si="31"/>
        <v>2013</v>
      </c>
      <c r="H89" s="28">
        <v>659137.87737227057</v>
      </c>
      <c r="I89">
        <v>1.0399154156293673</v>
      </c>
      <c r="J89">
        <v>151685</v>
      </c>
      <c r="L89">
        <f t="shared" si="21"/>
        <v>5490186036.580101</v>
      </c>
      <c r="M89">
        <f t="shared" si="22"/>
        <v>24517000.298479915</v>
      </c>
      <c r="N89">
        <f t="shared" si="23"/>
        <v>0</v>
      </c>
      <c r="O89">
        <f t="shared" si="24"/>
        <v>139396935.23315439</v>
      </c>
      <c r="P89">
        <f t="shared" si="25"/>
        <v>41149524.877189264</v>
      </c>
      <c r="Q89">
        <f t="shared" si="26"/>
        <v>-5564939770.8577557</v>
      </c>
      <c r="R89">
        <f t="shared" si="27"/>
        <v>75942536.239926398</v>
      </c>
      <c r="S89">
        <f t="shared" si="28"/>
        <v>44939097.464415014</v>
      </c>
      <c r="T89">
        <f t="shared" si="29"/>
        <v>6391430.2255504439</v>
      </c>
      <c r="U89">
        <f t="shared" si="30"/>
        <v>257582790.06106117</v>
      </c>
    </row>
    <row r="90" spans="1:21" x14ac:dyDescent="0.25">
      <c r="A90" s="8">
        <v>41395</v>
      </c>
      <c r="B90" s="9">
        <v>259256155.34336001</v>
      </c>
      <c r="C90" s="10">
        <v>122.2</v>
      </c>
      <c r="D90" s="10">
        <v>27</v>
      </c>
      <c r="E90" s="10">
        <v>31</v>
      </c>
      <c r="F90" s="6">
        <v>22</v>
      </c>
      <c r="G90">
        <f t="shared" si="31"/>
        <v>2013</v>
      </c>
      <c r="H90" s="28">
        <v>659532.93796485395</v>
      </c>
      <c r="I90">
        <v>1.0411808171425663</v>
      </c>
      <c r="J90">
        <v>151840</v>
      </c>
      <c r="L90">
        <f t="shared" si="21"/>
        <v>5490186036.580101</v>
      </c>
      <c r="M90">
        <f t="shared" si="22"/>
        <v>8271610.8130155876</v>
      </c>
      <c r="N90">
        <f t="shared" si="23"/>
        <v>19593690.844416179</v>
      </c>
      <c r="O90">
        <f t="shared" si="24"/>
        <v>144043499.74092621</v>
      </c>
      <c r="P90">
        <f t="shared" si="25"/>
        <v>43109026.061817318</v>
      </c>
      <c r="Q90">
        <f t="shared" si="26"/>
        <v>-5564939770.8577557</v>
      </c>
      <c r="R90">
        <f t="shared" si="27"/>
        <v>75988053.125541955</v>
      </c>
      <c r="S90">
        <f t="shared" si="28"/>
        <v>44993780.759881742</v>
      </c>
      <c r="T90">
        <f t="shared" si="29"/>
        <v>6397961.3372949166</v>
      </c>
      <c r="U90">
        <f t="shared" si="30"/>
        <v>267643888.40523946</v>
      </c>
    </row>
    <row r="91" spans="1:21" x14ac:dyDescent="0.25">
      <c r="A91" s="8">
        <v>41426</v>
      </c>
      <c r="B91" s="9">
        <v>276460042.34591997</v>
      </c>
      <c r="C91" s="10">
        <v>41.1</v>
      </c>
      <c r="D91" s="10">
        <v>52.7</v>
      </c>
      <c r="E91" s="10">
        <v>30</v>
      </c>
      <c r="F91" s="6">
        <v>20</v>
      </c>
      <c r="G91">
        <f t="shared" si="31"/>
        <v>2013</v>
      </c>
      <c r="H91" s="28">
        <v>659928.23534078291</v>
      </c>
      <c r="I91">
        <v>1.0424477584357947</v>
      </c>
      <c r="J91">
        <v>151854</v>
      </c>
      <c r="L91">
        <f t="shared" si="21"/>
        <v>5490186036.580101</v>
      </c>
      <c r="M91">
        <f t="shared" si="22"/>
        <v>2782022.9493857664</v>
      </c>
      <c r="N91">
        <f t="shared" si="23"/>
        <v>38243981.759286396</v>
      </c>
      <c r="O91">
        <f t="shared" si="24"/>
        <v>139396935.23315439</v>
      </c>
      <c r="P91">
        <f t="shared" si="25"/>
        <v>39190023.692561202</v>
      </c>
      <c r="Q91">
        <f t="shared" si="26"/>
        <v>-5564939770.8577557</v>
      </c>
      <c r="R91">
        <f t="shared" si="27"/>
        <v>76033597.292138338</v>
      </c>
      <c r="S91">
        <f t="shared" si="28"/>
        <v>45048530.595687978</v>
      </c>
      <c r="T91">
        <f t="shared" si="29"/>
        <v>6398551.244162159</v>
      </c>
      <c r="U91">
        <f t="shared" si="30"/>
        <v>272339908.48872083</v>
      </c>
    </row>
    <row r="92" spans="1:21" x14ac:dyDescent="0.25">
      <c r="A92" s="8">
        <v>41456</v>
      </c>
      <c r="B92" s="9">
        <v>321327185.60056001</v>
      </c>
      <c r="C92" s="10">
        <v>7.1</v>
      </c>
      <c r="D92" s="10">
        <v>112.9</v>
      </c>
      <c r="E92" s="10">
        <v>31</v>
      </c>
      <c r="F92" s="6">
        <v>22</v>
      </c>
      <c r="G92">
        <f t="shared" si="31"/>
        <v>2013</v>
      </c>
      <c r="H92" s="28">
        <v>660323.76964197587</v>
      </c>
      <c r="I92">
        <v>1.0437162413827055</v>
      </c>
      <c r="J92">
        <v>152090</v>
      </c>
      <c r="L92">
        <f t="shared" si="21"/>
        <v>5490186036.580101</v>
      </c>
      <c r="M92">
        <f t="shared" si="22"/>
        <v>480592.7722783197</v>
      </c>
      <c r="N92">
        <f t="shared" si="23"/>
        <v>81930655.419799507</v>
      </c>
      <c r="O92">
        <f t="shared" si="24"/>
        <v>144043499.74092621</v>
      </c>
      <c r="P92">
        <f t="shared" si="25"/>
        <v>43109026.061817318</v>
      </c>
      <c r="Q92">
        <f t="shared" si="26"/>
        <v>-5564939770.8577557</v>
      </c>
      <c r="R92">
        <f t="shared" si="27"/>
        <v>76079168.756066695</v>
      </c>
      <c r="S92">
        <f t="shared" si="28"/>
        <v>45103347.052802108</v>
      </c>
      <c r="T92">
        <f t="shared" si="29"/>
        <v>6408495.388495679</v>
      </c>
      <c r="U92">
        <f t="shared" si="30"/>
        <v>322401050.91453135</v>
      </c>
    </row>
    <row r="93" spans="1:21" x14ac:dyDescent="0.25">
      <c r="A93" s="8">
        <v>41487</v>
      </c>
      <c r="B93" s="9">
        <v>294037259.60016</v>
      </c>
      <c r="C93" s="10">
        <v>18.399999999999999</v>
      </c>
      <c r="D93" s="10">
        <v>63.4</v>
      </c>
      <c r="E93" s="10">
        <v>31</v>
      </c>
      <c r="F93" s="6">
        <v>21</v>
      </c>
      <c r="G93">
        <f t="shared" si="31"/>
        <v>2013</v>
      </c>
      <c r="H93" s="28">
        <v>660719.54101043625</v>
      </c>
      <c r="I93">
        <v>1.0449862678592305</v>
      </c>
      <c r="J93">
        <v>152092</v>
      </c>
      <c r="L93">
        <f t="shared" si="21"/>
        <v>5490186036.580101</v>
      </c>
      <c r="M93">
        <f t="shared" si="22"/>
        <v>1245479.8605522651</v>
      </c>
      <c r="N93">
        <f t="shared" si="23"/>
        <v>46008888.871703178</v>
      </c>
      <c r="O93">
        <f t="shared" si="24"/>
        <v>144043499.74092621</v>
      </c>
      <c r="P93">
        <f t="shared" si="25"/>
        <v>41149524.877189264</v>
      </c>
      <c r="Q93">
        <f t="shared" si="26"/>
        <v>-5564939770.8577557</v>
      </c>
      <c r="R93">
        <f t="shared" si="27"/>
        <v>76124767.533687919</v>
      </c>
      <c r="S93">
        <f t="shared" si="28"/>
        <v>45158230.21229101</v>
      </c>
      <c r="T93">
        <f t="shared" si="29"/>
        <v>6408579.6609052848</v>
      </c>
      <c r="U93">
        <f t="shared" si="30"/>
        <v>285385236.47960001</v>
      </c>
    </row>
    <row r="94" spans="1:21" x14ac:dyDescent="0.25">
      <c r="A94" s="8">
        <v>41518</v>
      </c>
      <c r="B94" s="9">
        <v>263616852.67688</v>
      </c>
      <c r="C94" s="10">
        <v>94.9</v>
      </c>
      <c r="D94" s="10">
        <v>26</v>
      </c>
      <c r="E94" s="10">
        <v>30</v>
      </c>
      <c r="F94" s="6">
        <v>20</v>
      </c>
      <c r="G94">
        <f t="shared" si="31"/>
        <v>2013</v>
      </c>
      <c r="H94" s="28">
        <v>661115.54958825244</v>
      </c>
      <c r="I94">
        <v>1.0462578397435851</v>
      </c>
      <c r="J94">
        <v>152204</v>
      </c>
      <c r="L94">
        <f t="shared" si="21"/>
        <v>5490186036.580101</v>
      </c>
      <c r="M94">
        <f t="shared" si="22"/>
        <v>6423697.7590440204</v>
      </c>
      <c r="N94">
        <f t="shared" si="23"/>
        <v>18867998.590919286</v>
      </c>
      <c r="O94">
        <f t="shared" si="24"/>
        <v>139396935.23315439</v>
      </c>
      <c r="P94">
        <f t="shared" si="25"/>
        <v>39190023.692561202</v>
      </c>
      <c r="Q94">
        <f t="shared" si="26"/>
        <v>-5564939770.8577557</v>
      </c>
      <c r="R94">
        <f t="shared" si="27"/>
        <v>76170393.64137274</v>
      </c>
      <c r="S94">
        <f t="shared" si="28"/>
        <v>45213180.155320205</v>
      </c>
      <c r="T94">
        <f t="shared" si="29"/>
        <v>6413298.915843226</v>
      </c>
      <c r="U94">
        <f t="shared" si="30"/>
        <v>256921793.71056014</v>
      </c>
    </row>
    <row r="95" spans="1:21" x14ac:dyDescent="0.25">
      <c r="A95" s="8">
        <v>41548</v>
      </c>
      <c r="B95" s="9">
        <v>260620451.12983999</v>
      </c>
      <c r="C95" s="10">
        <v>226.6</v>
      </c>
      <c r="D95" s="10">
        <v>2.6</v>
      </c>
      <c r="E95" s="10">
        <v>31</v>
      </c>
      <c r="F95" s="6">
        <v>22</v>
      </c>
      <c r="G95">
        <f t="shared" si="31"/>
        <v>2013</v>
      </c>
      <c r="H95" s="28">
        <v>661511.79551759828</v>
      </c>
      <c r="I95">
        <v>1.0475309589162694</v>
      </c>
      <c r="J95">
        <v>152415</v>
      </c>
      <c r="L95">
        <f t="shared" si="21"/>
        <v>5490186036.580101</v>
      </c>
      <c r="M95">
        <f t="shared" si="22"/>
        <v>15338355.23919257</v>
      </c>
      <c r="N95">
        <f t="shared" si="23"/>
        <v>1886799.8590919285</v>
      </c>
      <c r="O95">
        <f t="shared" si="24"/>
        <v>144043499.74092621</v>
      </c>
      <c r="P95">
        <f t="shared" si="25"/>
        <v>43109026.061817318</v>
      </c>
      <c r="Q95">
        <f t="shared" si="26"/>
        <v>-5564939770.8577557</v>
      </c>
      <c r="R95">
        <f t="shared" si="27"/>
        <v>76216047.095501691</v>
      </c>
      <c r="S95">
        <f t="shared" si="28"/>
        <v>45268196.963153996</v>
      </c>
      <c r="T95">
        <f t="shared" si="29"/>
        <v>6422189.6550566694</v>
      </c>
      <c r="U95">
        <f t="shared" si="30"/>
        <v>257530380.33708537</v>
      </c>
    </row>
    <row r="96" spans="1:21" x14ac:dyDescent="0.25">
      <c r="A96" s="8">
        <v>41579</v>
      </c>
      <c r="B96" s="9">
        <v>264051626.00784001</v>
      </c>
      <c r="C96" s="10">
        <v>492.1</v>
      </c>
      <c r="D96" s="10">
        <v>0</v>
      </c>
      <c r="E96" s="10">
        <v>30</v>
      </c>
      <c r="F96" s="6">
        <v>21</v>
      </c>
      <c r="G96">
        <f t="shared" si="31"/>
        <v>2013</v>
      </c>
      <c r="H96" s="28">
        <v>661908.27894073271</v>
      </c>
      <c r="I96">
        <v>1.0488056272600721</v>
      </c>
      <c r="J96">
        <v>152527</v>
      </c>
      <c r="L96">
        <f t="shared" si="21"/>
        <v>5490186036.580101</v>
      </c>
      <c r="M96">
        <f t="shared" si="22"/>
        <v>33309817.357487485</v>
      </c>
      <c r="N96">
        <f t="shared" si="23"/>
        <v>0</v>
      </c>
      <c r="O96">
        <f t="shared" si="24"/>
        <v>139396935.23315439</v>
      </c>
      <c r="P96">
        <f t="shared" si="25"/>
        <v>41149524.877189264</v>
      </c>
      <c r="Q96">
        <f t="shared" si="26"/>
        <v>-5564939770.8577557</v>
      </c>
      <c r="R96">
        <f t="shared" si="27"/>
        <v>76261727.912465125</v>
      </c>
      <c r="S96">
        <f t="shared" si="28"/>
        <v>45323280.717155553</v>
      </c>
      <c r="T96">
        <f t="shared" si="29"/>
        <v>6426908.9099946115</v>
      </c>
      <c r="U96">
        <f t="shared" si="30"/>
        <v>267114460.72979224</v>
      </c>
    </row>
    <row r="97" spans="1:21" x14ac:dyDescent="0.25">
      <c r="A97" s="8">
        <v>41609</v>
      </c>
      <c r="B97" s="9">
        <v>286523069.48232001</v>
      </c>
      <c r="C97" s="10">
        <v>687.7</v>
      </c>
      <c r="D97" s="10">
        <v>0</v>
      </c>
      <c r="E97" s="10">
        <v>31</v>
      </c>
      <c r="F97" s="6">
        <v>20</v>
      </c>
      <c r="G97">
        <f t="shared" si="31"/>
        <v>2013</v>
      </c>
      <c r="H97" s="28">
        <v>662304.99999999977</v>
      </c>
      <c r="I97">
        <v>1.0500818466600732</v>
      </c>
      <c r="J97">
        <v>152662</v>
      </c>
      <c r="L97">
        <f t="shared" si="21"/>
        <v>5490186036.580101</v>
      </c>
      <c r="M97">
        <f t="shared" si="22"/>
        <v>46549809.788140915</v>
      </c>
      <c r="N97">
        <f t="shared" si="23"/>
        <v>0</v>
      </c>
      <c r="O97">
        <f t="shared" si="24"/>
        <v>144043499.74092621</v>
      </c>
      <c r="P97">
        <f t="shared" si="25"/>
        <v>39190023.692561202</v>
      </c>
      <c r="Q97">
        <f t="shared" si="26"/>
        <v>-5564939770.8577557</v>
      </c>
      <c r="R97">
        <f t="shared" si="27"/>
        <v>76307436.108663231</v>
      </c>
      <c r="S97">
        <f t="shared" si="28"/>
        <v>45378431.498787068</v>
      </c>
      <c r="T97">
        <f t="shared" si="29"/>
        <v>6432597.2976430226</v>
      </c>
      <c r="U97">
        <f t="shared" si="30"/>
        <v>283148063.84906685</v>
      </c>
    </row>
    <row r="98" spans="1:21" x14ac:dyDescent="0.25">
      <c r="A98" s="8">
        <v>41640</v>
      </c>
      <c r="B98" s="9">
        <v>305527740.50727999</v>
      </c>
      <c r="C98" s="10">
        <v>843.9</v>
      </c>
      <c r="D98" s="10">
        <v>0</v>
      </c>
      <c r="E98" s="10">
        <v>31</v>
      </c>
      <c r="F98" s="6">
        <v>22</v>
      </c>
      <c r="G98">
        <f t="shared" si="31"/>
        <v>2014</v>
      </c>
      <c r="H98" s="28">
        <v>662715.6798430573</v>
      </c>
      <c r="I98">
        <v>1.0524101761604949</v>
      </c>
      <c r="J98">
        <v>152684</v>
      </c>
      <c r="L98">
        <f t="shared" ref="L98:L121" si="32">WSkWh</f>
        <v>5490186036.580101</v>
      </c>
      <c r="M98">
        <f t="shared" ref="M98:M121" si="33">LonHDD*C98</f>
        <v>57122850.778263941</v>
      </c>
      <c r="N98">
        <f t="shared" ref="N98:N121" si="34">LonCDD*D98</f>
        <v>0</v>
      </c>
      <c r="O98">
        <f t="shared" ref="O98:O121" si="35">MonthDays*E98</f>
        <v>144043499.74092621</v>
      </c>
      <c r="P98">
        <f t="shared" ref="P98:P121" si="36">PeakDays*F98</f>
        <v>43109026.061817318</v>
      </c>
      <c r="Q98">
        <f t="shared" ref="Q98:Q121" si="37">Year*G98</f>
        <v>-5567704271.4890804</v>
      </c>
      <c r="R98">
        <f t="shared" ref="R98:R121" si="38">Population*H98</f>
        <v>76354752.565409333</v>
      </c>
      <c r="S98">
        <f t="shared" ref="S98:S121" si="39">OntGDP*I98</f>
        <v>45479048.361251213</v>
      </c>
      <c r="T98">
        <f t="shared" ref="T98:T121" si="40">Customers*J98</f>
        <v>6433524.2941486901</v>
      </c>
      <c r="U98">
        <f t="shared" ref="U98:U121" si="41">SUM(L98:T98)</f>
        <v>295024466.89283681</v>
      </c>
    </row>
    <row r="99" spans="1:21" x14ac:dyDescent="0.25">
      <c r="A99" s="8">
        <v>41671</v>
      </c>
      <c r="B99" s="9">
        <v>270783682.37704003</v>
      </c>
      <c r="C99" s="10">
        <v>790</v>
      </c>
      <c r="D99" s="10">
        <v>0</v>
      </c>
      <c r="E99" s="10">
        <v>28</v>
      </c>
      <c r="F99" s="6">
        <v>19</v>
      </c>
      <c r="G99">
        <f t="shared" si="31"/>
        <v>2014</v>
      </c>
      <c r="H99" s="28">
        <v>663126.6143390818</v>
      </c>
      <c r="I99">
        <v>1.0547436682282718</v>
      </c>
      <c r="J99">
        <v>152793</v>
      </c>
      <c r="L99">
        <f t="shared" si="32"/>
        <v>5490186036.580101</v>
      </c>
      <c r="M99">
        <f t="shared" si="33"/>
        <v>53474407.056320086</v>
      </c>
      <c r="N99">
        <f t="shared" si="34"/>
        <v>0</v>
      </c>
      <c r="O99">
        <f t="shared" si="35"/>
        <v>130103806.21761078</v>
      </c>
      <c r="P99">
        <f t="shared" si="36"/>
        <v>37230522.50793314</v>
      </c>
      <c r="Q99">
        <f t="shared" si="37"/>
        <v>-5567704271.4890804</v>
      </c>
      <c r="R99">
        <f t="shared" si="38"/>
        <v>76402098.361983776</v>
      </c>
      <c r="S99">
        <f t="shared" si="39"/>
        <v>45579888.319857657</v>
      </c>
      <c r="T99">
        <f t="shared" si="40"/>
        <v>6438117.1404722221</v>
      </c>
      <c r="U99">
        <f t="shared" si="41"/>
        <v>271710604.69519842</v>
      </c>
    </row>
    <row r="100" spans="1:21" x14ac:dyDescent="0.25">
      <c r="A100" s="8">
        <v>41699</v>
      </c>
      <c r="B100" s="9">
        <v>288299673.04279995</v>
      </c>
      <c r="C100" s="10">
        <v>716.8</v>
      </c>
      <c r="D100" s="10">
        <v>0</v>
      </c>
      <c r="E100" s="10">
        <v>31</v>
      </c>
      <c r="F100" s="6">
        <v>21</v>
      </c>
      <c r="G100">
        <f t="shared" si="31"/>
        <v>2014</v>
      </c>
      <c r="H100" s="28">
        <v>663537.80364597798</v>
      </c>
      <c r="I100">
        <v>1.0570823343102815</v>
      </c>
      <c r="J100">
        <v>152821</v>
      </c>
      <c r="L100">
        <f t="shared" si="32"/>
        <v>5490186036.580101</v>
      </c>
      <c r="M100">
        <f t="shared" si="33"/>
        <v>48519563.263253458</v>
      </c>
      <c r="N100">
        <f t="shared" si="34"/>
        <v>0</v>
      </c>
      <c r="O100">
        <f t="shared" si="35"/>
        <v>144043499.74092621</v>
      </c>
      <c r="P100">
        <f t="shared" si="36"/>
        <v>41149524.877189264</v>
      </c>
      <c r="Q100">
        <f t="shared" si="37"/>
        <v>-5567704271.4890804</v>
      </c>
      <c r="R100">
        <f t="shared" si="38"/>
        <v>76449473.516579539</v>
      </c>
      <c r="S100">
        <f t="shared" si="39"/>
        <v>45680951.869273886</v>
      </c>
      <c r="T100">
        <f t="shared" si="40"/>
        <v>6439296.954206707</v>
      </c>
      <c r="U100">
        <f t="shared" si="41"/>
        <v>284764075.31244934</v>
      </c>
    </row>
    <row r="101" spans="1:21" x14ac:dyDescent="0.25">
      <c r="A101" s="8">
        <v>41730</v>
      </c>
      <c r="B101" s="9">
        <v>244855513.01592001</v>
      </c>
      <c r="C101" s="10">
        <v>353.8</v>
      </c>
      <c r="D101" s="10">
        <v>0</v>
      </c>
      <c r="E101" s="10">
        <v>30</v>
      </c>
      <c r="F101" s="6">
        <v>20</v>
      </c>
      <c r="G101">
        <f t="shared" si="31"/>
        <v>2014</v>
      </c>
      <c r="H101" s="28">
        <v>663949.24792174809</v>
      </c>
      <c r="I101">
        <v>1.0594261858787823</v>
      </c>
      <c r="J101">
        <v>152898</v>
      </c>
      <c r="L101">
        <f t="shared" si="32"/>
        <v>5490186036.580101</v>
      </c>
      <c r="M101">
        <f t="shared" si="33"/>
        <v>23948411.666488666</v>
      </c>
      <c r="N101">
        <f t="shared" si="34"/>
        <v>0</v>
      </c>
      <c r="O101">
        <f t="shared" si="35"/>
        <v>139396935.23315439</v>
      </c>
      <c r="P101">
        <f t="shared" si="36"/>
        <v>39190023.692561202</v>
      </c>
      <c r="Q101">
        <f t="shared" si="37"/>
        <v>-5567704271.4890804</v>
      </c>
      <c r="R101">
        <f t="shared" si="38"/>
        <v>76496878.047400832</v>
      </c>
      <c r="S101">
        <f t="shared" si="39"/>
        <v>45782239.505264193</v>
      </c>
      <c r="T101">
        <f t="shared" si="40"/>
        <v>6442541.4419765426</v>
      </c>
      <c r="U101">
        <f t="shared" si="41"/>
        <v>253738794.67786625</v>
      </c>
    </row>
    <row r="102" spans="1:21" x14ac:dyDescent="0.25">
      <c r="A102" s="8">
        <v>41760</v>
      </c>
      <c r="B102" s="9">
        <v>251891961.47196001</v>
      </c>
      <c r="C102" s="10">
        <v>142.5</v>
      </c>
      <c r="D102" s="10">
        <v>12.2</v>
      </c>
      <c r="E102" s="10">
        <v>31</v>
      </c>
      <c r="F102" s="6">
        <v>21</v>
      </c>
      <c r="G102">
        <f t="shared" si="31"/>
        <v>2014</v>
      </c>
      <c r="H102" s="28">
        <v>664360.94732449227</v>
      </c>
      <c r="I102">
        <v>1.0617752344314695</v>
      </c>
      <c r="J102">
        <v>152921</v>
      </c>
      <c r="L102">
        <f t="shared" si="32"/>
        <v>5490186036.580101</v>
      </c>
      <c r="M102">
        <f t="shared" si="33"/>
        <v>9645700.0069944449</v>
      </c>
      <c r="N102">
        <f t="shared" si="34"/>
        <v>8853445.4926621243</v>
      </c>
      <c r="O102">
        <f t="shared" si="35"/>
        <v>144043499.74092621</v>
      </c>
      <c r="P102">
        <f t="shared" si="36"/>
        <v>41149524.877189264</v>
      </c>
      <c r="Q102">
        <f t="shared" si="37"/>
        <v>-5567704271.4890804</v>
      </c>
      <c r="R102">
        <f t="shared" si="38"/>
        <v>76544311.972663179</v>
      </c>
      <c r="S102">
        <f t="shared" si="39"/>
        <v>45883751.724692121</v>
      </c>
      <c r="T102">
        <f t="shared" si="40"/>
        <v>6443510.5746870125</v>
      </c>
      <c r="U102">
        <f t="shared" si="41"/>
        <v>255045509.48083496</v>
      </c>
    </row>
    <row r="103" spans="1:21" x14ac:dyDescent="0.25">
      <c r="A103" s="8">
        <v>41791</v>
      </c>
      <c r="B103" s="9">
        <v>283978631.817375</v>
      </c>
      <c r="C103" s="10">
        <v>19.7</v>
      </c>
      <c r="D103" s="10">
        <v>71.900000000000006</v>
      </c>
      <c r="E103" s="10">
        <v>30</v>
      </c>
      <c r="F103" s="6">
        <v>21</v>
      </c>
      <c r="G103">
        <f t="shared" si="31"/>
        <v>2014</v>
      </c>
      <c r="H103" s="28">
        <v>664772.90201240883</v>
      </c>
      <c r="I103">
        <v>1.0641294914915322</v>
      </c>
      <c r="J103">
        <v>153261</v>
      </c>
      <c r="L103">
        <f t="shared" si="32"/>
        <v>5490186036.580101</v>
      </c>
      <c r="M103">
        <f t="shared" si="33"/>
        <v>1333475.7202651969</v>
      </c>
      <c r="N103">
        <f t="shared" si="34"/>
        <v>52177273.026426792</v>
      </c>
      <c r="O103">
        <f t="shared" si="35"/>
        <v>139396935.23315439</v>
      </c>
      <c r="P103">
        <f t="shared" si="36"/>
        <v>41149524.877189264</v>
      </c>
      <c r="Q103">
        <f t="shared" si="37"/>
        <v>-5567704271.4890804</v>
      </c>
      <c r="R103">
        <f t="shared" si="38"/>
        <v>76591775.310593382</v>
      </c>
      <c r="S103">
        <f t="shared" si="39"/>
        <v>45985489.025522895</v>
      </c>
      <c r="T103">
        <f t="shared" si="40"/>
        <v>6457836.8843200486</v>
      </c>
      <c r="U103">
        <f t="shared" si="41"/>
        <v>285574075.16849345</v>
      </c>
    </row>
    <row r="104" spans="1:21" x14ac:dyDescent="0.25">
      <c r="A104" s="8">
        <v>41821</v>
      </c>
      <c r="B104" s="9">
        <v>286546351.34231502</v>
      </c>
      <c r="C104" s="10">
        <v>21.5</v>
      </c>
      <c r="D104" s="10">
        <v>47.6</v>
      </c>
      <c r="E104" s="10">
        <v>31</v>
      </c>
      <c r="F104" s="6">
        <v>22</v>
      </c>
      <c r="G104">
        <f t="shared" si="31"/>
        <v>2014</v>
      </c>
      <c r="H104" s="28">
        <v>665185.11214379419</v>
      </c>
      <c r="I104">
        <v>1.0664889686077097</v>
      </c>
      <c r="J104">
        <v>153625</v>
      </c>
      <c r="L104">
        <f t="shared" si="32"/>
        <v>5490186036.580101</v>
      </c>
      <c r="M104">
        <f t="shared" si="33"/>
        <v>1455316.1414061794</v>
      </c>
      <c r="N104">
        <f t="shared" si="34"/>
        <v>34542951.266452231</v>
      </c>
      <c r="O104">
        <f t="shared" si="35"/>
        <v>144043499.74092621</v>
      </c>
      <c r="P104">
        <f t="shared" si="36"/>
        <v>43109026.061817318</v>
      </c>
      <c r="Q104">
        <f t="shared" si="37"/>
        <v>-5567704271.4890804</v>
      </c>
      <c r="R104">
        <f t="shared" si="38"/>
        <v>76639268.079429537</v>
      </c>
      <c r="S104">
        <f t="shared" si="39"/>
        <v>46087451.906825878</v>
      </c>
      <c r="T104">
        <f t="shared" si="40"/>
        <v>6473174.4628683589</v>
      </c>
      <c r="U104">
        <f t="shared" si="41"/>
        <v>274832452.75074518</v>
      </c>
    </row>
    <row r="105" spans="1:21" x14ac:dyDescent="0.25">
      <c r="A105" s="8">
        <v>41852</v>
      </c>
      <c r="B105" s="9">
        <v>283846898.55574501</v>
      </c>
      <c r="C105" s="10">
        <v>14.5</v>
      </c>
      <c r="D105" s="10">
        <v>53.4</v>
      </c>
      <c r="E105" s="10">
        <v>31</v>
      </c>
      <c r="F105" s="6">
        <v>20</v>
      </c>
      <c r="G105">
        <f t="shared" si="31"/>
        <v>2014</v>
      </c>
      <c r="H105" s="28">
        <v>665597.57787704282</v>
      </c>
      <c r="I105">
        <v>1.0688536773543476</v>
      </c>
      <c r="J105">
        <v>153646</v>
      </c>
      <c r="L105">
        <f t="shared" si="32"/>
        <v>5490186036.580101</v>
      </c>
      <c r="M105">
        <f t="shared" si="33"/>
        <v>981492.28141346993</v>
      </c>
      <c r="N105">
        <f t="shared" si="34"/>
        <v>38751966.33673422</v>
      </c>
      <c r="O105">
        <f t="shared" si="35"/>
        <v>144043499.74092621</v>
      </c>
      <c r="P105">
        <f t="shared" si="36"/>
        <v>39190023.692561202</v>
      </c>
      <c r="Q105">
        <f t="shared" si="37"/>
        <v>-5567704271.4890804</v>
      </c>
      <c r="R105">
        <f t="shared" si="38"/>
        <v>76686790.297421068</v>
      </c>
      <c r="S105">
        <f t="shared" si="39"/>
        <v>46189640.868776977</v>
      </c>
      <c r="T105">
        <f t="shared" si="40"/>
        <v>6474059.323169223</v>
      </c>
      <c r="U105">
        <f t="shared" si="41"/>
        <v>274799237.63202167</v>
      </c>
    </row>
    <row r="106" spans="1:21" x14ac:dyDescent="0.25">
      <c r="A106" s="8">
        <v>41883</v>
      </c>
      <c r="B106" s="9">
        <v>261882965.454395</v>
      </c>
      <c r="C106" s="10">
        <v>86.2</v>
      </c>
      <c r="D106" s="10">
        <v>17.600000000000001</v>
      </c>
      <c r="E106" s="10">
        <v>30</v>
      </c>
      <c r="F106" s="6">
        <v>21</v>
      </c>
      <c r="G106">
        <f t="shared" si="31"/>
        <v>2014</v>
      </c>
      <c r="H106" s="28">
        <v>666010.29937064752</v>
      </c>
      <c r="I106">
        <v>1.0712236293314559</v>
      </c>
      <c r="J106">
        <v>153924</v>
      </c>
      <c r="L106">
        <f t="shared" si="32"/>
        <v>5490186036.580101</v>
      </c>
      <c r="M106">
        <f t="shared" si="33"/>
        <v>5834802.3901959388</v>
      </c>
      <c r="N106">
        <f t="shared" si="34"/>
        <v>12772183.661545362</v>
      </c>
      <c r="O106">
        <f t="shared" si="35"/>
        <v>139396935.23315439</v>
      </c>
      <c r="P106">
        <f t="shared" si="36"/>
        <v>41149524.877189264</v>
      </c>
      <c r="Q106">
        <f t="shared" si="37"/>
        <v>-5567704271.4890804</v>
      </c>
      <c r="R106">
        <f t="shared" si="38"/>
        <v>76734341.982828721</v>
      </c>
      <c r="S106">
        <f t="shared" si="39"/>
        <v>46292056.412661187</v>
      </c>
      <c r="T106">
        <f t="shared" si="40"/>
        <v>6485773.1881044703</v>
      </c>
      <c r="U106">
        <f t="shared" si="41"/>
        <v>251147382.83670053</v>
      </c>
    </row>
    <row r="107" spans="1:21" x14ac:dyDescent="0.25">
      <c r="A107" s="8">
        <v>41913</v>
      </c>
      <c r="B107" s="9">
        <v>246291396.49902502</v>
      </c>
      <c r="C107" s="10">
        <v>247.1</v>
      </c>
      <c r="D107" s="10">
        <v>0</v>
      </c>
      <c r="E107" s="10">
        <v>31</v>
      </c>
      <c r="F107" s="6">
        <v>22</v>
      </c>
      <c r="G107">
        <f t="shared" si="31"/>
        <v>2014</v>
      </c>
      <c r="H107" s="28">
        <v>666423.27678319928</v>
      </c>
      <c r="I107">
        <v>1.0735988361647646</v>
      </c>
      <c r="J107">
        <v>154186</v>
      </c>
      <c r="L107">
        <f t="shared" si="32"/>
        <v>5490186036.580101</v>
      </c>
      <c r="M107">
        <f t="shared" si="33"/>
        <v>16725982.257742649</v>
      </c>
      <c r="N107">
        <f t="shared" si="34"/>
        <v>0</v>
      </c>
      <c r="O107">
        <f t="shared" si="35"/>
        <v>144043499.74092621</v>
      </c>
      <c r="P107">
        <f t="shared" si="36"/>
        <v>43109026.061817318</v>
      </c>
      <c r="Q107">
        <f t="shared" si="37"/>
        <v>-5567704271.4890804</v>
      </c>
      <c r="R107">
        <f t="shared" si="38"/>
        <v>76781923.15392454</v>
      </c>
      <c r="S107">
        <f t="shared" si="39"/>
        <v>46394699.040874951</v>
      </c>
      <c r="T107">
        <f t="shared" si="40"/>
        <v>6496812.8737628693</v>
      </c>
      <c r="U107">
        <f t="shared" si="41"/>
        <v>256033708.22006878</v>
      </c>
    </row>
    <row r="108" spans="1:21" x14ac:dyDescent="0.25">
      <c r="A108" s="8">
        <v>41944</v>
      </c>
      <c r="B108" s="9">
        <v>259203542.59719998</v>
      </c>
      <c r="C108" s="10">
        <v>503.7</v>
      </c>
      <c r="D108" s="10">
        <v>0</v>
      </c>
      <c r="E108" s="10">
        <v>30</v>
      </c>
      <c r="F108" s="6">
        <v>20</v>
      </c>
      <c r="G108">
        <f t="shared" si="31"/>
        <v>2014</v>
      </c>
      <c r="H108" s="28">
        <v>666836.51027338742</v>
      </c>
      <c r="I108">
        <v>1.0759793095057817</v>
      </c>
      <c r="J108">
        <v>154214</v>
      </c>
      <c r="L108">
        <f t="shared" si="32"/>
        <v>5490186036.580101</v>
      </c>
      <c r="M108">
        <f t="shared" si="33"/>
        <v>34095011.18261826</v>
      </c>
      <c r="N108">
        <f t="shared" si="34"/>
        <v>0</v>
      </c>
      <c r="O108">
        <f t="shared" si="35"/>
        <v>139396935.23315439</v>
      </c>
      <c r="P108">
        <f t="shared" si="36"/>
        <v>39190023.692561202</v>
      </c>
      <c r="Q108">
        <f t="shared" si="37"/>
        <v>-5567704271.4890804</v>
      </c>
      <c r="R108">
        <f t="shared" si="38"/>
        <v>76829533.828991905</v>
      </c>
      <c r="S108">
        <f t="shared" si="39"/>
        <v>46497569.25692869</v>
      </c>
      <c r="T108">
        <f t="shared" si="40"/>
        <v>6497992.6874973541</v>
      </c>
      <c r="U108">
        <f t="shared" si="41"/>
        <v>264988830.97277209</v>
      </c>
    </row>
    <row r="109" spans="1:21" x14ac:dyDescent="0.25">
      <c r="A109" s="8">
        <v>41974</v>
      </c>
      <c r="B109" s="9">
        <v>264968874.82748997</v>
      </c>
      <c r="C109" s="10">
        <v>567.5</v>
      </c>
      <c r="D109" s="10">
        <v>0</v>
      </c>
      <c r="E109" s="10">
        <v>31</v>
      </c>
      <c r="F109" s="6">
        <v>21</v>
      </c>
      <c r="G109">
        <f t="shared" si="31"/>
        <v>2014</v>
      </c>
      <c r="H109" s="28">
        <v>667249.99999999965</v>
      </c>
      <c r="I109">
        <v>1.0783650610318489</v>
      </c>
      <c r="J109">
        <v>154305</v>
      </c>
      <c r="L109">
        <f t="shared" si="32"/>
        <v>5490186036.580101</v>
      </c>
      <c r="M109">
        <f t="shared" si="33"/>
        <v>38413577.220837526</v>
      </c>
      <c r="N109">
        <f t="shared" si="34"/>
        <v>0</v>
      </c>
      <c r="O109">
        <f t="shared" si="35"/>
        <v>144043499.74092621</v>
      </c>
      <c r="P109">
        <f t="shared" si="36"/>
        <v>41149524.877189264</v>
      </c>
      <c r="Q109">
        <f t="shared" si="37"/>
        <v>-5567704271.4890804</v>
      </c>
      <c r="R109">
        <f t="shared" si="38"/>
        <v>76877174.026325539</v>
      </c>
      <c r="S109">
        <f t="shared" si="39"/>
        <v>46600667.565449223</v>
      </c>
      <c r="T109">
        <f t="shared" si="40"/>
        <v>6501827.0821344312</v>
      </c>
      <c r="U109">
        <f t="shared" si="41"/>
        <v>276068035.60388279</v>
      </c>
    </row>
    <row r="110" spans="1:21" x14ac:dyDescent="0.25">
      <c r="A110" s="8">
        <v>42005</v>
      </c>
      <c r="B110" s="9">
        <v>295598619.00983995</v>
      </c>
      <c r="C110" s="10">
        <v>812.9</v>
      </c>
      <c r="D110" s="10">
        <v>0</v>
      </c>
      <c r="E110" s="10">
        <v>31</v>
      </c>
      <c r="F110">
        <v>21</v>
      </c>
      <c r="G110">
        <f t="shared" si="31"/>
        <v>2015</v>
      </c>
      <c r="H110" s="28">
        <v>667637.09581631713</v>
      </c>
      <c r="I110">
        <v>1.0805757217388059</v>
      </c>
      <c r="J110">
        <v>154492</v>
      </c>
      <c r="L110">
        <f t="shared" si="32"/>
        <v>5490186036.580101</v>
      </c>
      <c r="M110">
        <f t="shared" si="33"/>
        <v>55024487.969724804</v>
      </c>
      <c r="N110">
        <f t="shared" si="34"/>
        <v>0</v>
      </c>
      <c r="O110">
        <f t="shared" si="35"/>
        <v>144043499.74092621</v>
      </c>
      <c r="P110">
        <f t="shared" si="36"/>
        <v>41149524.877189264</v>
      </c>
      <c r="Q110">
        <f t="shared" si="37"/>
        <v>-5570468772.1204062</v>
      </c>
      <c r="R110">
        <f t="shared" si="38"/>
        <v>76921773.250658095</v>
      </c>
      <c r="S110">
        <f t="shared" si="39"/>
        <v>46696199.466868885</v>
      </c>
      <c r="T110">
        <f t="shared" si="40"/>
        <v>6509706.5524326013</v>
      </c>
      <c r="U110">
        <f t="shared" si="41"/>
        <v>290062456.31749451</v>
      </c>
    </row>
    <row r="111" spans="1:21" x14ac:dyDescent="0.25">
      <c r="A111" s="8">
        <v>42036</v>
      </c>
      <c r="B111" s="9">
        <v>273784130.83127999</v>
      </c>
      <c r="C111" s="10">
        <v>872.9</v>
      </c>
      <c r="D111" s="10">
        <v>0</v>
      </c>
      <c r="E111" s="10">
        <v>28</v>
      </c>
      <c r="F111">
        <v>19</v>
      </c>
      <c r="G111">
        <f t="shared" si="31"/>
        <v>2015</v>
      </c>
      <c r="H111" s="28">
        <v>668024.41620089347</v>
      </c>
      <c r="I111">
        <v>1.0827909143254928</v>
      </c>
      <c r="J111">
        <v>154573</v>
      </c>
      <c r="L111">
        <f t="shared" si="32"/>
        <v>5490186036.580101</v>
      </c>
      <c r="M111">
        <f t="shared" si="33"/>
        <v>59085835.341090888</v>
      </c>
      <c r="N111">
        <f t="shared" si="34"/>
        <v>0</v>
      </c>
      <c r="O111">
        <f t="shared" si="35"/>
        <v>130103806.21761078</v>
      </c>
      <c r="P111">
        <f t="shared" si="36"/>
        <v>37230522.50793314</v>
      </c>
      <c r="Q111">
        <f t="shared" si="37"/>
        <v>-5570468772.1204062</v>
      </c>
      <c r="R111">
        <f t="shared" si="38"/>
        <v>76966398.348610908</v>
      </c>
      <c r="S111">
        <f t="shared" si="39"/>
        <v>46791927.209778942</v>
      </c>
      <c r="T111">
        <f t="shared" si="40"/>
        <v>6513119.5850216486</v>
      </c>
      <c r="U111">
        <f t="shared" si="41"/>
        <v>276408873.66974151</v>
      </c>
    </row>
    <row r="112" spans="1:21" x14ac:dyDescent="0.25">
      <c r="A112" s="8">
        <v>42064</v>
      </c>
      <c r="B112" s="9">
        <v>274934256.05799997</v>
      </c>
      <c r="C112" s="10">
        <v>640.1</v>
      </c>
      <c r="D112" s="10">
        <v>0</v>
      </c>
      <c r="E112" s="10">
        <v>31</v>
      </c>
      <c r="F112">
        <v>22</v>
      </c>
      <c r="G112">
        <f t="shared" si="31"/>
        <v>2015</v>
      </c>
      <c r="H112" s="28">
        <v>668411.96128400927</v>
      </c>
      <c r="I112">
        <v>1.0850106480823145</v>
      </c>
      <c r="J112">
        <v>154699</v>
      </c>
      <c r="L112">
        <f t="shared" si="32"/>
        <v>5490186036.580101</v>
      </c>
      <c r="M112">
        <f t="shared" si="33"/>
        <v>43327807.540190488</v>
      </c>
      <c r="N112">
        <f t="shared" si="34"/>
        <v>0</v>
      </c>
      <c r="O112">
        <f t="shared" si="35"/>
        <v>144043499.74092621</v>
      </c>
      <c r="P112">
        <f t="shared" si="36"/>
        <v>43109026.061817318</v>
      </c>
      <c r="Q112">
        <f t="shared" si="37"/>
        <v>-5570468772.1204062</v>
      </c>
      <c r="R112">
        <f t="shared" si="38"/>
        <v>77011049.33519426</v>
      </c>
      <c r="S112">
        <f t="shared" si="39"/>
        <v>46887851.195656665</v>
      </c>
      <c r="T112">
        <f t="shared" si="40"/>
        <v>6518428.7468268331</v>
      </c>
      <c r="U112">
        <f t="shared" si="41"/>
        <v>280614927.08030629</v>
      </c>
    </row>
    <row r="113" spans="1:21" x14ac:dyDescent="0.25">
      <c r="A113" s="8">
        <v>42095</v>
      </c>
      <c r="B113" s="9">
        <v>243458062.73736</v>
      </c>
      <c r="C113" s="10">
        <v>336.6</v>
      </c>
      <c r="D113" s="10">
        <v>0</v>
      </c>
      <c r="E113" s="10">
        <v>30</v>
      </c>
      <c r="F113">
        <v>20</v>
      </c>
      <c r="G113">
        <f t="shared" si="31"/>
        <v>2015</v>
      </c>
      <c r="H113" s="28">
        <v>668799.73119602026</v>
      </c>
      <c r="I113">
        <v>1.087234932318722</v>
      </c>
      <c r="J113">
        <v>154713</v>
      </c>
      <c r="L113">
        <f t="shared" si="32"/>
        <v>5490186036.580101</v>
      </c>
      <c r="M113">
        <f t="shared" si="33"/>
        <v>22784158.753363721</v>
      </c>
      <c r="N113">
        <f t="shared" si="34"/>
        <v>0</v>
      </c>
      <c r="O113">
        <f t="shared" si="35"/>
        <v>139396935.23315439</v>
      </c>
      <c r="P113">
        <f t="shared" si="36"/>
        <v>39190023.692561202</v>
      </c>
      <c r="Q113">
        <f t="shared" si="37"/>
        <v>-5570468772.1204062</v>
      </c>
      <c r="R113">
        <f t="shared" si="38"/>
        <v>77055726.225427076</v>
      </c>
      <c r="S113">
        <f t="shared" si="39"/>
        <v>46983971.82680241</v>
      </c>
      <c r="T113">
        <f t="shared" si="40"/>
        <v>6519018.6536940755</v>
      </c>
      <c r="U113">
        <f t="shared" si="41"/>
        <v>251647098.84469748</v>
      </c>
    </row>
    <row r="114" spans="1:21" x14ac:dyDescent="0.25">
      <c r="A114" s="8">
        <v>42125</v>
      </c>
      <c r="B114" s="9">
        <v>259161560.15008003</v>
      </c>
      <c r="C114" s="10">
        <v>104.7</v>
      </c>
      <c r="D114" s="10">
        <v>34.9</v>
      </c>
      <c r="E114" s="10">
        <v>31</v>
      </c>
      <c r="F114">
        <v>20</v>
      </c>
      <c r="G114">
        <f t="shared" si="31"/>
        <v>2015</v>
      </c>
      <c r="H114" s="28">
        <v>669187.72606735781</v>
      </c>
      <c r="I114">
        <v>1.0894637763632502</v>
      </c>
      <c r="J114">
        <v>154828</v>
      </c>
      <c r="L114">
        <f t="shared" si="32"/>
        <v>5490186036.580101</v>
      </c>
      <c r="M114">
        <f t="shared" si="33"/>
        <v>7087051.1630338132</v>
      </c>
      <c r="N114">
        <f t="shared" si="34"/>
        <v>25326659.647041652</v>
      </c>
      <c r="O114">
        <f t="shared" si="35"/>
        <v>144043499.74092621</v>
      </c>
      <c r="P114">
        <f t="shared" si="36"/>
        <v>39190023.692561202</v>
      </c>
      <c r="Q114">
        <f t="shared" si="37"/>
        <v>-5570468772.1204062</v>
      </c>
      <c r="R114">
        <f t="shared" si="38"/>
        <v>77100429.034336984</v>
      </c>
      <c r="S114">
        <f t="shared" si="39"/>
        <v>47080289.506341189</v>
      </c>
      <c r="T114">
        <f t="shared" si="40"/>
        <v>6523864.3172464259</v>
      </c>
      <c r="U114">
        <f t="shared" si="41"/>
        <v>266069081.56118122</v>
      </c>
    </row>
    <row r="115" spans="1:21" x14ac:dyDescent="0.25">
      <c r="A115" s="8">
        <v>42156</v>
      </c>
      <c r="B115" s="9">
        <v>267546627.47380927</v>
      </c>
      <c r="C115" s="10">
        <v>29.7</v>
      </c>
      <c r="D115" s="10">
        <v>30.4</v>
      </c>
      <c r="E115" s="10">
        <v>30</v>
      </c>
      <c r="F115">
        <v>22</v>
      </c>
      <c r="G115">
        <f t="shared" si="31"/>
        <v>2015</v>
      </c>
      <c r="H115" s="28">
        <v>669575.94602852897</v>
      </c>
      <c r="I115">
        <v>1.0916971895635583</v>
      </c>
      <c r="J115">
        <v>154892</v>
      </c>
      <c r="L115">
        <f t="shared" si="32"/>
        <v>5490186036.580101</v>
      </c>
      <c r="M115">
        <f t="shared" si="33"/>
        <v>2010366.9488262106</v>
      </c>
      <c r="N115">
        <f t="shared" si="34"/>
        <v>22061044.506305624</v>
      </c>
      <c r="O115">
        <f t="shared" si="35"/>
        <v>139396935.23315439</v>
      </c>
      <c r="P115">
        <f t="shared" si="36"/>
        <v>43109026.061817318</v>
      </c>
      <c r="Q115">
        <f t="shared" si="37"/>
        <v>-5570468772.1204062</v>
      </c>
      <c r="R115">
        <f t="shared" si="38"/>
        <v>77145157.776960358</v>
      </c>
      <c r="S115">
        <f t="shared" si="39"/>
        <v>47176804.638224505</v>
      </c>
      <c r="T115">
        <f t="shared" si="40"/>
        <v>6526561.0343538215</v>
      </c>
      <c r="U115">
        <f t="shared" si="41"/>
        <v>257143160.65933657</v>
      </c>
    </row>
    <row r="116" spans="1:21" x14ac:dyDescent="0.25">
      <c r="A116" s="8">
        <v>42186</v>
      </c>
      <c r="B116" s="9">
        <v>301589192.47099692</v>
      </c>
      <c r="C116" s="10">
        <v>7</v>
      </c>
      <c r="D116" s="10">
        <v>76.400000000000006</v>
      </c>
      <c r="E116" s="10">
        <v>31</v>
      </c>
      <c r="F116">
        <v>22</v>
      </c>
      <c r="G116">
        <f t="shared" si="31"/>
        <v>2015</v>
      </c>
      <c r="H116" s="28">
        <v>669964.39121011633</v>
      </c>
      <c r="I116">
        <v>1.0939351812864675</v>
      </c>
      <c r="J116">
        <v>155013</v>
      </c>
      <c r="L116">
        <f t="shared" si="32"/>
        <v>5490186036.580101</v>
      </c>
      <c r="M116">
        <f t="shared" si="33"/>
        <v>473823.85999270959</v>
      </c>
      <c r="N116">
        <f t="shared" si="34"/>
        <v>55442888.167162821</v>
      </c>
      <c r="O116">
        <f t="shared" si="35"/>
        <v>144043499.74092621</v>
      </c>
      <c r="P116">
        <f t="shared" si="36"/>
        <v>43109026.061817318</v>
      </c>
      <c r="Q116">
        <f t="shared" si="37"/>
        <v>-5570468772.1204062</v>
      </c>
      <c r="R116">
        <f t="shared" si="38"/>
        <v>77189912.468342274</v>
      </c>
      <c r="S116">
        <f t="shared" si="39"/>
        <v>47273517.627231888</v>
      </c>
      <c r="T116">
        <f t="shared" si="40"/>
        <v>6531659.5151349902</v>
      </c>
      <c r="U116">
        <f t="shared" si="41"/>
        <v>293781591.90030283</v>
      </c>
    </row>
    <row r="117" spans="1:21" x14ac:dyDescent="0.25">
      <c r="A117" s="8">
        <v>42217</v>
      </c>
      <c r="B117" s="9">
        <v>290629200.91832</v>
      </c>
      <c r="C117" s="10">
        <v>14</v>
      </c>
      <c r="D117" s="10">
        <v>61.6</v>
      </c>
      <c r="E117" s="10">
        <v>31</v>
      </c>
      <c r="F117">
        <v>20</v>
      </c>
      <c r="G117">
        <f t="shared" si="31"/>
        <v>2015</v>
      </c>
      <c r="H117" s="28">
        <v>670353.06174277852</v>
      </c>
      <c r="I117">
        <v>1.0961777609180017</v>
      </c>
      <c r="J117">
        <v>155158</v>
      </c>
      <c r="L117">
        <f t="shared" si="32"/>
        <v>5490186036.580101</v>
      </c>
      <c r="M117">
        <f t="shared" si="33"/>
        <v>947647.71998541919</v>
      </c>
      <c r="N117">
        <f t="shared" si="34"/>
        <v>44702642.815408766</v>
      </c>
      <c r="O117">
        <f t="shared" si="35"/>
        <v>144043499.74092621</v>
      </c>
      <c r="P117">
        <f t="shared" si="36"/>
        <v>39190023.692561202</v>
      </c>
      <c r="Q117">
        <f t="shared" si="37"/>
        <v>-5570468772.1204062</v>
      </c>
      <c r="R117">
        <f t="shared" si="38"/>
        <v>77234693.123536542</v>
      </c>
      <c r="S117">
        <f t="shared" si="39"/>
        <v>47370428.878972717</v>
      </c>
      <c r="T117">
        <f t="shared" si="40"/>
        <v>6537769.2648314321</v>
      </c>
      <c r="U117">
        <f t="shared" si="41"/>
        <v>279743969.69591618</v>
      </c>
    </row>
    <row r="118" spans="1:21" x14ac:dyDescent="0.25">
      <c r="A118" s="8">
        <v>42248</v>
      </c>
      <c r="B118" s="9">
        <v>282605551.88294774</v>
      </c>
      <c r="C118" s="10">
        <v>34.6</v>
      </c>
      <c r="D118" s="10">
        <v>54.2</v>
      </c>
      <c r="E118" s="10">
        <v>30</v>
      </c>
      <c r="F118">
        <v>21</v>
      </c>
      <c r="G118">
        <f t="shared" si="31"/>
        <v>2015</v>
      </c>
      <c r="H118" s="28">
        <v>670741.95775724982</v>
      </c>
      <c r="I118">
        <v>1.0984249378634259</v>
      </c>
      <c r="J118">
        <v>155325</v>
      </c>
      <c r="L118">
        <f t="shared" si="32"/>
        <v>5490186036.580101</v>
      </c>
      <c r="M118">
        <f t="shared" si="33"/>
        <v>2342043.6508211074</v>
      </c>
      <c r="N118">
        <f t="shared" si="34"/>
        <v>39332520.139531739</v>
      </c>
      <c r="O118">
        <f t="shared" si="35"/>
        <v>139396935.23315439</v>
      </c>
      <c r="P118">
        <f t="shared" si="36"/>
        <v>41149524.877189264</v>
      </c>
      <c r="Q118">
        <f t="shared" si="37"/>
        <v>-5570468772.1204062</v>
      </c>
      <c r="R118">
        <f t="shared" si="38"/>
        <v>77279499.757605717</v>
      </c>
      <c r="S118">
        <f t="shared" si="39"/>
        <v>47467538.799887858</v>
      </c>
      <c r="T118">
        <f t="shared" si="40"/>
        <v>6544806.0110335415</v>
      </c>
      <c r="U118">
        <f t="shared" si="41"/>
        <v>273230132.92891878</v>
      </c>
    </row>
    <row r="119" spans="1:21" x14ac:dyDescent="0.25">
      <c r="A119" s="8">
        <v>42278</v>
      </c>
      <c r="B119" s="9">
        <v>248709445.01775387</v>
      </c>
      <c r="C119" s="10">
        <v>254.9</v>
      </c>
      <c r="D119" s="10">
        <v>0</v>
      </c>
      <c r="E119" s="10">
        <v>31</v>
      </c>
      <c r="F119">
        <v>21</v>
      </c>
      <c r="G119">
        <f t="shared" si="31"/>
        <v>2015</v>
      </c>
      <c r="H119" s="28">
        <v>671131.07938434032</v>
      </c>
      <c r="I119">
        <v>1.1006767215472864</v>
      </c>
      <c r="J119">
        <v>155418</v>
      </c>
      <c r="L119">
        <f t="shared" si="32"/>
        <v>5490186036.580101</v>
      </c>
      <c r="M119">
        <f t="shared" si="33"/>
        <v>17253957.416020241</v>
      </c>
      <c r="N119">
        <f t="shared" si="34"/>
        <v>0</v>
      </c>
      <c r="O119">
        <f t="shared" si="35"/>
        <v>144043499.74092621</v>
      </c>
      <c r="P119">
        <f t="shared" si="36"/>
        <v>41149524.877189264</v>
      </c>
      <c r="Q119">
        <f t="shared" si="37"/>
        <v>-5570468772.1204062</v>
      </c>
      <c r="R119">
        <f t="shared" si="38"/>
        <v>77324332.385621056</v>
      </c>
      <c r="S119">
        <f t="shared" si="39"/>
        <v>47564847.797251396</v>
      </c>
      <c r="T119">
        <f t="shared" si="40"/>
        <v>6548724.6780802244</v>
      </c>
      <c r="U119">
        <f t="shared" si="41"/>
        <v>253602151.35478339</v>
      </c>
    </row>
    <row r="120" spans="1:21" x14ac:dyDescent="0.25">
      <c r="A120" s="8">
        <v>42309</v>
      </c>
      <c r="B120" s="9">
        <v>248717807.65306461</v>
      </c>
      <c r="C120" s="10">
        <v>353.2</v>
      </c>
      <c r="D120" s="10">
        <v>0</v>
      </c>
      <c r="E120" s="10">
        <v>30</v>
      </c>
      <c r="F120">
        <v>21</v>
      </c>
      <c r="G120">
        <f t="shared" si="31"/>
        <v>2015</v>
      </c>
      <c r="H120" s="28">
        <v>671520.42675493611</v>
      </c>
      <c r="I120">
        <v>1.1029331214134492</v>
      </c>
      <c r="J120">
        <v>155598</v>
      </c>
      <c r="L120">
        <f t="shared" si="32"/>
        <v>5490186036.580101</v>
      </c>
      <c r="M120">
        <f t="shared" si="33"/>
        <v>23907798.192775004</v>
      </c>
      <c r="N120">
        <f t="shared" si="34"/>
        <v>0</v>
      </c>
      <c r="O120">
        <f t="shared" si="35"/>
        <v>139396935.23315439</v>
      </c>
      <c r="P120">
        <f t="shared" si="36"/>
        <v>41149524.877189264</v>
      </c>
      <c r="Q120">
        <f t="shared" si="37"/>
        <v>-5570468772.1204062</v>
      </c>
      <c r="R120">
        <f t="shared" si="38"/>
        <v>77369191.022662625</v>
      </c>
      <c r="S120">
        <f t="shared" si="39"/>
        <v>47662356.279172324</v>
      </c>
      <c r="T120">
        <f t="shared" si="40"/>
        <v>6556309.1949447738</v>
      </c>
      <c r="U120">
        <f t="shared" si="41"/>
        <v>255759379.25959331</v>
      </c>
    </row>
    <row r="121" spans="1:21" x14ac:dyDescent="0.25">
      <c r="A121" s="8">
        <v>42339</v>
      </c>
      <c r="B121" s="9">
        <v>260362308.73120618</v>
      </c>
      <c r="C121" s="10">
        <v>447.8</v>
      </c>
      <c r="D121" s="10">
        <v>0</v>
      </c>
      <c r="E121" s="10">
        <v>31</v>
      </c>
      <c r="F121">
        <v>21</v>
      </c>
      <c r="G121">
        <f t="shared" si="31"/>
        <v>2015</v>
      </c>
      <c r="H121" s="28">
        <v>671909.99999999919</v>
      </c>
      <c r="I121">
        <v>1.1051941469251412</v>
      </c>
      <c r="J121">
        <v>155701</v>
      </c>
      <c r="L121">
        <f t="shared" si="32"/>
        <v>5490186036.580101</v>
      </c>
      <c r="M121">
        <f t="shared" si="33"/>
        <v>30311189.214962196</v>
      </c>
      <c r="N121">
        <f t="shared" si="34"/>
        <v>0</v>
      </c>
      <c r="O121">
        <f t="shared" si="35"/>
        <v>144043499.74092621</v>
      </c>
      <c r="P121">
        <f t="shared" si="36"/>
        <v>41149524.877189264</v>
      </c>
      <c r="Q121">
        <f t="shared" si="37"/>
        <v>-5570468772.1204062</v>
      </c>
      <c r="R121">
        <f t="shared" si="38"/>
        <v>77414075.68381919</v>
      </c>
      <c r="S121">
        <f t="shared" si="39"/>
        <v>47760064.654596262</v>
      </c>
      <c r="T121">
        <f t="shared" si="40"/>
        <v>6560649.2240394875</v>
      </c>
      <c r="U121">
        <f t="shared" si="41"/>
        <v>266956267.85522723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22"/>
  <sheetViews>
    <sheetView workbookViewId="0"/>
  </sheetViews>
  <sheetFormatPr defaultRowHeight="15" x14ac:dyDescent="0.25"/>
  <cols>
    <col min="3" max="3" width="14.5703125" bestFit="1" customWidth="1"/>
  </cols>
  <sheetData>
    <row r="1" spans="1:5" x14ac:dyDescent="0.25">
      <c r="A1" s="7" t="s">
        <v>1</v>
      </c>
      <c r="B1" s="7" t="s">
        <v>0</v>
      </c>
      <c r="C1" s="7" t="s">
        <v>23</v>
      </c>
      <c r="D1" t="s">
        <v>28</v>
      </c>
      <c r="E1" t="s">
        <v>29</v>
      </c>
    </row>
    <row r="2" spans="1:5" x14ac:dyDescent="0.25">
      <c r="A2" s="8">
        <v>38718</v>
      </c>
      <c r="B2" s="13">
        <f t="shared" ref="B2:B33" si="0">YEAR(A2)</f>
        <v>2006</v>
      </c>
      <c r="C2" s="9">
        <v>293367364.21543998</v>
      </c>
      <c r="D2">
        <v>288563354.75371307</v>
      </c>
      <c r="E2" s="12">
        <f t="shared" ref="E2:E33" si="1">ABS(D2-C2)/C2</f>
        <v>1.6375405200828634E-2</v>
      </c>
    </row>
    <row r="3" spans="1:5" x14ac:dyDescent="0.25">
      <c r="A3" s="8">
        <v>38749</v>
      </c>
      <c r="B3" s="13">
        <f t="shared" si="0"/>
        <v>2006</v>
      </c>
      <c r="C3" s="9">
        <v>273298001.47376001</v>
      </c>
      <c r="D3">
        <v>275469692.68167537</v>
      </c>
      <c r="E3" s="12">
        <f t="shared" si="1"/>
        <v>7.946238890165741E-3</v>
      </c>
    </row>
    <row r="4" spans="1:5" x14ac:dyDescent="0.25">
      <c r="A4" s="8">
        <v>38777</v>
      </c>
      <c r="B4" s="13">
        <f t="shared" si="0"/>
        <v>2006</v>
      </c>
      <c r="C4" s="9">
        <v>286819878.50223202</v>
      </c>
      <c r="D4">
        <v>292111519.5028379</v>
      </c>
      <c r="E4" s="12">
        <f t="shared" si="1"/>
        <v>1.8449352353953744E-2</v>
      </c>
    </row>
    <row r="5" spans="1:5" x14ac:dyDescent="0.25">
      <c r="A5" s="8">
        <v>38808</v>
      </c>
      <c r="B5" s="13">
        <f t="shared" si="0"/>
        <v>2006</v>
      </c>
      <c r="C5" s="9">
        <v>252565044.23746601</v>
      </c>
      <c r="D5">
        <v>258838930.75664029</v>
      </c>
      <c r="E5" s="12">
        <f t="shared" si="1"/>
        <v>2.484067634187517E-2</v>
      </c>
    </row>
    <row r="6" spans="1:5" x14ac:dyDescent="0.25">
      <c r="A6" s="8">
        <v>38838</v>
      </c>
      <c r="B6" s="13">
        <f t="shared" si="0"/>
        <v>2006</v>
      </c>
      <c r="C6" s="9">
        <v>269392545.02871197</v>
      </c>
      <c r="D6">
        <v>280564396.21011525</v>
      </c>
      <c r="E6" s="12">
        <f t="shared" si="1"/>
        <v>4.1470528370458726E-2</v>
      </c>
    </row>
    <row r="7" spans="1:5" x14ac:dyDescent="0.25">
      <c r="A7" s="8">
        <v>38869</v>
      </c>
      <c r="B7" s="13">
        <f t="shared" si="0"/>
        <v>2006</v>
      </c>
      <c r="C7" s="9">
        <v>287975078.90693802</v>
      </c>
      <c r="D7">
        <v>282453152.73052144</v>
      </c>
      <c r="E7" s="12">
        <f t="shared" si="1"/>
        <v>1.9175014023352487E-2</v>
      </c>
    </row>
    <row r="8" spans="1:5" x14ac:dyDescent="0.25">
      <c r="A8" s="8">
        <v>38899</v>
      </c>
      <c r="B8" s="13">
        <f t="shared" si="0"/>
        <v>2006</v>
      </c>
      <c r="C8" s="9">
        <v>333043063.74960798</v>
      </c>
      <c r="D8">
        <v>346519656.00339764</v>
      </c>
      <c r="E8" s="12">
        <f t="shared" si="1"/>
        <v>4.0465014049719951E-2</v>
      </c>
    </row>
    <row r="9" spans="1:5" x14ac:dyDescent="0.25">
      <c r="A9" s="8">
        <v>38930</v>
      </c>
      <c r="B9" s="13">
        <f t="shared" si="0"/>
        <v>2006</v>
      </c>
      <c r="C9" s="9">
        <v>312185503.224558</v>
      </c>
      <c r="D9">
        <v>303330842.61389029</v>
      </c>
      <c r="E9" s="12">
        <f t="shared" si="1"/>
        <v>2.8363458646247466E-2</v>
      </c>
    </row>
    <row r="10" spans="1:5" x14ac:dyDescent="0.25">
      <c r="A10" s="8">
        <v>38961</v>
      </c>
      <c r="B10" s="13">
        <f t="shared" si="0"/>
        <v>2006</v>
      </c>
      <c r="C10" s="9">
        <v>260653838.61909801</v>
      </c>
      <c r="D10">
        <v>254832303.4403947</v>
      </c>
      <c r="E10" s="12">
        <f t="shared" si="1"/>
        <v>2.2334354289754037E-2</v>
      </c>
    </row>
    <row r="11" spans="1:5" x14ac:dyDescent="0.25">
      <c r="A11" s="8">
        <v>38991</v>
      </c>
      <c r="B11" s="13">
        <f t="shared" si="0"/>
        <v>2006</v>
      </c>
      <c r="C11" s="9">
        <v>270564368.43940598</v>
      </c>
      <c r="D11">
        <v>273263870.93221635</v>
      </c>
      <c r="E11" s="12">
        <f t="shared" si="1"/>
        <v>9.9773022899537246E-3</v>
      </c>
    </row>
    <row r="12" spans="1:5" x14ac:dyDescent="0.25">
      <c r="A12" s="8">
        <v>39022</v>
      </c>
      <c r="B12" s="13">
        <f t="shared" si="0"/>
        <v>2006</v>
      </c>
      <c r="C12" s="9">
        <v>272439193.46248603</v>
      </c>
      <c r="D12">
        <v>274827162.44307232</v>
      </c>
      <c r="E12" s="12">
        <f t="shared" si="1"/>
        <v>8.7651448025414368E-3</v>
      </c>
    </row>
    <row r="13" spans="1:5" x14ac:dyDescent="0.25">
      <c r="A13" s="8">
        <v>39052</v>
      </c>
      <c r="B13" s="13">
        <f t="shared" si="0"/>
        <v>2006</v>
      </c>
      <c r="C13" s="9">
        <v>288148645.78619999</v>
      </c>
      <c r="D13">
        <v>282053426.18587464</v>
      </c>
      <c r="E13" s="12">
        <f t="shared" si="1"/>
        <v>2.1153039202023063E-2</v>
      </c>
    </row>
    <row r="14" spans="1:5" x14ac:dyDescent="0.25">
      <c r="A14" s="8">
        <v>39083</v>
      </c>
      <c r="B14" s="13">
        <f t="shared" si="0"/>
        <v>2007</v>
      </c>
      <c r="C14" s="9">
        <v>300073559.97788602</v>
      </c>
      <c r="D14">
        <v>296118118.46814466</v>
      </c>
      <c r="E14" s="12">
        <f t="shared" si="1"/>
        <v>1.3181572911764911E-2</v>
      </c>
    </row>
    <row r="15" spans="1:5" x14ac:dyDescent="0.25">
      <c r="A15" s="8">
        <v>39114</v>
      </c>
      <c r="B15" s="13">
        <f t="shared" si="0"/>
        <v>2007</v>
      </c>
      <c r="C15" s="9">
        <v>289732838.43879998</v>
      </c>
      <c r="D15">
        <v>284132923.45422131</v>
      </c>
      <c r="E15" s="12">
        <f t="shared" si="1"/>
        <v>1.9327857397018994E-2</v>
      </c>
    </row>
    <row r="16" spans="1:5" x14ac:dyDescent="0.25">
      <c r="A16" s="8">
        <v>39142</v>
      </c>
      <c r="B16" s="13">
        <f t="shared" si="0"/>
        <v>2007</v>
      </c>
      <c r="C16" s="9">
        <v>288143354.59762597</v>
      </c>
      <c r="D16">
        <v>287189159.2412852</v>
      </c>
      <c r="E16" s="12">
        <f t="shared" si="1"/>
        <v>3.3115299767132911E-3</v>
      </c>
    </row>
    <row r="17" spans="1:5" x14ac:dyDescent="0.25">
      <c r="A17" s="8">
        <v>39173</v>
      </c>
      <c r="B17" s="13">
        <f t="shared" si="0"/>
        <v>2007</v>
      </c>
      <c r="C17" s="9">
        <v>260543396.47679999</v>
      </c>
      <c r="D17">
        <v>265687291.2239331</v>
      </c>
      <c r="E17" s="12">
        <f t="shared" si="1"/>
        <v>1.9742948071958304E-2</v>
      </c>
    </row>
    <row r="18" spans="1:5" x14ac:dyDescent="0.25">
      <c r="A18" s="8">
        <v>39203</v>
      </c>
      <c r="B18" s="13">
        <f t="shared" si="0"/>
        <v>2007</v>
      </c>
      <c r="C18" s="9">
        <v>268501831.21296602</v>
      </c>
      <c r="D18">
        <v>276910730.64670026</v>
      </c>
      <c r="E18" s="12">
        <f t="shared" si="1"/>
        <v>3.1317847612981828E-2</v>
      </c>
    </row>
    <row r="19" spans="1:5" x14ac:dyDescent="0.25">
      <c r="A19" s="8">
        <v>39234</v>
      </c>
      <c r="B19" s="13">
        <f t="shared" si="0"/>
        <v>2007</v>
      </c>
      <c r="C19" s="9">
        <v>304679126.96210599</v>
      </c>
      <c r="D19">
        <v>297113041.98526645</v>
      </c>
      <c r="E19" s="12">
        <f t="shared" si="1"/>
        <v>2.4832961326492715E-2</v>
      </c>
    </row>
    <row r="20" spans="1:5" x14ac:dyDescent="0.25">
      <c r="A20" s="8">
        <v>39264</v>
      </c>
      <c r="B20" s="13">
        <f t="shared" si="0"/>
        <v>2007</v>
      </c>
      <c r="C20" s="9">
        <v>302183688.77514601</v>
      </c>
      <c r="D20">
        <v>302503889.92578268</v>
      </c>
      <c r="E20" s="12">
        <f t="shared" si="1"/>
        <v>1.0596242038561311E-3</v>
      </c>
    </row>
    <row r="21" spans="1:5" x14ac:dyDescent="0.25">
      <c r="A21" s="8">
        <v>39295</v>
      </c>
      <c r="B21" s="13">
        <f t="shared" si="0"/>
        <v>2007</v>
      </c>
      <c r="C21" s="9">
        <v>317756806.98433799</v>
      </c>
      <c r="D21">
        <v>316932780.11470526</v>
      </c>
      <c r="E21" s="12">
        <f t="shared" si="1"/>
        <v>2.5932626824052164E-3</v>
      </c>
    </row>
    <row r="22" spans="1:5" x14ac:dyDescent="0.25">
      <c r="A22" s="8">
        <v>39326</v>
      </c>
      <c r="B22" s="13">
        <f t="shared" si="0"/>
        <v>2007</v>
      </c>
      <c r="C22" s="9">
        <v>280873709.66341197</v>
      </c>
      <c r="D22">
        <v>270064877.54103988</v>
      </c>
      <c r="E22" s="12">
        <f t="shared" si="1"/>
        <v>3.8482890176246724E-2</v>
      </c>
    </row>
    <row r="23" spans="1:5" x14ac:dyDescent="0.25">
      <c r="A23" s="8">
        <v>39356</v>
      </c>
      <c r="B23" s="13">
        <f t="shared" si="0"/>
        <v>2007</v>
      </c>
      <c r="C23" s="9">
        <v>275821162.12958002</v>
      </c>
      <c r="D23">
        <v>277834577.92548108</v>
      </c>
      <c r="E23" s="12">
        <f t="shared" si="1"/>
        <v>7.2997147149831921E-3</v>
      </c>
    </row>
    <row r="24" spans="1:5" x14ac:dyDescent="0.25">
      <c r="A24" s="8">
        <v>39387</v>
      </c>
      <c r="B24" s="13">
        <f t="shared" si="0"/>
        <v>2007</v>
      </c>
      <c r="C24" s="9">
        <v>274311353.64484</v>
      </c>
      <c r="D24">
        <v>278580298.3889336</v>
      </c>
      <c r="E24" s="12">
        <f t="shared" si="1"/>
        <v>1.5562406321762172E-2</v>
      </c>
    </row>
    <row r="25" spans="1:5" x14ac:dyDescent="0.25">
      <c r="A25" s="8">
        <v>39417</v>
      </c>
      <c r="B25" s="13">
        <f t="shared" si="0"/>
        <v>2007</v>
      </c>
      <c r="C25" s="9">
        <v>294695847.80001998</v>
      </c>
      <c r="D25">
        <v>289791500.81938577</v>
      </c>
      <c r="E25" s="12">
        <f t="shared" si="1"/>
        <v>1.6642063392634878E-2</v>
      </c>
    </row>
    <row r="26" spans="1:5" x14ac:dyDescent="0.25">
      <c r="A26" s="8">
        <v>39448</v>
      </c>
      <c r="B26" s="13">
        <f t="shared" si="0"/>
        <v>2008</v>
      </c>
      <c r="C26" s="9">
        <v>301541879.89762002</v>
      </c>
      <c r="D26">
        <v>292904837.12249374</v>
      </c>
      <c r="E26" s="12">
        <f t="shared" si="1"/>
        <v>2.8642929393617698E-2</v>
      </c>
    </row>
    <row r="27" spans="1:5" x14ac:dyDescent="0.25">
      <c r="A27" s="8">
        <v>39479</v>
      </c>
      <c r="B27" s="13">
        <f t="shared" si="0"/>
        <v>2008</v>
      </c>
      <c r="C27" s="9">
        <v>286013196.38046002</v>
      </c>
      <c r="D27">
        <v>282175016.38783467</v>
      </c>
      <c r="E27" s="12">
        <f t="shared" si="1"/>
        <v>1.3419590568540543E-2</v>
      </c>
    </row>
    <row r="28" spans="1:5" x14ac:dyDescent="0.25">
      <c r="A28" s="8">
        <v>39508</v>
      </c>
      <c r="B28" s="13">
        <f t="shared" si="0"/>
        <v>2008</v>
      </c>
      <c r="C28" s="9">
        <v>285378792.27587998</v>
      </c>
      <c r="D28">
        <v>285461207.56837064</v>
      </c>
      <c r="E28" s="12">
        <f t="shared" si="1"/>
        <v>2.8879263183295359E-4</v>
      </c>
    </row>
    <row r="29" spans="1:5" x14ac:dyDescent="0.25">
      <c r="A29" s="8">
        <v>39539</v>
      </c>
      <c r="B29" s="13">
        <f t="shared" si="0"/>
        <v>2008</v>
      </c>
      <c r="C29" s="9">
        <v>255049710.73708001</v>
      </c>
      <c r="D29">
        <v>262883073.94452575</v>
      </c>
      <c r="E29" s="12">
        <f t="shared" si="1"/>
        <v>3.0713084068230229E-2</v>
      </c>
    </row>
    <row r="30" spans="1:5" x14ac:dyDescent="0.25">
      <c r="A30" s="8">
        <v>39569</v>
      </c>
      <c r="B30" s="13">
        <f t="shared" si="0"/>
        <v>2008</v>
      </c>
      <c r="C30" s="9">
        <v>248546059.22372001</v>
      </c>
      <c r="D30">
        <v>262666010.56454211</v>
      </c>
      <c r="E30" s="12">
        <f t="shared" si="1"/>
        <v>5.6810200028609273E-2</v>
      </c>
    </row>
    <row r="31" spans="1:5" x14ac:dyDescent="0.25">
      <c r="A31" s="8">
        <v>39600</v>
      </c>
      <c r="B31" s="13">
        <f t="shared" si="0"/>
        <v>2008</v>
      </c>
      <c r="C31" s="9">
        <v>287944901.33534002</v>
      </c>
      <c r="D31">
        <v>292372223.38386792</v>
      </c>
      <c r="E31" s="12">
        <f t="shared" si="1"/>
        <v>1.5375587579416266E-2</v>
      </c>
    </row>
    <row r="32" spans="1:5" x14ac:dyDescent="0.25">
      <c r="A32" s="8">
        <v>39630</v>
      </c>
      <c r="B32" s="13">
        <f t="shared" si="0"/>
        <v>2008</v>
      </c>
      <c r="C32" s="9">
        <v>319461681.27983999</v>
      </c>
      <c r="D32">
        <v>320204111.53965449</v>
      </c>
      <c r="E32" s="12">
        <f t="shared" si="1"/>
        <v>2.3240041085370471E-3</v>
      </c>
    </row>
    <row r="33" spans="1:5" x14ac:dyDescent="0.25">
      <c r="A33" s="8">
        <v>39661</v>
      </c>
      <c r="B33" s="13">
        <f t="shared" si="0"/>
        <v>2008</v>
      </c>
      <c r="C33" s="9">
        <v>293716156.25855798</v>
      </c>
      <c r="D33">
        <v>284442293.3416912</v>
      </c>
      <c r="E33" s="12">
        <f t="shared" si="1"/>
        <v>3.1574234917819806E-2</v>
      </c>
    </row>
    <row r="34" spans="1:5" x14ac:dyDescent="0.25">
      <c r="A34" s="8">
        <v>39692</v>
      </c>
      <c r="B34" s="13">
        <f t="shared" ref="B34:B65" si="2">YEAR(A34)</f>
        <v>2008</v>
      </c>
      <c r="C34" s="9">
        <v>283916906.35448599</v>
      </c>
      <c r="D34">
        <v>262207532.56775531</v>
      </c>
      <c r="E34" s="12">
        <f t="shared" ref="E34:E65" si="3">ABS(D34-C34)/C34</f>
        <v>7.6463829031812994E-2</v>
      </c>
    </row>
    <row r="35" spans="1:5" x14ac:dyDescent="0.25">
      <c r="A35" s="8">
        <v>39722</v>
      </c>
      <c r="B35" s="13">
        <f t="shared" si="2"/>
        <v>2008</v>
      </c>
      <c r="C35" s="9">
        <v>262065574.00648001</v>
      </c>
      <c r="D35">
        <v>268882091.32616472</v>
      </c>
      <c r="E35" s="12">
        <f t="shared" si="3"/>
        <v>2.6010731648088065E-2</v>
      </c>
    </row>
    <row r="36" spans="1:5" x14ac:dyDescent="0.25">
      <c r="A36" s="8">
        <v>39753</v>
      </c>
      <c r="B36" s="13">
        <f t="shared" si="2"/>
        <v>2008</v>
      </c>
      <c r="C36" s="9">
        <v>268677317.44528002</v>
      </c>
      <c r="D36">
        <v>271978535.49722368</v>
      </c>
      <c r="E36" s="12">
        <f t="shared" si="3"/>
        <v>1.228692501225378E-2</v>
      </c>
    </row>
    <row r="37" spans="1:5" x14ac:dyDescent="0.25">
      <c r="A37" s="8">
        <v>39783</v>
      </c>
      <c r="B37" s="13">
        <f t="shared" si="2"/>
        <v>2008</v>
      </c>
      <c r="C37" s="9">
        <v>298039893.54677999</v>
      </c>
      <c r="D37">
        <v>292842338.79430503</v>
      </c>
      <c r="E37" s="12">
        <f t="shared" si="3"/>
        <v>1.7439124308568987E-2</v>
      </c>
    </row>
    <row r="38" spans="1:5" x14ac:dyDescent="0.25">
      <c r="A38" s="8">
        <v>39814</v>
      </c>
      <c r="B38" s="13">
        <f t="shared" si="2"/>
        <v>2009</v>
      </c>
      <c r="C38" s="9">
        <v>307276829.89279997</v>
      </c>
      <c r="D38">
        <v>302408488.85373503</v>
      </c>
      <c r="E38" s="12">
        <f t="shared" si="3"/>
        <v>1.5843501902708928E-2</v>
      </c>
    </row>
    <row r="39" spans="1:5" x14ac:dyDescent="0.25">
      <c r="A39" s="8">
        <v>39845</v>
      </c>
      <c r="B39" s="13">
        <f t="shared" si="2"/>
        <v>2009</v>
      </c>
      <c r="C39" s="9">
        <v>264065998.38260001</v>
      </c>
      <c r="D39">
        <v>267370271.57478547</v>
      </c>
      <c r="E39" s="12">
        <f t="shared" si="3"/>
        <v>1.2513058146160739E-2</v>
      </c>
    </row>
    <row r="40" spans="1:5" x14ac:dyDescent="0.25">
      <c r="A40" s="8">
        <v>39873</v>
      </c>
      <c r="B40" s="13">
        <f t="shared" si="2"/>
        <v>2009</v>
      </c>
      <c r="C40" s="9">
        <v>278082458.00470001</v>
      </c>
      <c r="D40">
        <v>283320675.75895715</v>
      </c>
      <c r="E40" s="12">
        <f t="shared" si="3"/>
        <v>1.8836922658992783E-2</v>
      </c>
    </row>
    <row r="41" spans="1:5" x14ac:dyDescent="0.25">
      <c r="A41" s="8">
        <v>39904</v>
      </c>
      <c r="B41" s="13">
        <f t="shared" si="2"/>
        <v>2009</v>
      </c>
      <c r="C41" s="9">
        <v>250781054.79998001</v>
      </c>
      <c r="D41">
        <v>260456791.27956665</v>
      </c>
      <c r="E41" s="12">
        <f t="shared" si="3"/>
        <v>3.8582406024665152E-2</v>
      </c>
    </row>
    <row r="42" spans="1:5" x14ac:dyDescent="0.25">
      <c r="A42" s="8">
        <v>39934</v>
      </c>
      <c r="B42" s="13">
        <f t="shared" si="2"/>
        <v>2009</v>
      </c>
      <c r="C42" s="9">
        <v>250742745.14269</v>
      </c>
      <c r="D42">
        <v>254739876.92813519</v>
      </c>
      <c r="E42" s="12">
        <f t="shared" si="3"/>
        <v>1.5941166246586869E-2</v>
      </c>
    </row>
    <row r="43" spans="1:5" x14ac:dyDescent="0.25">
      <c r="A43" s="8">
        <v>39965</v>
      </c>
      <c r="B43" s="13">
        <f t="shared" si="2"/>
        <v>2009</v>
      </c>
      <c r="C43" s="9">
        <v>265479494.76989001</v>
      </c>
      <c r="D43">
        <v>268329443.22886741</v>
      </c>
      <c r="E43" s="12">
        <f t="shared" si="3"/>
        <v>1.0735098247221145E-2</v>
      </c>
    </row>
    <row r="44" spans="1:5" x14ac:dyDescent="0.25">
      <c r="A44" s="8">
        <v>39995</v>
      </c>
      <c r="B44" s="13">
        <f t="shared" si="2"/>
        <v>2009</v>
      </c>
      <c r="C44" s="9">
        <v>274906308.27781999</v>
      </c>
      <c r="D44">
        <v>270388910.66334242</v>
      </c>
      <c r="E44" s="12">
        <f t="shared" si="3"/>
        <v>1.6432498922186602E-2</v>
      </c>
    </row>
    <row r="45" spans="1:5" x14ac:dyDescent="0.25">
      <c r="A45" s="8">
        <v>40026</v>
      </c>
      <c r="B45" s="13">
        <f t="shared" si="2"/>
        <v>2009</v>
      </c>
      <c r="C45" s="9">
        <v>300712862.66684002</v>
      </c>
      <c r="D45">
        <v>296416844.84844929</v>
      </c>
      <c r="E45" s="12">
        <f t="shared" si="3"/>
        <v>1.4286112606863405E-2</v>
      </c>
    </row>
    <row r="46" spans="1:5" x14ac:dyDescent="0.25">
      <c r="A46" s="8">
        <v>40057</v>
      </c>
      <c r="B46" s="13">
        <f t="shared" si="2"/>
        <v>2009</v>
      </c>
      <c r="C46" s="9">
        <v>263969677.20096001</v>
      </c>
      <c r="D46">
        <v>255354541.36108837</v>
      </c>
      <c r="E46" s="12">
        <f t="shared" si="3"/>
        <v>3.2636838940076233E-2</v>
      </c>
    </row>
    <row r="47" spans="1:5" x14ac:dyDescent="0.25">
      <c r="A47" s="8">
        <v>40087</v>
      </c>
      <c r="B47" s="13">
        <f t="shared" si="2"/>
        <v>2009</v>
      </c>
      <c r="C47" s="9">
        <v>258962858.78830001</v>
      </c>
      <c r="D47">
        <v>264118756.26991794</v>
      </c>
      <c r="E47" s="12">
        <f t="shared" si="3"/>
        <v>1.9909795195120358E-2</v>
      </c>
    </row>
    <row r="48" spans="1:5" x14ac:dyDescent="0.25">
      <c r="A48" s="8">
        <v>40118</v>
      </c>
      <c r="B48" s="13">
        <f t="shared" si="2"/>
        <v>2009</v>
      </c>
      <c r="C48" s="9">
        <v>258162607.58963999</v>
      </c>
      <c r="D48">
        <v>263100288.720103</v>
      </c>
      <c r="E48" s="12">
        <f t="shared" si="3"/>
        <v>1.9126244410699669E-2</v>
      </c>
    </row>
    <row r="49" spans="1:5" x14ac:dyDescent="0.25">
      <c r="A49" s="8">
        <v>40148</v>
      </c>
      <c r="B49" s="13">
        <f t="shared" si="2"/>
        <v>2009</v>
      </c>
      <c r="C49" s="9">
        <v>292766418.03745002</v>
      </c>
      <c r="D49">
        <v>285473357.48901582</v>
      </c>
      <c r="E49" s="12">
        <f t="shared" si="3"/>
        <v>2.4910850763974188E-2</v>
      </c>
    </row>
    <row r="50" spans="1:5" x14ac:dyDescent="0.25">
      <c r="A50" s="8">
        <v>40179</v>
      </c>
      <c r="B50" s="13">
        <f t="shared" si="2"/>
        <v>2010</v>
      </c>
      <c r="C50" s="9">
        <v>301373371.72127002</v>
      </c>
      <c r="D50">
        <v>289250310.94557518</v>
      </c>
      <c r="E50" s="12">
        <f t="shared" si="3"/>
        <v>4.0226051513625606E-2</v>
      </c>
    </row>
    <row r="51" spans="1:5" x14ac:dyDescent="0.25">
      <c r="A51" s="8">
        <v>40210</v>
      </c>
      <c r="B51" s="13">
        <f t="shared" si="2"/>
        <v>2010</v>
      </c>
      <c r="C51" s="9">
        <v>268164437.27344999</v>
      </c>
      <c r="D51">
        <v>265994049.91090015</v>
      </c>
      <c r="E51" s="12">
        <f t="shared" si="3"/>
        <v>8.0934943671769396E-3</v>
      </c>
    </row>
    <row r="52" spans="1:5" x14ac:dyDescent="0.25">
      <c r="A52" s="8">
        <v>40238</v>
      </c>
      <c r="B52" s="13">
        <f t="shared" si="2"/>
        <v>2010</v>
      </c>
      <c r="C52" s="9">
        <v>269584961.72100997</v>
      </c>
      <c r="D52">
        <v>276620592.72060806</v>
      </c>
      <c r="E52" s="12">
        <f t="shared" si="3"/>
        <v>2.6098009898931865E-2</v>
      </c>
    </row>
    <row r="53" spans="1:5" x14ac:dyDescent="0.25">
      <c r="A53" s="8">
        <v>40269</v>
      </c>
      <c r="B53" s="13">
        <f t="shared" si="2"/>
        <v>2010</v>
      </c>
      <c r="C53" s="9">
        <v>242909549.61668</v>
      </c>
      <c r="D53">
        <v>250737420.51241571</v>
      </c>
      <c r="E53" s="12">
        <f t="shared" si="3"/>
        <v>3.2225455557792493E-2</v>
      </c>
    </row>
    <row r="54" spans="1:5" x14ac:dyDescent="0.25">
      <c r="A54" s="8">
        <v>40299</v>
      </c>
      <c r="B54" s="13">
        <f t="shared" si="2"/>
        <v>2010</v>
      </c>
      <c r="C54" s="9">
        <v>269054896.24094999</v>
      </c>
      <c r="D54">
        <v>272959341.32453007</v>
      </c>
      <c r="E54" s="12">
        <f t="shared" si="3"/>
        <v>1.4511704258611528E-2</v>
      </c>
    </row>
    <row r="55" spans="1:5" x14ac:dyDescent="0.25">
      <c r="A55" s="8">
        <v>40330</v>
      </c>
      <c r="B55" s="13">
        <f t="shared" si="2"/>
        <v>2010</v>
      </c>
      <c r="C55" s="9">
        <v>288397187.62551999</v>
      </c>
      <c r="D55">
        <v>282754682.16974908</v>
      </c>
      <c r="E55" s="12">
        <f t="shared" si="3"/>
        <v>1.9565050208109624E-2</v>
      </c>
    </row>
    <row r="56" spans="1:5" x14ac:dyDescent="0.25">
      <c r="A56" s="8">
        <v>40360</v>
      </c>
      <c r="B56" s="13">
        <f t="shared" si="2"/>
        <v>2010</v>
      </c>
      <c r="C56" s="9">
        <v>334725938.08823001</v>
      </c>
      <c r="D56">
        <v>336373853.8359133</v>
      </c>
      <c r="E56" s="12">
        <f t="shared" si="3"/>
        <v>4.9231791151151082E-3</v>
      </c>
    </row>
    <row r="57" spans="1:5" x14ac:dyDescent="0.25">
      <c r="A57" s="8">
        <v>40391</v>
      </c>
      <c r="B57" s="13">
        <f t="shared" si="2"/>
        <v>2010</v>
      </c>
      <c r="C57" s="9">
        <v>325611196.93184</v>
      </c>
      <c r="D57">
        <v>330917048.02478737</v>
      </c>
      <c r="E57" s="12">
        <f t="shared" si="3"/>
        <v>1.6295051100647606E-2</v>
      </c>
    </row>
    <row r="58" spans="1:5" x14ac:dyDescent="0.25">
      <c r="A58" s="8">
        <v>40422</v>
      </c>
      <c r="B58" s="13">
        <f t="shared" si="2"/>
        <v>2010</v>
      </c>
      <c r="C58" s="9">
        <v>264224371.98183998</v>
      </c>
      <c r="D58">
        <v>260843019.23734063</v>
      </c>
      <c r="E58" s="12">
        <f t="shared" si="3"/>
        <v>1.2797278007086169E-2</v>
      </c>
    </row>
    <row r="59" spans="1:5" x14ac:dyDescent="0.25">
      <c r="A59" s="8">
        <v>40452</v>
      </c>
      <c r="B59" s="13">
        <f t="shared" si="2"/>
        <v>2010</v>
      </c>
      <c r="C59" s="9">
        <v>254480106.5099</v>
      </c>
      <c r="D59">
        <v>256424757.71584848</v>
      </c>
      <c r="E59" s="12">
        <f t="shared" si="3"/>
        <v>7.6416629677605839E-3</v>
      </c>
    </row>
    <row r="60" spans="1:5" x14ac:dyDescent="0.25">
      <c r="A60" s="8">
        <v>40483</v>
      </c>
      <c r="B60" s="13">
        <f t="shared" si="2"/>
        <v>2010</v>
      </c>
      <c r="C60" s="9">
        <v>262982872.56432</v>
      </c>
      <c r="D60">
        <v>267943694.87955967</v>
      </c>
      <c r="E60" s="12">
        <f t="shared" si="3"/>
        <v>1.8863670728314661E-2</v>
      </c>
    </row>
    <row r="61" spans="1:5" x14ac:dyDescent="0.25">
      <c r="A61" s="8">
        <v>40513</v>
      </c>
      <c r="B61" s="13">
        <f t="shared" si="2"/>
        <v>2010</v>
      </c>
      <c r="C61" s="9">
        <v>293281443.41191</v>
      </c>
      <c r="D61">
        <v>290390382.11298686</v>
      </c>
      <c r="E61" s="12">
        <f t="shared" si="3"/>
        <v>9.857634582296694E-3</v>
      </c>
    </row>
    <row r="62" spans="1:5" x14ac:dyDescent="0.25">
      <c r="A62" s="8">
        <v>40544</v>
      </c>
      <c r="B62" s="13">
        <f t="shared" si="2"/>
        <v>2011</v>
      </c>
      <c r="C62" s="9">
        <v>300666159.26084</v>
      </c>
      <c r="D62">
        <v>292162111.89485627</v>
      </c>
      <c r="E62" s="12">
        <f t="shared" si="3"/>
        <v>2.8284019015941603E-2</v>
      </c>
    </row>
    <row r="63" spans="1:5" x14ac:dyDescent="0.25">
      <c r="A63" s="8">
        <v>40575</v>
      </c>
      <c r="B63" s="13">
        <f t="shared" si="2"/>
        <v>2011</v>
      </c>
      <c r="C63" s="9">
        <v>269236699.82142001</v>
      </c>
      <c r="D63">
        <v>268199048.83189139</v>
      </c>
      <c r="E63" s="12">
        <f t="shared" si="3"/>
        <v>3.8540473502196465E-3</v>
      </c>
    </row>
    <row r="64" spans="1:5" x14ac:dyDescent="0.25">
      <c r="A64" s="8">
        <v>40603</v>
      </c>
      <c r="B64" s="13">
        <f t="shared" si="2"/>
        <v>2011</v>
      </c>
      <c r="C64" s="9">
        <v>282763557.58645999</v>
      </c>
      <c r="D64">
        <v>284815767.83201987</v>
      </c>
      <c r="E64" s="12">
        <f t="shared" si="3"/>
        <v>7.2576900045981749E-3</v>
      </c>
    </row>
    <row r="65" spans="1:5" x14ac:dyDescent="0.25">
      <c r="A65" s="8">
        <v>40634</v>
      </c>
      <c r="B65" s="13">
        <f t="shared" si="2"/>
        <v>2011</v>
      </c>
      <c r="C65" s="9">
        <v>251072267.56657001</v>
      </c>
      <c r="D65">
        <v>254234750.98172858</v>
      </c>
      <c r="E65" s="12">
        <f t="shared" si="3"/>
        <v>1.2595908922199302E-2</v>
      </c>
    </row>
    <row r="66" spans="1:5" x14ac:dyDescent="0.25">
      <c r="A66" s="8">
        <v>40664</v>
      </c>
      <c r="B66" s="13">
        <f t="shared" ref="B66:B97" si="4">YEAR(A66)</f>
        <v>2011</v>
      </c>
      <c r="C66" s="9">
        <v>259668932.37447</v>
      </c>
      <c r="D66">
        <v>261749030.34179401</v>
      </c>
      <c r="E66" s="12">
        <f t="shared" ref="E66:E97" si="5">ABS(D66-C66)/C66</f>
        <v>8.0105769616070112E-3</v>
      </c>
    </row>
    <row r="67" spans="1:5" x14ac:dyDescent="0.25">
      <c r="A67" s="8">
        <v>40695</v>
      </c>
      <c r="B67" s="13">
        <f t="shared" si="4"/>
        <v>2011</v>
      </c>
      <c r="C67" s="9">
        <v>278903469.94766003</v>
      </c>
      <c r="D67">
        <v>268566849.48673749</v>
      </c>
      <c r="E67" s="12">
        <f t="shared" si="5"/>
        <v>3.7061641659970543E-2</v>
      </c>
    </row>
    <row r="68" spans="1:5" x14ac:dyDescent="0.25">
      <c r="A68" s="8">
        <v>40725</v>
      </c>
      <c r="B68" s="13">
        <f t="shared" si="4"/>
        <v>2011</v>
      </c>
      <c r="C68" s="9">
        <v>342682880.64267004</v>
      </c>
      <c r="D68">
        <v>355628626.73986989</v>
      </c>
      <c r="E68" s="12">
        <f t="shared" si="5"/>
        <v>3.7777627154648954E-2</v>
      </c>
    </row>
    <row r="69" spans="1:5" x14ac:dyDescent="0.25">
      <c r="A69" s="8">
        <v>40756</v>
      </c>
      <c r="B69" s="13">
        <f t="shared" si="4"/>
        <v>2011</v>
      </c>
      <c r="C69" s="9">
        <v>311408949.97279</v>
      </c>
      <c r="D69">
        <v>303171229.73162389</v>
      </c>
      <c r="E69" s="12">
        <f t="shared" si="5"/>
        <v>2.6453061936357009E-2</v>
      </c>
    </row>
    <row r="70" spans="1:5" x14ac:dyDescent="0.25">
      <c r="A70" s="8">
        <v>40787</v>
      </c>
      <c r="B70" s="13">
        <f t="shared" si="4"/>
        <v>2011</v>
      </c>
      <c r="C70" s="9">
        <v>270531205.43578005</v>
      </c>
      <c r="D70">
        <v>262347188.18885747</v>
      </c>
      <c r="E70" s="12">
        <f t="shared" si="5"/>
        <v>3.0251657045402631E-2</v>
      </c>
    </row>
    <row r="71" spans="1:5" x14ac:dyDescent="0.25">
      <c r="A71" s="8">
        <v>40817</v>
      </c>
      <c r="B71" s="13">
        <f t="shared" si="4"/>
        <v>2011</v>
      </c>
      <c r="C71" s="9">
        <v>257212837.85677001</v>
      </c>
      <c r="D71">
        <v>255135386.56163484</v>
      </c>
      <c r="E71" s="12">
        <f t="shared" si="5"/>
        <v>8.076779185850775E-3</v>
      </c>
    </row>
    <row r="72" spans="1:5" x14ac:dyDescent="0.25">
      <c r="A72" s="8">
        <v>40848</v>
      </c>
      <c r="B72" s="13">
        <f t="shared" si="4"/>
        <v>2011</v>
      </c>
      <c r="C72" s="9">
        <v>256512690.70552</v>
      </c>
      <c r="D72">
        <v>262208700.0423781</v>
      </c>
      <c r="E72" s="12">
        <f t="shared" si="5"/>
        <v>2.2205565429108492E-2</v>
      </c>
    </row>
    <row r="73" spans="1:5" x14ac:dyDescent="0.25">
      <c r="A73" s="8">
        <v>40878</v>
      </c>
      <c r="B73" s="13">
        <f t="shared" si="4"/>
        <v>2011</v>
      </c>
      <c r="C73" s="9">
        <v>277881320.22968</v>
      </c>
      <c r="D73">
        <v>276638685.32621753</v>
      </c>
      <c r="E73" s="12">
        <f t="shared" si="5"/>
        <v>4.471818769377453E-3</v>
      </c>
    </row>
    <row r="74" spans="1:5" x14ac:dyDescent="0.25">
      <c r="A74" s="8">
        <v>40909</v>
      </c>
      <c r="B74" s="13">
        <f t="shared" si="4"/>
        <v>2012</v>
      </c>
      <c r="C74" s="9">
        <v>290374956.02315003</v>
      </c>
      <c r="D74">
        <v>282469747.09357727</v>
      </c>
      <c r="E74" s="12">
        <f t="shared" si="5"/>
        <v>2.7224141633421448E-2</v>
      </c>
    </row>
    <row r="75" spans="1:5" x14ac:dyDescent="0.25">
      <c r="A75" s="8">
        <v>40940</v>
      </c>
      <c r="B75" s="13">
        <f t="shared" si="4"/>
        <v>2012</v>
      </c>
      <c r="C75" s="9">
        <v>265047531.93023002</v>
      </c>
      <c r="D75">
        <v>265113847.62104005</v>
      </c>
      <c r="E75" s="12">
        <f t="shared" si="5"/>
        <v>2.5020301199213353E-4</v>
      </c>
    </row>
    <row r="76" spans="1:5" x14ac:dyDescent="0.25">
      <c r="A76" s="8">
        <v>40969</v>
      </c>
      <c r="B76" s="13">
        <f t="shared" si="4"/>
        <v>2012</v>
      </c>
      <c r="C76" s="9">
        <v>264589708.49737003</v>
      </c>
      <c r="D76">
        <v>265014157.24064702</v>
      </c>
      <c r="E76" s="12">
        <f t="shared" si="5"/>
        <v>1.6041770698016489E-3</v>
      </c>
    </row>
    <row r="77" spans="1:5" x14ac:dyDescent="0.25">
      <c r="A77" s="8">
        <v>41000</v>
      </c>
      <c r="B77" s="13">
        <f t="shared" si="4"/>
        <v>2012</v>
      </c>
      <c r="C77" s="9">
        <v>241856924.93334001</v>
      </c>
      <c r="D77">
        <v>253242839.99894911</v>
      </c>
      <c r="E77" s="12">
        <f t="shared" si="5"/>
        <v>4.7077068679126116E-2</v>
      </c>
    </row>
    <row r="78" spans="1:5" x14ac:dyDescent="0.25">
      <c r="A78" s="8">
        <v>41030</v>
      </c>
      <c r="B78" s="13">
        <f t="shared" si="4"/>
        <v>2012</v>
      </c>
      <c r="C78" s="9">
        <v>264293073.48114002</v>
      </c>
      <c r="D78">
        <v>267816762.17644539</v>
      </c>
      <c r="E78" s="12">
        <f t="shared" si="5"/>
        <v>1.3332504892742972E-2</v>
      </c>
    </row>
    <row r="79" spans="1:5" x14ac:dyDescent="0.25">
      <c r="A79" s="8">
        <v>41061</v>
      </c>
      <c r="B79" s="13">
        <f t="shared" si="4"/>
        <v>2012</v>
      </c>
      <c r="C79" s="9">
        <v>290940514.11059999</v>
      </c>
      <c r="D79">
        <v>295931444.34058654</v>
      </c>
      <c r="E79" s="12">
        <f t="shared" si="5"/>
        <v>1.7154469686848989E-2</v>
      </c>
    </row>
    <row r="80" spans="1:5" x14ac:dyDescent="0.25">
      <c r="A80" s="8">
        <v>41091</v>
      </c>
      <c r="B80" s="13">
        <f t="shared" si="4"/>
        <v>2012</v>
      </c>
      <c r="C80" s="9">
        <v>340196199.36287999</v>
      </c>
      <c r="D80">
        <v>356332761.01712316</v>
      </c>
      <c r="E80" s="12">
        <f t="shared" si="5"/>
        <v>4.7433103851435586E-2</v>
      </c>
    </row>
    <row r="81" spans="1:5" x14ac:dyDescent="0.25">
      <c r="A81" s="8">
        <v>41122</v>
      </c>
      <c r="B81" s="13">
        <f t="shared" si="4"/>
        <v>2012</v>
      </c>
      <c r="C81" s="9">
        <v>304061556.83872002</v>
      </c>
      <c r="D81">
        <v>299838336.98759788</v>
      </c>
      <c r="E81" s="12">
        <f t="shared" si="5"/>
        <v>1.3889358112318737E-2</v>
      </c>
    </row>
    <row r="82" spans="1:5" x14ac:dyDescent="0.25">
      <c r="A82" s="8">
        <v>41153</v>
      </c>
      <c r="B82" s="13">
        <f t="shared" si="4"/>
        <v>2012</v>
      </c>
      <c r="C82" s="9">
        <v>261393756.03505</v>
      </c>
      <c r="D82">
        <v>258257115.14424875</v>
      </c>
      <c r="E82" s="12">
        <f t="shared" si="5"/>
        <v>1.1999677950917321E-2</v>
      </c>
    </row>
    <row r="83" spans="1:5" x14ac:dyDescent="0.25">
      <c r="A83" s="8">
        <v>41183</v>
      </c>
      <c r="B83" s="13">
        <f t="shared" si="4"/>
        <v>2012</v>
      </c>
      <c r="C83" s="9">
        <v>253052401.80328</v>
      </c>
      <c r="D83">
        <v>259266814.02231637</v>
      </c>
      <c r="E83" s="12">
        <f t="shared" si="5"/>
        <v>2.4557807690232407E-2</v>
      </c>
    </row>
    <row r="84" spans="1:5" x14ac:dyDescent="0.25">
      <c r="A84" s="8">
        <v>41214</v>
      </c>
      <c r="B84" s="13">
        <f t="shared" si="4"/>
        <v>2012</v>
      </c>
      <c r="C84" s="9">
        <v>260224799.99487001</v>
      </c>
      <c r="D84">
        <v>265726288.05295551</v>
      </c>
      <c r="E84" s="12">
        <f t="shared" si="5"/>
        <v>2.1141290369687885E-2</v>
      </c>
    </row>
    <row r="85" spans="1:5" x14ac:dyDescent="0.25">
      <c r="A85" s="8">
        <v>41244</v>
      </c>
      <c r="B85" s="13">
        <f t="shared" si="4"/>
        <v>2012</v>
      </c>
      <c r="C85" s="9">
        <v>271295249.79123002</v>
      </c>
      <c r="D85">
        <v>272424583.13836235</v>
      </c>
      <c r="E85" s="12">
        <f t="shared" si="5"/>
        <v>4.1627464837713955E-3</v>
      </c>
    </row>
    <row r="86" spans="1:5" x14ac:dyDescent="0.25">
      <c r="A86" s="8">
        <v>41275</v>
      </c>
      <c r="B86" s="13">
        <f t="shared" si="4"/>
        <v>2013</v>
      </c>
      <c r="C86" s="9">
        <v>288991701.29513001</v>
      </c>
      <c r="D86">
        <v>283866727.56663686</v>
      </c>
      <c r="E86" s="12">
        <f t="shared" si="5"/>
        <v>1.7733982344563325E-2</v>
      </c>
    </row>
    <row r="87" spans="1:5" x14ac:dyDescent="0.25">
      <c r="A87" s="8">
        <v>41306</v>
      </c>
      <c r="B87" s="13">
        <f t="shared" si="4"/>
        <v>2013</v>
      </c>
      <c r="C87" s="9">
        <v>262888750.95611</v>
      </c>
      <c r="D87">
        <v>264120826.36958891</v>
      </c>
      <c r="E87" s="12">
        <f t="shared" si="5"/>
        <v>4.686679856014871E-3</v>
      </c>
    </row>
    <row r="88" spans="1:5" x14ac:dyDescent="0.25">
      <c r="A88" s="8">
        <v>41334</v>
      </c>
      <c r="B88" s="13">
        <f t="shared" si="4"/>
        <v>2013</v>
      </c>
      <c r="C88" s="9">
        <v>276366259.18483996</v>
      </c>
      <c r="D88">
        <v>275037844.86715174</v>
      </c>
      <c r="E88" s="12">
        <f t="shared" si="5"/>
        <v>4.8067167157324854E-3</v>
      </c>
    </row>
    <row r="89" spans="1:5" x14ac:dyDescent="0.25">
      <c r="A89" s="8">
        <v>41365</v>
      </c>
      <c r="B89" s="13">
        <f t="shared" si="4"/>
        <v>2013</v>
      </c>
      <c r="C89" s="9">
        <v>251523569.77759001</v>
      </c>
      <c r="D89">
        <v>257582790.06106117</v>
      </c>
      <c r="E89" s="12">
        <f t="shared" si="5"/>
        <v>2.4090069526402792E-2</v>
      </c>
    </row>
    <row r="90" spans="1:5" x14ac:dyDescent="0.25">
      <c r="A90" s="8">
        <v>41395</v>
      </c>
      <c r="B90" s="13">
        <f t="shared" si="4"/>
        <v>2013</v>
      </c>
      <c r="C90" s="9">
        <v>259256155.34336001</v>
      </c>
      <c r="D90">
        <v>267643888.40523946</v>
      </c>
      <c r="E90" s="12">
        <f t="shared" si="5"/>
        <v>3.2353072006219889E-2</v>
      </c>
    </row>
    <row r="91" spans="1:5" x14ac:dyDescent="0.25">
      <c r="A91" s="8">
        <v>41426</v>
      </c>
      <c r="B91" s="13">
        <f t="shared" si="4"/>
        <v>2013</v>
      </c>
      <c r="C91" s="9">
        <v>276460042.34591997</v>
      </c>
      <c r="D91">
        <v>272339908.48872083</v>
      </c>
      <c r="E91" s="12">
        <f t="shared" si="5"/>
        <v>1.4903180301346495E-2</v>
      </c>
    </row>
    <row r="92" spans="1:5" x14ac:dyDescent="0.25">
      <c r="A92" s="8">
        <v>41456</v>
      </c>
      <c r="B92" s="13">
        <f t="shared" si="4"/>
        <v>2013</v>
      </c>
      <c r="C92" s="9">
        <v>321327185.60056001</v>
      </c>
      <c r="D92">
        <v>322401050.91453135</v>
      </c>
      <c r="E92" s="12">
        <f t="shared" si="5"/>
        <v>3.3419684424281998E-3</v>
      </c>
    </row>
    <row r="93" spans="1:5" x14ac:dyDescent="0.25">
      <c r="A93" s="8">
        <v>41487</v>
      </c>
      <c r="B93" s="13">
        <f t="shared" si="4"/>
        <v>2013</v>
      </c>
      <c r="C93" s="9">
        <v>294037259.60016</v>
      </c>
      <c r="D93">
        <v>285385236.47960001</v>
      </c>
      <c r="E93" s="12">
        <f t="shared" si="5"/>
        <v>2.942492095160066E-2</v>
      </c>
    </row>
    <row r="94" spans="1:5" x14ac:dyDescent="0.25">
      <c r="A94" s="8">
        <v>41518</v>
      </c>
      <c r="B94" s="13">
        <f t="shared" si="4"/>
        <v>2013</v>
      </c>
      <c r="C94" s="9">
        <v>263616852.67688</v>
      </c>
      <c r="D94">
        <v>256921793.71056014</v>
      </c>
      <c r="E94" s="12">
        <f t="shared" si="5"/>
        <v>2.5396930804443354E-2</v>
      </c>
    </row>
    <row r="95" spans="1:5" x14ac:dyDescent="0.25">
      <c r="A95" s="8">
        <v>41548</v>
      </c>
      <c r="B95" s="13">
        <f t="shared" si="4"/>
        <v>2013</v>
      </c>
      <c r="C95" s="9">
        <v>260620451.12983999</v>
      </c>
      <c r="D95">
        <v>257530380.33708537</v>
      </c>
      <c r="E95" s="12">
        <f t="shared" si="5"/>
        <v>1.1856593676200646E-2</v>
      </c>
    </row>
    <row r="96" spans="1:5" x14ac:dyDescent="0.25">
      <c r="A96" s="8">
        <v>41579</v>
      </c>
      <c r="B96" s="13">
        <f t="shared" si="4"/>
        <v>2013</v>
      </c>
      <c r="C96" s="9">
        <v>264051626.00784001</v>
      </c>
      <c r="D96">
        <v>267114460.72979224</v>
      </c>
      <c r="E96" s="12">
        <f t="shared" si="5"/>
        <v>1.1599378380125145E-2</v>
      </c>
    </row>
    <row r="97" spans="1:5" x14ac:dyDescent="0.25">
      <c r="A97" s="8">
        <v>41609</v>
      </c>
      <c r="B97" s="13">
        <f t="shared" si="4"/>
        <v>2013</v>
      </c>
      <c r="C97" s="9">
        <v>286523069.48232001</v>
      </c>
      <c r="D97">
        <v>283148063.84906685</v>
      </c>
      <c r="E97" s="12">
        <f t="shared" si="5"/>
        <v>1.1779175894461136E-2</v>
      </c>
    </row>
    <row r="98" spans="1:5" x14ac:dyDescent="0.25">
      <c r="A98" s="8">
        <v>41640</v>
      </c>
      <c r="B98" s="13">
        <f t="shared" ref="B98:B121" si="6">YEAR(A98)</f>
        <v>2014</v>
      </c>
      <c r="C98" s="9">
        <v>305527740.50727999</v>
      </c>
      <c r="D98">
        <v>295024466.89283681</v>
      </c>
      <c r="E98" s="12">
        <f t="shared" ref="E98:E121" si="7">ABS(D98-C98)/C98</f>
        <v>3.4377479429541079E-2</v>
      </c>
    </row>
    <row r="99" spans="1:5" x14ac:dyDescent="0.25">
      <c r="A99" s="8">
        <v>41671</v>
      </c>
      <c r="B99" s="13">
        <f t="shared" si="6"/>
        <v>2014</v>
      </c>
      <c r="C99" s="9">
        <v>270783682.37704003</v>
      </c>
      <c r="D99">
        <v>271710604.69519842</v>
      </c>
      <c r="E99" s="12">
        <f t="shared" si="7"/>
        <v>3.4231099526438181E-3</v>
      </c>
    </row>
    <row r="100" spans="1:5" x14ac:dyDescent="0.25">
      <c r="A100" s="8">
        <v>41699</v>
      </c>
      <c r="B100" s="13">
        <f t="shared" si="6"/>
        <v>2014</v>
      </c>
      <c r="C100" s="9">
        <v>288299673.04279995</v>
      </c>
      <c r="D100">
        <v>284764075.31244934</v>
      </c>
      <c r="E100" s="12">
        <f t="shared" si="7"/>
        <v>1.2263620326151848E-2</v>
      </c>
    </row>
    <row r="101" spans="1:5" x14ac:dyDescent="0.25">
      <c r="A101" s="8">
        <v>41730</v>
      </c>
      <c r="B101" s="13">
        <f t="shared" si="6"/>
        <v>2014</v>
      </c>
      <c r="C101" s="9">
        <v>244855513.01592001</v>
      </c>
      <c r="D101">
        <v>253738794.67786625</v>
      </c>
      <c r="E101" s="12">
        <f t="shared" si="7"/>
        <v>3.6279688182347211E-2</v>
      </c>
    </row>
    <row r="102" spans="1:5" x14ac:dyDescent="0.25">
      <c r="A102" s="8">
        <v>41760</v>
      </c>
      <c r="B102" s="13">
        <f t="shared" si="6"/>
        <v>2014</v>
      </c>
      <c r="C102" s="9">
        <v>251891961.47196001</v>
      </c>
      <c r="D102">
        <v>255045509.48083496</v>
      </c>
      <c r="E102" s="12">
        <f t="shared" si="7"/>
        <v>1.2519446791580119E-2</v>
      </c>
    </row>
    <row r="103" spans="1:5" x14ac:dyDescent="0.25">
      <c r="A103" s="8">
        <v>41791</v>
      </c>
      <c r="B103" s="13">
        <f t="shared" si="6"/>
        <v>2014</v>
      </c>
      <c r="C103" s="9">
        <v>283978631.817375</v>
      </c>
      <c r="D103">
        <v>285574075.16849345</v>
      </c>
      <c r="E103" s="12">
        <f t="shared" si="7"/>
        <v>5.6181809909714112E-3</v>
      </c>
    </row>
    <row r="104" spans="1:5" x14ac:dyDescent="0.25">
      <c r="A104" s="8">
        <v>41821</v>
      </c>
      <c r="B104" s="13">
        <f t="shared" si="6"/>
        <v>2014</v>
      </c>
      <c r="C104" s="9">
        <v>286546351.34231502</v>
      </c>
      <c r="D104">
        <v>274832452.75074518</v>
      </c>
      <c r="E104" s="12">
        <f t="shared" si="7"/>
        <v>4.0879594301922E-2</v>
      </c>
    </row>
    <row r="105" spans="1:5" x14ac:dyDescent="0.25">
      <c r="A105" s="8">
        <v>41852</v>
      </c>
      <c r="B105" s="13">
        <f t="shared" si="6"/>
        <v>2014</v>
      </c>
      <c r="C105" s="9">
        <v>283846898.55574501</v>
      </c>
      <c r="D105">
        <v>274799237.63202167</v>
      </c>
      <c r="E105" s="12">
        <f t="shared" si="7"/>
        <v>3.187514455771466E-2</v>
      </c>
    </row>
    <row r="106" spans="1:5" x14ac:dyDescent="0.25">
      <c r="A106" s="8">
        <v>41883</v>
      </c>
      <c r="B106" s="13">
        <f t="shared" si="6"/>
        <v>2014</v>
      </c>
      <c r="C106" s="9">
        <v>261882965.454395</v>
      </c>
      <c r="D106">
        <v>251147382.83670053</v>
      </c>
      <c r="E106" s="12">
        <f t="shared" si="7"/>
        <v>4.0993817979214808E-2</v>
      </c>
    </row>
    <row r="107" spans="1:5" x14ac:dyDescent="0.25">
      <c r="A107" s="8">
        <v>41913</v>
      </c>
      <c r="B107" s="13">
        <f t="shared" si="6"/>
        <v>2014</v>
      </c>
      <c r="C107" s="9">
        <v>246291396.49902502</v>
      </c>
      <c r="D107">
        <v>256033708.22006878</v>
      </c>
      <c r="E107" s="12">
        <f t="shared" si="7"/>
        <v>3.955603752111711E-2</v>
      </c>
    </row>
    <row r="108" spans="1:5" x14ac:dyDescent="0.25">
      <c r="A108" s="8">
        <v>41944</v>
      </c>
      <c r="B108" s="13">
        <f t="shared" si="6"/>
        <v>2014</v>
      </c>
      <c r="C108" s="9">
        <v>259203542.59719998</v>
      </c>
      <c r="D108">
        <v>264988830.97277209</v>
      </c>
      <c r="E108" s="12">
        <f t="shared" si="7"/>
        <v>2.2319480349704952E-2</v>
      </c>
    </row>
    <row r="109" spans="1:5" x14ac:dyDescent="0.25">
      <c r="A109" s="8">
        <v>41974</v>
      </c>
      <c r="B109" s="13">
        <f t="shared" si="6"/>
        <v>2014</v>
      </c>
      <c r="C109" s="9">
        <v>264968874.82748997</v>
      </c>
      <c r="D109">
        <v>276068035.60388279</v>
      </c>
      <c r="E109" s="12">
        <f t="shared" si="7"/>
        <v>4.1888545526786919E-2</v>
      </c>
    </row>
    <row r="110" spans="1:5" x14ac:dyDescent="0.25">
      <c r="A110" s="8">
        <v>42005</v>
      </c>
      <c r="B110" s="13">
        <f t="shared" si="6"/>
        <v>2015</v>
      </c>
      <c r="C110" s="9">
        <v>295598619.00983995</v>
      </c>
      <c r="D110">
        <v>290062456.31749451</v>
      </c>
      <c r="E110" s="12">
        <f t="shared" si="7"/>
        <v>1.8728648702385012E-2</v>
      </c>
    </row>
    <row r="111" spans="1:5" x14ac:dyDescent="0.25">
      <c r="A111" s="8">
        <v>42036</v>
      </c>
      <c r="B111" s="13">
        <f t="shared" si="6"/>
        <v>2015</v>
      </c>
      <c r="C111" s="9">
        <v>273784130.83127999</v>
      </c>
      <c r="D111">
        <v>276408873.66974151</v>
      </c>
      <c r="E111" s="12">
        <f t="shared" si="7"/>
        <v>9.5869064086808644E-3</v>
      </c>
    </row>
    <row r="112" spans="1:5" x14ac:dyDescent="0.25">
      <c r="A112" s="8">
        <v>42064</v>
      </c>
      <c r="B112" s="13">
        <f t="shared" si="6"/>
        <v>2015</v>
      </c>
      <c r="C112" s="9">
        <v>274934256.05799997</v>
      </c>
      <c r="D112">
        <v>280614927.08030629</v>
      </c>
      <c r="E112" s="12">
        <f t="shared" si="7"/>
        <v>2.0661925158965758E-2</v>
      </c>
    </row>
    <row r="113" spans="1:5" x14ac:dyDescent="0.25">
      <c r="A113" s="8">
        <v>42095</v>
      </c>
      <c r="B113" s="13">
        <f t="shared" si="6"/>
        <v>2015</v>
      </c>
      <c r="C113" s="9">
        <v>243458062.73736</v>
      </c>
      <c r="D113">
        <v>251647098.84469748</v>
      </c>
      <c r="E113" s="12">
        <f t="shared" si="7"/>
        <v>3.3636331511319555E-2</v>
      </c>
    </row>
    <row r="114" spans="1:5" x14ac:dyDescent="0.25">
      <c r="A114" s="8">
        <v>42125</v>
      </c>
      <c r="B114" s="13">
        <f t="shared" si="6"/>
        <v>2015</v>
      </c>
      <c r="C114" s="9">
        <v>259161560.15008003</v>
      </c>
      <c r="D114">
        <v>266069081.56118122</v>
      </c>
      <c r="E114" s="12">
        <f t="shared" si="7"/>
        <v>2.6653340900946336E-2</v>
      </c>
    </row>
    <row r="115" spans="1:5" x14ac:dyDescent="0.25">
      <c r="A115" s="8">
        <v>42156</v>
      </c>
      <c r="B115" s="13">
        <f t="shared" si="6"/>
        <v>2015</v>
      </c>
      <c r="C115" s="9">
        <v>267546627.47380927</v>
      </c>
      <c r="D115">
        <v>257143160.65933657</v>
      </c>
      <c r="E115" s="12">
        <f t="shared" si="7"/>
        <v>3.8884686802830748E-2</v>
      </c>
    </row>
    <row r="116" spans="1:5" x14ac:dyDescent="0.25">
      <c r="A116" s="8">
        <v>42186</v>
      </c>
      <c r="B116" s="13">
        <f t="shared" si="6"/>
        <v>2015</v>
      </c>
      <c r="C116" s="9">
        <v>301589192.47099692</v>
      </c>
      <c r="D116">
        <v>293781591.90030283</v>
      </c>
      <c r="E116" s="12">
        <f t="shared" si="7"/>
        <v>2.5888197473936093E-2</v>
      </c>
    </row>
    <row r="117" spans="1:5" x14ac:dyDescent="0.25">
      <c r="A117" s="8">
        <v>42217</v>
      </c>
      <c r="B117" s="13">
        <f t="shared" si="6"/>
        <v>2015</v>
      </c>
      <c r="C117" s="9">
        <v>290629200.91832</v>
      </c>
      <c r="D117">
        <v>279743969.69591618</v>
      </c>
      <c r="E117" s="12">
        <f t="shared" si="7"/>
        <v>3.7454017655517931E-2</v>
      </c>
    </row>
    <row r="118" spans="1:5" x14ac:dyDescent="0.25">
      <c r="A118" s="8">
        <v>42248</v>
      </c>
      <c r="B118" s="13">
        <f t="shared" si="6"/>
        <v>2015</v>
      </c>
      <c r="C118" s="9">
        <v>282605551.88294774</v>
      </c>
      <c r="D118">
        <v>273230132.92891878</v>
      </c>
      <c r="E118" s="12">
        <f t="shared" si="7"/>
        <v>3.3174928417231395E-2</v>
      </c>
    </row>
    <row r="119" spans="1:5" x14ac:dyDescent="0.25">
      <c r="A119" s="8">
        <v>42278</v>
      </c>
      <c r="B119" s="13">
        <f t="shared" si="6"/>
        <v>2015</v>
      </c>
      <c r="C119" s="9">
        <v>248709445.01775387</v>
      </c>
      <c r="D119">
        <v>253602151.35478339</v>
      </c>
      <c r="E119" s="12">
        <f t="shared" si="7"/>
        <v>1.9672378492422177E-2</v>
      </c>
    </row>
    <row r="120" spans="1:5" x14ac:dyDescent="0.25">
      <c r="A120" s="8">
        <v>42309</v>
      </c>
      <c r="B120" s="13">
        <f t="shared" si="6"/>
        <v>2015</v>
      </c>
      <c r="C120" s="9">
        <v>248717807.65306461</v>
      </c>
      <c r="D120">
        <v>255759379.25959331</v>
      </c>
      <c r="E120" s="12">
        <f t="shared" si="7"/>
        <v>2.8311489526921842E-2</v>
      </c>
    </row>
    <row r="121" spans="1:5" x14ac:dyDescent="0.25">
      <c r="A121" s="8">
        <v>42339</v>
      </c>
      <c r="B121" s="13">
        <f t="shared" si="6"/>
        <v>2015</v>
      </c>
      <c r="C121" s="9">
        <v>260362308.73120618</v>
      </c>
      <c r="D121">
        <v>266956267.85522723</v>
      </c>
      <c r="E121" s="12">
        <f t="shared" si="7"/>
        <v>2.5326089464157233E-2</v>
      </c>
    </row>
    <row r="122" spans="1:5" x14ac:dyDescent="0.25">
      <c r="E122" s="16">
        <f>AVERAGE(E2:E121)</f>
        <v>2.0857872292582274E-2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  <col min="4" max="4" width="16.7109375" customWidth="1"/>
  </cols>
  <sheetData>
    <row r="2" spans="1:4" x14ac:dyDescent="0.25">
      <c r="A2" s="18" t="s">
        <v>33</v>
      </c>
    </row>
    <row r="3" spans="1:4" x14ac:dyDescent="0.25">
      <c r="B3" t="s">
        <v>30</v>
      </c>
      <c r="C3" t="s">
        <v>31</v>
      </c>
      <c r="D3" t="s">
        <v>32</v>
      </c>
    </row>
    <row r="4" spans="1:4" x14ac:dyDescent="0.25">
      <c r="A4" s="14">
        <v>2006</v>
      </c>
      <c r="B4" s="15">
        <v>3400452525.6459041</v>
      </c>
      <c r="C4" s="15">
        <v>3412828308.2543492</v>
      </c>
      <c r="D4" s="16">
        <v>3.6394516656557147E-3</v>
      </c>
    </row>
    <row r="5" spans="1:4" x14ac:dyDescent="0.25">
      <c r="A5" s="14">
        <v>2007</v>
      </c>
      <c r="B5" s="15">
        <v>3457316676.6635199</v>
      </c>
      <c r="C5" s="15">
        <v>3442859189.7348795</v>
      </c>
      <c r="D5" s="16">
        <v>4.1817074571810844E-3</v>
      </c>
    </row>
    <row r="6" spans="1:4" x14ac:dyDescent="0.25">
      <c r="A6" s="14">
        <v>2008</v>
      </c>
      <c r="B6" s="15">
        <v>3390352068.7415242</v>
      </c>
      <c r="C6" s="15">
        <v>3379019272.0384293</v>
      </c>
      <c r="D6" s="16">
        <v>3.342660724702145E-3</v>
      </c>
    </row>
    <row r="7" spans="1:4" x14ac:dyDescent="0.25">
      <c r="A7" s="14">
        <v>2009</v>
      </c>
      <c r="B7" s="15">
        <v>3265909313.5536699</v>
      </c>
      <c r="C7" s="15">
        <v>3271478246.9759636</v>
      </c>
      <c r="D7" s="16">
        <v>1.7051708690080094E-3</v>
      </c>
    </row>
    <row r="8" spans="1:4" x14ac:dyDescent="0.25">
      <c r="A8" s="14">
        <v>2010</v>
      </c>
      <c r="B8" s="15">
        <v>3374790333.6869202</v>
      </c>
      <c r="C8" s="15">
        <v>3381209153.3902144</v>
      </c>
      <c r="D8" s="16">
        <v>1.9019906627152714E-3</v>
      </c>
    </row>
    <row r="9" spans="1:4" x14ac:dyDescent="0.25">
      <c r="A9" s="14">
        <v>2011</v>
      </c>
      <c r="B9" s="15">
        <v>3358540971.4006305</v>
      </c>
      <c r="C9" s="15">
        <v>3344857375.9596095</v>
      </c>
      <c r="D9" s="16">
        <v>4.0742678316395293E-3</v>
      </c>
    </row>
    <row r="10" spans="1:4" x14ac:dyDescent="0.25">
      <c r="A10" s="14">
        <v>2012</v>
      </c>
      <c r="B10" s="15">
        <v>3307326672.8018603</v>
      </c>
      <c r="C10" s="15">
        <v>3341434696.8338499</v>
      </c>
      <c r="D10" s="16">
        <v>1.031286818821993E-2</v>
      </c>
    </row>
    <row r="11" spans="1:4" x14ac:dyDescent="0.25">
      <c r="A11" s="14">
        <v>2013</v>
      </c>
      <c r="B11" s="15">
        <v>3305662923.4005494</v>
      </c>
      <c r="C11" s="15">
        <v>3293092971.7790346</v>
      </c>
      <c r="D11" s="16">
        <v>3.8025509293561108E-3</v>
      </c>
    </row>
    <row r="12" spans="1:4" x14ac:dyDescent="0.25">
      <c r="A12" s="14">
        <v>2014</v>
      </c>
      <c r="B12" s="15">
        <v>3248077231.5085444</v>
      </c>
      <c r="C12" s="15">
        <v>3243727174.2438703</v>
      </c>
      <c r="D12" s="16">
        <v>1.3392714996046558E-3</v>
      </c>
    </row>
    <row r="13" spans="1:4" x14ac:dyDescent="0.25">
      <c r="A13" s="14">
        <v>2015</v>
      </c>
      <c r="B13" s="15">
        <v>3247096762.934659</v>
      </c>
      <c r="C13" s="15">
        <v>3245019091.1274996</v>
      </c>
      <c r="D13" s="16">
        <v>6.3985521801378871E-4</v>
      </c>
    </row>
    <row r="14" spans="1:4" x14ac:dyDescent="0.25">
      <c r="C14" s="19" t="s">
        <v>34</v>
      </c>
      <c r="D14" s="17">
        <f>AVERAGE(D4:D13)</f>
        <v>3.493979504609624E-3</v>
      </c>
    </row>
    <row r="15" spans="1:4" x14ac:dyDescent="0.25">
      <c r="C15" s="19" t="s">
        <v>35</v>
      </c>
      <c r="D15" s="17">
        <v>2.0857872292582274E-2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</cols>
  <sheetData>
    <row r="3" spans="1:3" x14ac:dyDescent="0.25">
      <c r="B3" t="s">
        <v>30</v>
      </c>
      <c r="C3" t="s">
        <v>31</v>
      </c>
    </row>
    <row r="4" spans="1:3" x14ac:dyDescent="0.25">
      <c r="A4" s="14">
        <v>2006</v>
      </c>
      <c r="B4" s="15">
        <v>3400452525.6459041</v>
      </c>
      <c r="C4" s="15">
        <v>3412828308.2543492</v>
      </c>
    </row>
    <row r="5" spans="1:3" x14ac:dyDescent="0.25">
      <c r="A5" s="14">
        <v>2007</v>
      </c>
      <c r="B5" s="15">
        <v>3457316676.6635199</v>
      </c>
      <c r="C5" s="15">
        <v>3442859189.7348795</v>
      </c>
    </row>
    <row r="6" spans="1:3" x14ac:dyDescent="0.25">
      <c r="A6" s="14">
        <v>2008</v>
      </c>
      <c r="B6" s="15">
        <v>3390352068.7415242</v>
      </c>
      <c r="C6" s="15">
        <v>3379019272.0384293</v>
      </c>
    </row>
    <row r="7" spans="1:3" x14ac:dyDescent="0.25">
      <c r="A7" s="14">
        <v>2009</v>
      </c>
      <c r="B7" s="15">
        <v>3265909313.5536699</v>
      </c>
      <c r="C7" s="15">
        <v>3271478246.9759636</v>
      </c>
    </row>
    <row r="8" spans="1:3" x14ac:dyDescent="0.25">
      <c r="A8" s="14">
        <v>2010</v>
      </c>
      <c r="B8" s="15">
        <v>3374790333.6869202</v>
      </c>
      <c r="C8" s="15">
        <v>3381209153.3902144</v>
      </c>
    </row>
    <row r="9" spans="1:3" x14ac:dyDescent="0.25">
      <c r="A9" s="14">
        <v>2011</v>
      </c>
      <c r="B9" s="15">
        <v>3358540971.4006305</v>
      </c>
      <c r="C9" s="15">
        <v>3344857375.9596095</v>
      </c>
    </row>
    <row r="10" spans="1:3" x14ac:dyDescent="0.25">
      <c r="A10" s="14">
        <v>2012</v>
      </c>
      <c r="B10" s="15">
        <v>3307326672.8018603</v>
      </c>
      <c r="C10" s="15">
        <v>3341434696.8338499</v>
      </c>
    </row>
    <row r="11" spans="1:3" x14ac:dyDescent="0.25">
      <c r="A11" s="14">
        <v>2013</v>
      </c>
      <c r="B11" s="15">
        <v>3305662923.4005494</v>
      </c>
      <c r="C11" s="15">
        <v>3293092971.7790346</v>
      </c>
    </row>
    <row r="12" spans="1:3" x14ac:dyDescent="0.25">
      <c r="A12" s="14">
        <v>2014</v>
      </c>
      <c r="B12" s="15">
        <v>3248077231.5085444</v>
      </c>
      <c r="C12" s="15">
        <v>3243727174.2438703</v>
      </c>
    </row>
    <row r="13" spans="1:3" x14ac:dyDescent="0.25">
      <c r="A13" s="14">
        <v>2015</v>
      </c>
      <c r="B13" s="15">
        <v>3247096762.934659</v>
      </c>
      <c r="C13" s="15">
        <v>3245019091.1274996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45"/>
  <sheetViews>
    <sheetView workbookViewId="0">
      <selection activeCell="M1" sqref="M1:T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  <col min="10" max="10" width="12" bestFit="1" customWidth="1"/>
  </cols>
  <sheetData>
    <row r="1" spans="1:21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7" t="s">
        <v>44</v>
      </c>
      <c r="I1" s="7" t="s">
        <v>45</v>
      </c>
      <c r="J1" s="7" t="s">
        <v>46</v>
      </c>
      <c r="L1" t="s">
        <v>23</v>
      </c>
      <c r="M1" s="7" t="s">
        <v>24</v>
      </c>
      <c r="N1" s="7" t="s">
        <v>25</v>
      </c>
      <c r="O1" s="7" t="s">
        <v>26</v>
      </c>
      <c r="P1" s="6" t="s">
        <v>27</v>
      </c>
      <c r="Q1" s="7" t="s">
        <v>0</v>
      </c>
      <c r="R1" s="27" t="s">
        <v>44</v>
      </c>
      <c r="S1" s="7" t="s">
        <v>45</v>
      </c>
      <c r="T1" s="7" t="s">
        <v>46</v>
      </c>
      <c r="U1" t="s">
        <v>36</v>
      </c>
    </row>
    <row r="2" spans="1:21" x14ac:dyDescent="0.25">
      <c r="A2" s="8">
        <v>38718</v>
      </c>
      <c r="B2" s="9">
        <v>293367364.21543998</v>
      </c>
      <c r="C2" s="10">
        <v>554.70000000000005</v>
      </c>
      <c r="D2" s="10">
        <v>0</v>
      </c>
      <c r="E2" s="10">
        <v>31</v>
      </c>
      <c r="F2" s="6">
        <v>21</v>
      </c>
      <c r="G2">
        <f>YEAR(A2)</f>
        <v>2006</v>
      </c>
      <c r="H2" s="28">
        <v>631343.79721311864</v>
      </c>
      <c r="I2">
        <v>0.9750938580744738</v>
      </c>
      <c r="J2">
        <v>150637.06305742779</v>
      </c>
      <c r="L2">
        <f t="shared" ref="L2:L33" si="0">WSkWh</f>
        <v>5490186036.580101</v>
      </c>
      <c r="M2">
        <f t="shared" ref="M2:M33" si="1">LonHDD*C2</f>
        <v>37547156.448279433</v>
      </c>
      <c r="N2">
        <f t="shared" ref="N2:N33" si="2">LonCDD*D2</f>
        <v>0</v>
      </c>
      <c r="O2">
        <f t="shared" ref="O2:O33" si="3">MonthDays*E2</f>
        <v>144043499.74092621</v>
      </c>
      <c r="P2">
        <f t="shared" ref="P2:P33" si="4">PeakDays*F2</f>
        <v>41149524.877189264</v>
      </c>
      <c r="Q2">
        <f t="shared" ref="Q2:Q33" si="5">Year*G2</f>
        <v>-5545588266.4384785</v>
      </c>
      <c r="R2">
        <f t="shared" ref="R2:R33" si="6">Population*H2</f>
        <v>72740242.74079299</v>
      </c>
      <c r="S2">
        <f t="shared" ref="S2:S33" si="7">OntGDP*I2</f>
        <v>42137886.66498518</v>
      </c>
      <c r="T2">
        <f t="shared" ref="T2:T33" si="8">Customers*J2</f>
        <v>6347274.1399175404</v>
      </c>
      <c r="U2">
        <f t="shared" ref="U2:U33" si="9">SUM(L2:T2)</f>
        <v>288563354.75371307</v>
      </c>
    </row>
    <row r="3" spans="1:21" x14ac:dyDescent="0.25">
      <c r="A3" s="8">
        <v>38749</v>
      </c>
      <c r="B3" s="9">
        <v>273298001.47376001</v>
      </c>
      <c r="C3" s="10">
        <v>609.29999999999995</v>
      </c>
      <c r="D3" s="10">
        <v>0</v>
      </c>
      <c r="E3" s="10">
        <v>28</v>
      </c>
      <c r="F3" s="6">
        <v>20</v>
      </c>
      <c r="G3">
        <f t="shared" ref="G3:G66" si="10">YEAR(A3)</f>
        <v>2006</v>
      </c>
      <c r="H3" s="28">
        <v>631751.85800062038</v>
      </c>
      <c r="I3">
        <v>0.97660033689632275</v>
      </c>
      <c r="J3">
        <v>126847.32133595743</v>
      </c>
      <c r="L3">
        <f t="shared" si="0"/>
        <v>5490186036.580101</v>
      </c>
      <c r="M3">
        <f t="shared" si="1"/>
        <v>41242982.556222565</v>
      </c>
      <c r="N3">
        <f t="shared" si="2"/>
        <v>0</v>
      </c>
      <c r="O3">
        <f t="shared" si="3"/>
        <v>130103806.21761078</v>
      </c>
      <c r="P3">
        <f t="shared" si="4"/>
        <v>39190023.692561202</v>
      </c>
      <c r="Q3">
        <f t="shared" si="5"/>
        <v>-5545588266.4384785</v>
      </c>
      <c r="R3">
        <f t="shared" si="6"/>
        <v>72787257.443189532</v>
      </c>
      <c r="S3">
        <f t="shared" si="7"/>
        <v>42202987.919938855</v>
      </c>
      <c r="T3">
        <f t="shared" si="8"/>
        <v>5344864.7105300333</v>
      </c>
      <c r="U3">
        <f t="shared" si="9"/>
        <v>275469692.68167537</v>
      </c>
    </row>
    <row r="4" spans="1:21" x14ac:dyDescent="0.25">
      <c r="A4" s="8">
        <v>38777</v>
      </c>
      <c r="B4" s="9">
        <v>286819878.50223202</v>
      </c>
      <c r="C4" s="10">
        <v>545.70000000000005</v>
      </c>
      <c r="D4" s="10">
        <v>0</v>
      </c>
      <c r="E4" s="10">
        <v>31</v>
      </c>
      <c r="F4" s="6">
        <v>23</v>
      </c>
      <c r="G4">
        <f t="shared" si="10"/>
        <v>2006</v>
      </c>
      <c r="H4" s="28">
        <v>632160.18253286323</v>
      </c>
      <c r="I4">
        <v>0.9781091431643163</v>
      </c>
      <c r="J4">
        <v>150969.35698170381</v>
      </c>
      <c r="L4">
        <f t="shared" si="0"/>
        <v>5490186036.580101</v>
      </c>
      <c r="M4">
        <f t="shared" si="1"/>
        <v>36937954.342574522</v>
      </c>
      <c r="N4">
        <f t="shared" si="2"/>
        <v>0</v>
      </c>
      <c r="O4">
        <f t="shared" si="3"/>
        <v>144043499.74092621</v>
      </c>
      <c r="P4">
        <f t="shared" si="4"/>
        <v>45068527.24644538</v>
      </c>
      <c r="Q4">
        <f t="shared" si="5"/>
        <v>-5545588266.4384785</v>
      </c>
      <c r="R4">
        <f t="shared" si="6"/>
        <v>72834302.532922685</v>
      </c>
      <c r="S4">
        <f t="shared" si="7"/>
        <v>42268189.753581494</v>
      </c>
      <c r="T4">
        <f t="shared" si="8"/>
        <v>6361275.744765644</v>
      </c>
      <c r="U4">
        <f t="shared" si="9"/>
        <v>292111519.5028379</v>
      </c>
    </row>
    <row r="5" spans="1:21" x14ac:dyDescent="0.25">
      <c r="A5" s="8">
        <v>38808</v>
      </c>
      <c r="B5" s="9">
        <v>252565044.23746601</v>
      </c>
      <c r="C5" s="10">
        <v>286.10000000000002</v>
      </c>
      <c r="D5" s="10">
        <v>0</v>
      </c>
      <c r="E5" s="10">
        <v>30</v>
      </c>
      <c r="F5" s="6">
        <v>18</v>
      </c>
      <c r="G5">
        <f t="shared" si="10"/>
        <v>2006</v>
      </c>
      <c r="H5" s="28">
        <v>632568.77098031505</v>
      </c>
      <c r="I5">
        <v>0.97962028047426053</v>
      </c>
      <c r="J5">
        <v>118484.22708755241</v>
      </c>
      <c r="L5">
        <f t="shared" si="0"/>
        <v>5490186036.580101</v>
      </c>
      <c r="M5">
        <f t="shared" si="1"/>
        <v>19365858.049130604</v>
      </c>
      <c r="N5">
        <f t="shared" si="2"/>
        <v>0</v>
      </c>
      <c r="O5">
        <f t="shared" si="3"/>
        <v>139396935.23315439</v>
      </c>
      <c r="P5">
        <f t="shared" si="4"/>
        <v>35271021.323305085</v>
      </c>
      <c r="Q5">
        <f t="shared" si="5"/>
        <v>-5545588266.4384785</v>
      </c>
      <c r="R5">
        <f t="shared" si="6"/>
        <v>72881378.029632926</v>
      </c>
      <c r="S5">
        <f t="shared" si="7"/>
        <v>42333492.321302928</v>
      </c>
      <c r="T5">
        <f t="shared" si="8"/>
        <v>4992475.6584920408</v>
      </c>
      <c r="U5">
        <f t="shared" si="9"/>
        <v>258838930.75664029</v>
      </c>
    </row>
    <row r="6" spans="1:21" x14ac:dyDescent="0.25">
      <c r="A6" s="8">
        <v>38838</v>
      </c>
      <c r="B6" s="9">
        <v>269392545.02871197</v>
      </c>
      <c r="C6" s="10">
        <v>151.9</v>
      </c>
      <c r="D6" s="10">
        <v>22.9</v>
      </c>
      <c r="E6" s="10">
        <v>31</v>
      </c>
      <c r="F6" s="6">
        <v>22</v>
      </c>
      <c r="G6">
        <f t="shared" si="10"/>
        <v>2006</v>
      </c>
      <c r="H6" s="28">
        <v>632977.62351355399</v>
      </c>
      <c r="I6">
        <v>0.98113375242751688</v>
      </c>
      <c r="J6">
        <v>156311.89847089109</v>
      </c>
      <c r="L6">
        <f t="shared" si="0"/>
        <v>5490186036.580101</v>
      </c>
      <c r="M6">
        <f t="shared" si="1"/>
        <v>10281977.761841798</v>
      </c>
      <c r="N6">
        <f t="shared" si="2"/>
        <v>16618352.605078908</v>
      </c>
      <c r="O6">
        <f t="shared" si="3"/>
        <v>144043499.74092621</v>
      </c>
      <c r="P6">
        <f t="shared" si="4"/>
        <v>43109026.061817318</v>
      </c>
      <c r="Q6">
        <f t="shared" si="5"/>
        <v>-5545588266.4384785</v>
      </c>
      <c r="R6">
        <f t="shared" si="6"/>
        <v>72928483.952973366</v>
      </c>
      <c r="S6">
        <f t="shared" si="7"/>
        <v>42398895.778733052</v>
      </c>
      <c r="T6">
        <f t="shared" si="8"/>
        <v>6586390.1671228241</v>
      </c>
      <c r="U6">
        <f t="shared" si="9"/>
        <v>280564396.21011525</v>
      </c>
    </row>
    <row r="7" spans="1:21" x14ac:dyDescent="0.25">
      <c r="A7" s="8">
        <v>38869</v>
      </c>
      <c r="B7" s="9">
        <v>287975078.90693802</v>
      </c>
      <c r="C7" s="10">
        <v>26.7</v>
      </c>
      <c r="D7" s="10">
        <v>44.4</v>
      </c>
      <c r="E7" s="10">
        <v>30</v>
      </c>
      <c r="F7" s="6">
        <v>22</v>
      </c>
      <c r="G7">
        <f t="shared" si="10"/>
        <v>2006</v>
      </c>
      <c r="H7" s="28">
        <v>633386.74030326842</v>
      </c>
      <c r="I7">
        <v>0.98264956263101055</v>
      </c>
      <c r="J7">
        <v>139579.84781839719</v>
      </c>
      <c r="L7">
        <f t="shared" si="0"/>
        <v>5490186036.580101</v>
      </c>
      <c r="M7">
        <f t="shared" si="1"/>
        <v>1807299.5802579066</v>
      </c>
      <c r="N7">
        <f t="shared" si="2"/>
        <v>32220736.05526216</v>
      </c>
      <c r="O7">
        <f t="shared" si="3"/>
        <v>139396935.23315439</v>
      </c>
      <c r="P7">
        <f t="shared" si="4"/>
        <v>43109026.061817318</v>
      </c>
      <c r="Q7">
        <f t="shared" si="5"/>
        <v>-5545588266.4384785</v>
      </c>
      <c r="R7">
        <f t="shared" si="6"/>
        <v>72975620.322609887</v>
      </c>
      <c r="S7">
        <f t="shared" si="7"/>
        <v>42464400.281742208</v>
      </c>
      <c r="T7">
        <f t="shared" si="8"/>
        <v>5881365.0540543562</v>
      </c>
      <c r="U7">
        <f t="shared" si="9"/>
        <v>282453152.73052144</v>
      </c>
    </row>
    <row r="8" spans="1:21" x14ac:dyDescent="0.25">
      <c r="A8" s="8">
        <v>38899</v>
      </c>
      <c r="B8" s="9">
        <v>333043063.74960798</v>
      </c>
      <c r="C8" s="10">
        <v>3.3</v>
      </c>
      <c r="D8" s="10">
        <v>133.69999999999999</v>
      </c>
      <c r="E8" s="10">
        <v>31</v>
      </c>
      <c r="F8" s="6">
        <v>20</v>
      </c>
      <c r="G8">
        <f t="shared" si="10"/>
        <v>2006</v>
      </c>
      <c r="H8" s="28">
        <v>633796.12152025709</v>
      </c>
      <c r="I8">
        <v>0.98416771469723918</v>
      </c>
      <c r="J8">
        <v>139716.92308747972</v>
      </c>
      <c r="L8">
        <f t="shared" si="0"/>
        <v>5490186036.580101</v>
      </c>
      <c r="M8">
        <f t="shared" si="1"/>
        <v>223374.1054251345</v>
      </c>
      <c r="N8">
        <f t="shared" si="2"/>
        <v>97025054.292534932</v>
      </c>
      <c r="O8">
        <f t="shared" si="3"/>
        <v>144043499.74092621</v>
      </c>
      <c r="P8">
        <f t="shared" si="4"/>
        <v>39190023.692561202</v>
      </c>
      <c r="Q8">
        <f t="shared" si="5"/>
        <v>-5545588266.4384785</v>
      </c>
      <c r="R8">
        <f t="shared" si="6"/>
        <v>73022787.158221051</v>
      </c>
      <c r="S8">
        <f t="shared" si="7"/>
        <v>42530005.986441523</v>
      </c>
      <c r="T8">
        <f t="shared" si="8"/>
        <v>5887140.8856658507</v>
      </c>
      <c r="U8">
        <f t="shared" si="9"/>
        <v>346519656.00339764</v>
      </c>
    </row>
    <row r="9" spans="1:21" x14ac:dyDescent="0.25">
      <c r="A9" s="8">
        <v>38930</v>
      </c>
      <c r="B9" s="9">
        <v>312185503.224558</v>
      </c>
      <c r="C9" s="10">
        <v>5.3</v>
      </c>
      <c r="D9" s="10">
        <v>68.2</v>
      </c>
      <c r="E9" s="10">
        <v>31</v>
      </c>
      <c r="F9" s="6">
        <v>22</v>
      </c>
      <c r="G9">
        <f t="shared" si="10"/>
        <v>2006</v>
      </c>
      <c r="H9" s="28">
        <v>634205.76733542909</v>
      </c>
      <c r="I9">
        <v>0.98568821224428227</v>
      </c>
      <c r="J9">
        <v>143911.51575139866</v>
      </c>
      <c r="L9">
        <f t="shared" si="0"/>
        <v>5490186036.580101</v>
      </c>
      <c r="M9">
        <f t="shared" si="1"/>
        <v>358752.35113733727</v>
      </c>
      <c r="N9">
        <f t="shared" si="2"/>
        <v>49492211.688488275</v>
      </c>
      <c r="O9">
        <f t="shared" si="3"/>
        <v>144043499.74092621</v>
      </c>
      <c r="P9">
        <f t="shared" si="4"/>
        <v>43109026.061817318</v>
      </c>
      <c r="Q9">
        <f t="shared" si="5"/>
        <v>-5545588266.4384785</v>
      </c>
      <c r="R9">
        <f t="shared" si="6"/>
        <v>73069984.479498133</v>
      </c>
      <c r="S9">
        <f t="shared" si="7"/>
        <v>42595713.049183376</v>
      </c>
      <c r="T9">
        <f t="shared" si="8"/>
        <v>6063885.1012181053</v>
      </c>
      <c r="U9">
        <f t="shared" si="9"/>
        <v>303330842.61389029</v>
      </c>
    </row>
    <row r="10" spans="1:21" x14ac:dyDescent="0.25">
      <c r="A10" s="8">
        <v>38961</v>
      </c>
      <c r="B10" s="9">
        <v>260653838.61909801</v>
      </c>
      <c r="C10" s="10">
        <v>98.5</v>
      </c>
      <c r="D10" s="10">
        <v>5</v>
      </c>
      <c r="E10" s="10">
        <v>30</v>
      </c>
      <c r="F10" s="6">
        <v>20</v>
      </c>
      <c r="G10">
        <f t="shared" si="10"/>
        <v>2006</v>
      </c>
      <c r="H10" s="28">
        <v>634615.67791980389</v>
      </c>
      <c r="I10">
        <v>0.98721105889580807</v>
      </c>
      <c r="J10">
        <v>132261.56929862083</v>
      </c>
      <c r="L10">
        <f t="shared" si="0"/>
        <v>5490186036.580101</v>
      </c>
      <c r="M10">
        <f t="shared" si="1"/>
        <v>6667378.601325985</v>
      </c>
      <c r="N10">
        <f t="shared" si="2"/>
        <v>3628461.2674844777</v>
      </c>
      <c r="O10">
        <f t="shared" si="3"/>
        <v>139396935.23315439</v>
      </c>
      <c r="P10">
        <f t="shared" si="4"/>
        <v>39190023.692561202</v>
      </c>
      <c r="Q10">
        <f t="shared" si="5"/>
        <v>-5545588266.4384785</v>
      </c>
      <c r="R10">
        <f t="shared" si="6"/>
        <v>73117212.306145132</v>
      </c>
      <c r="S10">
        <f t="shared" si="7"/>
        <v>42661521.626561619</v>
      </c>
      <c r="T10">
        <f t="shared" si="8"/>
        <v>5573000.571539307</v>
      </c>
      <c r="U10">
        <f t="shared" si="9"/>
        <v>254832303.4403947</v>
      </c>
    </row>
    <row r="11" spans="1:21" x14ac:dyDescent="0.25">
      <c r="A11" s="8">
        <v>38991</v>
      </c>
      <c r="B11" s="9">
        <v>270564368.43940598</v>
      </c>
      <c r="C11" s="10">
        <v>307.89999999999998</v>
      </c>
      <c r="D11" s="10">
        <v>0.7</v>
      </c>
      <c r="E11" s="10">
        <v>31</v>
      </c>
      <c r="F11" s="6">
        <v>21</v>
      </c>
      <c r="G11">
        <f t="shared" si="10"/>
        <v>2006</v>
      </c>
      <c r="H11" s="28">
        <v>635025.85344451177</v>
      </c>
      <c r="I11">
        <v>0.98873625828108402</v>
      </c>
      <c r="J11">
        <v>147894.38591998597</v>
      </c>
      <c r="L11">
        <f t="shared" si="0"/>
        <v>5490186036.580101</v>
      </c>
      <c r="M11">
        <f t="shared" si="1"/>
        <v>20841480.927393612</v>
      </c>
      <c r="N11">
        <f t="shared" si="2"/>
        <v>507984.57744782686</v>
      </c>
      <c r="O11">
        <f t="shared" si="3"/>
        <v>144043499.74092621</v>
      </c>
      <c r="P11">
        <f t="shared" si="4"/>
        <v>41149524.877189264</v>
      </c>
      <c r="Q11">
        <f t="shared" si="5"/>
        <v>-5545588266.4384785</v>
      </c>
      <c r="R11">
        <f t="shared" si="6"/>
        <v>73164470.657878831</v>
      </c>
      <c r="S11">
        <f t="shared" si="7"/>
        <v>42727431.875412099</v>
      </c>
      <c r="T11">
        <f t="shared" si="8"/>
        <v>6231708.1343456525</v>
      </c>
      <c r="U11">
        <f t="shared" si="9"/>
        <v>273263870.93221635</v>
      </c>
    </row>
    <row r="12" spans="1:21" x14ac:dyDescent="0.25">
      <c r="A12" s="8">
        <v>39022</v>
      </c>
      <c r="B12" s="9">
        <v>272439193.46248603</v>
      </c>
      <c r="C12" s="10">
        <v>383.4</v>
      </c>
      <c r="D12" s="10">
        <v>0</v>
      </c>
      <c r="E12" s="10">
        <v>30</v>
      </c>
      <c r="F12" s="6">
        <v>22</v>
      </c>
      <c r="G12">
        <f t="shared" si="10"/>
        <v>2006</v>
      </c>
      <c r="H12" s="28">
        <v>635436.29408079328</v>
      </c>
      <c r="I12">
        <v>0.99026381403498454</v>
      </c>
      <c r="J12">
        <v>136847.10863636664</v>
      </c>
      <c r="L12">
        <f t="shared" si="0"/>
        <v>5490186036.580101</v>
      </c>
      <c r="M12">
        <f t="shared" si="1"/>
        <v>25952009.703029264</v>
      </c>
      <c r="N12">
        <f t="shared" si="2"/>
        <v>0</v>
      </c>
      <c r="O12">
        <f t="shared" si="3"/>
        <v>139396935.23315439</v>
      </c>
      <c r="P12">
        <f t="shared" si="4"/>
        <v>43109026.061817318</v>
      </c>
      <c r="Q12">
        <f t="shared" si="5"/>
        <v>-5545588266.4384785</v>
      </c>
      <c r="R12">
        <f t="shared" si="6"/>
        <v>73211759.554428682</v>
      </c>
      <c r="S12">
        <f t="shared" si="7"/>
        <v>42793443.952812947</v>
      </c>
      <c r="T12">
        <f t="shared" si="8"/>
        <v>5766217.7962070014</v>
      </c>
      <c r="U12">
        <f t="shared" si="9"/>
        <v>274827162.44307232</v>
      </c>
    </row>
    <row r="13" spans="1:21" x14ac:dyDescent="0.25">
      <c r="A13" s="8">
        <v>39052</v>
      </c>
      <c r="B13" s="9">
        <v>288148645.78619999</v>
      </c>
      <c r="C13" s="10">
        <v>511.9</v>
      </c>
      <c r="D13" s="10">
        <v>0</v>
      </c>
      <c r="E13" s="10">
        <v>31</v>
      </c>
      <c r="F13" s="6">
        <v>19</v>
      </c>
      <c r="G13">
        <f t="shared" si="10"/>
        <v>2006</v>
      </c>
      <c r="H13" s="28">
        <v>635846.99999999988</v>
      </c>
      <c r="I13">
        <v>0.99179372979799929</v>
      </c>
      <c r="J13">
        <v>128462.79818113093</v>
      </c>
      <c r="L13">
        <f t="shared" si="0"/>
        <v>5490186036.580101</v>
      </c>
      <c r="M13">
        <f t="shared" si="1"/>
        <v>34650061.990038291</v>
      </c>
      <c r="N13">
        <f t="shared" si="2"/>
        <v>0</v>
      </c>
      <c r="O13">
        <f t="shared" si="3"/>
        <v>144043499.74092621</v>
      </c>
      <c r="P13">
        <f t="shared" si="4"/>
        <v>37230522.50793314</v>
      </c>
      <c r="Q13">
        <f t="shared" si="5"/>
        <v>-5545588266.4384785</v>
      </c>
      <c r="R13">
        <f t="shared" si="6"/>
        <v>73259079.015536949</v>
      </c>
      <c r="S13">
        <f t="shared" si="7"/>
        <v>42859558.016084962</v>
      </c>
      <c r="T13">
        <f t="shared" si="8"/>
        <v>5412934.7737328466</v>
      </c>
      <c r="U13">
        <f t="shared" si="9"/>
        <v>282053426.18587464</v>
      </c>
    </row>
    <row r="14" spans="1:21" x14ac:dyDescent="0.25">
      <c r="A14" s="8">
        <v>39083</v>
      </c>
      <c r="B14" s="9">
        <v>300073559.97788602</v>
      </c>
      <c r="C14" s="10">
        <v>655.6</v>
      </c>
      <c r="D14" s="10">
        <v>0</v>
      </c>
      <c r="E14" s="10">
        <v>31</v>
      </c>
      <c r="F14" s="6">
        <v>22</v>
      </c>
      <c r="G14">
        <f t="shared" si="10"/>
        <v>2007</v>
      </c>
      <c r="H14" s="28">
        <v>636023.3972679982</v>
      </c>
      <c r="I14">
        <v>0.99247500586972448</v>
      </c>
      <c r="J14">
        <v>156324.77621932546</v>
      </c>
      <c r="L14">
        <f t="shared" si="0"/>
        <v>5490186036.580101</v>
      </c>
      <c r="M14">
        <f t="shared" si="1"/>
        <v>44376988.944460057</v>
      </c>
      <c r="N14">
        <f t="shared" si="2"/>
        <v>0</v>
      </c>
      <c r="O14">
        <f t="shared" si="3"/>
        <v>144043499.74092621</v>
      </c>
      <c r="P14">
        <f t="shared" si="4"/>
        <v>43109026.061817318</v>
      </c>
      <c r="Q14">
        <f t="shared" si="5"/>
        <v>-5548352767.0698042</v>
      </c>
      <c r="R14">
        <f t="shared" si="6"/>
        <v>73279402.617589667</v>
      </c>
      <c r="S14">
        <f t="shared" si="7"/>
        <v>42888998.806487039</v>
      </c>
      <c r="T14">
        <f t="shared" si="8"/>
        <v>6586932.786568257</v>
      </c>
      <c r="U14">
        <f t="shared" si="9"/>
        <v>296118118.46814466</v>
      </c>
    </row>
    <row r="15" spans="1:21" x14ac:dyDescent="0.25">
      <c r="A15" s="8">
        <v>39114</v>
      </c>
      <c r="B15" s="9">
        <v>289732838.43879998</v>
      </c>
      <c r="C15" s="10">
        <v>758.7</v>
      </c>
      <c r="D15" s="10">
        <v>0</v>
      </c>
      <c r="E15" s="10">
        <v>28</v>
      </c>
      <c r="F15" s="6">
        <v>20</v>
      </c>
      <c r="G15">
        <f t="shared" si="10"/>
        <v>2007</v>
      </c>
      <c r="H15" s="28">
        <v>636199.84347229102</v>
      </c>
      <c r="I15">
        <v>0.99315674991888436</v>
      </c>
      <c r="J15">
        <v>128912.7692024104</v>
      </c>
      <c r="L15">
        <f t="shared" si="0"/>
        <v>5490186036.580101</v>
      </c>
      <c r="M15">
        <f t="shared" si="1"/>
        <v>51355737.510924116</v>
      </c>
      <c r="N15">
        <f t="shared" si="2"/>
        <v>0</v>
      </c>
      <c r="O15">
        <f t="shared" si="3"/>
        <v>130103806.21761078</v>
      </c>
      <c r="P15">
        <f t="shared" si="4"/>
        <v>39190023.692561202</v>
      </c>
      <c r="Q15">
        <f t="shared" si="5"/>
        <v>-5548352767.0698042</v>
      </c>
      <c r="R15">
        <f t="shared" si="6"/>
        <v>73299731.85783501</v>
      </c>
      <c r="S15">
        <f t="shared" si="7"/>
        <v>42918459.820152692</v>
      </c>
      <c r="T15">
        <f t="shared" si="8"/>
        <v>5431894.8448409159</v>
      </c>
      <c r="U15">
        <f t="shared" si="9"/>
        <v>284132923.45422131</v>
      </c>
    </row>
    <row r="16" spans="1:21" x14ac:dyDescent="0.25">
      <c r="A16" s="8">
        <v>39142</v>
      </c>
      <c r="B16" s="9">
        <v>288143354.59762597</v>
      </c>
      <c r="C16" s="10">
        <v>527</v>
      </c>
      <c r="D16" s="10">
        <v>0</v>
      </c>
      <c r="E16" s="10">
        <v>31</v>
      </c>
      <c r="F16" s="6">
        <v>22</v>
      </c>
      <c r="G16">
        <f t="shared" si="10"/>
        <v>2007</v>
      </c>
      <c r="H16" s="28">
        <v>636376.33862645447</v>
      </c>
      <c r="I16">
        <v>0.99383896226693913</v>
      </c>
      <c r="J16">
        <v>148641.49259630867</v>
      </c>
      <c r="L16">
        <f t="shared" si="0"/>
        <v>5490186036.580101</v>
      </c>
      <c r="M16">
        <f t="shared" si="1"/>
        <v>35672167.745165423</v>
      </c>
      <c r="N16">
        <f t="shared" si="2"/>
        <v>0</v>
      </c>
      <c r="O16">
        <f t="shared" si="3"/>
        <v>144043499.74092621</v>
      </c>
      <c r="P16">
        <f t="shared" si="4"/>
        <v>43109026.061817318</v>
      </c>
      <c r="Q16">
        <f t="shared" si="5"/>
        <v>-5548352767.0698042</v>
      </c>
      <c r="R16">
        <f t="shared" si="6"/>
        <v>73320066.737837136</v>
      </c>
      <c r="S16">
        <f t="shared" si="7"/>
        <v>42947941.070973568</v>
      </c>
      <c r="T16">
        <f t="shared" si="8"/>
        <v>6263188.3742689108</v>
      </c>
      <c r="U16">
        <f t="shared" si="9"/>
        <v>287189159.2412852</v>
      </c>
    </row>
    <row r="17" spans="1:21" x14ac:dyDescent="0.25">
      <c r="A17" s="8">
        <v>39173</v>
      </c>
      <c r="B17" s="9">
        <v>260543396.47679999</v>
      </c>
      <c r="C17" s="10">
        <v>371.1</v>
      </c>
      <c r="D17" s="10">
        <v>0</v>
      </c>
      <c r="E17" s="10">
        <v>30</v>
      </c>
      <c r="F17" s="6">
        <v>19</v>
      </c>
      <c r="G17">
        <f t="shared" si="10"/>
        <v>2007</v>
      </c>
      <c r="H17" s="28">
        <v>636552.88274406828</v>
      </c>
      <c r="I17">
        <v>0.99452164323556946</v>
      </c>
      <c r="J17">
        <v>137394.44916072435</v>
      </c>
      <c r="L17">
        <f t="shared" si="0"/>
        <v>5490186036.580101</v>
      </c>
      <c r="M17">
        <f t="shared" si="1"/>
        <v>25119433.491899218</v>
      </c>
      <c r="N17">
        <f t="shared" si="2"/>
        <v>0</v>
      </c>
      <c r="O17">
        <f t="shared" si="3"/>
        <v>139396935.23315439</v>
      </c>
      <c r="P17">
        <f t="shared" si="4"/>
        <v>37230522.50793314</v>
      </c>
      <c r="Q17">
        <f t="shared" si="5"/>
        <v>-5548352767.0698042</v>
      </c>
      <c r="R17">
        <f t="shared" si="6"/>
        <v>73340407.259160668</v>
      </c>
      <c r="S17">
        <f t="shared" si="7"/>
        <v>42977442.572850823</v>
      </c>
      <c r="T17">
        <f t="shared" si="8"/>
        <v>5789280.6486383462</v>
      </c>
      <c r="U17">
        <f t="shared" si="9"/>
        <v>265687291.2239331</v>
      </c>
    </row>
    <row r="18" spans="1:21" x14ac:dyDescent="0.25">
      <c r="A18" s="8">
        <v>39203</v>
      </c>
      <c r="B18" s="9">
        <v>268501831.21296602</v>
      </c>
      <c r="C18" s="10">
        <v>131.9</v>
      </c>
      <c r="D18" s="10">
        <v>22.7</v>
      </c>
      <c r="E18" s="10">
        <v>31</v>
      </c>
      <c r="F18" s="6">
        <v>22</v>
      </c>
      <c r="G18">
        <f t="shared" si="10"/>
        <v>2007</v>
      </c>
      <c r="H18" s="28">
        <v>636729.47583871591</v>
      </c>
      <c r="I18">
        <v>0.99520479314667709</v>
      </c>
      <c r="J18">
        <v>146093.08408927917</v>
      </c>
      <c r="L18">
        <f t="shared" si="0"/>
        <v>5490186036.580101</v>
      </c>
      <c r="M18">
        <f t="shared" si="1"/>
        <v>8928195.3047197703</v>
      </c>
      <c r="N18">
        <f t="shared" si="2"/>
        <v>16473214.154379528</v>
      </c>
      <c r="O18">
        <f t="shared" si="3"/>
        <v>144043499.74092621</v>
      </c>
      <c r="P18">
        <f t="shared" si="4"/>
        <v>43109026.061817318</v>
      </c>
      <c r="Q18">
        <f t="shared" si="5"/>
        <v>-5548352767.0698042</v>
      </c>
      <c r="R18">
        <f t="shared" si="6"/>
        <v>73360753.423370585</v>
      </c>
      <c r="S18">
        <f t="shared" si="7"/>
        <v>43006964.339695193</v>
      </c>
      <c r="T18">
        <f t="shared" si="8"/>
        <v>6155808.1114948848</v>
      </c>
      <c r="U18">
        <f t="shared" si="9"/>
        <v>276910730.64670026</v>
      </c>
    </row>
    <row r="19" spans="1:21" x14ac:dyDescent="0.25">
      <c r="A19" s="8">
        <v>39234</v>
      </c>
      <c r="B19" s="9">
        <v>304679126.96210599</v>
      </c>
      <c r="C19" s="10">
        <v>23.2</v>
      </c>
      <c r="D19" s="10">
        <v>70.2</v>
      </c>
      <c r="E19" s="10">
        <v>30</v>
      </c>
      <c r="F19" s="6">
        <v>21</v>
      </c>
      <c r="G19">
        <f t="shared" si="10"/>
        <v>2007</v>
      </c>
      <c r="H19" s="28">
        <v>636906.11792398465</v>
      </c>
      <c r="I19">
        <v>0.99588841232238468</v>
      </c>
      <c r="J19">
        <v>137689.59327353747</v>
      </c>
      <c r="L19">
        <f t="shared" si="0"/>
        <v>5490186036.580101</v>
      </c>
      <c r="M19">
        <f t="shared" si="1"/>
        <v>1570387.6502615518</v>
      </c>
      <c r="N19">
        <f t="shared" si="2"/>
        <v>50943596.195482068</v>
      </c>
      <c r="O19">
        <f t="shared" si="3"/>
        <v>139396935.23315439</v>
      </c>
      <c r="P19">
        <f t="shared" si="4"/>
        <v>41149524.877189264</v>
      </c>
      <c r="Q19">
        <f t="shared" si="5"/>
        <v>-5548352767.0698042</v>
      </c>
      <c r="R19">
        <f t="shared" si="6"/>
        <v>73381105.232032374</v>
      </c>
      <c r="S19">
        <f t="shared" si="7"/>
        <v>43036506.385426931</v>
      </c>
      <c r="T19">
        <f t="shared" si="8"/>
        <v>5801716.9014222529</v>
      </c>
      <c r="U19">
        <f t="shared" si="9"/>
        <v>297113041.98526645</v>
      </c>
    </row>
    <row r="20" spans="1:21" x14ac:dyDescent="0.25">
      <c r="A20" s="8">
        <v>39264</v>
      </c>
      <c r="B20" s="9">
        <v>302183688.77514601</v>
      </c>
      <c r="C20" s="10">
        <v>11.3</v>
      </c>
      <c r="D20" s="10">
        <v>71.599999999999994</v>
      </c>
      <c r="E20" s="10">
        <v>31</v>
      </c>
      <c r="F20" s="6">
        <v>21</v>
      </c>
      <c r="G20">
        <f t="shared" si="10"/>
        <v>2007</v>
      </c>
      <c r="H20" s="28">
        <v>637082.80901346542</v>
      </c>
      <c r="I20">
        <v>0.99657250108503614</v>
      </c>
      <c r="J20">
        <v>149173.66140141356</v>
      </c>
      <c r="L20">
        <f t="shared" si="0"/>
        <v>5490186036.580101</v>
      </c>
      <c r="M20">
        <f t="shared" si="1"/>
        <v>764887.0882739455</v>
      </c>
      <c r="N20">
        <f t="shared" si="2"/>
        <v>51959565.350377716</v>
      </c>
      <c r="O20">
        <f t="shared" si="3"/>
        <v>144043499.74092621</v>
      </c>
      <c r="P20">
        <f t="shared" si="4"/>
        <v>41149524.877189264</v>
      </c>
      <c r="Q20">
        <f t="shared" si="5"/>
        <v>-5548352767.0698042</v>
      </c>
      <c r="R20">
        <f t="shared" si="6"/>
        <v>73401462.686711907</v>
      </c>
      <c r="S20">
        <f t="shared" si="7"/>
        <v>43066068.723975882</v>
      </c>
      <c r="T20">
        <f t="shared" si="8"/>
        <v>6285611.948030604</v>
      </c>
      <c r="U20">
        <f t="shared" si="9"/>
        <v>302503889.92578268</v>
      </c>
    </row>
    <row r="21" spans="1:21" x14ac:dyDescent="0.25">
      <c r="A21" s="8">
        <v>39295</v>
      </c>
      <c r="B21" s="9">
        <v>317756806.98433799</v>
      </c>
      <c r="C21" s="10">
        <v>11.5</v>
      </c>
      <c r="D21" s="10">
        <v>89.1</v>
      </c>
      <c r="E21" s="10">
        <v>31</v>
      </c>
      <c r="F21" s="6">
        <v>22</v>
      </c>
      <c r="G21">
        <f t="shared" si="10"/>
        <v>2007</v>
      </c>
      <c r="H21" s="28">
        <v>637259.54912075307</v>
      </c>
      <c r="I21">
        <v>0.99725705975719692</v>
      </c>
      <c r="J21">
        <v>142203.19490083674</v>
      </c>
      <c r="L21">
        <f t="shared" si="0"/>
        <v>5490186036.580101</v>
      </c>
      <c r="M21">
        <f t="shared" si="1"/>
        <v>778424.9128451657</v>
      </c>
      <c r="N21">
        <f t="shared" si="2"/>
        <v>64659179.786573388</v>
      </c>
      <c r="O21">
        <f t="shared" si="3"/>
        <v>144043499.74092621</v>
      </c>
      <c r="P21">
        <f t="shared" si="4"/>
        <v>43109026.061817318</v>
      </c>
      <c r="Q21">
        <f t="shared" si="5"/>
        <v>-5548352767.0698042</v>
      </c>
      <c r="R21">
        <f t="shared" si="6"/>
        <v>73421825.788975507</v>
      </c>
      <c r="S21">
        <f t="shared" si="7"/>
        <v>43095651.369281441</v>
      </c>
      <c r="T21">
        <f t="shared" si="8"/>
        <v>5991902.9439895088</v>
      </c>
      <c r="U21">
        <f t="shared" si="9"/>
        <v>316932780.11470526</v>
      </c>
    </row>
    <row r="22" spans="1:21" x14ac:dyDescent="0.25">
      <c r="A22" s="8">
        <v>39326</v>
      </c>
      <c r="B22" s="9">
        <v>280873709.66341197</v>
      </c>
      <c r="C22" s="10">
        <v>61</v>
      </c>
      <c r="D22" s="10">
        <v>35</v>
      </c>
      <c r="E22" s="10">
        <v>30</v>
      </c>
      <c r="F22" s="6">
        <v>19</v>
      </c>
      <c r="G22">
        <f t="shared" si="10"/>
        <v>2007</v>
      </c>
      <c r="H22" s="28">
        <v>637436.3382594462</v>
      </c>
      <c r="I22">
        <v>0.99794208866165413</v>
      </c>
      <c r="J22">
        <v>130729.28786789492</v>
      </c>
      <c r="L22">
        <f t="shared" si="0"/>
        <v>5490186036.580101</v>
      </c>
      <c r="M22">
        <f t="shared" si="1"/>
        <v>4129036.4942221837</v>
      </c>
      <c r="N22">
        <f t="shared" si="2"/>
        <v>25399228.872391343</v>
      </c>
      <c r="O22">
        <f t="shared" si="3"/>
        <v>139396935.23315439</v>
      </c>
      <c r="P22">
        <f t="shared" si="4"/>
        <v>37230522.50793314</v>
      </c>
      <c r="Q22">
        <f t="shared" si="5"/>
        <v>-5548352767.0698042</v>
      </c>
      <c r="R22">
        <f t="shared" si="6"/>
        <v>73442194.540389925</v>
      </c>
      <c r="S22">
        <f t="shared" si="7"/>
        <v>43125254.335292585</v>
      </c>
      <c r="T22">
        <f t="shared" si="8"/>
        <v>5508436.0473583322</v>
      </c>
      <c r="U22">
        <f t="shared" si="9"/>
        <v>270064877.54103988</v>
      </c>
    </row>
    <row r="23" spans="1:21" x14ac:dyDescent="0.25">
      <c r="A23" s="8">
        <v>39356</v>
      </c>
      <c r="B23" s="9">
        <v>275821162.12958002</v>
      </c>
      <c r="C23" s="10">
        <v>149.9</v>
      </c>
      <c r="D23" s="10">
        <v>21.5</v>
      </c>
      <c r="E23" s="10">
        <v>31</v>
      </c>
      <c r="F23" s="6">
        <v>22</v>
      </c>
      <c r="G23">
        <f t="shared" si="10"/>
        <v>2007</v>
      </c>
      <c r="H23" s="28">
        <v>637613.17644314712</v>
      </c>
      <c r="I23">
        <v>0.99862758812141628</v>
      </c>
      <c r="J23">
        <v>153842.83178653999</v>
      </c>
      <c r="L23">
        <f t="shared" si="0"/>
        <v>5490186036.580101</v>
      </c>
      <c r="M23">
        <f t="shared" si="1"/>
        <v>10146599.516129596</v>
      </c>
      <c r="N23">
        <f t="shared" si="2"/>
        <v>15602383.450183254</v>
      </c>
      <c r="O23">
        <f t="shared" si="3"/>
        <v>144043499.74092621</v>
      </c>
      <c r="P23">
        <f t="shared" si="4"/>
        <v>43109026.061817318</v>
      </c>
      <c r="Q23">
        <f t="shared" si="5"/>
        <v>-5548352767.0698042</v>
      </c>
      <c r="R23">
        <f t="shared" si="6"/>
        <v>73462568.942522377</v>
      </c>
      <c r="S23">
        <f t="shared" si="7"/>
        <v>43154877.635967873</v>
      </c>
      <c r="T23">
        <f t="shared" si="8"/>
        <v>6482353.0676386217</v>
      </c>
      <c r="U23">
        <f t="shared" si="9"/>
        <v>277834577.92548108</v>
      </c>
    </row>
    <row r="24" spans="1:21" x14ac:dyDescent="0.25">
      <c r="A24" s="8">
        <v>39387</v>
      </c>
      <c r="B24" s="9">
        <v>274311353.64484</v>
      </c>
      <c r="C24" s="10">
        <v>468.7</v>
      </c>
      <c r="D24" s="10">
        <v>0</v>
      </c>
      <c r="E24" s="10">
        <v>30</v>
      </c>
      <c r="F24" s="6">
        <v>22</v>
      </c>
      <c r="G24">
        <f t="shared" si="10"/>
        <v>2007</v>
      </c>
      <c r="H24" s="28">
        <v>637790.063685462</v>
      </c>
      <c r="I24">
        <v>0.99931355845971392</v>
      </c>
      <c r="J24">
        <v>138781.01851192661</v>
      </c>
      <c r="L24">
        <f t="shared" si="0"/>
        <v>5490186036.580101</v>
      </c>
      <c r="M24">
        <f t="shared" si="1"/>
        <v>31725891.882654712</v>
      </c>
      <c r="N24">
        <f t="shared" si="2"/>
        <v>0</v>
      </c>
      <c r="O24">
        <f t="shared" si="3"/>
        <v>139396935.23315439</v>
      </c>
      <c r="P24">
        <f t="shared" si="4"/>
        <v>43109026.061817318</v>
      </c>
      <c r="Q24">
        <f t="shared" si="5"/>
        <v>-5548352767.0698042</v>
      </c>
      <c r="R24">
        <f t="shared" si="6"/>
        <v>73482948.996940479</v>
      </c>
      <c r="S24">
        <f t="shared" si="7"/>
        <v>43184521.285275444</v>
      </c>
      <c r="T24">
        <f t="shared" si="8"/>
        <v>5847705.4187942343</v>
      </c>
      <c r="U24">
        <f t="shared" si="9"/>
        <v>278580298.3889336</v>
      </c>
    </row>
    <row r="25" spans="1:21" x14ac:dyDescent="0.25">
      <c r="A25" s="8">
        <v>39417</v>
      </c>
      <c r="B25" s="9">
        <v>294695847.80001998</v>
      </c>
      <c r="C25" s="10">
        <v>657</v>
      </c>
      <c r="D25" s="10">
        <v>0</v>
      </c>
      <c r="E25" s="10">
        <v>31</v>
      </c>
      <c r="F25" s="6">
        <v>19</v>
      </c>
      <c r="G25">
        <f t="shared" si="10"/>
        <v>2007</v>
      </c>
      <c r="H25" s="28">
        <v>637967.0000000007</v>
      </c>
      <c r="I25">
        <v>1</v>
      </c>
      <c r="J25">
        <v>130408.88155568411</v>
      </c>
      <c r="L25">
        <f t="shared" si="0"/>
        <v>5490186036.580101</v>
      </c>
      <c r="M25">
        <f t="shared" si="1"/>
        <v>44471753.716458604</v>
      </c>
      <c r="N25">
        <f t="shared" si="2"/>
        <v>0</v>
      </c>
      <c r="O25">
        <f t="shared" si="3"/>
        <v>144043499.74092621</v>
      </c>
      <c r="P25">
        <f t="shared" si="4"/>
        <v>37230522.50793314</v>
      </c>
      <c r="Q25">
        <f t="shared" si="5"/>
        <v>-5548352767.0698042</v>
      </c>
      <c r="R25">
        <f t="shared" si="6"/>
        <v>73503334.705212295</v>
      </c>
      <c r="S25">
        <f t="shared" si="7"/>
        <v>43214185.297193058</v>
      </c>
      <c r="T25">
        <f t="shared" si="8"/>
        <v>5494935.3413668275</v>
      </c>
      <c r="U25">
        <f t="shared" si="9"/>
        <v>289791500.81938577</v>
      </c>
    </row>
    <row r="26" spans="1:21" x14ac:dyDescent="0.25">
      <c r="A26" s="8">
        <v>39448</v>
      </c>
      <c r="B26" s="9">
        <v>301541879.89762002</v>
      </c>
      <c r="C26" s="10">
        <v>639</v>
      </c>
      <c r="D26" s="10">
        <v>0</v>
      </c>
      <c r="E26" s="10">
        <v>31</v>
      </c>
      <c r="F26" s="6">
        <v>22</v>
      </c>
      <c r="G26">
        <f t="shared" si="10"/>
        <v>2008</v>
      </c>
      <c r="H26" s="28">
        <v>638231.89422591403</v>
      </c>
      <c r="I26">
        <v>0.99999833812369099</v>
      </c>
      <c r="J26">
        <v>158586.30379113779</v>
      </c>
      <c r="L26">
        <f t="shared" si="0"/>
        <v>5490186036.580101</v>
      </c>
      <c r="M26">
        <f t="shared" si="1"/>
        <v>43253349.505048774</v>
      </c>
      <c r="N26">
        <f t="shared" si="2"/>
        <v>0</v>
      </c>
      <c r="O26">
        <f t="shared" si="3"/>
        <v>144043499.74092621</v>
      </c>
      <c r="P26">
        <f t="shared" si="4"/>
        <v>43109026.061817318</v>
      </c>
      <c r="Q26">
        <f t="shared" si="5"/>
        <v>-5551117267.701129</v>
      </c>
      <c r="R26">
        <f t="shared" si="6"/>
        <v>73533854.479665801</v>
      </c>
      <c r="S26">
        <f t="shared" si="7"/>
        <v>43214113.480562299</v>
      </c>
      <c r="T26">
        <f t="shared" si="8"/>
        <v>6682224.9755018828</v>
      </c>
      <c r="U26">
        <f t="shared" si="9"/>
        <v>292904837.12249374</v>
      </c>
    </row>
    <row r="27" spans="1:21" x14ac:dyDescent="0.25">
      <c r="A27" s="8">
        <v>39479</v>
      </c>
      <c r="B27" s="9">
        <v>286013196.38046002</v>
      </c>
      <c r="C27" s="10">
        <v>692.5</v>
      </c>
      <c r="D27" s="10">
        <v>0</v>
      </c>
      <c r="E27" s="10">
        <v>29</v>
      </c>
      <c r="F27" s="6">
        <v>20</v>
      </c>
      <c r="G27">
        <f t="shared" si="10"/>
        <v>2008</v>
      </c>
      <c r="H27" s="28">
        <v>638496.89844019886</v>
      </c>
      <c r="I27">
        <v>0.99999667625014466</v>
      </c>
      <c r="J27">
        <v>130830.64666979016</v>
      </c>
      <c r="L27">
        <f t="shared" si="0"/>
        <v>5490186036.580101</v>
      </c>
      <c r="M27">
        <f t="shared" si="1"/>
        <v>46874717.5778502</v>
      </c>
      <c r="N27">
        <f t="shared" si="2"/>
        <v>0</v>
      </c>
      <c r="O27">
        <f t="shared" si="3"/>
        <v>134750370.7253826</v>
      </c>
      <c r="P27">
        <f t="shared" si="4"/>
        <v>39190023.692561202</v>
      </c>
      <c r="Q27">
        <f t="shared" si="5"/>
        <v>-5551117267.701129</v>
      </c>
      <c r="R27">
        <f t="shared" si="6"/>
        <v>73564386.926423818</v>
      </c>
      <c r="S27">
        <f t="shared" si="7"/>
        <v>43214041.664050929</v>
      </c>
      <c r="T27">
        <f t="shared" si="8"/>
        <v>5512706.9225935815</v>
      </c>
      <c r="U27">
        <f t="shared" si="9"/>
        <v>282175016.38783467</v>
      </c>
    </row>
    <row r="28" spans="1:21" x14ac:dyDescent="0.25">
      <c r="A28" s="8">
        <v>39508</v>
      </c>
      <c r="B28" s="9">
        <v>285378792.27587998</v>
      </c>
      <c r="C28" s="10">
        <v>627.29999999999995</v>
      </c>
      <c r="D28" s="10">
        <v>0</v>
      </c>
      <c r="E28" s="10">
        <v>31</v>
      </c>
      <c r="F28" s="6">
        <v>19</v>
      </c>
      <c r="G28">
        <f t="shared" si="10"/>
        <v>2008</v>
      </c>
      <c r="H28" s="28">
        <v>638762.01268852339</v>
      </c>
      <c r="I28">
        <v>0.99999501437936</v>
      </c>
      <c r="J28">
        <v>138791.0420939863</v>
      </c>
      <c r="L28">
        <f t="shared" si="0"/>
        <v>5490186036.580101</v>
      </c>
      <c r="M28">
        <f t="shared" si="1"/>
        <v>42461386.767632388</v>
      </c>
      <c r="N28">
        <f t="shared" si="2"/>
        <v>0</v>
      </c>
      <c r="O28">
        <f t="shared" si="3"/>
        <v>144043499.74092621</v>
      </c>
      <c r="P28">
        <f t="shared" si="4"/>
        <v>37230522.50793314</v>
      </c>
      <c r="Q28">
        <f t="shared" si="5"/>
        <v>-5551117267.701129</v>
      </c>
      <c r="R28">
        <f t="shared" si="6"/>
        <v>73594932.050747991</v>
      </c>
      <c r="S28">
        <f t="shared" si="7"/>
        <v>43213969.847658902</v>
      </c>
      <c r="T28">
        <f t="shared" si="8"/>
        <v>5848127.7745007612</v>
      </c>
      <c r="U28">
        <f t="shared" si="9"/>
        <v>285461207.56837064</v>
      </c>
    </row>
    <row r="29" spans="1:21" x14ac:dyDescent="0.25">
      <c r="A29" s="8">
        <v>39539</v>
      </c>
      <c r="B29" s="9">
        <v>255049710.73708001</v>
      </c>
      <c r="C29" s="10">
        <v>265</v>
      </c>
      <c r="D29" s="10">
        <v>0</v>
      </c>
      <c r="E29" s="10">
        <v>30</v>
      </c>
      <c r="F29" s="6">
        <v>22</v>
      </c>
      <c r="G29">
        <f t="shared" si="10"/>
        <v>2008</v>
      </c>
      <c r="H29" s="28">
        <v>639027.23701657553</v>
      </c>
      <c r="I29">
        <v>0.99999335251133736</v>
      </c>
      <c r="J29">
        <v>155005.37732232004</v>
      </c>
      <c r="L29">
        <f t="shared" si="0"/>
        <v>5490186036.580101</v>
      </c>
      <c r="M29">
        <f t="shared" si="1"/>
        <v>17937617.556866862</v>
      </c>
      <c r="N29">
        <f t="shared" si="2"/>
        <v>0</v>
      </c>
      <c r="O29">
        <f t="shared" si="3"/>
        <v>139396935.23315439</v>
      </c>
      <c r="P29">
        <f t="shared" si="4"/>
        <v>43109026.061817318</v>
      </c>
      <c r="Q29">
        <f t="shared" si="5"/>
        <v>-5551117267.701129</v>
      </c>
      <c r="R29">
        <f t="shared" si="6"/>
        <v>73625489.857902244</v>
      </c>
      <c r="S29">
        <f t="shared" si="7"/>
        <v>43213898.031386226</v>
      </c>
      <c r="T29">
        <f t="shared" si="8"/>
        <v>6531338.3244271195</v>
      </c>
      <c r="U29">
        <f t="shared" si="9"/>
        <v>262883073.94452575</v>
      </c>
    </row>
    <row r="30" spans="1:21" x14ac:dyDescent="0.25">
      <c r="A30" s="8">
        <v>39569</v>
      </c>
      <c r="B30" s="9">
        <v>248546059.22372001</v>
      </c>
      <c r="C30" s="10">
        <v>208.8</v>
      </c>
      <c r="D30" s="10">
        <v>2.1</v>
      </c>
      <c r="E30" s="10">
        <v>31</v>
      </c>
      <c r="F30" s="6">
        <v>21</v>
      </c>
      <c r="G30">
        <f t="shared" si="10"/>
        <v>2008</v>
      </c>
      <c r="H30" s="28">
        <v>639292.57147006213</v>
      </c>
      <c r="I30">
        <v>0.9999916906460764</v>
      </c>
      <c r="J30">
        <v>139473.59383316114</v>
      </c>
      <c r="L30">
        <f t="shared" si="0"/>
        <v>5490186036.580101</v>
      </c>
      <c r="M30">
        <f t="shared" si="1"/>
        <v>14133488.852353968</v>
      </c>
      <c r="N30">
        <f t="shared" si="2"/>
        <v>1523953.7323434807</v>
      </c>
      <c r="O30">
        <f t="shared" si="3"/>
        <v>144043499.74092621</v>
      </c>
      <c r="P30">
        <f t="shared" si="4"/>
        <v>41149524.877189264</v>
      </c>
      <c r="Q30">
        <f t="shared" si="5"/>
        <v>-5551117267.701129</v>
      </c>
      <c r="R30">
        <f t="shared" si="6"/>
        <v>73656060.353152707</v>
      </c>
      <c r="S30">
        <f t="shared" si="7"/>
        <v>43213826.215232901</v>
      </c>
      <c r="T30">
        <f t="shared" si="8"/>
        <v>5876887.9143713098</v>
      </c>
      <c r="U30">
        <f t="shared" si="9"/>
        <v>262666010.56454211</v>
      </c>
    </row>
    <row r="31" spans="1:21" x14ac:dyDescent="0.25">
      <c r="A31" s="8">
        <v>39600</v>
      </c>
      <c r="B31" s="9">
        <v>287944901.33534002</v>
      </c>
      <c r="C31" s="10">
        <v>24.1</v>
      </c>
      <c r="D31" s="10">
        <v>66.400000000000006</v>
      </c>
      <c r="E31" s="10">
        <v>30</v>
      </c>
      <c r="F31" s="6">
        <v>21</v>
      </c>
      <c r="G31">
        <f t="shared" si="10"/>
        <v>2008</v>
      </c>
      <c r="H31" s="28">
        <v>639558.01609470916</v>
      </c>
      <c r="I31">
        <v>0.99999002878357734</v>
      </c>
      <c r="J31">
        <v>143328.59327953943</v>
      </c>
      <c r="L31">
        <f t="shared" si="0"/>
        <v>5490186036.580101</v>
      </c>
      <c r="M31">
        <f t="shared" si="1"/>
        <v>1631307.8608320432</v>
      </c>
      <c r="N31">
        <f t="shared" si="2"/>
        <v>48185965.632193871</v>
      </c>
      <c r="O31">
        <f t="shared" si="3"/>
        <v>139396935.23315439</v>
      </c>
      <c r="P31">
        <f t="shared" si="4"/>
        <v>41149524.877189264</v>
      </c>
      <c r="Q31">
        <f t="shared" si="5"/>
        <v>-5551117267.701129</v>
      </c>
      <c r="R31">
        <f t="shared" si="6"/>
        <v>73686643.541767687</v>
      </c>
      <c r="S31">
        <f t="shared" si="7"/>
        <v>43213754.399198934</v>
      </c>
      <c r="T31">
        <f t="shared" si="8"/>
        <v>6039322.9605595451</v>
      </c>
      <c r="U31">
        <f t="shared" si="9"/>
        <v>292372223.38386792</v>
      </c>
    </row>
    <row r="32" spans="1:21" x14ac:dyDescent="0.25">
      <c r="A32" s="8">
        <v>39630</v>
      </c>
      <c r="B32" s="9">
        <v>319461681.27983999</v>
      </c>
      <c r="C32" s="10">
        <v>4</v>
      </c>
      <c r="D32" s="10">
        <v>97</v>
      </c>
      <c r="E32" s="10">
        <v>31</v>
      </c>
      <c r="F32" s="6">
        <v>22</v>
      </c>
      <c r="G32">
        <f t="shared" si="10"/>
        <v>2008</v>
      </c>
      <c r="H32" s="28">
        <v>639823.57093626133</v>
      </c>
      <c r="I32">
        <v>0.99998836692384008</v>
      </c>
      <c r="J32">
        <v>151627.08162439047</v>
      </c>
      <c r="L32">
        <f t="shared" si="0"/>
        <v>5490186036.580101</v>
      </c>
      <c r="M32">
        <f t="shared" si="1"/>
        <v>270756.49142440548</v>
      </c>
      <c r="N32">
        <f t="shared" si="2"/>
        <v>70392148.589198872</v>
      </c>
      <c r="O32">
        <f t="shared" si="3"/>
        <v>144043499.74092621</v>
      </c>
      <c r="P32">
        <f t="shared" si="4"/>
        <v>43109026.061817318</v>
      </c>
      <c r="Q32">
        <f t="shared" si="5"/>
        <v>-5551117267.701129</v>
      </c>
      <c r="R32">
        <f t="shared" si="6"/>
        <v>73717239.429017648</v>
      </c>
      <c r="S32">
        <f t="shared" si="7"/>
        <v>43213682.583284304</v>
      </c>
      <c r="T32">
        <f t="shared" si="8"/>
        <v>6388989.7650139006</v>
      </c>
      <c r="U32">
        <f t="shared" si="9"/>
        <v>320204111.53965449</v>
      </c>
    </row>
    <row r="33" spans="1:21" x14ac:dyDescent="0.25">
      <c r="A33" s="8">
        <v>39661</v>
      </c>
      <c r="B33" s="9">
        <v>293716156.25855798</v>
      </c>
      <c r="C33" s="10">
        <v>12.4</v>
      </c>
      <c r="D33" s="10">
        <v>53.2</v>
      </c>
      <c r="E33" s="10">
        <v>31</v>
      </c>
      <c r="F33" s="6">
        <v>20</v>
      </c>
      <c r="G33">
        <f t="shared" si="10"/>
        <v>2008</v>
      </c>
      <c r="H33" s="28">
        <v>640089.23604048265</v>
      </c>
      <c r="I33">
        <v>0.99998670506686449</v>
      </c>
      <c r="J33">
        <v>136043.79556514323</v>
      </c>
      <c r="L33">
        <f t="shared" si="0"/>
        <v>5490186036.580101</v>
      </c>
      <c r="M33">
        <f t="shared" si="1"/>
        <v>839345.12341565697</v>
      </c>
      <c r="N33">
        <f t="shared" si="2"/>
        <v>38606827.886034846</v>
      </c>
      <c r="O33">
        <f t="shared" si="3"/>
        <v>144043499.74092621</v>
      </c>
      <c r="P33">
        <f t="shared" si="4"/>
        <v>39190023.692561202</v>
      </c>
      <c r="Q33">
        <f t="shared" si="5"/>
        <v>-5551117267.701129</v>
      </c>
      <c r="R33">
        <f t="shared" si="6"/>
        <v>73747848.020175308</v>
      </c>
      <c r="S33">
        <f t="shared" si="7"/>
        <v>43213610.767489024</v>
      </c>
      <c r="T33">
        <f t="shared" si="8"/>
        <v>5732369.2321169656</v>
      </c>
      <c r="U33">
        <f t="shared" si="9"/>
        <v>284442293.3416912</v>
      </c>
    </row>
    <row r="34" spans="1:21" x14ac:dyDescent="0.25">
      <c r="A34" s="8">
        <v>39692</v>
      </c>
      <c r="B34" s="9">
        <v>283916906.35448599</v>
      </c>
      <c r="C34" s="10">
        <v>56.7</v>
      </c>
      <c r="D34" s="10">
        <v>21.4</v>
      </c>
      <c r="E34" s="10">
        <v>30</v>
      </c>
      <c r="F34" s="6">
        <v>21</v>
      </c>
      <c r="G34">
        <f t="shared" si="10"/>
        <v>2008</v>
      </c>
      <c r="H34" s="28">
        <v>640355.01145315578</v>
      </c>
      <c r="I34">
        <v>0.9999850432126508</v>
      </c>
      <c r="J34">
        <v>147913.364396919</v>
      </c>
      <c r="L34">
        <f t="shared" ref="L34:L65" si="11">WSkWh</f>
        <v>5490186036.580101</v>
      </c>
      <c r="M34">
        <f t="shared" ref="M34:M65" si="12">LonHDD*C34</f>
        <v>3837973.2659409479</v>
      </c>
      <c r="N34">
        <f t="shared" ref="N34:N65" si="13">LonCDD*D34</f>
        <v>15529814.224833563</v>
      </c>
      <c r="O34">
        <f t="shared" ref="O34:O65" si="14">MonthDays*E34</f>
        <v>139396935.23315439</v>
      </c>
      <c r="P34">
        <f t="shared" ref="P34:P65" si="15">PeakDays*F34</f>
        <v>41149524.877189264</v>
      </c>
      <c r="Q34">
        <f t="shared" ref="Q34:Q65" si="16">Year*G34</f>
        <v>-5551117267.701129</v>
      </c>
      <c r="R34">
        <f t="shared" ref="R34:R65" si="17">Population*H34</f>
        <v>73778469.320515499</v>
      </c>
      <c r="S34">
        <f t="shared" ref="S34:S65" si="18">OntGDP*I34</f>
        <v>43213538.951813102</v>
      </c>
      <c r="T34">
        <f t="shared" ref="T34:T65" si="19">Customers*J34</f>
        <v>6232507.8153365534</v>
      </c>
      <c r="U34">
        <f t="shared" ref="U34:U65" si="20">SUM(L34:T34)</f>
        <v>262207532.56775531</v>
      </c>
    </row>
    <row r="35" spans="1:21" x14ac:dyDescent="0.25">
      <c r="A35" s="8">
        <v>39722</v>
      </c>
      <c r="B35" s="9">
        <v>262065574.00648001</v>
      </c>
      <c r="C35" s="10">
        <v>286.8</v>
      </c>
      <c r="D35" s="10">
        <v>0</v>
      </c>
      <c r="E35" s="10">
        <v>31</v>
      </c>
      <c r="F35" s="6">
        <v>22</v>
      </c>
      <c r="G35">
        <f t="shared" si="10"/>
        <v>2008</v>
      </c>
      <c r="H35" s="28">
        <v>640620.8972200827</v>
      </c>
      <c r="I35">
        <v>0.99998338136119891</v>
      </c>
      <c r="J35">
        <v>147734.84624076486</v>
      </c>
      <c r="L35">
        <f t="shared" si="11"/>
        <v>5490186036.580101</v>
      </c>
      <c r="M35">
        <f t="shared" si="12"/>
        <v>19413240.435129873</v>
      </c>
      <c r="N35">
        <f t="shared" si="13"/>
        <v>0</v>
      </c>
      <c r="O35">
        <f t="shared" si="14"/>
        <v>144043499.74092621</v>
      </c>
      <c r="P35">
        <f t="shared" si="15"/>
        <v>43109026.061817318</v>
      </c>
      <c r="Q35">
        <f t="shared" si="16"/>
        <v>-5551117267.701129</v>
      </c>
      <c r="R35">
        <f t="shared" si="17"/>
        <v>73809103.335315287</v>
      </c>
      <c r="S35">
        <f t="shared" si="18"/>
        <v>43213467.136256523</v>
      </c>
      <c r="T35">
        <f t="shared" si="19"/>
        <v>6224985.7377477791</v>
      </c>
      <c r="U35">
        <f t="shared" si="20"/>
        <v>268882091.32616472</v>
      </c>
    </row>
    <row r="36" spans="1:21" x14ac:dyDescent="0.25">
      <c r="A36" s="8">
        <v>39753</v>
      </c>
      <c r="B36" s="9">
        <v>268677317.44528002</v>
      </c>
      <c r="C36" s="10">
        <v>468.3</v>
      </c>
      <c r="D36" s="10">
        <v>0</v>
      </c>
      <c r="E36" s="10">
        <v>30</v>
      </c>
      <c r="F36" s="6">
        <v>20</v>
      </c>
      <c r="G36">
        <f t="shared" si="10"/>
        <v>2008</v>
      </c>
      <c r="H36" s="28">
        <v>640886.89338708424</v>
      </c>
      <c r="I36">
        <v>0.99998171951250869</v>
      </c>
      <c r="J36">
        <v>132210.43742287837</v>
      </c>
      <c r="L36">
        <f t="shared" si="11"/>
        <v>5490186036.580101</v>
      </c>
      <c r="M36">
        <f t="shared" si="12"/>
        <v>31698816.233512271</v>
      </c>
      <c r="N36">
        <f t="shared" si="13"/>
        <v>0</v>
      </c>
      <c r="O36">
        <f t="shared" si="14"/>
        <v>139396935.23315439</v>
      </c>
      <c r="P36">
        <f t="shared" si="15"/>
        <v>39190023.692561202</v>
      </c>
      <c r="Q36">
        <f t="shared" si="16"/>
        <v>-5551117267.701129</v>
      </c>
      <c r="R36">
        <f t="shared" si="17"/>
        <v>73839750.069853932</v>
      </c>
      <c r="S36">
        <f t="shared" si="18"/>
        <v>43213395.320819288</v>
      </c>
      <c r="T36">
        <f t="shared" si="19"/>
        <v>5570846.0683510592</v>
      </c>
      <c r="U36">
        <f t="shared" si="20"/>
        <v>271978535.49722368</v>
      </c>
    </row>
    <row r="37" spans="1:21" x14ac:dyDescent="0.25">
      <c r="A37" s="8">
        <v>39783</v>
      </c>
      <c r="B37" s="9">
        <v>298039893.54677999</v>
      </c>
      <c r="C37" s="10">
        <v>671</v>
      </c>
      <c r="D37" s="10">
        <v>0</v>
      </c>
      <c r="E37" s="10">
        <v>31</v>
      </c>
      <c r="F37" s="6">
        <v>21</v>
      </c>
      <c r="G37">
        <f t="shared" si="10"/>
        <v>2008</v>
      </c>
      <c r="H37" s="28">
        <v>641153.00000000035</v>
      </c>
      <c r="I37">
        <v>0.99998005766658038</v>
      </c>
      <c r="J37">
        <v>144232.51582020259</v>
      </c>
      <c r="L37">
        <f t="shared" si="11"/>
        <v>5490186036.580101</v>
      </c>
      <c r="M37">
        <f t="shared" si="12"/>
        <v>45419401.436444022</v>
      </c>
      <c r="N37">
        <f t="shared" si="13"/>
        <v>0</v>
      </c>
      <c r="O37">
        <f t="shared" si="14"/>
        <v>144043499.74092621</v>
      </c>
      <c r="P37">
        <f t="shared" si="15"/>
        <v>41149524.877189264</v>
      </c>
      <c r="Q37">
        <f t="shared" si="16"/>
        <v>-5551117267.701129</v>
      </c>
      <c r="R37">
        <f t="shared" si="17"/>
        <v>73870409.529412881</v>
      </c>
      <c r="S37">
        <f t="shared" si="18"/>
        <v>43213323.505501404</v>
      </c>
      <c r="T37">
        <f t="shared" si="19"/>
        <v>6077410.8258590195</v>
      </c>
      <c r="U37">
        <f t="shared" si="20"/>
        <v>292842338.79430503</v>
      </c>
    </row>
    <row r="38" spans="1:21" x14ac:dyDescent="0.25">
      <c r="A38" s="8">
        <v>39814</v>
      </c>
      <c r="B38" s="9">
        <v>307276829.89279997</v>
      </c>
      <c r="C38" s="10">
        <v>849.6</v>
      </c>
      <c r="D38" s="10">
        <v>0</v>
      </c>
      <c r="E38" s="10">
        <v>31</v>
      </c>
      <c r="F38" s="6">
        <v>21</v>
      </c>
      <c r="G38">
        <f t="shared" si="10"/>
        <v>2009</v>
      </c>
      <c r="H38" s="28">
        <v>641315.60632433277</v>
      </c>
      <c r="I38">
        <v>0.99733572136998705</v>
      </c>
      <c r="J38">
        <v>152228.28833328074</v>
      </c>
      <c r="L38">
        <f t="shared" si="11"/>
        <v>5490186036.580101</v>
      </c>
      <c r="M38">
        <f t="shared" si="12"/>
        <v>57508678.778543726</v>
      </c>
      <c r="N38">
        <f t="shared" si="13"/>
        <v>0</v>
      </c>
      <c r="O38">
        <f t="shared" si="14"/>
        <v>144043499.74092621</v>
      </c>
      <c r="P38">
        <f t="shared" si="15"/>
        <v>41149524.877189264</v>
      </c>
      <c r="Q38">
        <f t="shared" si="16"/>
        <v>-5553881768.3324547</v>
      </c>
      <c r="R38">
        <f t="shared" si="17"/>
        <v>73889144.208608806</v>
      </c>
      <c r="S38">
        <f t="shared" si="18"/>
        <v>43099050.666792326</v>
      </c>
      <c r="T38">
        <f t="shared" si="19"/>
        <v>6414322.3340286687</v>
      </c>
      <c r="U38">
        <f t="shared" si="20"/>
        <v>302408488.85373503</v>
      </c>
    </row>
    <row r="39" spans="1:21" x14ac:dyDescent="0.25">
      <c r="A39" s="8">
        <v>39845</v>
      </c>
      <c r="B39" s="9">
        <v>264065998.38260001</v>
      </c>
      <c r="C39" s="10">
        <v>612.70000000000005</v>
      </c>
      <c r="D39" s="10">
        <v>0</v>
      </c>
      <c r="E39" s="10">
        <v>28</v>
      </c>
      <c r="F39" s="6">
        <v>19</v>
      </c>
      <c r="G39">
        <f t="shared" si="10"/>
        <v>2009</v>
      </c>
      <c r="H39" s="28">
        <v>641478.25388814614</v>
      </c>
      <c r="I39">
        <v>0.99469837772729341</v>
      </c>
      <c r="J39">
        <v>127339.07582821291</v>
      </c>
      <c r="L39">
        <f t="shared" si="11"/>
        <v>5490186036.580101</v>
      </c>
      <c r="M39">
        <f t="shared" si="12"/>
        <v>41473125.573933311</v>
      </c>
      <c r="N39">
        <f t="shared" si="13"/>
        <v>0</v>
      </c>
      <c r="O39">
        <f t="shared" si="14"/>
        <v>130103806.21761078</v>
      </c>
      <c r="P39">
        <f t="shared" si="15"/>
        <v>37230522.50793314</v>
      </c>
      <c r="Q39">
        <f t="shared" si="16"/>
        <v>-5553881768.3324547</v>
      </c>
      <c r="R39">
        <f t="shared" si="17"/>
        <v>73907883.63920939</v>
      </c>
      <c r="S39">
        <f t="shared" si="18"/>
        <v>42985080.009924591</v>
      </c>
      <c r="T39">
        <f t="shared" si="19"/>
        <v>5365585.3785285288</v>
      </c>
      <c r="U39">
        <f t="shared" si="20"/>
        <v>267370271.57478547</v>
      </c>
    </row>
    <row r="40" spans="1:21" x14ac:dyDescent="0.25">
      <c r="A40" s="8">
        <v>39873</v>
      </c>
      <c r="B40" s="9">
        <v>278082458.00470001</v>
      </c>
      <c r="C40" s="10">
        <v>533.29999999999995</v>
      </c>
      <c r="D40" s="10">
        <v>0</v>
      </c>
      <c r="E40" s="10">
        <v>31</v>
      </c>
      <c r="F40" s="6">
        <v>22</v>
      </c>
      <c r="G40">
        <f t="shared" si="10"/>
        <v>2009</v>
      </c>
      <c r="H40" s="28">
        <v>641640.9427018991</v>
      </c>
      <c r="I40">
        <v>0.99206800824720187</v>
      </c>
      <c r="J40">
        <v>165350.29587366036</v>
      </c>
      <c r="L40">
        <f t="shared" si="11"/>
        <v>5490186036.580101</v>
      </c>
      <c r="M40">
        <f t="shared" si="12"/>
        <v>36098609.219158858</v>
      </c>
      <c r="N40">
        <f t="shared" si="13"/>
        <v>0</v>
      </c>
      <c r="O40">
        <f t="shared" si="14"/>
        <v>144043499.74092621</v>
      </c>
      <c r="P40">
        <f t="shared" si="15"/>
        <v>43109026.061817318</v>
      </c>
      <c r="Q40">
        <f t="shared" si="16"/>
        <v>-5553881768.3324547</v>
      </c>
      <c r="R40">
        <f t="shared" si="17"/>
        <v>73926627.822419614</v>
      </c>
      <c r="S40">
        <f t="shared" si="18"/>
        <v>42871410.73581183</v>
      </c>
      <c r="T40">
        <f t="shared" si="19"/>
        <v>6967233.9311772538</v>
      </c>
      <c r="U40">
        <f t="shared" si="20"/>
        <v>283320675.75895715</v>
      </c>
    </row>
    <row r="41" spans="1:21" x14ac:dyDescent="0.25">
      <c r="A41" s="8">
        <v>39904</v>
      </c>
      <c r="B41" s="9">
        <v>250781054.79998001</v>
      </c>
      <c r="C41" s="10">
        <v>307</v>
      </c>
      <c r="D41" s="10">
        <v>3.2</v>
      </c>
      <c r="E41" s="10">
        <v>30</v>
      </c>
      <c r="F41" s="6">
        <v>20</v>
      </c>
      <c r="G41">
        <f t="shared" si="10"/>
        <v>2009</v>
      </c>
      <c r="H41" s="28">
        <v>641803.67277605331</v>
      </c>
      <c r="I41">
        <v>0.98944459448731314</v>
      </c>
      <c r="J41">
        <v>136684.57798194335</v>
      </c>
      <c r="L41">
        <f t="shared" si="11"/>
        <v>5490186036.580101</v>
      </c>
      <c r="M41">
        <f t="shared" si="12"/>
        <v>20780560.71682312</v>
      </c>
      <c r="N41">
        <f t="shared" si="13"/>
        <v>2322215.2111900658</v>
      </c>
      <c r="O41">
        <f t="shared" si="14"/>
        <v>139396935.23315439</v>
      </c>
      <c r="P41">
        <f t="shared" si="15"/>
        <v>39190023.692561202</v>
      </c>
      <c r="Q41">
        <f t="shared" si="16"/>
        <v>-5553881768.3324547</v>
      </c>
      <c r="R41">
        <f t="shared" si="17"/>
        <v>73945376.759444833</v>
      </c>
      <c r="S41">
        <f t="shared" si="18"/>
        <v>42758042.047480792</v>
      </c>
      <c r="T41">
        <f t="shared" si="19"/>
        <v>5759369.3712654477</v>
      </c>
      <c r="U41">
        <f t="shared" si="20"/>
        <v>260456791.27956665</v>
      </c>
    </row>
    <row r="42" spans="1:21" x14ac:dyDescent="0.25">
      <c r="A42" s="8">
        <v>39934</v>
      </c>
      <c r="B42" s="9">
        <v>250742745.14269</v>
      </c>
      <c r="C42" s="10">
        <v>156.9</v>
      </c>
      <c r="D42" s="10">
        <v>3.1</v>
      </c>
      <c r="E42" s="10">
        <v>31</v>
      </c>
      <c r="F42" s="6">
        <v>20</v>
      </c>
      <c r="G42">
        <f t="shared" si="10"/>
        <v>2009</v>
      </c>
      <c r="H42" s="28">
        <v>641966.444121073</v>
      </c>
      <c r="I42">
        <v>0.98682811805399728</v>
      </c>
      <c r="J42">
        <v>135819.35796619664</v>
      </c>
      <c r="L42">
        <f t="shared" si="11"/>
        <v>5490186036.580101</v>
      </c>
      <c r="M42">
        <f t="shared" si="12"/>
        <v>10620423.376122305</v>
      </c>
      <c r="N42">
        <f t="shared" si="13"/>
        <v>2249645.9858403765</v>
      </c>
      <c r="O42">
        <f t="shared" si="14"/>
        <v>144043499.74092621</v>
      </c>
      <c r="P42">
        <f t="shared" si="15"/>
        <v>39190023.692561202</v>
      </c>
      <c r="Q42">
        <f t="shared" si="16"/>
        <v>-5553881768.3324547</v>
      </c>
      <c r="R42">
        <f t="shared" si="17"/>
        <v>73964130.451490656</v>
      </c>
      <c r="S42">
        <f t="shared" si="18"/>
        <v>42644973.150065742</v>
      </c>
      <c r="T42">
        <f t="shared" si="19"/>
        <v>5722912.283482247</v>
      </c>
      <c r="U42">
        <f t="shared" si="20"/>
        <v>254739876.92813519</v>
      </c>
    </row>
    <row r="43" spans="1:21" x14ac:dyDescent="0.25">
      <c r="A43" s="8">
        <v>39965</v>
      </c>
      <c r="B43" s="9">
        <v>265479494.76989001</v>
      </c>
      <c r="C43" s="10">
        <v>49.7</v>
      </c>
      <c r="D43" s="10">
        <v>35.5</v>
      </c>
      <c r="E43" s="10">
        <v>30</v>
      </c>
      <c r="F43" s="6">
        <v>22</v>
      </c>
      <c r="G43">
        <f t="shared" si="10"/>
        <v>2009</v>
      </c>
      <c r="H43" s="28">
        <v>642129.25674742507</v>
      </c>
      <c r="I43">
        <v>0.98421856060226387</v>
      </c>
      <c r="J43">
        <v>92032.425528619802</v>
      </c>
      <c r="L43">
        <f t="shared" si="11"/>
        <v>5490186036.580101</v>
      </c>
      <c r="M43">
        <f t="shared" si="12"/>
        <v>3364149.4059482384</v>
      </c>
      <c r="N43">
        <f t="shared" si="13"/>
        <v>25762074.999139793</v>
      </c>
      <c r="O43">
        <f t="shared" si="14"/>
        <v>139396935.23315439</v>
      </c>
      <c r="P43">
        <f t="shared" si="15"/>
        <v>43109026.061817318</v>
      </c>
      <c r="Q43">
        <f t="shared" si="16"/>
        <v>-5553881768.3324547</v>
      </c>
      <c r="R43">
        <f t="shared" si="17"/>
        <v>73982888.899763048</v>
      </c>
      <c r="S43">
        <f t="shared" si="18"/>
        <v>42532203.250802867</v>
      </c>
      <c r="T43">
        <f t="shared" si="19"/>
        <v>3877897.1305952528</v>
      </c>
      <c r="U43">
        <f t="shared" si="20"/>
        <v>268329443.22886741</v>
      </c>
    </row>
    <row r="44" spans="1:21" x14ac:dyDescent="0.25">
      <c r="A44" s="8">
        <v>39995</v>
      </c>
      <c r="B44" s="9">
        <v>274906308.27781999</v>
      </c>
      <c r="C44" s="10">
        <v>20.2</v>
      </c>
      <c r="D44" s="10">
        <v>29.4</v>
      </c>
      <c r="E44" s="10">
        <v>31</v>
      </c>
      <c r="F44" s="6">
        <v>22</v>
      </c>
      <c r="G44">
        <f t="shared" si="10"/>
        <v>2009</v>
      </c>
      <c r="H44" s="28">
        <v>642292.11066557909</v>
      </c>
      <c r="I44">
        <v>0.9816159038356338</v>
      </c>
      <c r="J44">
        <v>185305.2606530241</v>
      </c>
      <c r="L44">
        <f t="shared" si="11"/>
        <v>5490186036.580101</v>
      </c>
      <c r="M44">
        <f t="shared" si="12"/>
        <v>1367320.2816932476</v>
      </c>
      <c r="N44">
        <f t="shared" si="13"/>
        <v>21335352.252808727</v>
      </c>
      <c r="O44">
        <f t="shared" si="14"/>
        <v>144043499.74092621</v>
      </c>
      <c r="P44">
        <f t="shared" si="15"/>
        <v>43109026.061817318</v>
      </c>
      <c r="Q44">
        <f t="shared" si="16"/>
        <v>-5553881768.3324547</v>
      </c>
      <c r="R44">
        <f t="shared" si="17"/>
        <v>74001652.105468243</v>
      </c>
      <c r="S44">
        <f t="shared" si="18"/>
        <v>42419731.559024721</v>
      </c>
      <c r="T44">
        <f t="shared" si="19"/>
        <v>7808060.4139581481</v>
      </c>
      <c r="U44">
        <f t="shared" si="20"/>
        <v>270388910.66334242</v>
      </c>
    </row>
    <row r="45" spans="1:21" x14ac:dyDescent="0.25">
      <c r="A45" s="8">
        <v>40026</v>
      </c>
      <c r="B45" s="9">
        <v>300712862.66684002</v>
      </c>
      <c r="C45" s="10">
        <v>17.899999999999999</v>
      </c>
      <c r="D45" s="10">
        <v>71.900000000000006</v>
      </c>
      <c r="E45" s="10">
        <v>31</v>
      </c>
      <c r="F45" s="6">
        <v>20</v>
      </c>
      <c r="G45">
        <f t="shared" si="10"/>
        <v>2009</v>
      </c>
      <c r="H45" s="28">
        <v>642455.00588600745</v>
      </c>
      <c r="I45">
        <v>0.97902012950601125</v>
      </c>
      <c r="J45">
        <v>169976.56811465425</v>
      </c>
      <c r="L45">
        <f t="shared" si="11"/>
        <v>5490186036.580101</v>
      </c>
      <c r="M45">
        <f t="shared" si="12"/>
        <v>1211635.2991242143</v>
      </c>
      <c r="N45">
        <f t="shared" si="13"/>
        <v>52177273.026426792</v>
      </c>
      <c r="O45">
        <f t="shared" si="14"/>
        <v>144043499.74092621</v>
      </c>
      <c r="P45">
        <f t="shared" si="15"/>
        <v>39190023.692561202</v>
      </c>
      <c r="Q45">
        <f t="shared" si="16"/>
        <v>-5553881768.3324547</v>
      </c>
      <c r="R45">
        <f t="shared" si="17"/>
        <v>74020420.069812834</v>
      </c>
      <c r="S45">
        <f t="shared" si="18"/>
        <v>42307557.286154717</v>
      </c>
      <c r="T45">
        <f t="shared" si="19"/>
        <v>7162167.4857984306</v>
      </c>
      <c r="U45">
        <f t="shared" si="20"/>
        <v>296416844.84844929</v>
      </c>
    </row>
    <row r="46" spans="1:21" x14ac:dyDescent="0.25">
      <c r="A46" s="8">
        <v>40057</v>
      </c>
      <c r="B46" s="9">
        <v>263969677.20096001</v>
      </c>
      <c r="C46" s="10">
        <v>71.2</v>
      </c>
      <c r="D46" s="10">
        <v>15.9</v>
      </c>
      <c r="E46" s="10">
        <v>30</v>
      </c>
      <c r="F46" s="6">
        <v>21</v>
      </c>
      <c r="G46">
        <f t="shared" si="10"/>
        <v>2009</v>
      </c>
      <c r="H46" s="28">
        <v>642617.94241918484</v>
      </c>
      <c r="I46">
        <v>0.97643121941355526</v>
      </c>
      <c r="J46">
        <v>140282.40590404984</v>
      </c>
      <c r="L46">
        <f t="shared" si="11"/>
        <v>5490186036.580101</v>
      </c>
      <c r="M46">
        <f t="shared" si="12"/>
        <v>4819465.5473544179</v>
      </c>
      <c r="N46">
        <f t="shared" si="13"/>
        <v>11538506.83060064</v>
      </c>
      <c r="O46">
        <f t="shared" si="14"/>
        <v>139396935.23315439</v>
      </c>
      <c r="P46">
        <f t="shared" si="15"/>
        <v>41149524.877189264</v>
      </c>
      <c r="Q46">
        <f t="shared" si="16"/>
        <v>-5553881768.3324547</v>
      </c>
      <c r="R46">
        <f t="shared" si="17"/>
        <v>74039192.794003651</v>
      </c>
      <c r="S46">
        <f t="shared" si="18"/>
        <v>42195679.64570155</v>
      </c>
      <c r="T46">
        <f t="shared" si="19"/>
        <v>5910968.1854374539</v>
      </c>
      <c r="U46">
        <f t="shared" si="20"/>
        <v>255354541.36108837</v>
      </c>
    </row>
    <row r="47" spans="1:21" x14ac:dyDescent="0.25">
      <c r="A47" s="8">
        <v>40087</v>
      </c>
      <c r="B47" s="9">
        <v>258962858.78830001</v>
      </c>
      <c r="C47" s="10">
        <v>301.2</v>
      </c>
      <c r="D47" s="10">
        <v>0</v>
      </c>
      <c r="E47" s="10">
        <v>31</v>
      </c>
      <c r="F47" s="6">
        <v>21</v>
      </c>
      <c r="G47">
        <f t="shared" si="10"/>
        <v>2009</v>
      </c>
      <c r="H47" s="28">
        <v>642780.92027558899</v>
      </c>
      <c r="I47">
        <v>0.97384915540655226</v>
      </c>
      <c r="J47">
        <v>144565.26153386346</v>
      </c>
      <c r="L47">
        <f t="shared" si="11"/>
        <v>5490186036.580101</v>
      </c>
      <c r="M47">
        <f t="shared" si="12"/>
        <v>20387963.804257732</v>
      </c>
      <c r="N47">
        <f t="shared" si="13"/>
        <v>0</v>
      </c>
      <c r="O47">
        <f t="shared" si="14"/>
        <v>144043499.74092621</v>
      </c>
      <c r="P47">
        <f t="shared" si="15"/>
        <v>41149524.877189264</v>
      </c>
      <c r="Q47">
        <f t="shared" si="16"/>
        <v>-5553881768.3324547</v>
      </c>
      <c r="R47">
        <f t="shared" si="17"/>
        <v>74057970.279247895</v>
      </c>
      <c r="S47">
        <f t="shared" si="18"/>
        <v>42084097.853253707</v>
      </c>
      <c r="T47">
        <f t="shared" si="19"/>
        <v>6091431.4673971711</v>
      </c>
      <c r="U47">
        <f t="shared" si="20"/>
        <v>264118756.26991794</v>
      </c>
    </row>
    <row r="48" spans="1:21" x14ac:dyDescent="0.25">
      <c r="A48" s="8">
        <v>40118</v>
      </c>
      <c r="B48" s="9">
        <v>258162607.58963999</v>
      </c>
      <c r="C48" s="10">
        <v>356.7</v>
      </c>
      <c r="D48" s="10">
        <v>0</v>
      </c>
      <c r="E48" s="10">
        <v>30</v>
      </c>
      <c r="F48" s="6">
        <v>21</v>
      </c>
      <c r="G48">
        <f t="shared" si="10"/>
        <v>2009</v>
      </c>
      <c r="H48" s="28">
        <v>642943.93946569995</v>
      </c>
      <c r="I48">
        <v>0.97127391938128893</v>
      </c>
      <c r="J48">
        <v>143707.45097755839</v>
      </c>
      <c r="L48">
        <f t="shared" si="11"/>
        <v>5490186036.580101</v>
      </c>
      <c r="M48">
        <f t="shared" si="12"/>
        <v>24144710.122771356</v>
      </c>
      <c r="N48">
        <f t="shared" si="13"/>
        <v>0</v>
      </c>
      <c r="O48">
        <f t="shared" si="14"/>
        <v>139396935.23315439</v>
      </c>
      <c r="P48">
        <f t="shared" si="15"/>
        <v>41149524.877189264</v>
      </c>
      <c r="Q48">
        <f t="shared" si="16"/>
        <v>-5553881768.3324547</v>
      </c>
      <c r="R48">
        <f t="shared" si="17"/>
        <v>74076752.526753008</v>
      </c>
      <c r="S48">
        <f t="shared" si="18"/>
        <v>41972811.126473971</v>
      </c>
      <c r="T48">
        <f t="shared" si="19"/>
        <v>6055286.586114483</v>
      </c>
      <c r="U48">
        <f t="shared" si="20"/>
        <v>263100288.720103</v>
      </c>
    </row>
    <row r="49" spans="1:21" x14ac:dyDescent="0.25">
      <c r="A49" s="8">
        <v>40148</v>
      </c>
      <c r="B49" s="9">
        <v>292766418.03745002</v>
      </c>
      <c r="C49" s="10">
        <v>637.29999999999995</v>
      </c>
      <c r="D49" s="10">
        <v>0</v>
      </c>
      <c r="E49" s="10">
        <v>31</v>
      </c>
      <c r="F49" s="6">
        <v>21</v>
      </c>
      <c r="G49">
        <f t="shared" si="10"/>
        <v>2009</v>
      </c>
      <c r="H49" s="28">
        <v>643107.0000000007</v>
      </c>
      <c r="I49">
        <v>0.96870549328192534</v>
      </c>
      <c r="J49">
        <v>115825.05892621925</v>
      </c>
      <c r="L49">
        <f t="shared" si="11"/>
        <v>5490186036.580101</v>
      </c>
      <c r="M49">
        <f t="shared" si="12"/>
        <v>43138277.996193402</v>
      </c>
      <c r="N49">
        <f t="shared" si="13"/>
        <v>0</v>
      </c>
      <c r="O49">
        <f t="shared" si="14"/>
        <v>144043499.74092621</v>
      </c>
      <c r="P49">
        <f t="shared" si="15"/>
        <v>41149524.877189264</v>
      </c>
      <c r="Q49">
        <f t="shared" si="16"/>
        <v>-5553881768.3324547</v>
      </c>
      <c r="R49">
        <f t="shared" si="17"/>
        <v>74095539.537726805</v>
      </c>
      <c r="S49">
        <f t="shared" si="18"/>
        <v>41861818.685093924</v>
      </c>
      <c r="T49">
        <f t="shared" si="19"/>
        <v>4880428.4042403596</v>
      </c>
      <c r="U49">
        <f t="shared" si="20"/>
        <v>285473357.48901582</v>
      </c>
    </row>
    <row r="50" spans="1:21" x14ac:dyDescent="0.25">
      <c r="A50" s="8">
        <v>40179</v>
      </c>
      <c r="B50" s="9">
        <v>301373371.72127002</v>
      </c>
      <c r="C50" s="10">
        <v>733.1</v>
      </c>
      <c r="D50" s="10">
        <v>0</v>
      </c>
      <c r="E50" s="10">
        <v>31</v>
      </c>
      <c r="F50" s="6">
        <v>20</v>
      </c>
      <c r="G50">
        <f t="shared" si="10"/>
        <v>2010</v>
      </c>
      <c r="H50" s="28">
        <v>643459.18727764953</v>
      </c>
      <c r="I50">
        <v>0.97105951475982266</v>
      </c>
      <c r="J50">
        <v>160300.65781917243</v>
      </c>
      <c r="L50">
        <f t="shared" si="11"/>
        <v>5490186036.580101</v>
      </c>
      <c r="M50">
        <f t="shared" si="12"/>
        <v>49622895.965807915</v>
      </c>
      <c r="N50">
        <f t="shared" si="13"/>
        <v>0</v>
      </c>
      <c r="O50">
        <f t="shared" si="14"/>
        <v>144043499.74092621</v>
      </c>
      <c r="P50">
        <f t="shared" si="15"/>
        <v>39190023.692561202</v>
      </c>
      <c r="Q50">
        <f t="shared" si="16"/>
        <v>-5556646268.9637794</v>
      </c>
      <c r="R50">
        <f t="shared" si="17"/>
        <v>74136116.776593298</v>
      </c>
      <c r="S50">
        <f t="shared" si="18"/>
        <v>41963545.805433355</v>
      </c>
      <c r="T50">
        <f t="shared" si="19"/>
        <v>6754461.3479320817</v>
      </c>
      <c r="U50">
        <f t="shared" si="20"/>
        <v>289250310.94557518</v>
      </c>
    </row>
    <row r="51" spans="1:21" x14ac:dyDescent="0.25">
      <c r="A51" s="8">
        <v>40210</v>
      </c>
      <c r="B51" s="9">
        <v>268164437.27344999</v>
      </c>
      <c r="C51" s="10">
        <v>633.4</v>
      </c>
      <c r="D51" s="10">
        <v>0</v>
      </c>
      <c r="E51" s="10">
        <v>28</v>
      </c>
      <c r="F51" s="6">
        <v>19</v>
      </c>
      <c r="G51">
        <f t="shared" si="10"/>
        <v>2010</v>
      </c>
      <c r="H51" s="28">
        <v>643811.56742503692</v>
      </c>
      <c r="I51">
        <v>0.97341925667303975</v>
      </c>
      <c r="J51">
        <v>142476.68515427448</v>
      </c>
      <c r="L51">
        <f t="shared" si="11"/>
        <v>5490186036.580101</v>
      </c>
      <c r="M51">
        <f t="shared" si="12"/>
        <v>42874290.417054608</v>
      </c>
      <c r="N51">
        <f t="shared" si="13"/>
        <v>0</v>
      </c>
      <c r="O51">
        <f t="shared" si="14"/>
        <v>130103806.21761078</v>
      </c>
      <c r="P51">
        <f t="shared" si="15"/>
        <v>37230522.50793314</v>
      </c>
      <c r="Q51">
        <f t="shared" si="16"/>
        <v>-5556646268.9637794</v>
      </c>
      <c r="R51">
        <f t="shared" si="17"/>
        <v>74176716.236936688</v>
      </c>
      <c r="S51">
        <f t="shared" si="18"/>
        <v>42065520.129724666</v>
      </c>
      <c r="T51">
        <f t="shared" si="19"/>
        <v>6003426.7853199998</v>
      </c>
      <c r="U51">
        <f t="shared" si="20"/>
        <v>265994049.91090015</v>
      </c>
    </row>
    <row r="52" spans="1:21" x14ac:dyDescent="0.25">
      <c r="A52" s="8">
        <v>40238</v>
      </c>
      <c r="B52" s="9">
        <v>269584961.72100997</v>
      </c>
      <c r="C52" s="10">
        <v>450.2</v>
      </c>
      <c r="D52" s="10">
        <v>0</v>
      </c>
      <c r="E52" s="10">
        <v>31</v>
      </c>
      <c r="F52" s="6">
        <v>23</v>
      </c>
      <c r="G52">
        <f t="shared" si="10"/>
        <v>2010</v>
      </c>
      <c r="H52" s="28">
        <v>644164.14054778428</v>
      </c>
      <c r="I52">
        <v>0.97578473292263102</v>
      </c>
      <c r="J52">
        <v>168740.27574897537</v>
      </c>
      <c r="L52">
        <f t="shared" si="11"/>
        <v>5490186036.580101</v>
      </c>
      <c r="M52">
        <f t="shared" si="12"/>
        <v>30473643.109816834</v>
      </c>
      <c r="N52">
        <f t="shared" si="13"/>
        <v>0</v>
      </c>
      <c r="O52">
        <f t="shared" si="14"/>
        <v>144043499.74092621</v>
      </c>
      <c r="P52">
        <f t="shared" si="15"/>
        <v>45068527.24644538</v>
      </c>
      <c r="Q52">
        <f t="shared" si="16"/>
        <v>-5556646268.9637794</v>
      </c>
      <c r="R52">
        <f t="shared" si="17"/>
        <v>74217337.930926129</v>
      </c>
      <c r="S52">
        <f t="shared" si="18"/>
        <v>42167742.258690618</v>
      </c>
      <c r="T52">
        <f t="shared" si="19"/>
        <v>7110074.8174817404</v>
      </c>
      <c r="U52">
        <f t="shared" si="20"/>
        <v>276620592.72060806</v>
      </c>
    </row>
    <row r="53" spans="1:21" x14ac:dyDescent="0.25">
      <c r="A53" s="8">
        <v>40269</v>
      </c>
      <c r="B53" s="9">
        <v>242909549.61668</v>
      </c>
      <c r="C53" s="10">
        <v>236.4</v>
      </c>
      <c r="D53" s="10">
        <v>0</v>
      </c>
      <c r="E53" s="10">
        <v>30</v>
      </c>
      <c r="F53" s="6">
        <v>20</v>
      </c>
      <c r="G53">
        <f t="shared" si="10"/>
        <v>2010</v>
      </c>
      <c r="H53" s="28">
        <v>644516.90675157146</v>
      </c>
      <c r="I53">
        <v>0.97815595744343109</v>
      </c>
      <c r="J53">
        <v>144312.72798220124</v>
      </c>
      <c r="L53">
        <f t="shared" si="11"/>
        <v>5490186036.580101</v>
      </c>
      <c r="M53">
        <f t="shared" si="12"/>
        <v>16001708.643182365</v>
      </c>
      <c r="N53">
        <f t="shared" si="13"/>
        <v>0</v>
      </c>
      <c r="O53">
        <f t="shared" si="14"/>
        <v>139396935.23315439</v>
      </c>
      <c r="P53">
        <f t="shared" si="15"/>
        <v>39190023.692561202</v>
      </c>
      <c r="Q53">
        <f t="shared" si="16"/>
        <v>-5556646268.9637794</v>
      </c>
      <c r="R53">
        <f t="shared" si="17"/>
        <v>74257981.870737523</v>
      </c>
      <c r="S53">
        <f t="shared" si="18"/>
        <v>42270212.794513717</v>
      </c>
      <c r="T53">
        <f t="shared" si="19"/>
        <v>6080790.6619446902</v>
      </c>
      <c r="U53">
        <f t="shared" si="20"/>
        <v>250737420.51241571</v>
      </c>
    </row>
    <row r="54" spans="1:21" x14ac:dyDescent="0.25">
      <c r="A54" s="8">
        <v>40299</v>
      </c>
      <c r="B54" s="9">
        <v>269054896.24094999</v>
      </c>
      <c r="C54" s="10">
        <v>121.1</v>
      </c>
      <c r="D54" s="10">
        <v>34.9</v>
      </c>
      <c r="E54" s="10">
        <v>31</v>
      </c>
      <c r="F54" s="6">
        <v>20</v>
      </c>
      <c r="G54">
        <f t="shared" si="10"/>
        <v>2010</v>
      </c>
      <c r="H54" s="28">
        <v>644869.86614213616</v>
      </c>
      <c r="I54">
        <v>0.98053294420413761</v>
      </c>
      <c r="J54">
        <v>142173.63591273141</v>
      </c>
      <c r="L54">
        <f t="shared" si="11"/>
        <v>5490186036.580101</v>
      </c>
      <c r="M54">
        <f t="shared" si="12"/>
        <v>8197152.7778738756</v>
      </c>
      <c r="N54">
        <f t="shared" si="13"/>
        <v>25326659.647041652</v>
      </c>
      <c r="O54">
        <f t="shared" si="14"/>
        <v>144043499.74092621</v>
      </c>
      <c r="P54">
        <f t="shared" si="15"/>
        <v>39190023.692561202</v>
      </c>
      <c r="Q54">
        <f t="shared" si="16"/>
        <v>-5556646268.9637794</v>
      </c>
      <c r="R54">
        <f t="shared" si="17"/>
        <v>74298648.068553433</v>
      </c>
      <c r="S54">
        <f t="shared" si="18"/>
        <v>42372932.340839863</v>
      </c>
      <c r="T54">
        <f t="shared" si="19"/>
        <v>5990657.4404129321</v>
      </c>
      <c r="U54">
        <f t="shared" si="20"/>
        <v>272959341.32453007</v>
      </c>
    </row>
    <row r="55" spans="1:21" x14ac:dyDescent="0.25">
      <c r="A55" s="8">
        <v>40330</v>
      </c>
      <c r="B55" s="9">
        <v>288397187.62551999</v>
      </c>
      <c r="C55" s="10">
        <v>23.6</v>
      </c>
      <c r="D55" s="10">
        <v>57.5</v>
      </c>
      <c r="E55" s="10">
        <v>30</v>
      </c>
      <c r="F55" s="6">
        <v>22</v>
      </c>
      <c r="G55">
        <f t="shared" si="10"/>
        <v>2010</v>
      </c>
      <c r="H55" s="28">
        <v>645223.01882527408</v>
      </c>
      <c r="I55">
        <v>0.98291570720739274</v>
      </c>
      <c r="J55">
        <v>155897.93561948818</v>
      </c>
      <c r="L55">
        <f t="shared" si="11"/>
        <v>5490186036.580101</v>
      </c>
      <c r="M55">
        <f t="shared" si="12"/>
        <v>1597463.2994039925</v>
      </c>
      <c r="N55">
        <f t="shared" si="13"/>
        <v>41727304.576071493</v>
      </c>
      <c r="O55">
        <f t="shared" si="14"/>
        <v>139396935.23315439</v>
      </c>
      <c r="P55">
        <f t="shared" si="15"/>
        <v>43109026.061817318</v>
      </c>
      <c r="Q55">
        <f t="shared" si="16"/>
        <v>-5556646268.9637794</v>
      </c>
      <c r="R55">
        <f t="shared" si="17"/>
        <v>74339336.536563113</v>
      </c>
      <c r="S55">
        <f t="shared" si="18"/>
        <v>42475901.502781831</v>
      </c>
      <c r="T55">
        <f t="shared" si="19"/>
        <v>6568947.3436352573</v>
      </c>
      <c r="U55">
        <f t="shared" si="20"/>
        <v>282754682.16974908</v>
      </c>
    </row>
    <row r="56" spans="1:21" x14ac:dyDescent="0.25">
      <c r="A56" s="8">
        <v>40360</v>
      </c>
      <c r="B56" s="9">
        <v>334725938.08823001</v>
      </c>
      <c r="C56" s="10">
        <v>5.6</v>
      </c>
      <c r="D56" s="10">
        <v>129.69999999999999</v>
      </c>
      <c r="E56" s="10">
        <v>31</v>
      </c>
      <c r="F56" s="6">
        <v>21</v>
      </c>
      <c r="G56">
        <f t="shared" si="10"/>
        <v>2010</v>
      </c>
      <c r="H56" s="28">
        <v>645576.36490683886</v>
      </c>
      <c r="I56">
        <v>0.98530426048986619</v>
      </c>
      <c r="J56">
        <v>146680.25015394701</v>
      </c>
      <c r="L56">
        <f t="shared" si="11"/>
        <v>5490186036.580101</v>
      </c>
      <c r="M56">
        <f t="shared" si="12"/>
        <v>379059.08799416764</v>
      </c>
      <c r="N56">
        <f t="shared" si="13"/>
        <v>94122285.278547347</v>
      </c>
      <c r="O56">
        <f t="shared" si="14"/>
        <v>144043499.74092621</v>
      </c>
      <c r="P56">
        <f t="shared" si="15"/>
        <v>41149524.877189264</v>
      </c>
      <c r="Q56">
        <f t="shared" si="16"/>
        <v>-5556646268.9637794</v>
      </c>
      <c r="R56">
        <f t="shared" si="17"/>
        <v>74380047.286962479</v>
      </c>
      <c r="S56">
        <f t="shared" si="18"/>
        <v>42579120.886922851</v>
      </c>
      <c r="T56">
        <f t="shared" si="19"/>
        <v>6180549.0610491289</v>
      </c>
      <c r="U56">
        <f t="shared" si="20"/>
        <v>336373853.8359133</v>
      </c>
    </row>
    <row r="57" spans="1:21" x14ac:dyDescent="0.25">
      <c r="A57" s="8">
        <v>40391</v>
      </c>
      <c r="B57" s="9">
        <v>325611196.93184</v>
      </c>
      <c r="C57" s="10">
        <v>6</v>
      </c>
      <c r="D57" s="10">
        <v>121.7</v>
      </c>
      <c r="E57" s="10">
        <v>31</v>
      </c>
      <c r="F57" s="6">
        <v>21</v>
      </c>
      <c r="G57">
        <f t="shared" si="10"/>
        <v>2010</v>
      </c>
      <c r="H57" s="28">
        <v>645929.90449274203</v>
      </c>
      <c r="I57">
        <v>0.98769861812233761</v>
      </c>
      <c r="J57">
        <v>150891.67140432599</v>
      </c>
      <c r="L57">
        <f t="shared" si="11"/>
        <v>5490186036.580101</v>
      </c>
      <c r="M57">
        <f t="shared" si="12"/>
        <v>406134.73713660822</v>
      </c>
      <c r="N57">
        <f t="shared" si="13"/>
        <v>88316747.25057219</v>
      </c>
      <c r="O57">
        <f t="shared" si="14"/>
        <v>144043499.74092621</v>
      </c>
      <c r="P57">
        <f t="shared" si="15"/>
        <v>41149524.877189264</v>
      </c>
      <c r="Q57">
        <f t="shared" si="16"/>
        <v>-5556646268.9637794</v>
      </c>
      <c r="R57">
        <f t="shared" si="17"/>
        <v>74420780.331954122</v>
      </c>
      <c r="S57">
        <f t="shared" si="18"/>
        <v>42682591.101320222</v>
      </c>
      <c r="T57">
        <f t="shared" si="19"/>
        <v>6358002.369367009</v>
      </c>
      <c r="U57">
        <f t="shared" si="20"/>
        <v>330917048.02478737</v>
      </c>
    </row>
    <row r="58" spans="1:21" x14ac:dyDescent="0.25">
      <c r="A58" s="8">
        <v>40422</v>
      </c>
      <c r="B58" s="9">
        <v>264224371.98183998</v>
      </c>
      <c r="C58" s="10">
        <v>87.9</v>
      </c>
      <c r="D58" s="10">
        <v>24.1</v>
      </c>
      <c r="E58" s="10">
        <v>30</v>
      </c>
      <c r="F58" s="6">
        <v>21</v>
      </c>
      <c r="G58">
        <f t="shared" si="10"/>
        <v>2010</v>
      </c>
      <c r="H58" s="28">
        <v>646283.63768895308</v>
      </c>
      <c r="I58">
        <v>0.99009879420977998</v>
      </c>
      <c r="J58">
        <v>144053.9291913762</v>
      </c>
      <c r="L58">
        <f t="shared" si="11"/>
        <v>5490186036.580101</v>
      </c>
      <c r="M58">
        <f t="shared" si="12"/>
        <v>5949873.8990513105</v>
      </c>
      <c r="N58">
        <f t="shared" si="13"/>
        <v>17489183.309275184</v>
      </c>
      <c r="O58">
        <f t="shared" si="14"/>
        <v>139396935.23315439</v>
      </c>
      <c r="P58">
        <f t="shared" si="15"/>
        <v>41149524.877189264</v>
      </c>
      <c r="Q58">
        <f t="shared" si="16"/>
        <v>-5556646268.9637794</v>
      </c>
      <c r="R58">
        <f t="shared" si="17"/>
        <v>74461535.683747306</v>
      </c>
      <c r="S58">
        <f t="shared" si="18"/>
        <v>42786312.755508848</v>
      </c>
      <c r="T58">
        <f t="shared" si="19"/>
        <v>6069885.8630917054</v>
      </c>
      <c r="U58">
        <f t="shared" si="20"/>
        <v>260843019.23734063</v>
      </c>
    </row>
    <row r="59" spans="1:21" x14ac:dyDescent="0.25">
      <c r="A59" s="8">
        <v>40452</v>
      </c>
      <c r="B59" s="9">
        <v>254480106.5099</v>
      </c>
      <c r="C59" s="10">
        <v>239.5</v>
      </c>
      <c r="D59" s="10">
        <v>0</v>
      </c>
      <c r="E59" s="10">
        <v>31</v>
      </c>
      <c r="F59" s="6">
        <v>20</v>
      </c>
      <c r="G59">
        <f t="shared" si="10"/>
        <v>2010</v>
      </c>
      <c r="H59" s="28">
        <v>646637.56460149959</v>
      </c>
      <c r="I59">
        <v>0.99250480289144183</v>
      </c>
      <c r="J59">
        <v>143518.42922748433</v>
      </c>
      <c r="L59">
        <f t="shared" si="11"/>
        <v>5490186036.580101</v>
      </c>
      <c r="M59">
        <f t="shared" si="12"/>
        <v>16211544.924036277</v>
      </c>
      <c r="N59">
        <f t="shared" si="13"/>
        <v>0</v>
      </c>
      <c r="O59">
        <f t="shared" si="14"/>
        <v>144043499.74092621</v>
      </c>
      <c r="P59">
        <f t="shared" si="15"/>
        <v>39190023.692561202</v>
      </c>
      <c r="Q59">
        <f t="shared" si="16"/>
        <v>-5556646268.9637794</v>
      </c>
      <c r="R59">
        <f t="shared" si="17"/>
        <v>74502313.354558006</v>
      </c>
      <c r="S59">
        <f t="shared" si="18"/>
        <v>42890286.460504837</v>
      </c>
      <c r="T59">
        <f t="shared" si="19"/>
        <v>6047321.9269411322</v>
      </c>
      <c r="U59">
        <f t="shared" si="20"/>
        <v>256424757.71584848</v>
      </c>
    </row>
    <row r="60" spans="1:21" x14ac:dyDescent="0.25">
      <c r="A60" s="8">
        <v>40483</v>
      </c>
      <c r="B60" s="9">
        <v>262982872.56432</v>
      </c>
      <c r="C60" s="10">
        <v>413.6</v>
      </c>
      <c r="D60" s="10">
        <v>0</v>
      </c>
      <c r="E60" s="10">
        <v>30</v>
      </c>
      <c r="F60" s="6">
        <v>22</v>
      </c>
      <c r="G60">
        <f t="shared" si="10"/>
        <v>2010</v>
      </c>
      <c r="H60" s="28">
        <v>646991.68533646734</v>
      </c>
      <c r="I60">
        <v>0.99491665834093135</v>
      </c>
      <c r="J60">
        <v>151036.82449124157</v>
      </c>
      <c r="L60">
        <f t="shared" si="11"/>
        <v>5490186036.580101</v>
      </c>
      <c r="M60">
        <f t="shared" si="12"/>
        <v>27996221.213283528</v>
      </c>
      <c r="N60">
        <f t="shared" si="13"/>
        <v>0</v>
      </c>
      <c r="O60">
        <f t="shared" si="14"/>
        <v>139396935.23315439</v>
      </c>
      <c r="P60">
        <f t="shared" si="15"/>
        <v>43109026.061817318</v>
      </c>
      <c r="Q60">
        <f t="shared" si="16"/>
        <v>-5556646268.9637794</v>
      </c>
      <c r="R60">
        <f t="shared" si="17"/>
        <v>74543113.356608883</v>
      </c>
      <c r="S60">
        <f t="shared" si="18"/>
        <v>42994512.828809127</v>
      </c>
      <c r="T60">
        <f t="shared" si="19"/>
        <v>6364118.5695650782</v>
      </c>
      <c r="U60">
        <f t="shared" si="20"/>
        <v>267943694.87955967</v>
      </c>
    </row>
    <row r="61" spans="1:21" x14ac:dyDescent="0.25">
      <c r="A61" s="8">
        <v>40513</v>
      </c>
      <c r="B61" s="9">
        <v>293281443.41191</v>
      </c>
      <c r="C61" s="10">
        <v>713.5</v>
      </c>
      <c r="D61" s="10">
        <v>0</v>
      </c>
      <c r="E61" s="10">
        <v>31</v>
      </c>
      <c r="F61" s="6">
        <v>21</v>
      </c>
      <c r="G61">
        <f t="shared" si="10"/>
        <v>2010</v>
      </c>
      <c r="H61" s="28">
        <v>647346</v>
      </c>
      <c r="I61">
        <v>0.9973343747662996</v>
      </c>
      <c r="J61">
        <v>134764.68919598428</v>
      </c>
      <c r="L61">
        <f t="shared" si="11"/>
        <v>5490186036.580101</v>
      </c>
      <c r="M61">
        <f t="shared" si="12"/>
        <v>48296189.157828331</v>
      </c>
      <c r="N61">
        <f t="shared" si="13"/>
        <v>0</v>
      </c>
      <c r="O61">
        <f t="shared" si="14"/>
        <v>144043499.74092621</v>
      </c>
      <c r="P61">
        <f t="shared" si="15"/>
        <v>41149524.877189264</v>
      </c>
      <c r="Q61">
        <f t="shared" si="16"/>
        <v>-5556646268.9637794</v>
      </c>
      <c r="R61">
        <f t="shared" si="17"/>
        <v>74583935.702129275</v>
      </c>
      <c r="S61">
        <f t="shared" si="18"/>
        <v>43098992.474411055</v>
      </c>
      <c r="T61">
        <f t="shared" si="19"/>
        <v>5678472.5441811997</v>
      </c>
      <c r="U61">
        <f t="shared" si="20"/>
        <v>290390382.11298686</v>
      </c>
    </row>
    <row r="62" spans="1:21" x14ac:dyDescent="0.25">
      <c r="A62" s="8">
        <v>40544</v>
      </c>
      <c r="B62" s="9">
        <v>300666159.26084</v>
      </c>
      <c r="C62" s="10">
        <v>798.8</v>
      </c>
      <c r="D62" s="10">
        <v>0</v>
      </c>
      <c r="E62" s="10">
        <v>31</v>
      </c>
      <c r="F62" s="6">
        <v>20</v>
      </c>
      <c r="G62">
        <f t="shared" si="10"/>
        <v>2011</v>
      </c>
      <c r="H62" s="28">
        <v>647679.71882858081</v>
      </c>
      <c r="I62">
        <v>0.99931716951084271</v>
      </c>
      <c r="J62">
        <v>148950</v>
      </c>
      <c r="L62">
        <f t="shared" si="11"/>
        <v>5490186036.580101</v>
      </c>
      <c r="M62">
        <f t="shared" si="12"/>
        <v>54070071.337453775</v>
      </c>
      <c r="N62">
        <f t="shared" si="13"/>
        <v>0</v>
      </c>
      <c r="O62">
        <f t="shared" si="14"/>
        <v>144043499.74092621</v>
      </c>
      <c r="P62">
        <f t="shared" si="15"/>
        <v>39190023.692561202</v>
      </c>
      <c r="Q62">
        <f t="shared" si="16"/>
        <v>-5559410769.5951052</v>
      </c>
      <c r="R62">
        <f t="shared" si="17"/>
        <v>74622385.099597484</v>
      </c>
      <c r="S62">
        <f t="shared" si="18"/>
        <v>43184677.333908044</v>
      </c>
      <c r="T62">
        <f t="shared" si="19"/>
        <v>6276187.7054141061</v>
      </c>
      <c r="U62">
        <f t="shared" si="20"/>
        <v>292162111.89485627</v>
      </c>
    </row>
    <row r="63" spans="1:21" x14ac:dyDescent="0.25">
      <c r="A63" s="8">
        <v>40575</v>
      </c>
      <c r="B63" s="9">
        <v>269236699.82142001</v>
      </c>
      <c r="C63" s="10">
        <v>677.8</v>
      </c>
      <c r="D63" s="10">
        <v>0</v>
      </c>
      <c r="E63" s="10">
        <v>28</v>
      </c>
      <c r="F63" s="6">
        <v>19</v>
      </c>
      <c r="G63">
        <f t="shared" si="10"/>
        <v>2011</v>
      </c>
      <c r="H63" s="28">
        <v>648013.60969538626</v>
      </c>
      <c r="I63">
        <v>1.0013039062382332</v>
      </c>
      <c r="J63">
        <v>149002</v>
      </c>
      <c r="L63">
        <f t="shared" si="11"/>
        <v>5490186036.580101</v>
      </c>
      <c r="M63">
        <f t="shared" si="12"/>
        <v>45879687.471865505</v>
      </c>
      <c r="N63">
        <f t="shared" si="13"/>
        <v>0</v>
      </c>
      <c r="O63">
        <f t="shared" si="14"/>
        <v>130103806.21761078</v>
      </c>
      <c r="P63">
        <f t="shared" si="15"/>
        <v>37230522.50793314</v>
      </c>
      <c r="Q63">
        <f t="shared" si="16"/>
        <v>-5559410769.5951052</v>
      </c>
      <c r="R63">
        <f t="shared" si="17"/>
        <v>74660854.318440795</v>
      </c>
      <c r="S63">
        <f t="shared" si="18"/>
        <v>43270532.542982236</v>
      </c>
      <c r="T63">
        <f t="shared" si="19"/>
        <v>6278378.7880638642</v>
      </c>
      <c r="U63">
        <f t="shared" si="20"/>
        <v>268199048.83189139</v>
      </c>
    </row>
    <row r="64" spans="1:21" x14ac:dyDescent="0.25">
      <c r="A64" s="8">
        <v>40603</v>
      </c>
      <c r="B64" s="9">
        <v>282763557.58645999</v>
      </c>
      <c r="C64" s="10">
        <v>599.6</v>
      </c>
      <c r="D64" s="10">
        <v>0</v>
      </c>
      <c r="E64" s="10">
        <v>31</v>
      </c>
      <c r="F64" s="6">
        <v>23</v>
      </c>
      <c r="G64">
        <f t="shared" si="10"/>
        <v>2011</v>
      </c>
      <c r="H64" s="28">
        <v>648347.67268910515</v>
      </c>
      <c r="I64">
        <v>1.0032945927855053</v>
      </c>
      <c r="J64">
        <v>149187</v>
      </c>
      <c r="L64">
        <f t="shared" si="11"/>
        <v>5490186036.580101</v>
      </c>
      <c r="M64">
        <f t="shared" si="12"/>
        <v>40586398.064518385</v>
      </c>
      <c r="N64">
        <f t="shared" si="13"/>
        <v>0</v>
      </c>
      <c r="O64">
        <f t="shared" si="14"/>
        <v>144043499.74092621</v>
      </c>
      <c r="P64">
        <f t="shared" si="15"/>
        <v>45068527.24644538</v>
      </c>
      <c r="Q64">
        <f t="shared" si="16"/>
        <v>-5559410769.5951052</v>
      </c>
      <c r="R64">
        <f t="shared" si="17"/>
        <v>74699343.3688775</v>
      </c>
      <c r="S64">
        <f t="shared" si="18"/>
        <v>43356558.440304674</v>
      </c>
      <c r="T64">
        <f t="shared" si="19"/>
        <v>6286173.9859524285</v>
      </c>
      <c r="U64">
        <f t="shared" si="20"/>
        <v>284815767.83201987</v>
      </c>
    </row>
    <row r="65" spans="1:21" x14ac:dyDescent="0.25">
      <c r="A65" s="8">
        <v>40634</v>
      </c>
      <c r="B65" s="9">
        <v>251072267.56657001</v>
      </c>
      <c r="C65" s="10">
        <v>330.4</v>
      </c>
      <c r="D65" s="10">
        <v>0</v>
      </c>
      <c r="E65" s="10">
        <v>30</v>
      </c>
      <c r="F65" s="6">
        <v>19</v>
      </c>
      <c r="G65">
        <f t="shared" si="10"/>
        <v>2011</v>
      </c>
      <c r="H65" s="28">
        <v>648681.90789847216</v>
      </c>
      <c r="I65">
        <v>1.0052892370052728</v>
      </c>
      <c r="J65">
        <v>149205</v>
      </c>
      <c r="L65">
        <f t="shared" si="11"/>
        <v>5490186036.580101</v>
      </c>
      <c r="M65">
        <f t="shared" si="12"/>
        <v>22364486.191655893</v>
      </c>
      <c r="N65">
        <f t="shared" si="13"/>
        <v>0</v>
      </c>
      <c r="O65">
        <f t="shared" si="14"/>
        <v>139396935.23315439</v>
      </c>
      <c r="P65">
        <f t="shared" si="15"/>
        <v>37230522.50793314</v>
      </c>
      <c r="Q65">
        <f t="shared" si="16"/>
        <v>-5559410769.5951052</v>
      </c>
      <c r="R65">
        <f t="shared" si="17"/>
        <v>74737852.261131123</v>
      </c>
      <c r="S65">
        <f t="shared" si="18"/>
        <v>43442755.36521969</v>
      </c>
      <c r="T65">
        <f t="shared" si="19"/>
        <v>6286932.4376388835</v>
      </c>
      <c r="U65">
        <f t="shared" si="20"/>
        <v>254234750.98172858</v>
      </c>
    </row>
    <row r="66" spans="1:21" x14ac:dyDescent="0.25">
      <c r="A66" s="8">
        <v>40664</v>
      </c>
      <c r="B66" s="9">
        <v>259668932.37447</v>
      </c>
      <c r="C66" s="10">
        <v>126.4</v>
      </c>
      <c r="D66" s="10">
        <v>17.399999999999999</v>
      </c>
      <c r="E66" s="10">
        <v>31</v>
      </c>
      <c r="F66" s="6">
        <v>21</v>
      </c>
      <c r="G66">
        <f t="shared" si="10"/>
        <v>2011</v>
      </c>
      <c r="H66" s="28">
        <v>649016.31541226769</v>
      </c>
      <c r="I66">
        <v>1.0072878467657622</v>
      </c>
      <c r="J66">
        <v>149332</v>
      </c>
      <c r="L66">
        <f t="shared" ref="L66:L97" si="21">WSkWh</f>
        <v>5490186036.580101</v>
      </c>
      <c r="M66">
        <f t="shared" ref="M66:M97" si="22">LonHDD*C66</f>
        <v>8555905.1290112138</v>
      </c>
      <c r="N66">
        <f t="shared" ref="N66:N97" si="23">LonCDD*D66</f>
        <v>12627045.210845981</v>
      </c>
      <c r="O66">
        <f t="shared" ref="O66:O97" si="24">MonthDays*E66</f>
        <v>144043499.74092621</v>
      </c>
      <c r="P66">
        <f t="shared" ref="P66:P97" si="25">PeakDays*F66</f>
        <v>41149524.877189264</v>
      </c>
      <c r="Q66">
        <f t="shared" ref="Q66:Q97" si="26">Year*G66</f>
        <v>-5559410769.5951052</v>
      </c>
      <c r="R66">
        <f t="shared" ref="R66:R97" si="27">Population*H66</f>
        <v>74776381.00543052</v>
      </c>
      <c r="S66">
        <f t="shared" ref="S66:S97" si="28">OntGDP*I66</f>
        <v>43529123.657746255</v>
      </c>
      <c r="T66">
        <f t="shared" ref="T66:T97" si="29">Customers*J66</f>
        <v>6292283.7356488705</v>
      </c>
      <c r="U66">
        <f t="shared" ref="U66:U97" si="30">SUM(L66:T66)</f>
        <v>261749030.34179401</v>
      </c>
    </row>
    <row r="67" spans="1:21" x14ac:dyDescent="0.25">
      <c r="A67" s="8">
        <v>40695</v>
      </c>
      <c r="B67" s="9">
        <v>278903469.94766003</v>
      </c>
      <c r="C67" s="10">
        <v>27</v>
      </c>
      <c r="D67" s="10">
        <v>39.6</v>
      </c>
      <c r="E67" s="10">
        <v>30</v>
      </c>
      <c r="F67" s="6">
        <v>22</v>
      </c>
      <c r="G67">
        <f t="shared" ref="G67:G121" si="31">YEAR(A67)</f>
        <v>2011</v>
      </c>
      <c r="H67" s="28">
        <v>649350.89531931782</v>
      </c>
      <c r="I67">
        <v>1.0092904299508416</v>
      </c>
      <c r="J67">
        <v>149278</v>
      </c>
      <c r="L67">
        <f t="shared" si="21"/>
        <v>5490186036.580101</v>
      </c>
      <c r="M67">
        <f t="shared" si="22"/>
        <v>1827606.3171147369</v>
      </c>
      <c r="N67">
        <f t="shared" si="23"/>
        <v>28737413.238477066</v>
      </c>
      <c r="O67">
        <f t="shared" si="24"/>
        <v>139396935.23315439</v>
      </c>
      <c r="P67">
        <f t="shared" si="25"/>
        <v>43109026.061817318</v>
      </c>
      <c r="Q67">
        <f t="shared" si="26"/>
        <v>-5559410769.5951052</v>
      </c>
      <c r="R67">
        <f t="shared" si="27"/>
        <v>74814929.612009764</v>
      </c>
      <c r="S67">
        <f t="shared" si="28"/>
        <v>43615663.65857932</v>
      </c>
      <c r="T67">
        <f t="shared" si="29"/>
        <v>6290008.3805895057</v>
      </c>
      <c r="U67">
        <f t="shared" si="30"/>
        <v>268566849.48673749</v>
      </c>
    </row>
    <row r="68" spans="1:21" x14ac:dyDescent="0.25">
      <c r="A68" s="8">
        <v>40725</v>
      </c>
      <c r="B68" s="9">
        <v>342682880.64267004</v>
      </c>
      <c r="C68" s="10">
        <v>0</v>
      </c>
      <c r="D68" s="10">
        <v>160.9</v>
      </c>
      <c r="E68" s="10">
        <v>31</v>
      </c>
      <c r="F68" s="6">
        <v>20</v>
      </c>
      <c r="G68">
        <f t="shared" si="31"/>
        <v>2011</v>
      </c>
      <c r="H68" s="28">
        <v>649685.64770849433</v>
      </c>
      <c r="I68">
        <v>1.0112969944600541</v>
      </c>
      <c r="J68">
        <v>149517</v>
      </c>
      <c r="L68">
        <f t="shared" si="21"/>
        <v>5490186036.580101</v>
      </c>
      <c r="M68">
        <f t="shared" si="22"/>
        <v>0</v>
      </c>
      <c r="N68">
        <f t="shared" si="23"/>
        <v>116763883.58765049</v>
      </c>
      <c r="O68">
        <f t="shared" si="24"/>
        <v>144043499.74092621</v>
      </c>
      <c r="P68">
        <f t="shared" si="25"/>
        <v>39190023.692561202</v>
      </c>
      <c r="Q68">
        <f t="shared" si="26"/>
        <v>-5559410769.5951052</v>
      </c>
      <c r="R68">
        <f t="shared" si="27"/>
        <v>74853498.091108233</v>
      </c>
      <c r="S68">
        <f t="shared" si="28"/>
        <v>43702375.709091194</v>
      </c>
      <c r="T68">
        <f t="shared" si="29"/>
        <v>6300078.9335374348</v>
      </c>
      <c r="U68">
        <f t="shared" si="30"/>
        <v>355628626.73986989</v>
      </c>
    </row>
    <row r="69" spans="1:21" x14ac:dyDescent="0.25">
      <c r="A69" s="8">
        <v>40756</v>
      </c>
      <c r="B69" s="9">
        <v>311408949.97279</v>
      </c>
      <c r="C69" s="10">
        <v>1.5</v>
      </c>
      <c r="D69" s="10">
        <v>82.9</v>
      </c>
      <c r="E69" s="10">
        <v>31</v>
      </c>
      <c r="F69" s="6">
        <v>22</v>
      </c>
      <c r="G69">
        <f t="shared" si="31"/>
        <v>2011</v>
      </c>
      <c r="H69" s="28">
        <v>650020.57266871503</v>
      </c>
      <c r="I69">
        <v>1.0133075482086473</v>
      </c>
      <c r="J69">
        <v>149531</v>
      </c>
      <c r="L69">
        <f t="shared" si="21"/>
        <v>5490186036.580101</v>
      </c>
      <c r="M69">
        <f t="shared" si="22"/>
        <v>101533.68428415206</v>
      </c>
      <c r="N69">
        <f t="shared" si="23"/>
        <v>60159887.814892642</v>
      </c>
      <c r="O69">
        <f t="shared" si="24"/>
        <v>144043499.74092621</v>
      </c>
      <c r="P69">
        <f t="shared" si="25"/>
        <v>43109026.061817318</v>
      </c>
      <c r="Q69">
        <f t="shared" si="26"/>
        <v>-5559410769.5951052</v>
      </c>
      <c r="R69">
        <f t="shared" si="27"/>
        <v>74892086.452970564</v>
      </c>
      <c r="S69">
        <f t="shared" si="28"/>
        <v>43789260.15133287</v>
      </c>
      <c r="T69">
        <f t="shared" si="29"/>
        <v>6300668.8404046772</v>
      </c>
      <c r="U69">
        <f t="shared" si="30"/>
        <v>303171229.73162389</v>
      </c>
    </row>
    <row r="70" spans="1:21" x14ac:dyDescent="0.25">
      <c r="A70" s="8">
        <v>40787</v>
      </c>
      <c r="B70" s="9">
        <v>270531205.43578005</v>
      </c>
      <c r="C70" s="10">
        <v>71.900000000000006</v>
      </c>
      <c r="D70" s="10">
        <v>29</v>
      </c>
      <c r="E70" s="10">
        <v>30</v>
      </c>
      <c r="F70" s="6">
        <v>21</v>
      </c>
      <c r="G70">
        <f t="shared" si="31"/>
        <v>2011</v>
      </c>
      <c r="H70" s="28">
        <v>650355.67028894357</v>
      </c>
      <c r="I70">
        <v>1.0153220991276048</v>
      </c>
      <c r="J70">
        <v>149670</v>
      </c>
      <c r="L70">
        <f t="shared" si="21"/>
        <v>5490186036.580101</v>
      </c>
      <c r="M70">
        <f t="shared" si="22"/>
        <v>4866847.9333536886</v>
      </c>
      <c r="N70">
        <f t="shared" si="23"/>
        <v>21045075.351409972</v>
      </c>
      <c r="O70">
        <f t="shared" si="24"/>
        <v>139396935.23315439</v>
      </c>
      <c r="P70">
        <f t="shared" si="25"/>
        <v>41149524.877189264</v>
      </c>
      <c r="Q70">
        <f t="shared" si="26"/>
        <v>-5559410769.5951052</v>
      </c>
      <c r="R70">
        <f t="shared" si="27"/>
        <v>74930694.707846731</v>
      </c>
      <c r="S70">
        <f t="shared" si="28"/>
        <v>43876317.328035332</v>
      </c>
      <c r="T70">
        <f t="shared" si="29"/>
        <v>6306525.7728723008</v>
      </c>
      <c r="U70">
        <f t="shared" si="30"/>
        <v>262347188.18885747</v>
      </c>
    </row>
    <row r="71" spans="1:21" x14ac:dyDescent="0.25">
      <c r="A71" s="8">
        <v>40817</v>
      </c>
      <c r="B71" s="9">
        <v>257212837.85677001</v>
      </c>
      <c r="C71" s="10">
        <v>234.6</v>
      </c>
      <c r="D71" s="10">
        <v>0</v>
      </c>
      <c r="E71" s="10">
        <v>31</v>
      </c>
      <c r="F71" s="6">
        <v>20</v>
      </c>
      <c r="G71">
        <f t="shared" si="31"/>
        <v>2011</v>
      </c>
      <c r="H71" s="28">
        <v>650690.94065818924</v>
      </c>
      <c r="I71">
        <v>1.0173406551636786</v>
      </c>
      <c r="J71">
        <v>149844</v>
      </c>
      <c r="L71">
        <f t="shared" si="21"/>
        <v>5490186036.580101</v>
      </c>
      <c r="M71">
        <f t="shared" si="22"/>
        <v>15879868.222041382</v>
      </c>
      <c r="N71">
        <f t="shared" si="23"/>
        <v>0</v>
      </c>
      <c r="O71">
        <f t="shared" si="24"/>
        <v>144043499.74092621</v>
      </c>
      <c r="P71">
        <f t="shared" si="25"/>
        <v>39190023.692561202</v>
      </c>
      <c r="Q71">
        <f t="shared" si="26"/>
        <v>-5559410769.5951052</v>
      </c>
      <c r="R71">
        <f t="shared" si="27"/>
        <v>74969322.865991905</v>
      </c>
      <c r="S71">
        <f t="shared" si="28"/>
        <v>43963547.582610987</v>
      </c>
      <c r="T71">
        <f t="shared" si="29"/>
        <v>6313857.4725080309</v>
      </c>
      <c r="U71">
        <f t="shared" si="30"/>
        <v>255135386.56163484</v>
      </c>
    </row>
    <row r="72" spans="1:21" x14ac:dyDescent="0.25">
      <c r="A72" s="8">
        <v>40848</v>
      </c>
      <c r="B72" s="9">
        <v>256512690.70552</v>
      </c>
      <c r="C72" s="10">
        <v>347.9</v>
      </c>
      <c r="D72" s="10">
        <v>0</v>
      </c>
      <c r="E72" s="10">
        <v>30</v>
      </c>
      <c r="F72" s="6">
        <v>22</v>
      </c>
      <c r="G72">
        <f t="shared" si="31"/>
        <v>2011</v>
      </c>
      <c r="H72" s="28">
        <v>651026.38386550744</v>
      </c>
      <c r="I72">
        <v>1.0193632242794184</v>
      </c>
      <c r="J72">
        <v>149978</v>
      </c>
      <c r="L72">
        <f t="shared" si="21"/>
        <v>5490186036.580101</v>
      </c>
      <c r="M72">
        <f t="shared" si="22"/>
        <v>23549045.841637664</v>
      </c>
      <c r="N72">
        <f t="shared" si="23"/>
        <v>0</v>
      </c>
      <c r="O72">
        <f t="shared" si="24"/>
        <v>139396935.23315439</v>
      </c>
      <c r="P72">
        <f t="shared" si="25"/>
        <v>43109026.061817318</v>
      </c>
      <c r="Q72">
        <f t="shared" si="26"/>
        <v>-5559410769.5951052</v>
      </c>
      <c r="R72">
        <f t="shared" si="27"/>
        <v>75007970.93766661</v>
      </c>
      <c r="S72">
        <f t="shared" si="28"/>
        <v>44050951.259154953</v>
      </c>
      <c r="T72">
        <f t="shared" si="29"/>
        <v>6319503.7239516396</v>
      </c>
      <c r="U72">
        <f t="shared" si="30"/>
        <v>262208700.0423781</v>
      </c>
    </row>
    <row r="73" spans="1:21" x14ac:dyDescent="0.25">
      <c r="A73" s="8">
        <v>40878</v>
      </c>
      <c r="B73" s="9">
        <v>277881320.22968</v>
      </c>
      <c r="C73" s="10">
        <v>548.4</v>
      </c>
      <c r="D73" s="10">
        <v>0</v>
      </c>
      <c r="E73" s="10">
        <v>31</v>
      </c>
      <c r="F73" s="6">
        <v>20</v>
      </c>
      <c r="G73">
        <f t="shared" si="31"/>
        <v>2011</v>
      </c>
      <c r="H73" s="28">
        <v>651361.99999999942</v>
      </c>
      <c r="I73">
        <v>1.0213898144532054</v>
      </c>
      <c r="J73">
        <v>150085</v>
      </c>
      <c r="L73">
        <f t="shared" si="21"/>
        <v>5490186036.580101</v>
      </c>
      <c r="M73">
        <f t="shared" si="22"/>
        <v>37120714.97428599</v>
      </c>
      <c r="N73">
        <f t="shared" si="23"/>
        <v>0</v>
      </c>
      <c r="O73">
        <f t="shared" si="24"/>
        <v>144043499.74092621</v>
      </c>
      <c r="P73">
        <f t="shared" si="25"/>
        <v>39190023.692561202</v>
      </c>
      <c r="Q73">
        <f t="shared" si="26"/>
        <v>-5559410769.5951052</v>
      </c>
      <c r="R73">
        <f t="shared" si="27"/>
        <v>75046638.933136657</v>
      </c>
      <c r="S73">
        <f t="shared" si="28"/>
        <v>44138528.702446453</v>
      </c>
      <c r="T73">
        <f t="shared" si="29"/>
        <v>6324012.2978655659</v>
      </c>
      <c r="U73">
        <f t="shared" si="30"/>
        <v>276638685.32621753</v>
      </c>
    </row>
    <row r="74" spans="1:21" x14ac:dyDescent="0.25">
      <c r="A74" s="8">
        <v>40909</v>
      </c>
      <c r="B74" s="9">
        <v>290374956.02315003</v>
      </c>
      <c r="C74" s="10">
        <v>644.79999999999995</v>
      </c>
      <c r="D74" s="10">
        <v>0</v>
      </c>
      <c r="E74" s="10">
        <v>31</v>
      </c>
      <c r="F74" s="6">
        <v>21</v>
      </c>
      <c r="G74">
        <f t="shared" si="31"/>
        <v>2012</v>
      </c>
      <c r="H74" s="28">
        <v>651876.26101622346</v>
      </c>
      <c r="I74">
        <v>1.0225063564866768</v>
      </c>
      <c r="J74">
        <v>150164</v>
      </c>
      <c r="L74">
        <f t="shared" si="21"/>
        <v>5490186036.580101</v>
      </c>
      <c r="M74">
        <f t="shared" si="22"/>
        <v>43645946.417614162</v>
      </c>
      <c r="N74">
        <f t="shared" si="23"/>
        <v>0</v>
      </c>
      <c r="O74">
        <f t="shared" si="24"/>
        <v>144043499.74092621</v>
      </c>
      <c r="P74">
        <f t="shared" si="25"/>
        <v>41149524.877189264</v>
      </c>
      <c r="Q74">
        <f t="shared" si="26"/>
        <v>-5562175270.2264299</v>
      </c>
      <c r="R74">
        <f t="shared" si="27"/>
        <v>75105889.489358783</v>
      </c>
      <c r="S74">
        <f t="shared" si="28"/>
        <v>44186779.156772994</v>
      </c>
      <c r="T74">
        <f t="shared" si="29"/>
        <v>6327341.0580450073</v>
      </c>
      <c r="U74">
        <f t="shared" si="30"/>
        <v>282469747.09357727</v>
      </c>
    </row>
    <row r="75" spans="1:21" x14ac:dyDescent="0.25">
      <c r="A75" s="8">
        <v>40940</v>
      </c>
      <c r="B75" s="9">
        <v>265047531.93023002</v>
      </c>
      <c r="C75" s="10">
        <v>553</v>
      </c>
      <c r="D75" s="10">
        <v>0</v>
      </c>
      <c r="E75" s="10">
        <v>29</v>
      </c>
      <c r="F75" s="6">
        <v>20</v>
      </c>
      <c r="G75">
        <f t="shared" si="31"/>
        <v>2012</v>
      </c>
      <c r="H75" s="28">
        <v>652390.92804998066</v>
      </c>
      <c r="I75">
        <v>1.0236241190787385</v>
      </c>
      <c r="J75">
        <v>150235</v>
      </c>
      <c r="L75">
        <f t="shared" si="21"/>
        <v>5490186036.580101</v>
      </c>
      <c r="M75">
        <f t="shared" si="22"/>
        <v>37432084.93942406</v>
      </c>
      <c r="N75">
        <f t="shared" si="23"/>
        <v>0</v>
      </c>
      <c r="O75">
        <f t="shared" si="24"/>
        <v>134750370.7253826</v>
      </c>
      <c r="P75">
        <f t="shared" si="25"/>
        <v>39190023.692561202</v>
      </c>
      <c r="Q75">
        <f t="shared" si="26"/>
        <v>-5562175270.2264299</v>
      </c>
      <c r="R75">
        <f t="shared" si="27"/>
        <v>75165186.824869856</v>
      </c>
      <c r="S75">
        <f t="shared" si="28"/>
        <v>44235082.356544621</v>
      </c>
      <c r="T75">
        <f t="shared" si="29"/>
        <v>6330332.7285860237</v>
      </c>
      <c r="U75">
        <f t="shared" si="30"/>
        <v>265113847.62104005</v>
      </c>
    </row>
    <row r="76" spans="1:21" x14ac:dyDescent="0.25">
      <c r="A76" s="8">
        <v>40969</v>
      </c>
      <c r="B76" s="9">
        <v>264589708.49737003</v>
      </c>
      <c r="C76" s="10">
        <v>331.1</v>
      </c>
      <c r="D76" s="10">
        <v>2.2000000000000002</v>
      </c>
      <c r="E76" s="10">
        <v>31</v>
      </c>
      <c r="F76" s="6">
        <v>22</v>
      </c>
      <c r="G76">
        <f t="shared" si="31"/>
        <v>2012</v>
      </c>
      <c r="H76" s="28">
        <v>652906.0014218291</v>
      </c>
      <c r="I76">
        <v>1.0247431035636565</v>
      </c>
      <c r="J76">
        <v>150334</v>
      </c>
      <c r="L76">
        <f t="shared" si="21"/>
        <v>5490186036.580101</v>
      </c>
      <c r="M76">
        <f t="shared" si="22"/>
        <v>22411868.577655166</v>
      </c>
      <c r="N76">
        <f t="shared" si="23"/>
        <v>1596522.9576931703</v>
      </c>
      <c r="O76">
        <f t="shared" si="24"/>
        <v>144043499.74092621</v>
      </c>
      <c r="P76">
        <f t="shared" si="25"/>
        <v>43109026.061817318</v>
      </c>
      <c r="Q76">
        <f t="shared" si="26"/>
        <v>-5562175270.2264299</v>
      </c>
      <c r="R76">
        <f t="shared" si="27"/>
        <v>75224530.976602957</v>
      </c>
      <c r="S76">
        <f t="shared" si="28"/>
        <v>44283438.359420545</v>
      </c>
      <c r="T76">
        <f t="shared" si="29"/>
        <v>6334504.2128615249</v>
      </c>
      <c r="U76">
        <f t="shared" si="30"/>
        <v>265014157.24064702</v>
      </c>
    </row>
    <row r="77" spans="1:21" x14ac:dyDescent="0.25">
      <c r="A77" s="8">
        <v>41000</v>
      </c>
      <c r="B77" s="9">
        <v>241856924.93334001</v>
      </c>
      <c r="C77" s="10">
        <v>334.6</v>
      </c>
      <c r="D77" s="10">
        <v>0</v>
      </c>
      <c r="E77" s="10">
        <v>30</v>
      </c>
      <c r="F77" s="6">
        <v>19</v>
      </c>
      <c r="G77">
        <f t="shared" si="31"/>
        <v>2012</v>
      </c>
      <c r="H77" s="28">
        <v>653421.48145257949</v>
      </c>
      <c r="I77">
        <v>1.0258633112771545</v>
      </c>
      <c r="J77">
        <v>150466</v>
      </c>
      <c r="L77">
        <f t="shared" si="21"/>
        <v>5490186036.580101</v>
      </c>
      <c r="M77">
        <f t="shared" si="22"/>
        <v>22648780.507651519</v>
      </c>
      <c r="N77">
        <f t="shared" si="23"/>
        <v>0</v>
      </c>
      <c r="O77">
        <f t="shared" si="24"/>
        <v>139396935.23315439</v>
      </c>
      <c r="P77">
        <f t="shared" si="25"/>
        <v>37230522.50793314</v>
      </c>
      <c r="Q77">
        <f t="shared" si="26"/>
        <v>-5562175270.2264299</v>
      </c>
      <c r="R77">
        <f t="shared" si="27"/>
        <v>75283921.981520295</v>
      </c>
      <c r="S77">
        <f t="shared" si="28"/>
        <v>44331847.223122992</v>
      </c>
      <c r="T77">
        <f t="shared" si="29"/>
        <v>6340066.1918955278</v>
      </c>
      <c r="U77">
        <f t="shared" si="30"/>
        <v>253242839.99894911</v>
      </c>
    </row>
    <row r="78" spans="1:21" x14ac:dyDescent="0.25">
      <c r="A78" s="8">
        <v>41030</v>
      </c>
      <c r="B78" s="9">
        <v>264293073.48114002</v>
      </c>
      <c r="C78" s="10">
        <v>87.2</v>
      </c>
      <c r="D78" s="10">
        <v>28.5</v>
      </c>
      <c r="E78" s="10">
        <v>31</v>
      </c>
      <c r="F78" s="6">
        <v>22</v>
      </c>
      <c r="G78">
        <f t="shared" si="31"/>
        <v>2012</v>
      </c>
      <c r="H78" s="28">
        <v>653937.36846329563</v>
      </c>
      <c r="I78">
        <v>1.0269847435564161</v>
      </c>
      <c r="J78">
        <v>150585</v>
      </c>
      <c r="L78">
        <f t="shared" si="21"/>
        <v>5490186036.580101</v>
      </c>
      <c r="M78">
        <f t="shared" si="22"/>
        <v>5902491.5130520398</v>
      </c>
      <c r="N78">
        <f t="shared" si="23"/>
        <v>20682229.224661522</v>
      </c>
      <c r="O78">
        <f t="shared" si="24"/>
        <v>144043499.74092621</v>
      </c>
      <c r="P78">
        <f t="shared" si="25"/>
        <v>43109026.061817318</v>
      </c>
      <c r="Q78">
        <f t="shared" si="26"/>
        <v>-5562175270.2264299</v>
      </c>
      <c r="R78">
        <f t="shared" si="27"/>
        <v>75343359.876613215</v>
      </c>
      <c r="S78">
        <f t="shared" si="28"/>
        <v>44380309.005437262</v>
      </c>
      <c r="T78">
        <f t="shared" si="29"/>
        <v>6345080.4002670906</v>
      </c>
      <c r="U78">
        <f t="shared" si="30"/>
        <v>267816762.17644539</v>
      </c>
    </row>
    <row r="79" spans="1:21" x14ac:dyDescent="0.25">
      <c r="A79" s="8">
        <v>41061</v>
      </c>
      <c r="B79" s="9">
        <v>290940514.11059999</v>
      </c>
      <c r="C79" s="10">
        <v>28.2</v>
      </c>
      <c r="D79" s="10">
        <v>81.7</v>
      </c>
      <c r="E79" s="10">
        <v>30</v>
      </c>
      <c r="F79" s="6">
        <v>21</v>
      </c>
      <c r="G79">
        <f t="shared" si="31"/>
        <v>2012</v>
      </c>
      <c r="H79" s="28">
        <v>654453.66277529486</v>
      </c>
      <c r="I79">
        <v>1.0281074017400875</v>
      </c>
      <c r="J79">
        <v>150575</v>
      </c>
      <c r="L79">
        <f t="shared" si="21"/>
        <v>5490186036.580101</v>
      </c>
      <c r="M79">
        <f t="shared" si="22"/>
        <v>1908833.2645420586</v>
      </c>
      <c r="N79">
        <f t="shared" si="23"/>
        <v>59289057.110696368</v>
      </c>
      <c r="O79">
        <f t="shared" si="24"/>
        <v>139396935.23315439</v>
      </c>
      <c r="P79">
        <f t="shared" si="25"/>
        <v>41149524.877189264</v>
      </c>
      <c r="Q79">
        <f t="shared" si="26"/>
        <v>-5562175270.2264299</v>
      </c>
      <c r="R79">
        <f t="shared" si="27"/>
        <v>75402844.698902264</v>
      </c>
      <c r="S79">
        <f t="shared" si="28"/>
        <v>44428823.764211848</v>
      </c>
      <c r="T79">
        <f t="shared" si="29"/>
        <v>6344659.0382190598</v>
      </c>
      <c r="U79">
        <f t="shared" si="30"/>
        <v>295931444.34058654</v>
      </c>
    </row>
    <row r="80" spans="1:21" x14ac:dyDescent="0.25">
      <c r="A80" s="8">
        <v>41091</v>
      </c>
      <c r="B80" s="9">
        <v>340196199.36287999</v>
      </c>
      <c r="C80" s="10">
        <v>0</v>
      </c>
      <c r="D80" s="10">
        <v>161</v>
      </c>
      <c r="E80" s="10">
        <v>31</v>
      </c>
      <c r="F80" s="6">
        <v>21</v>
      </c>
      <c r="G80">
        <f t="shared" si="31"/>
        <v>2012</v>
      </c>
      <c r="H80" s="28">
        <v>654970.36471014831</v>
      </c>
      <c r="I80">
        <v>1.0292312871682776</v>
      </c>
      <c r="J80">
        <v>150767</v>
      </c>
      <c r="L80">
        <f t="shared" si="21"/>
        <v>5490186036.580101</v>
      </c>
      <c r="M80">
        <f t="shared" si="22"/>
        <v>0</v>
      </c>
      <c r="N80">
        <f t="shared" si="23"/>
        <v>116836452.81300019</v>
      </c>
      <c r="O80">
        <f t="shared" si="24"/>
        <v>144043499.74092621</v>
      </c>
      <c r="P80">
        <f t="shared" si="25"/>
        <v>41149524.877189264</v>
      </c>
      <c r="Q80">
        <f t="shared" si="26"/>
        <v>-5562175270.2264299</v>
      </c>
      <c r="R80">
        <f t="shared" si="27"/>
        <v>75462376.485437244</v>
      </c>
      <c r="S80">
        <f t="shared" si="28"/>
        <v>44477391.557358466</v>
      </c>
      <c r="T80">
        <f t="shared" si="29"/>
        <v>6352749.1895412449</v>
      </c>
      <c r="U80">
        <f t="shared" si="30"/>
        <v>356332761.01712316</v>
      </c>
    </row>
    <row r="81" spans="1:21" x14ac:dyDescent="0.25">
      <c r="A81" s="8">
        <v>41122</v>
      </c>
      <c r="B81" s="9">
        <v>304061556.83872002</v>
      </c>
      <c r="C81" s="10">
        <v>7.8</v>
      </c>
      <c r="D81" s="10">
        <v>79.599999999999994</v>
      </c>
      <c r="E81" s="10">
        <v>31</v>
      </c>
      <c r="F81" s="6">
        <v>22</v>
      </c>
      <c r="G81">
        <f t="shared" si="31"/>
        <v>2012</v>
      </c>
      <c r="H81" s="28">
        <v>655487.4745896809</v>
      </c>
      <c r="I81">
        <v>1.0303564011825603</v>
      </c>
      <c r="J81">
        <v>150322</v>
      </c>
      <c r="L81">
        <f t="shared" si="21"/>
        <v>5490186036.580101</v>
      </c>
      <c r="M81">
        <f t="shared" si="22"/>
        <v>527975.15827759064</v>
      </c>
      <c r="N81">
        <f t="shared" si="23"/>
        <v>57765103.37835288</v>
      </c>
      <c r="O81">
        <f t="shared" si="24"/>
        <v>144043499.74092621</v>
      </c>
      <c r="P81">
        <f t="shared" si="25"/>
        <v>43109026.061817318</v>
      </c>
      <c r="Q81">
        <f t="shared" si="26"/>
        <v>-5562175270.2264299</v>
      </c>
      <c r="R81">
        <f t="shared" si="27"/>
        <v>75521955.273297206</v>
      </c>
      <c r="S81">
        <f t="shared" si="28"/>
        <v>44526012.442852147</v>
      </c>
      <c r="T81">
        <f t="shared" si="29"/>
        <v>6333998.5784038883</v>
      </c>
      <c r="U81">
        <f t="shared" si="30"/>
        <v>299838336.98759788</v>
      </c>
    </row>
    <row r="82" spans="1:21" x14ac:dyDescent="0.25">
      <c r="A82" s="8">
        <v>41153</v>
      </c>
      <c r="B82" s="9">
        <v>261393756.03505</v>
      </c>
      <c r="C82" s="10">
        <v>103.4</v>
      </c>
      <c r="D82" s="10">
        <v>27.7</v>
      </c>
      <c r="E82" s="10">
        <v>30</v>
      </c>
      <c r="F82" s="6">
        <v>19</v>
      </c>
      <c r="G82">
        <f t="shared" si="31"/>
        <v>2012</v>
      </c>
      <c r="H82" s="28">
        <v>656004.9927359717</v>
      </c>
      <c r="I82">
        <v>1.0314827451259769</v>
      </c>
      <c r="J82">
        <v>150984</v>
      </c>
      <c r="L82">
        <f t="shared" si="21"/>
        <v>5490186036.580101</v>
      </c>
      <c r="M82">
        <f t="shared" si="22"/>
        <v>6999055.3033208819</v>
      </c>
      <c r="N82">
        <f t="shared" si="23"/>
        <v>20101675.421864007</v>
      </c>
      <c r="O82">
        <f t="shared" si="24"/>
        <v>139396935.23315439</v>
      </c>
      <c r="P82">
        <f t="shared" si="25"/>
        <v>37230522.50793314</v>
      </c>
      <c r="Q82">
        <f t="shared" si="26"/>
        <v>-5562175270.2264299</v>
      </c>
      <c r="R82">
        <f t="shared" si="27"/>
        <v>75581581.099590465</v>
      </c>
      <c r="S82">
        <f t="shared" si="28"/>
        <v>44574686.478731327</v>
      </c>
      <c r="T82">
        <f t="shared" si="29"/>
        <v>6361892.7459835066</v>
      </c>
      <c r="U82">
        <f t="shared" si="30"/>
        <v>258257115.14424875</v>
      </c>
    </row>
    <row r="83" spans="1:21" x14ac:dyDescent="0.25">
      <c r="A83" s="8">
        <v>41183</v>
      </c>
      <c r="B83" s="9">
        <v>253052401.80328</v>
      </c>
      <c r="C83" s="10">
        <v>250.5</v>
      </c>
      <c r="D83" s="10">
        <v>0.7</v>
      </c>
      <c r="E83" s="10">
        <v>31</v>
      </c>
      <c r="F83" s="6">
        <v>22</v>
      </c>
      <c r="G83">
        <f t="shared" si="31"/>
        <v>2012</v>
      </c>
      <c r="H83" s="28">
        <v>656522.91947135399</v>
      </c>
      <c r="I83">
        <v>1.0326103203430355</v>
      </c>
      <c r="J83">
        <v>151289</v>
      </c>
      <c r="L83">
        <f t="shared" si="21"/>
        <v>5490186036.580101</v>
      </c>
      <c r="M83">
        <f t="shared" si="22"/>
        <v>16956125.275453392</v>
      </c>
      <c r="N83">
        <f t="shared" si="23"/>
        <v>507984.57744782686</v>
      </c>
      <c r="O83">
        <f t="shared" si="24"/>
        <v>144043499.74092621</v>
      </c>
      <c r="P83">
        <f t="shared" si="25"/>
        <v>43109026.061817318</v>
      </c>
      <c r="Q83">
        <f t="shared" si="26"/>
        <v>-5562175270.2264299</v>
      </c>
      <c r="R83">
        <f t="shared" si="27"/>
        <v>75641254.001454636</v>
      </c>
      <c r="S83">
        <f t="shared" si="28"/>
        <v>44623413.723097816</v>
      </c>
      <c r="T83">
        <f t="shared" si="29"/>
        <v>6374744.2884484371</v>
      </c>
      <c r="U83">
        <f t="shared" si="30"/>
        <v>259266814.02231637</v>
      </c>
    </row>
    <row r="84" spans="1:21" x14ac:dyDescent="0.25">
      <c r="A84" s="8">
        <v>41214</v>
      </c>
      <c r="B84" s="9">
        <v>260224799.99487001</v>
      </c>
      <c r="C84" s="10">
        <v>420.4</v>
      </c>
      <c r="D84" s="10">
        <v>0</v>
      </c>
      <c r="E84" s="10">
        <v>30</v>
      </c>
      <c r="F84" s="6">
        <v>22</v>
      </c>
      <c r="G84">
        <f t="shared" si="31"/>
        <v>2012</v>
      </c>
      <c r="H84" s="28">
        <v>657041.25511841557</v>
      </c>
      <c r="I84">
        <v>1.0337391281797146</v>
      </c>
      <c r="J84">
        <v>151411</v>
      </c>
      <c r="L84">
        <f t="shared" si="21"/>
        <v>5490186036.580101</v>
      </c>
      <c r="M84">
        <f t="shared" si="22"/>
        <v>28456507.248705015</v>
      </c>
      <c r="N84">
        <f t="shared" si="23"/>
        <v>0</v>
      </c>
      <c r="O84">
        <f t="shared" si="24"/>
        <v>139396935.23315439</v>
      </c>
      <c r="P84">
        <f t="shared" si="25"/>
        <v>43109026.061817318</v>
      </c>
      <c r="Q84">
        <f t="shared" si="26"/>
        <v>-5562175270.2264299</v>
      </c>
      <c r="R84">
        <f t="shared" si="27"/>
        <v>75700974.016056672</v>
      </c>
      <c r="S84">
        <f t="shared" si="28"/>
        <v>44672194.234116994</v>
      </c>
      <c r="T84">
        <f t="shared" si="29"/>
        <v>6379884.9054344092</v>
      </c>
      <c r="U84">
        <f t="shared" si="30"/>
        <v>265726288.05295551</v>
      </c>
    </row>
    <row r="85" spans="1:21" x14ac:dyDescent="0.25">
      <c r="A85" s="8">
        <v>41244</v>
      </c>
      <c r="B85" s="9">
        <v>271295249.79123002</v>
      </c>
      <c r="C85" s="10">
        <v>535.9</v>
      </c>
      <c r="D85" s="10">
        <v>0</v>
      </c>
      <c r="E85" s="10">
        <v>31</v>
      </c>
      <c r="F85" s="6">
        <v>19</v>
      </c>
      <c r="G85">
        <f t="shared" si="31"/>
        <v>2012</v>
      </c>
      <c r="H85" s="28">
        <v>657559.99999999907</v>
      </c>
      <c r="I85">
        <v>1.0348691699834647</v>
      </c>
      <c r="J85">
        <v>151495</v>
      </c>
      <c r="L85">
        <f t="shared" si="21"/>
        <v>5490186036.580101</v>
      </c>
      <c r="M85">
        <f t="shared" si="22"/>
        <v>36274600.938584723</v>
      </c>
      <c r="N85">
        <f t="shared" si="23"/>
        <v>0</v>
      </c>
      <c r="O85">
        <f t="shared" si="24"/>
        <v>144043499.74092621</v>
      </c>
      <c r="P85">
        <f t="shared" si="25"/>
        <v>37230522.50793314</v>
      </c>
      <c r="Q85">
        <f t="shared" si="26"/>
        <v>-5562175270.2264299</v>
      </c>
      <c r="R85">
        <f t="shared" si="27"/>
        <v>75760741.180592835</v>
      </c>
      <c r="S85">
        <f t="shared" si="28"/>
        <v>44721028.070017822</v>
      </c>
      <c r="T85">
        <f t="shared" si="29"/>
        <v>6383424.3466378646</v>
      </c>
      <c r="U85">
        <f t="shared" si="30"/>
        <v>272424583.13836235</v>
      </c>
    </row>
    <row r="86" spans="1:21" x14ac:dyDescent="0.25">
      <c r="A86" s="8">
        <v>41275</v>
      </c>
      <c r="B86" s="9">
        <v>288991701.29513001</v>
      </c>
      <c r="C86" s="10">
        <v>657.4</v>
      </c>
      <c r="D86" s="10">
        <v>0</v>
      </c>
      <c r="E86" s="10">
        <v>31</v>
      </c>
      <c r="F86" s="6">
        <v>22</v>
      </c>
      <c r="G86">
        <f t="shared" si="31"/>
        <v>2013</v>
      </c>
      <c r="H86" s="28">
        <v>657954.1148766852</v>
      </c>
      <c r="I86">
        <v>1.0361284310675658</v>
      </c>
      <c r="J86">
        <v>151592</v>
      </c>
      <c r="L86">
        <f t="shared" si="21"/>
        <v>5490186036.580101</v>
      </c>
      <c r="M86">
        <f t="shared" si="22"/>
        <v>44498829.36560104</v>
      </c>
      <c r="N86">
        <f t="shared" si="23"/>
        <v>0</v>
      </c>
      <c r="O86">
        <f t="shared" si="24"/>
        <v>144043499.74092621</v>
      </c>
      <c r="P86">
        <f t="shared" si="25"/>
        <v>43109026.061817318</v>
      </c>
      <c r="Q86">
        <f t="shared" si="26"/>
        <v>-5564939770.8577557</v>
      </c>
      <c r="R86">
        <f t="shared" si="27"/>
        <v>75806149.105600506</v>
      </c>
      <c r="S86">
        <f t="shared" si="28"/>
        <v>44775446.011843711</v>
      </c>
      <c r="T86">
        <f t="shared" si="29"/>
        <v>6387511.558503761</v>
      </c>
      <c r="U86">
        <f t="shared" si="30"/>
        <v>283866727.56663686</v>
      </c>
    </row>
    <row r="87" spans="1:21" x14ac:dyDescent="0.25">
      <c r="A87" s="8">
        <v>41306</v>
      </c>
      <c r="B87" s="9">
        <v>262888750.95611</v>
      </c>
      <c r="C87" s="10">
        <v>657</v>
      </c>
      <c r="D87" s="10">
        <v>0</v>
      </c>
      <c r="E87" s="10">
        <v>28</v>
      </c>
      <c r="F87" s="6">
        <v>19</v>
      </c>
      <c r="G87">
        <f t="shared" si="31"/>
        <v>2013</v>
      </c>
      <c r="H87" s="28">
        <v>658348.4659698921</v>
      </c>
      <c r="I87">
        <v>1.0373892244598322</v>
      </c>
      <c r="J87">
        <v>151579</v>
      </c>
      <c r="L87">
        <f t="shared" si="21"/>
        <v>5490186036.580101</v>
      </c>
      <c r="M87">
        <f t="shared" si="22"/>
        <v>44471753.716458604</v>
      </c>
      <c r="N87">
        <f t="shared" si="23"/>
        <v>0</v>
      </c>
      <c r="O87">
        <f t="shared" si="24"/>
        <v>130103806.21761078</v>
      </c>
      <c r="P87">
        <f t="shared" si="25"/>
        <v>37230522.50793314</v>
      </c>
      <c r="Q87">
        <f t="shared" si="26"/>
        <v>-5564939770.8577557</v>
      </c>
      <c r="R87">
        <f t="shared" si="27"/>
        <v>75851584.246282309</v>
      </c>
      <c r="S87">
        <f t="shared" si="28"/>
        <v>44829930.171118587</v>
      </c>
      <c r="T87">
        <f t="shared" si="29"/>
        <v>6386963.787841321</v>
      </c>
      <c r="U87">
        <f t="shared" si="30"/>
        <v>264120826.36958891</v>
      </c>
    </row>
    <row r="88" spans="1:21" x14ac:dyDescent="0.25">
      <c r="A88" s="8">
        <v>41334</v>
      </c>
      <c r="B88" s="9">
        <v>276366259.18483996</v>
      </c>
      <c r="C88" s="10">
        <v>581.9</v>
      </c>
      <c r="D88" s="10">
        <v>0</v>
      </c>
      <c r="E88" s="10">
        <v>31</v>
      </c>
      <c r="F88" s="6">
        <v>20</v>
      </c>
      <c r="G88">
        <f t="shared" si="31"/>
        <v>2013</v>
      </c>
      <c r="H88" s="28">
        <v>658743.05342119944</v>
      </c>
      <c r="I88">
        <v>1.038651552024823</v>
      </c>
      <c r="J88">
        <v>151609</v>
      </c>
      <c r="L88">
        <f t="shared" si="21"/>
        <v>5490186036.580101</v>
      </c>
      <c r="M88">
        <f t="shared" si="22"/>
        <v>39388300.589965388</v>
      </c>
      <c r="N88">
        <f t="shared" si="23"/>
        <v>0</v>
      </c>
      <c r="O88">
        <f t="shared" si="24"/>
        <v>144043499.74092621</v>
      </c>
      <c r="P88">
        <f t="shared" si="25"/>
        <v>39190023.692561202</v>
      </c>
      <c r="Q88">
        <f t="shared" si="26"/>
        <v>-5564939770.8577557</v>
      </c>
      <c r="R88">
        <f t="shared" si="27"/>
        <v>75897046.618950367</v>
      </c>
      <c r="S88">
        <f t="shared" si="28"/>
        <v>44884480.628417857</v>
      </c>
      <c r="T88">
        <f t="shared" si="29"/>
        <v>6388227.8739854125</v>
      </c>
      <c r="U88">
        <f t="shared" si="30"/>
        <v>275037844.86715174</v>
      </c>
    </row>
    <row r="89" spans="1:21" x14ac:dyDescent="0.25">
      <c r="A89" s="8">
        <v>41365</v>
      </c>
      <c r="B89" s="9">
        <v>251523569.77759001</v>
      </c>
      <c r="C89" s="10">
        <v>362.2</v>
      </c>
      <c r="D89" s="10">
        <v>0</v>
      </c>
      <c r="E89" s="10">
        <v>30</v>
      </c>
      <c r="F89" s="6">
        <v>21</v>
      </c>
      <c r="G89">
        <f t="shared" si="31"/>
        <v>2013</v>
      </c>
      <c r="H89" s="28">
        <v>659137.87737227057</v>
      </c>
      <c r="I89">
        <v>1.0399154156293673</v>
      </c>
      <c r="J89">
        <v>151685</v>
      </c>
      <c r="L89">
        <f t="shared" si="21"/>
        <v>5490186036.580101</v>
      </c>
      <c r="M89">
        <f t="shared" si="22"/>
        <v>24517000.298479915</v>
      </c>
      <c r="N89">
        <f t="shared" si="23"/>
        <v>0</v>
      </c>
      <c r="O89">
        <f t="shared" si="24"/>
        <v>139396935.23315439</v>
      </c>
      <c r="P89">
        <f t="shared" si="25"/>
        <v>41149524.877189264</v>
      </c>
      <c r="Q89">
        <f t="shared" si="26"/>
        <v>-5564939770.8577557</v>
      </c>
      <c r="R89">
        <f t="shared" si="27"/>
        <v>75942536.239926398</v>
      </c>
      <c r="S89">
        <f t="shared" si="28"/>
        <v>44939097.464415014</v>
      </c>
      <c r="T89">
        <f t="shared" si="29"/>
        <v>6391430.2255504439</v>
      </c>
      <c r="U89">
        <f t="shared" si="30"/>
        <v>257582790.06106117</v>
      </c>
    </row>
    <row r="90" spans="1:21" x14ac:dyDescent="0.25">
      <c r="A90" s="8">
        <v>41395</v>
      </c>
      <c r="B90" s="9">
        <v>259256155.34336001</v>
      </c>
      <c r="C90" s="10">
        <v>122.2</v>
      </c>
      <c r="D90" s="10">
        <v>27</v>
      </c>
      <c r="E90" s="10">
        <v>31</v>
      </c>
      <c r="F90" s="6">
        <v>22</v>
      </c>
      <c r="G90">
        <f t="shared" si="31"/>
        <v>2013</v>
      </c>
      <c r="H90" s="28">
        <v>659532.93796485395</v>
      </c>
      <c r="I90">
        <v>1.0411808171425663</v>
      </c>
      <c r="J90">
        <v>151840</v>
      </c>
      <c r="L90">
        <f t="shared" si="21"/>
        <v>5490186036.580101</v>
      </c>
      <c r="M90">
        <f t="shared" si="22"/>
        <v>8271610.8130155876</v>
      </c>
      <c r="N90">
        <f t="shared" si="23"/>
        <v>19593690.844416179</v>
      </c>
      <c r="O90">
        <f t="shared" si="24"/>
        <v>144043499.74092621</v>
      </c>
      <c r="P90">
        <f t="shared" si="25"/>
        <v>43109026.061817318</v>
      </c>
      <c r="Q90">
        <f t="shared" si="26"/>
        <v>-5564939770.8577557</v>
      </c>
      <c r="R90">
        <f t="shared" si="27"/>
        <v>75988053.125541955</v>
      </c>
      <c r="S90">
        <f t="shared" si="28"/>
        <v>44993780.759881742</v>
      </c>
      <c r="T90">
        <f t="shared" si="29"/>
        <v>6397961.3372949166</v>
      </c>
      <c r="U90">
        <f t="shared" si="30"/>
        <v>267643888.40523946</v>
      </c>
    </row>
    <row r="91" spans="1:21" x14ac:dyDescent="0.25">
      <c r="A91" s="8">
        <v>41426</v>
      </c>
      <c r="B91" s="9">
        <v>276460042.34591997</v>
      </c>
      <c r="C91" s="10">
        <v>41.1</v>
      </c>
      <c r="D91" s="10">
        <v>52.7</v>
      </c>
      <c r="E91" s="10">
        <v>30</v>
      </c>
      <c r="F91" s="6">
        <v>20</v>
      </c>
      <c r="G91">
        <f t="shared" si="31"/>
        <v>2013</v>
      </c>
      <c r="H91" s="28">
        <v>659928.23534078291</v>
      </c>
      <c r="I91">
        <v>1.0424477584357947</v>
      </c>
      <c r="J91">
        <v>151854</v>
      </c>
      <c r="L91">
        <f t="shared" si="21"/>
        <v>5490186036.580101</v>
      </c>
      <c r="M91">
        <f t="shared" si="22"/>
        <v>2782022.9493857664</v>
      </c>
      <c r="N91">
        <f t="shared" si="23"/>
        <v>38243981.759286396</v>
      </c>
      <c r="O91">
        <f t="shared" si="24"/>
        <v>139396935.23315439</v>
      </c>
      <c r="P91">
        <f t="shared" si="25"/>
        <v>39190023.692561202</v>
      </c>
      <c r="Q91">
        <f t="shared" si="26"/>
        <v>-5564939770.8577557</v>
      </c>
      <c r="R91">
        <f t="shared" si="27"/>
        <v>76033597.292138338</v>
      </c>
      <c r="S91">
        <f t="shared" si="28"/>
        <v>45048530.595687978</v>
      </c>
      <c r="T91">
        <f t="shared" si="29"/>
        <v>6398551.244162159</v>
      </c>
      <c r="U91">
        <f t="shared" si="30"/>
        <v>272339908.48872083</v>
      </c>
    </row>
    <row r="92" spans="1:21" x14ac:dyDescent="0.25">
      <c r="A92" s="8">
        <v>41456</v>
      </c>
      <c r="B92" s="9">
        <v>321327185.60056001</v>
      </c>
      <c r="C92" s="10">
        <v>7.1</v>
      </c>
      <c r="D92" s="10">
        <v>112.9</v>
      </c>
      <c r="E92" s="10">
        <v>31</v>
      </c>
      <c r="F92" s="6">
        <v>22</v>
      </c>
      <c r="G92">
        <f t="shared" si="31"/>
        <v>2013</v>
      </c>
      <c r="H92" s="28">
        <v>660323.76964197587</v>
      </c>
      <c r="I92">
        <v>1.0437162413827055</v>
      </c>
      <c r="J92">
        <v>152090</v>
      </c>
      <c r="L92">
        <f t="shared" si="21"/>
        <v>5490186036.580101</v>
      </c>
      <c r="M92">
        <f t="shared" si="22"/>
        <v>480592.7722783197</v>
      </c>
      <c r="N92">
        <f t="shared" si="23"/>
        <v>81930655.419799507</v>
      </c>
      <c r="O92">
        <f t="shared" si="24"/>
        <v>144043499.74092621</v>
      </c>
      <c r="P92">
        <f t="shared" si="25"/>
        <v>43109026.061817318</v>
      </c>
      <c r="Q92">
        <f t="shared" si="26"/>
        <v>-5564939770.8577557</v>
      </c>
      <c r="R92">
        <f t="shared" si="27"/>
        <v>76079168.756066695</v>
      </c>
      <c r="S92">
        <f t="shared" si="28"/>
        <v>45103347.052802108</v>
      </c>
      <c r="T92">
        <f t="shared" si="29"/>
        <v>6408495.388495679</v>
      </c>
      <c r="U92">
        <f t="shared" si="30"/>
        <v>322401050.91453135</v>
      </c>
    </row>
    <row r="93" spans="1:21" x14ac:dyDescent="0.25">
      <c r="A93" s="8">
        <v>41487</v>
      </c>
      <c r="B93" s="9">
        <v>294037259.60016</v>
      </c>
      <c r="C93" s="10">
        <v>18.399999999999999</v>
      </c>
      <c r="D93" s="10">
        <v>63.4</v>
      </c>
      <c r="E93" s="10">
        <v>31</v>
      </c>
      <c r="F93" s="6">
        <v>21</v>
      </c>
      <c r="G93">
        <f t="shared" si="31"/>
        <v>2013</v>
      </c>
      <c r="H93" s="28">
        <v>660719.54101043625</v>
      </c>
      <c r="I93">
        <v>1.0449862678592305</v>
      </c>
      <c r="J93">
        <v>152092</v>
      </c>
      <c r="L93">
        <f t="shared" si="21"/>
        <v>5490186036.580101</v>
      </c>
      <c r="M93">
        <f t="shared" si="22"/>
        <v>1245479.8605522651</v>
      </c>
      <c r="N93">
        <f t="shared" si="23"/>
        <v>46008888.871703178</v>
      </c>
      <c r="O93">
        <f t="shared" si="24"/>
        <v>144043499.74092621</v>
      </c>
      <c r="P93">
        <f t="shared" si="25"/>
        <v>41149524.877189264</v>
      </c>
      <c r="Q93">
        <f t="shared" si="26"/>
        <v>-5564939770.8577557</v>
      </c>
      <c r="R93">
        <f t="shared" si="27"/>
        <v>76124767.533687919</v>
      </c>
      <c r="S93">
        <f t="shared" si="28"/>
        <v>45158230.21229101</v>
      </c>
      <c r="T93">
        <f t="shared" si="29"/>
        <v>6408579.6609052848</v>
      </c>
      <c r="U93">
        <f t="shared" si="30"/>
        <v>285385236.47960001</v>
      </c>
    </row>
    <row r="94" spans="1:21" x14ac:dyDescent="0.25">
      <c r="A94" s="8">
        <v>41518</v>
      </c>
      <c r="B94" s="9">
        <v>263616852.67688</v>
      </c>
      <c r="C94" s="10">
        <v>94.9</v>
      </c>
      <c r="D94" s="10">
        <v>26</v>
      </c>
      <c r="E94" s="10">
        <v>30</v>
      </c>
      <c r="F94" s="6">
        <v>20</v>
      </c>
      <c r="G94">
        <f t="shared" si="31"/>
        <v>2013</v>
      </c>
      <c r="H94" s="28">
        <v>661115.54958825244</v>
      </c>
      <c r="I94">
        <v>1.0462578397435851</v>
      </c>
      <c r="J94">
        <v>152204</v>
      </c>
      <c r="L94">
        <f t="shared" si="21"/>
        <v>5490186036.580101</v>
      </c>
      <c r="M94">
        <f t="shared" si="22"/>
        <v>6423697.7590440204</v>
      </c>
      <c r="N94">
        <f t="shared" si="23"/>
        <v>18867998.590919286</v>
      </c>
      <c r="O94">
        <f t="shared" si="24"/>
        <v>139396935.23315439</v>
      </c>
      <c r="P94">
        <f t="shared" si="25"/>
        <v>39190023.692561202</v>
      </c>
      <c r="Q94">
        <f t="shared" si="26"/>
        <v>-5564939770.8577557</v>
      </c>
      <c r="R94">
        <f t="shared" si="27"/>
        <v>76170393.64137274</v>
      </c>
      <c r="S94">
        <f t="shared" si="28"/>
        <v>45213180.155320205</v>
      </c>
      <c r="T94">
        <f t="shared" si="29"/>
        <v>6413298.915843226</v>
      </c>
      <c r="U94">
        <f t="shared" si="30"/>
        <v>256921793.71056014</v>
      </c>
    </row>
    <row r="95" spans="1:21" x14ac:dyDescent="0.25">
      <c r="A95" s="8">
        <v>41548</v>
      </c>
      <c r="B95" s="9">
        <v>260620451.12983999</v>
      </c>
      <c r="C95" s="10">
        <v>226.6</v>
      </c>
      <c r="D95" s="10">
        <v>2.6</v>
      </c>
      <c r="E95" s="10">
        <v>31</v>
      </c>
      <c r="F95" s="6">
        <v>22</v>
      </c>
      <c r="G95">
        <f t="shared" si="31"/>
        <v>2013</v>
      </c>
      <c r="H95" s="28">
        <v>661511.79551759828</v>
      </c>
      <c r="I95">
        <v>1.0475309589162694</v>
      </c>
      <c r="J95">
        <v>152415</v>
      </c>
      <c r="L95">
        <f t="shared" si="21"/>
        <v>5490186036.580101</v>
      </c>
      <c r="M95">
        <f t="shared" si="22"/>
        <v>15338355.23919257</v>
      </c>
      <c r="N95">
        <f t="shared" si="23"/>
        <v>1886799.8590919285</v>
      </c>
      <c r="O95">
        <f t="shared" si="24"/>
        <v>144043499.74092621</v>
      </c>
      <c r="P95">
        <f t="shared" si="25"/>
        <v>43109026.061817318</v>
      </c>
      <c r="Q95">
        <f t="shared" si="26"/>
        <v>-5564939770.8577557</v>
      </c>
      <c r="R95">
        <f t="shared" si="27"/>
        <v>76216047.095501691</v>
      </c>
      <c r="S95">
        <f t="shared" si="28"/>
        <v>45268196.963153996</v>
      </c>
      <c r="T95">
        <f t="shared" si="29"/>
        <v>6422189.6550566694</v>
      </c>
      <c r="U95">
        <f t="shared" si="30"/>
        <v>257530380.33708537</v>
      </c>
    </row>
    <row r="96" spans="1:21" x14ac:dyDescent="0.25">
      <c r="A96" s="8">
        <v>41579</v>
      </c>
      <c r="B96" s="9">
        <v>264051626.00784001</v>
      </c>
      <c r="C96" s="10">
        <v>492.1</v>
      </c>
      <c r="D96" s="10">
        <v>0</v>
      </c>
      <c r="E96" s="10">
        <v>30</v>
      </c>
      <c r="F96" s="6">
        <v>21</v>
      </c>
      <c r="G96">
        <f t="shared" si="31"/>
        <v>2013</v>
      </c>
      <c r="H96" s="28">
        <v>661908.27894073271</v>
      </c>
      <c r="I96">
        <v>1.0488056272600721</v>
      </c>
      <c r="J96">
        <v>152527</v>
      </c>
      <c r="L96">
        <f t="shared" si="21"/>
        <v>5490186036.580101</v>
      </c>
      <c r="M96">
        <f t="shared" si="22"/>
        <v>33309817.357487485</v>
      </c>
      <c r="N96">
        <f t="shared" si="23"/>
        <v>0</v>
      </c>
      <c r="O96">
        <f t="shared" si="24"/>
        <v>139396935.23315439</v>
      </c>
      <c r="P96">
        <f t="shared" si="25"/>
        <v>41149524.877189264</v>
      </c>
      <c r="Q96">
        <f t="shared" si="26"/>
        <v>-5564939770.8577557</v>
      </c>
      <c r="R96">
        <f t="shared" si="27"/>
        <v>76261727.912465125</v>
      </c>
      <c r="S96">
        <f t="shared" si="28"/>
        <v>45323280.717155553</v>
      </c>
      <c r="T96">
        <f t="shared" si="29"/>
        <v>6426908.9099946115</v>
      </c>
      <c r="U96">
        <f t="shared" si="30"/>
        <v>267114460.72979224</v>
      </c>
    </row>
    <row r="97" spans="1:21" x14ac:dyDescent="0.25">
      <c r="A97" s="8">
        <v>41609</v>
      </c>
      <c r="B97" s="9">
        <v>286523069.48232001</v>
      </c>
      <c r="C97" s="10">
        <v>687.7</v>
      </c>
      <c r="D97" s="10">
        <v>0</v>
      </c>
      <c r="E97" s="10">
        <v>31</v>
      </c>
      <c r="F97" s="6">
        <v>20</v>
      </c>
      <c r="G97">
        <f t="shared" si="31"/>
        <v>2013</v>
      </c>
      <c r="H97" s="28">
        <v>662304.99999999977</v>
      </c>
      <c r="I97">
        <v>1.0500818466600732</v>
      </c>
      <c r="J97">
        <v>152662</v>
      </c>
      <c r="L97">
        <f t="shared" si="21"/>
        <v>5490186036.580101</v>
      </c>
      <c r="M97">
        <f t="shared" si="22"/>
        <v>46549809.788140915</v>
      </c>
      <c r="N97">
        <f t="shared" si="23"/>
        <v>0</v>
      </c>
      <c r="O97">
        <f t="shared" si="24"/>
        <v>144043499.74092621</v>
      </c>
      <c r="P97">
        <f t="shared" si="25"/>
        <v>39190023.692561202</v>
      </c>
      <c r="Q97">
        <f t="shared" si="26"/>
        <v>-5564939770.8577557</v>
      </c>
      <c r="R97">
        <f t="shared" si="27"/>
        <v>76307436.108663231</v>
      </c>
      <c r="S97">
        <f t="shared" si="28"/>
        <v>45378431.498787068</v>
      </c>
      <c r="T97">
        <f t="shared" si="29"/>
        <v>6432597.2976430226</v>
      </c>
      <c r="U97">
        <f t="shared" si="30"/>
        <v>283148063.84906685</v>
      </c>
    </row>
    <row r="98" spans="1:21" x14ac:dyDescent="0.25">
      <c r="A98" s="8">
        <v>41640</v>
      </c>
      <c r="B98" s="9">
        <v>305527740.50727999</v>
      </c>
      <c r="C98" s="10">
        <v>843.9</v>
      </c>
      <c r="D98" s="10">
        <v>0</v>
      </c>
      <c r="E98" s="10">
        <v>31</v>
      </c>
      <c r="F98" s="6">
        <v>22</v>
      </c>
      <c r="G98">
        <f t="shared" si="31"/>
        <v>2014</v>
      </c>
      <c r="H98" s="28">
        <v>662715.6798430573</v>
      </c>
      <c r="I98">
        <v>1.0524101761604949</v>
      </c>
      <c r="J98">
        <v>152684</v>
      </c>
      <c r="L98">
        <f t="shared" ref="L98:L129" si="32">WSkWh</f>
        <v>5490186036.580101</v>
      </c>
      <c r="M98">
        <f t="shared" ref="M98:M129" si="33">LonHDD*C98</f>
        <v>57122850.778263941</v>
      </c>
      <c r="N98">
        <f t="shared" ref="N98:N129" si="34">LonCDD*D98</f>
        <v>0</v>
      </c>
      <c r="O98">
        <f t="shared" ref="O98:O129" si="35">MonthDays*E98</f>
        <v>144043499.74092621</v>
      </c>
      <c r="P98">
        <f t="shared" ref="P98:P129" si="36">PeakDays*F98</f>
        <v>43109026.061817318</v>
      </c>
      <c r="Q98">
        <f t="shared" ref="Q98:Q129" si="37">Year*G98</f>
        <v>-5567704271.4890804</v>
      </c>
      <c r="R98">
        <f t="shared" ref="R98:R129" si="38">Population*H98</f>
        <v>76354752.565409333</v>
      </c>
      <c r="S98">
        <f t="shared" ref="S98:S129" si="39">OntGDP*I98</f>
        <v>45479048.361251213</v>
      </c>
      <c r="T98">
        <f t="shared" ref="T98:T129" si="40">Customers*J98</f>
        <v>6433524.2941486901</v>
      </c>
      <c r="U98">
        <f t="shared" ref="U98:U129" si="41">SUM(L98:T98)</f>
        <v>295024466.89283681</v>
      </c>
    </row>
    <row r="99" spans="1:21" x14ac:dyDescent="0.25">
      <c r="A99" s="8">
        <v>41671</v>
      </c>
      <c r="B99" s="9">
        <v>270783682.37704003</v>
      </c>
      <c r="C99" s="10">
        <v>790</v>
      </c>
      <c r="D99" s="10">
        <v>0</v>
      </c>
      <c r="E99" s="10">
        <v>28</v>
      </c>
      <c r="F99" s="6">
        <v>19</v>
      </c>
      <c r="G99">
        <f t="shared" si="31"/>
        <v>2014</v>
      </c>
      <c r="H99" s="28">
        <v>663126.6143390818</v>
      </c>
      <c r="I99">
        <v>1.0547436682282718</v>
      </c>
      <c r="J99">
        <v>152793</v>
      </c>
      <c r="L99">
        <f t="shared" si="32"/>
        <v>5490186036.580101</v>
      </c>
      <c r="M99">
        <f t="shared" si="33"/>
        <v>53474407.056320086</v>
      </c>
      <c r="N99">
        <f t="shared" si="34"/>
        <v>0</v>
      </c>
      <c r="O99">
        <f t="shared" si="35"/>
        <v>130103806.21761078</v>
      </c>
      <c r="P99">
        <f t="shared" si="36"/>
        <v>37230522.50793314</v>
      </c>
      <c r="Q99">
        <f t="shared" si="37"/>
        <v>-5567704271.4890804</v>
      </c>
      <c r="R99">
        <f t="shared" si="38"/>
        <v>76402098.361983776</v>
      </c>
      <c r="S99">
        <f t="shared" si="39"/>
        <v>45579888.319857657</v>
      </c>
      <c r="T99">
        <f t="shared" si="40"/>
        <v>6438117.1404722221</v>
      </c>
      <c r="U99">
        <f t="shared" si="41"/>
        <v>271710604.69519842</v>
      </c>
    </row>
    <row r="100" spans="1:21" x14ac:dyDescent="0.25">
      <c r="A100" s="8">
        <v>41699</v>
      </c>
      <c r="B100" s="9">
        <v>288299673.04279995</v>
      </c>
      <c r="C100" s="10">
        <v>716.8</v>
      </c>
      <c r="D100" s="10">
        <v>0</v>
      </c>
      <c r="E100" s="10">
        <v>31</v>
      </c>
      <c r="F100" s="6">
        <v>21</v>
      </c>
      <c r="G100">
        <f t="shared" si="31"/>
        <v>2014</v>
      </c>
      <c r="H100" s="28">
        <v>663537.80364597798</v>
      </c>
      <c r="I100">
        <v>1.0570823343102815</v>
      </c>
      <c r="J100">
        <v>152821</v>
      </c>
      <c r="L100">
        <f t="shared" si="32"/>
        <v>5490186036.580101</v>
      </c>
      <c r="M100">
        <f t="shared" si="33"/>
        <v>48519563.263253458</v>
      </c>
      <c r="N100">
        <f t="shared" si="34"/>
        <v>0</v>
      </c>
      <c r="O100">
        <f t="shared" si="35"/>
        <v>144043499.74092621</v>
      </c>
      <c r="P100">
        <f t="shared" si="36"/>
        <v>41149524.877189264</v>
      </c>
      <c r="Q100">
        <f t="shared" si="37"/>
        <v>-5567704271.4890804</v>
      </c>
      <c r="R100">
        <f t="shared" si="38"/>
        <v>76449473.516579539</v>
      </c>
      <c r="S100">
        <f t="shared" si="39"/>
        <v>45680951.869273886</v>
      </c>
      <c r="T100">
        <f t="shared" si="40"/>
        <v>6439296.954206707</v>
      </c>
      <c r="U100">
        <f t="shared" si="41"/>
        <v>284764075.31244934</v>
      </c>
    </row>
    <row r="101" spans="1:21" x14ac:dyDescent="0.25">
      <c r="A101" s="8">
        <v>41730</v>
      </c>
      <c r="B101" s="9">
        <v>244855513.01592001</v>
      </c>
      <c r="C101" s="10">
        <v>353.8</v>
      </c>
      <c r="D101" s="10">
        <v>0</v>
      </c>
      <c r="E101" s="10">
        <v>30</v>
      </c>
      <c r="F101" s="6">
        <v>20</v>
      </c>
      <c r="G101">
        <f t="shared" si="31"/>
        <v>2014</v>
      </c>
      <c r="H101" s="28">
        <v>663949.24792174809</v>
      </c>
      <c r="I101">
        <v>1.0594261858787823</v>
      </c>
      <c r="J101">
        <v>152898</v>
      </c>
      <c r="L101">
        <f t="shared" si="32"/>
        <v>5490186036.580101</v>
      </c>
      <c r="M101">
        <f t="shared" si="33"/>
        <v>23948411.666488666</v>
      </c>
      <c r="N101">
        <f t="shared" si="34"/>
        <v>0</v>
      </c>
      <c r="O101">
        <f t="shared" si="35"/>
        <v>139396935.23315439</v>
      </c>
      <c r="P101">
        <f t="shared" si="36"/>
        <v>39190023.692561202</v>
      </c>
      <c r="Q101">
        <f t="shared" si="37"/>
        <v>-5567704271.4890804</v>
      </c>
      <c r="R101">
        <f t="shared" si="38"/>
        <v>76496878.047400832</v>
      </c>
      <c r="S101">
        <f t="shared" si="39"/>
        <v>45782239.505264193</v>
      </c>
      <c r="T101">
        <f t="shared" si="40"/>
        <v>6442541.4419765426</v>
      </c>
      <c r="U101">
        <f t="shared" si="41"/>
        <v>253738794.67786625</v>
      </c>
    </row>
    <row r="102" spans="1:21" x14ac:dyDescent="0.25">
      <c r="A102" s="8">
        <v>41760</v>
      </c>
      <c r="B102" s="9">
        <v>251891961.47196001</v>
      </c>
      <c r="C102" s="10">
        <v>142.5</v>
      </c>
      <c r="D102" s="10">
        <v>12.2</v>
      </c>
      <c r="E102" s="10">
        <v>31</v>
      </c>
      <c r="F102" s="6">
        <v>21</v>
      </c>
      <c r="G102">
        <f t="shared" si="31"/>
        <v>2014</v>
      </c>
      <c r="H102" s="28">
        <v>664360.94732449227</v>
      </c>
      <c r="I102">
        <v>1.0617752344314695</v>
      </c>
      <c r="J102">
        <v>152921</v>
      </c>
      <c r="L102">
        <f t="shared" si="32"/>
        <v>5490186036.580101</v>
      </c>
      <c r="M102">
        <f t="shared" si="33"/>
        <v>9645700.0069944449</v>
      </c>
      <c r="N102">
        <f t="shared" si="34"/>
        <v>8853445.4926621243</v>
      </c>
      <c r="O102">
        <f t="shared" si="35"/>
        <v>144043499.74092621</v>
      </c>
      <c r="P102">
        <f t="shared" si="36"/>
        <v>41149524.877189264</v>
      </c>
      <c r="Q102">
        <f t="shared" si="37"/>
        <v>-5567704271.4890804</v>
      </c>
      <c r="R102">
        <f t="shared" si="38"/>
        <v>76544311.972663179</v>
      </c>
      <c r="S102">
        <f t="shared" si="39"/>
        <v>45883751.724692121</v>
      </c>
      <c r="T102">
        <f t="shared" si="40"/>
        <v>6443510.5746870125</v>
      </c>
      <c r="U102">
        <f t="shared" si="41"/>
        <v>255045509.48083496</v>
      </c>
    </row>
    <row r="103" spans="1:21" x14ac:dyDescent="0.25">
      <c r="A103" s="8">
        <v>41791</v>
      </c>
      <c r="B103" s="9">
        <v>283978631.817375</v>
      </c>
      <c r="C103" s="10">
        <v>19.7</v>
      </c>
      <c r="D103" s="10">
        <v>71.900000000000006</v>
      </c>
      <c r="E103" s="10">
        <v>30</v>
      </c>
      <c r="F103" s="6">
        <v>21</v>
      </c>
      <c r="G103">
        <f t="shared" si="31"/>
        <v>2014</v>
      </c>
      <c r="H103" s="28">
        <v>664772.90201240883</v>
      </c>
      <c r="I103">
        <v>1.0641294914915322</v>
      </c>
      <c r="J103">
        <v>153261</v>
      </c>
      <c r="L103">
        <f t="shared" si="32"/>
        <v>5490186036.580101</v>
      </c>
      <c r="M103">
        <f t="shared" si="33"/>
        <v>1333475.7202651969</v>
      </c>
      <c r="N103">
        <f t="shared" si="34"/>
        <v>52177273.026426792</v>
      </c>
      <c r="O103">
        <f t="shared" si="35"/>
        <v>139396935.23315439</v>
      </c>
      <c r="P103">
        <f t="shared" si="36"/>
        <v>41149524.877189264</v>
      </c>
      <c r="Q103">
        <f t="shared" si="37"/>
        <v>-5567704271.4890804</v>
      </c>
      <c r="R103">
        <f t="shared" si="38"/>
        <v>76591775.310593382</v>
      </c>
      <c r="S103">
        <f t="shared" si="39"/>
        <v>45985489.025522895</v>
      </c>
      <c r="T103">
        <f t="shared" si="40"/>
        <v>6457836.8843200486</v>
      </c>
      <c r="U103">
        <f t="shared" si="41"/>
        <v>285574075.16849345</v>
      </c>
    </row>
    <row r="104" spans="1:21" x14ac:dyDescent="0.25">
      <c r="A104" s="8">
        <v>41821</v>
      </c>
      <c r="B104" s="9">
        <v>286546351.34231502</v>
      </c>
      <c r="C104" s="10">
        <v>21.5</v>
      </c>
      <c r="D104" s="10">
        <v>47.6</v>
      </c>
      <c r="E104" s="10">
        <v>31</v>
      </c>
      <c r="F104" s="6">
        <v>22</v>
      </c>
      <c r="G104">
        <f t="shared" si="31"/>
        <v>2014</v>
      </c>
      <c r="H104" s="28">
        <v>665185.11214379419</v>
      </c>
      <c r="I104">
        <v>1.0664889686077097</v>
      </c>
      <c r="J104">
        <v>153625</v>
      </c>
      <c r="L104">
        <f t="shared" si="32"/>
        <v>5490186036.580101</v>
      </c>
      <c r="M104">
        <f t="shared" si="33"/>
        <v>1455316.1414061794</v>
      </c>
      <c r="N104">
        <f t="shared" si="34"/>
        <v>34542951.266452231</v>
      </c>
      <c r="O104">
        <f t="shared" si="35"/>
        <v>144043499.74092621</v>
      </c>
      <c r="P104">
        <f t="shared" si="36"/>
        <v>43109026.061817318</v>
      </c>
      <c r="Q104">
        <f t="shared" si="37"/>
        <v>-5567704271.4890804</v>
      </c>
      <c r="R104">
        <f t="shared" si="38"/>
        <v>76639268.079429537</v>
      </c>
      <c r="S104">
        <f t="shared" si="39"/>
        <v>46087451.906825878</v>
      </c>
      <c r="T104">
        <f t="shared" si="40"/>
        <v>6473174.4628683589</v>
      </c>
      <c r="U104">
        <f t="shared" si="41"/>
        <v>274832452.75074518</v>
      </c>
    </row>
    <row r="105" spans="1:21" x14ac:dyDescent="0.25">
      <c r="A105" s="8">
        <v>41852</v>
      </c>
      <c r="B105" s="9">
        <v>283846898.55574501</v>
      </c>
      <c r="C105" s="10">
        <v>14.5</v>
      </c>
      <c r="D105" s="10">
        <v>53.4</v>
      </c>
      <c r="E105" s="10">
        <v>31</v>
      </c>
      <c r="F105" s="6">
        <v>20</v>
      </c>
      <c r="G105">
        <f t="shared" si="31"/>
        <v>2014</v>
      </c>
      <c r="H105" s="28">
        <v>665597.57787704282</v>
      </c>
      <c r="I105">
        <v>1.0688536773543476</v>
      </c>
      <c r="J105">
        <v>153646</v>
      </c>
      <c r="L105">
        <f t="shared" si="32"/>
        <v>5490186036.580101</v>
      </c>
      <c r="M105">
        <f t="shared" si="33"/>
        <v>981492.28141346993</v>
      </c>
      <c r="N105">
        <f t="shared" si="34"/>
        <v>38751966.33673422</v>
      </c>
      <c r="O105">
        <f t="shared" si="35"/>
        <v>144043499.74092621</v>
      </c>
      <c r="P105">
        <f t="shared" si="36"/>
        <v>39190023.692561202</v>
      </c>
      <c r="Q105">
        <f t="shared" si="37"/>
        <v>-5567704271.4890804</v>
      </c>
      <c r="R105">
        <f t="shared" si="38"/>
        <v>76686790.297421068</v>
      </c>
      <c r="S105">
        <f t="shared" si="39"/>
        <v>46189640.868776977</v>
      </c>
      <c r="T105">
        <f t="shared" si="40"/>
        <v>6474059.323169223</v>
      </c>
      <c r="U105">
        <f t="shared" si="41"/>
        <v>274799237.63202167</v>
      </c>
    </row>
    <row r="106" spans="1:21" x14ac:dyDescent="0.25">
      <c r="A106" s="8">
        <v>41883</v>
      </c>
      <c r="B106" s="9">
        <v>261882965.454395</v>
      </c>
      <c r="C106" s="10">
        <v>86.2</v>
      </c>
      <c r="D106" s="10">
        <v>17.600000000000001</v>
      </c>
      <c r="E106" s="10">
        <v>30</v>
      </c>
      <c r="F106" s="6">
        <v>21</v>
      </c>
      <c r="G106">
        <f t="shared" si="31"/>
        <v>2014</v>
      </c>
      <c r="H106" s="28">
        <v>666010.29937064752</v>
      </c>
      <c r="I106">
        <v>1.0712236293314559</v>
      </c>
      <c r="J106">
        <v>153924</v>
      </c>
      <c r="L106">
        <f t="shared" si="32"/>
        <v>5490186036.580101</v>
      </c>
      <c r="M106">
        <f t="shared" si="33"/>
        <v>5834802.3901959388</v>
      </c>
      <c r="N106">
        <f t="shared" si="34"/>
        <v>12772183.661545362</v>
      </c>
      <c r="O106">
        <f t="shared" si="35"/>
        <v>139396935.23315439</v>
      </c>
      <c r="P106">
        <f t="shared" si="36"/>
        <v>41149524.877189264</v>
      </c>
      <c r="Q106">
        <f t="shared" si="37"/>
        <v>-5567704271.4890804</v>
      </c>
      <c r="R106">
        <f t="shared" si="38"/>
        <v>76734341.982828721</v>
      </c>
      <c r="S106">
        <f t="shared" si="39"/>
        <v>46292056.412661187</v>
      </c>
      <c r="T106">
        <f t="shared" si="40"/>
        <v>6485773.1881044703</v>
      </c>
      <c r="U106">
        <f t="shared" si="41"/>
        <v>251147382.83670053</v>
      </c>
    </row>
    <row r="107" spans="1:21" x14ac:dyDescent="0.25">
      <c r="A107" s="8">
        <v>41913</v>
      </c>
      <c r="B107" s="9">
        <v>246291396.49902502</v>
      </c>
      <c r="C107" s="10">
        <v>247.1</v>
      </c>
      <c r="D107" s="10">
        <v>0</v>
      </c>
      <c r="E107" s="10">
        <v>31</v>
      </c>
      <c r="F107" s="6">
        <v>22</v>
      </c>
      <c r="G107">
        <f t="shared" si="31"/>
        <v>2014</v>
      </c>
      <c r="H107" s="28">
        <v>666423.27678319928</v>
      </c>
      <c r="I107">
        <v>1.0735988361647646</v>
      </c>
      <c r="J107">
        <v>154186</v>
      </c>
      <c r="L107">
        <f t="shared" si="32"/>
        <v>5490186036.580101</v>
      </c>
      <c r="M107">
        <f t="shared" si="33"/>
        <v>16725982.257742649</v>
      </c>
      <c r="N107">
        <f t="shared" si="34"/>
        <v>0</v>
      </c>
      <c r="O107">
        <f t="shared" si="35"/>
        <v>144043499.74092621</v>
      </c>
      <c r="P107">
        <f t="shared" si="36"/>
        <v>43109026.061817318</v>
      </c>
      <c r="Q107">
        <f t="shared" si="37"/>
        <v>-5567704271.4890804</v>
      </c>
      <c r="R107">
        <f t="shared" si="38"/>
        <v>76781923.15392454</v>
      </c>
      <c r="S107">
        <f t="shared" si="39"/>
        <v>46394699.040874951</v>
      </c>
      <c r="T107">
        <f t="shared" si="40"/>
        <v>6496812.8737628693</v>
      </c>
      <c r="U107">
        <f t="shared" si="41"/>
        <v>256033708.22006878</v>
      </c>
    </row>
    <row r="108" spans="1:21" x14ac:dyDescent="0.25">
      <c r="A108" s="8">
        <v>41944</v>
      </c>
      <c r="B108" s="9">
        <v>259203542.59719998</v>
      </c>
      <c r="C108" s="10">
        <v>503.7</v>
      </c>
      <c r="D108" s="10">
        <v>0</v>
      </c>
      <c r="E108" s="10">
        <v>30</v>
      </c>
      <c r="F108" s="6">
        <v>20</v>
      </c>
      <c r="G108">
        <f t="shared" si="31"/>
        <v>2014</v>
      </c>
      <c r="H108" s="28">
        <v>666836.51027338742</v>
      </c>
      <c r="I108">
        <v>1.0759793095057817</v>
      </c>
      <c r="J108">
        <v>154214</v>
      </c>
      <c r="L108">
        <f t="shared" si="32"/>
        <v>5490186036.580101</v>
      </c>
      <c r="M108">
        <f t="shared" si="33"/>
        <v>34095011.18261826</v>
      </c>
      <c r="N108">
        <f t="shared" si="34"/>
        <v>0</v>
      </c>
      <c r="O108">
        <f t="shared" si="35"/>
        <v>139396935.23315439</v>
      </c>
      <c r="P108">
        <f t="shared" si="36"/>
        <v>39190023.692561202</v>
      </c>
      <c r="Q108">
        <f t="shared" si="37"/>
        <v>-5567704271.4890804</v>
      </c>
      <c r="R108">
        <f t="shared" si="38"/>
        <v>76829533.828991905</v>
      </c>
      <c r="S108">
        <f t="shared" si="39"/>
        <v>46497569.25692869</v>
      </c>
      <c r="T108">
        <f t="shared" si="40"/>
        <v>6497992.6874973541</v>
      </c>
      <c r="U108">
        <f t="shared" si="41"/>
        <v>264988830.97277209</v>
      </c>
    </row>
    <row r="109" spans="1:21" x14ac:dyDescent="0.25">
      <c r="A109" s="8">
        <v>41974</v>
      </c>
      <c r="B109" s="9">
        <v>264968874.82748997</v>
      </c>
      <c r="C109" s="10">
        <v>567.5</v>
      </c>
      <c r="D109" s="10">
        <v>0</v>
      </c>
      <c r="E109" s="10">
        <v>31</v>
      </c>
      <c r="F109" s="6">
        <v>21</v>
      </c>
      <c r="G109">
        <f t="shared" si="31"/>
        <v>2014</v>
      </c>
      <c r="H109" s="28">
        <v>667249.99999999965</v>
      </c>
      <c r="I109">
        <v>1.0783650610318489</v>
      </c>
      <c r="J109">
        <v>154305</v>
      </c>
      <c r="L109">
        <f t="shared" si="32"/>
        <v>5490186036.580101</v>
      </c>
      <c r="M109">
        <f t="shared" si="33"/>
        <v>38413577.220837526</v>
      </c>
      <c r="N109">
        <f t="shared" si="34"/>
        <v>0</v>
      </c>
      <c r="O109">
        <f t="shared" si="35"/>
        <v>144043499.74092621</v>
      </c>
      <c r="P109">
        <f t="shared" si="36"/>
        <v>41149524.877189264</v>
      </c>
      <c r="Q109">
        <f t="shared" si="37"/>
        <v>-5567704271.4890804</v>
      </c>
      <c r="R109">
        <f t="shared" si="38"/>
        <v>76877174.026325539</v>
      </c>
      <c r="S109">
        <f t="shared" si="39"/>
        <v>46600667.565449223</v>
      </c>
      <c r="T109">
        <f t="shared" si="40"/>
        <v>6501827.0821344312</v>
      </c>
      <c r="U109">
        <f t="shared" si="41"/>
        <v>276068035.60388279</v>
      </c>
    </row>
    <row r="110" spans="1:21" x14ac:dyDescent="0.25">
      <c r="A110" s="8">
        <v>42005</v>
      </c>
      <c r="B110" s="9">
        <v>295598619.00983995</v>
      </c>
      <c r="C110" s="10">
        <v>812.9</v>
      </c>
      <c r="D110" s="10">
        <v>0</v>
      </c>
      <c r="E110" s="10">
        <v>31</v>
      </c>
      <c r="F110">
        <v>21</v>
      </c>
      <c r="G110">
        <f t="shared" si="31"/>
        <v>2015</v>
      </c>
      <c r="H110" s="28">
        <v>667637.09581631713</v>
      </c>
      <c r="I110">
        <v>1.0805757217388059</v>
      </c>
      <c r="J110">
        <v>154492</v>
      </c>
      <c r="L110">
        <f t="shared" si="32"/>
        <v>5490186036.580101</v>
      </c>
      <c r="M110">
        <f t="shared" si="33"/>
        <v>55024487.969724804</v>
      </c>
      <c r="N110">
        <f t="shared" si="34"/>
        <v>0</v>
      </c>
      <c r="O110">
        <f t="shared" si="35"/>
        <v>144043499.74092621</v>
      </c>
      <c r="P110">
        <f t="shared" si="36"/>
        <v>41149524.877189264</v>
      </c>
      <c r="Q110">
        <f t="shared" si="37"/>
        <v>-5570468772.1204062</v>
      </c>
      <c r="R110">
        <f t="shared" si="38"/>
        <v>76921773.250658095</v>
      </c>
      <c r="S110">
        <f t="shared" si="39"/>
        <v>46696199.466868885</v>
      </c>
      <c r="T110">
        <f t="shared" si="40"/>
        <v>6509706.5524326013</v>
      </c>
      <c r="U110">
        <f t="shared" si="41"/>
        <v>290062456.31749451</v>
      </c>
    </row>
    <row r="111" spans="1:21" x14ac:dyDescent="0.25">
      <c r="A111" s="8">
        <v>42036</v>
      </c>
      <c r="B111" s="9">
        <v>273784130.83127999</v>
      </c>
      <c r="C111" s="10">
        <v>872.9</v>
      </c>
      <c r="D111" s="10">
        <v>0</v>
      </c>
      <c r="E111" s="10">
        <v>28</v>
      </c>
      <c r="F111">
        <v>19</v>
      </c>
      <c r="G111">
        <f t="shared" si="31"/>
        <v>2015</v>
      </c>
      <c r="H111" s="28">
        <v>668024.41620089347</v>
      </c>
      <c r="I111">
        <v>1.0827909143254928</v>
      </c>
      <c r="J111">
        <v>154573</v>
      </c>
      <c r="L111">
        <f t="shared" si="32"/>
        <v>5490186036.580101</v>
      </c>
      <c r="M111">
        <f t="shared" si="33"/>
        <v>59085835.341090888</v>
      </c>
      <c r="N111">
        <f t="shared" si="34"/>
        <v>0</v>
      </c>
      <c r="O111">
        <f t="shared" si="35"/>
        <v>130103806.21761078</v>
      </c>
      <c r="P111">
        <f t="shared" si="36"/>
        <v>37230522.50793314</v>
      </c>
      <c r="Q111">
        <f t="shared" si="37"/>
        <v>-5570468772.1204062</v>
      </c>
      <c r="R111">
        <f t="shared" si="38"/>
        <v>76966398.348610908</v>
      </c>
      <c r="S111">
        <f t="shared" si="39"/>
        <v>46791927.209778942</v>
      </c>
      <c r="T111">
        <f t="shared" si="40"/>
        <v>6513119.5850216486</v>
      </c>
      <c r="U111">
        <f t="shared" si="41"/>
        <v>276408873.66974151</v>
      </c>
    </row>
    <row r="112" spans="1:21" x14ac:dyDescent="0.25">
      <c r="A112" s="8">
        <v>42064</v>
      </c>
      <c r="B112" s="9">
        <v>274934256.05799997</v>
      </c>
      <c r="C112" s="10">
        <v>640.1</v>
      </c>
      <c r="D112" s="10">
        <v>0</v>
      </c>
      <c r="E112" s="10">
        <v>31</v>
      </c>
      <c r="F112">
        <v>22</v>
      </c>
      <c r="G112">
        <f t="shared" si="31"/>
        <v>2015</v>
      </c>
      <c r="H112" s="28">
        <v>668411.96128400927</v>
      </c>
      <c r="I112">
        <v>1.0850106480823145</v>
      </c>
      <c r="J112">
        <v>154699</v>
      </c>
      <c r="L112">
        <f t="shared" si="32"/>
        <v>5490186036.580101</v>
      </c>
      <c r="M112">
        <f t="shared" si="33"/>
        <v>43327807.540190488</v>
      </c>
      <c r="N112">
        <f t="shared" si="34"/>
        <v>0</v>
      </c>
      <c r="O112">
        <f t="shared" si="35"/>
        <v>144043499.74092621</v>
      </c>
      <c r="P112">
        <f t="shared" si="36"/>
        <v>43109026.061817318</v>
      </c>
      <c r="Q112">
        <f t="shared" si="37"/>
        <v>-5570468772.1204062</v>
      </c>
      <c r="R112">
        <f t="shared" si="38"/>
        <v>77011049.33519426</v>
      </c>
      <c r="S112">
        <f t="shared" si="39"/>
        <v>46887851.195656665</v>
      </c>
      <c r="T112">
        <f t="shared" si="40"/>
        <v>6518428.7468268331</v>
      </c>
      <c r="U112">
        <f t="shared" si="41"/>
        <v>280614927.08030629</v>
      </c>
    </row>
    <row r="113" spans="1:21" x14ac:dyDescent="0.25">
      <c r="A113" s="8">
        <v>42095</v>
      </c>
      <c r="B113" s="9">
        <v>243458062.73736</v>
      </c>
      <c r="C113" s="10">
        <v>336.6</v>
      </c>
      <c r="D113" s="10">
        <v>0</v>
      </c>
      <c r="E113" s="10">
        <v>30</v>
      </c>
      <c r="F113">
        <v>20</v>
      </c>
      <c r="G113">
        <f t="shared" si="31"/>
        <v>2015</v>
      </c>
      <c r="H113" s="28">
        <v>668799.73119602026</v>
      </c>
      <c r="I113">
        <v>1.087234932318722</v>
      </c>
      <c r="J113">
        <v>154713</v>
      </c>
      <c r="L113">
        <f t="shared" si="32"/>
        <v>5490186036.580101</v>
      </c>
      <c r="M113">
        <f t="shared" si="33"/>
        <v>22784158.753363721</v>
      </c>
      <c r="N113">
        <f t="shared" si="34"/>
        <v>0</v>
      </c>
      <c r="O113">
        <f t="shared" si="35"/>
        <v>139396935.23315439</v>
      </c>
      <c r="P113">
        <f t="shared" si="36"/>
        <v>39190023.692561202</v>
      </c>
      <c r="Q113">
        <f t="shared" si="37"/>
        <v>-5570468772.1204062</v>
      </c>
      <c r="R113">
        <f t="shared" si="38"/>
        <v>77055726.225427076</v>
      </c>
      <c r="S113">
        <f t="shared" si="39"/>
        <v>46983971.82680241</v>
      </c>
      <c r="T113">
        <f t="shared" si="40"/>
        <v>6519018.6536940755</v>
      </c>
      <c r="U113">
        <f t="shared" si="41"/>
        <v>251647098.84469748</v>
      </c>
    </row>
    <row r="114" spans="1:21" x14ac:dyDescent="0.25">
      <c r="A114" s="8">
        <v>42125</v>
      </c>
      <c r="B114" s="9">
        <v>259161560.15008003</v>
      </c>
      <c r="C114" s="10">
        <v>104.7</v>
      </c>
      <c r="D114" s="10">
        <v>34.9</v>
      </c>
      <c r="E114" s="10">
        <v>31</v>
      </c>
      <c r="F114">
        <v>20</v>
      </c>
      <c r="G114">
        <f t="shared" si="31"/>
        <v>2015</v>
      </c>
      <c r="H114" s="28">
        <v>669187.72606735781</v>
      </c>
      <c r="I114">
        <v>1.0894637763632502</v>
      </c>
      <c r="J114">
        <v>154828</v>
      </c>
      <c r="L114">
        <f t="shared" si="32"/>
        <v>5490186036.580101</v>
      </c>
      <c r="M114">
        <f t="shared" si="33"/>
        <v>7087051.1630338132</v>
      </c>
      <c r="N114">
        <f t="shared" si="34"/>
        <v>25326659.647041652</v>
      </c>
      <c r="O114">
        <f t="shared" si="35"/>
        <v>144043499.74092621</v>
      </c>
      <c r="P114">
        <f t="shared" si="36"/>
        <v>39190023.692561202</v>
      </c>
      <c r="Q114">
        <f t="shared" si="37"/>
        <v>-5570468772.1204062</v>
      </c>
      <c r="R114">
        <f t="shared" si="38"/>
        <v>77100429.034336984</v>
      </c>
      <c r="S114">
        <f t="shared" si="39"/>
        <v>47080289.506341189</v>
      </c>
      <c r="T114">
        <f t="shared" si="40"/>
        <v>6523864.3172464259</v>
      </c>
      <c r="U114">
        <f t="shared" si="41"/>
        <v>266069081.56118122</v>
      </c>
    </row>
    <row r="115" spans="1:21" x14ac:dyDescent="0.25">
      <c r="A115" s="8">
        <v>42156</v>
      </c>
      <c r="B115" s="9">
        <v>267546627.47380927</v>
      </c>
      <c r="C115" s="10">
        <v>29.7</v>
      </c>
      <c r="D115" s="10">
        <v>30.4</v>
      </c>
      <c r="E115" s="10">
        <v>30</v>
      </c>
      <c r="F115">
        <v>22</v>
      </c>
      <c r="G115">
        <f t="shared" si="31"/>
        <v>2015</v>
      </c>
      <c r="H115" s="28">
        <v>669575.94602852897</v>
      </c>
      <c r="I115">
        <v>1.0916971895635583</v>
      </c>
      <c r="J115">
        <v>154892</v>
      </c>
      <c r="L115">
        <f t="shared" si="32"/>
        <v>5490186036.580101</v>
      </c>
      <c r="M115">
        <f t="shared" si="33"/>
        <v>2010366.9488262106</v>
      </c>
      <c r="N115">
        <f t="shared" si="34"/>
        <v>22061044.506305624</v>
      </c>
      <c r="O115">
        <f t="shared" si="35"/>
        <v>139396935.23315439</v>
      </c>
      <c r="P115">
        <f t="shared" si="36"/>
        <v>43109026.061817318</v>
      </c>
      <c r="Q115">
        <f t="shared" si="37"/>
        <v>-5570468772.1204062</v>
      </c>
      <c r="R115">
        <f t="shared" si="38"/>
        <v>77145157.776960358</v>
      </c>
      <c r="S115">
        <f t="shared" si="39"/>
        <v>47176804.638224505</v>
      </c>
      <c r="T115">
        <f t="shared" si="40"/>
        <v>6526561.0343538215</v>
      </c>
      <c r="U115">
        <f t="shared" si="41"/>
        <v>257143160.65933657</v>
      </c>
    </row>
    <row r="116" spans="1:21" x14ac:dyDescent="0.25">
      <c r="A116" s="8">
        <v>42186</v>
      </c>
      <c r="B116" s="9">
        <v>301589192.47099692</v>
      </c>
      <c r="C116" s="10">
        <v>7</v>
      </c>
      <c r="D116" s="10">
        <v>76.400000000000006</v>
      </c>
      <c r="E116" s="10">
        <v>31</v>
      </c>
      <c r="F116">
        <v>22</v>
      </c>
      <c r="G116">
        <f t="shared" si="31"/>
        <v>2015</v>
      </c>
      <c r="H116" s="28">
        <v>669964.39121011633</v>
      </c>
      <c r="I116">
        <v>1.0939351812864675</v>
      </c>
      <c r="J116">
        <v>155013</v>
      </c>
      <c r="L116">
        <f t="shared" si="32"/>
        <v>5490186036.580101</v>
      </c>
      <c r="M116">
        <f t="shared" si="33"/>
        <v>473823.85999270959</v>
      </c>
      <c r="N116">
        <f t="shared" si="34"/>
        <v>55442888.167162821</v>
      </c>
      <c r="O116">
        <f t="shared" si="35"/>
        <v>144043499.74092621</v>
      </c>
      <c r="P116">
        <f t="shared" si="36"/>
        <v>43109026.061817318</v>
      </c>
      <c r="Q116">
        <f t="shared" si="37"/>
        <v>-5570468772.1204062</v>
      </c>
      <c r="R116">
        <f t="shared" si="38"/>
        <v>77189912.468342274</v>
      </c>
      <c r="S116">
        <f t="shared" si="39"/>
        <v>47273517.627231888</v>
      </c>
      <c r="T116">
        <f t="shared" si="40"/>
        <v>6531659.5151349902</v>
      </c>
      <c r="U116">
        <f t="shared" si="41"/>
        <v>293781591.90030283</v>
      </c>
    </row>
    <row r="117" spans="1:21" x14ac:dyDescent="0.25">
      <c r="A117" s="8">
        <v>42217</v>
      </c>
      <c r="B117" s="9">
        <v>290629200.91832</v>
      </c>
      <c r="C117" s="10">
        <v>14</v>
      </c>
      <c r="D117" s="10">
        <v>61.6</v>
      </c>
      <c r="E117" s="10">
        <v>31</v>
      </c>
      <c r="F117">
        <v>20</v>
      </c>
      <c r="G117">
        <f t="shared" si="31"/>
        <v>2015</v>
      </c>
      <c r="H117" s="28">
        <v>670353.06174277852</v>
      </c>
      <c r="I117">
        <v>1.0961777609180017</v>
      </c>
      <c r="J117">
        <v>155158</v>
      </c>
      <c r="L117">
        <f t="shared" si="32"/>
        <v>5490186036.580101</v>
      </c>
      <c r="M117">
        <f t="shared" si="33"/>
        <v>947647.71998541919</v>
      </c>
      <c r="N117">
        <f t="shared" si="34"/>
        <v>44702642.815408766</v>
      </c>
      <c r="O117">
        <f t="shared" si="35"/>
        <v>144043499.74092621</v>
      </c>
      <c r="P117">
        <f t="shared" si="36"/>
        <v>39190023.692561202</v>
      </c>
      <c r="Q117">
        <f t="shared" si="37"/>
        <v>-5570468772.1204062</v>
      </c>
      <c r="R117">
        <f t="shared" si="38"/>
        <v>77234693.123536542</v>
      </c>
      <c r="S117">
        <f t="shared" si="39"/>
        <v>47370428.878972717</v>
      </c>
      <c r="T117">
        <f t="shared" si="40"/>
        <v>6537769.2648314321</v>
      </c>
      <c r="U117">
        <f t="shared" si="41"/>
        <v>279743969.69591618</v>
      </c>
    </row>
    <row r="118" spans="1:21" x14ac:dyDescent="0.25">
      <c r="A118" s="8">
        <v>42248</v>
      </c>
      <c r="B118" s="9">
        <v>282605551.88294774</v>
      </c>
      <c r="C118" s="10">
        <v>34.6</v>
      </c>
      <c r="D118" s="10">
        <v>54.2</v>
      </c>
      <c r="E118" s="10">
        <v>30</v>
      </c>
      <c r="F118">
        <v>21</v>
      </c>
      <c r="G118">
        <f t="shared" si="31"/>
        <v>2015</v>
      </c>
      <c r="H118" s="28">
        <v>670741.95775724982</v>
      </c>
      <c r="I118">
        <v>1.0984249378634259</v>
      </c>
      <c r="J118">
        <v>155325</v>
      </c>
      <c r="L118">
        <f t="shared" si="32"/>
        <v>5490186036.580101</v>
      </c>
      <c r="M118">
        <f t="shared" si="33"/>
        <v>2342043.6508211074</v>
      </c>
      <c r="N118">
        <f t="shared" si="34"/>
        <v>39332520.139531739</v>
      </c>
      <c r="O118">
        <f t="shared" si="35"/>
        <v>139396935.23315439</v>
      </c>
      <c r="P118">
        <f t="shared" si="36"/>
        <v>41149524.877189264</v>
      </c>
      <c r="Q118">
        <f t="shared" si="37"/>
        <v>-5570468772.1204062</v>
      </c>
      <c r="R118">
        <f t="shared" si="38"/>
        <v>77279499.757605717</v>
      </c>
      <c r="S118">
        <f t="shared" si="39"/>
        <v>47467538.799887858</v>
      </c>
      <c r="T118">
        <f t="shared" si="40"/>
        <v>6544806.0110335415</v>
      </c>
      <c r="U118">
        <f t="shared" si="41"/>
        <v>273230132.92891878</v>
      </c>
    </row>
    <row r="119" spans="1:21" x14ac:dyDescent="0.25">
      <c r="A119" s="8">
        <v>42278</v>
      </c>
      <c r="B119" s="9">
        <v>248709445.01775387</v>
      </c>
      <c r="C119" s="10">
        <v>254.9</v>
      </c>
      <c r="D119" s="10">
        <v>0</v>
      </c>
      <c r="E119" s="10">
        <v>31</v>
      </c>
      <c r="F119">
        <v>21</v>
      </c>
      <c r="G119">
        <f t="shared" si="31"/>
        <v>2015</v>
      </c>
      <c r="H119" s="28">
        <v>671131.07938434032</v>
      </c>
      <c r="I119">
        <v>1.1006767215472864</v>
      </c>
      <c r="J119">
        <v>155418</v>
      </c>
      <c r="L119">
        <f t="shared" si="32"/>
        <v>5490186036.580101</v>
      </c>
      <c r="M119">
        <f t="shared" si="33"/>
        <v>17253957.416020241</v>
      </c>
      <c r="N119">
        <f t="shared" si="34"/>
        <v>0</v>
      </c>
      <c r="O119">
        <f t="shared" si="35"/>
        <v>144043499.74092621</v>
      </c>
      <c r="P119">
        <f t="shared" si="36"/>
        <v>41149524.877189264</v>
      </c>
      <c r="Q119">
        <f t="shared" si="37"/>
        <v>-5570468772.1204062</v>
      </c>
      <c r="R119">
        <f t="shared" si="38"/>
        <v>77324332.385621056</v>
      </c>
      <c r="S119">
        <f t="shared" si="39"/>
        <v>47564847.797251396</v>
      </c>
      <c r="T119">
        <f t="shared" si="40"/>
        <v>6548724.6780802244</v>
      </c>
      <c r="U119">
        <f t="shared" si="41"/>
        <v>253602151.35478339</v>
      </c>
    </row>
    <row r="120" spans="1:21" x14ac:dyDescent="0.25">
      <c r="A120" s="8">
        <v>42309</v>
      </c>
      <c r="B120" s="9">
        <v>248717807.65306461</v>
      </c>
      <c r="C120" s="10">
        <v>353.2</v>
      </c>
      <c r="D120" s="10">
        <v>0</v>
      </c>
      <c r="E120" s="10">
        <v>30</v>
      </c>
      <c r="F120">
        <v>21</v>
      </c>
      <c r="G120">
        <f t="shared" si="31"/>
        <v>2015</v>
      </c>
      <c r="H120" s="28">
        <v>671520.42675493611</v>
      </c>
      <c r="I120">
        <v>1.1029331214134492</v>
      </c>
      <c r="J120">
        <v>155598</v>
      </c>
      <c r="L120">
        <f t="shared" si="32"/>
        <v>5490186036.580101</v>
      </c>
      <c r="M120">
        <f t="shared" si="33"/>
        <v>23907798.192775004</v>
      </c>
      <c r="N120">
        <f t="shared" si="34"/>
        <v>0</v>
      </c>
      <c r="O120">
        <f t="shared" si="35"/>
        <v>139396935.23315439</v>
      </c>
      <c r="P120">
        <f t="shared" si="36"/>
        <v>41149524.877189264</v>
      </c>
      <c r="Q120">
        <f t="shared" si="37"/>
        <v>-5570468772.1204062</v>
      </c>
      <c r="R120">
        <f t="shared" si="38"/>
        <v>77369191.022662625</v>
      </c>
      <c r="S120">
        <f t="shared" si="39"/>
        <v>47662356.279172324</v>
      </c>
      <c r="T120">
        <f t="shared" si="40"/>
        <v>6556309.1949447738</v>
      </c>
      <c r="U120">
        <f t="shared" si="41"/>
        <v>255759379.25959331</v>
      </c>
    </row>
    <row r="121" spans="1:21" x14ac:dyDescent="0.25">
      <c r="A121" s="8">
        <v>42339</v>
      </c>
      <c r="B121" s="9">
        <v>260362308.73120618</v>
      </c>
      <c r="C121" s="10">
        <v>447.8</v>
      </c>
      <c r="D121" s="10">
        <v>0</v>
      </c>
      <c r="E121" s="10">
        <v>31</v>
      </c>
      <c r="F121">
        <v>21</v>
      </c>
      <c r="G121">
        <f t="shared" si="31"/>
        <v>2015</v>
      </c>
      <c r="H121" s="28">
        <v>671909.99999999919</v>
      </c>
      <c r="I121">
        <v>1.1051941469251412</v>
      </c>
      <c r="J121">
        <v>155701</v>
      </c>
      <c r="L121">
        <f t="shared" si="32"/>
        <v>5490186036.580101</v>
      </c>
      <c r="M121">
        <f t="shared" si="33"/>
        <v>30311189.214962196</v>
      </c>
      <c r="N121">
        <f t="shared" si="34"/>
        <v>0</v>
      </c>
      <c r="O121">
        <f t="shared" si="35"/>
        <v>144043499.74092621</v>
      </c>
      <c r="P121">
        <f t="shared" si="36"/>
        <v>41149524.877189264</v>
      </c>
      <c r="Q121">
        <f t="shared" si="37"/>
        <v>-5570468772.1204062</v>
      </c>
      <c r="R121">
        <f t="shared" si="38"/>
        <v>77414075.68381919</v>
      </c>
      <c r="S121">
        <f t="shared" si="39"/>
        <v>47760064.654596262</v>
      </c>
      <c r="T121">
        <f t="shared" si="40"/>
        <v>6560649.2240394875</v>
      </c>
      <c r="U121">
        <f t="shared" si="41"/>
        <v>266956267.85522723</v>
      </c>
    </row>
    <row r="122" spans="1:21" x14ac:dyDescent="0.25">
      <c r="A122" s="8">
        <v>42370</v>
      </c>
      <c r="B122" s="9"/>
      <c r="C122" s="10">
        <v>718.98</v>
      </c>
      <c r="D122" s="10">
        <v>0</v>
      </c>
      <c r="E122" s="10">
        <v>31</v>
      </c>
      <c r="F122">
        <v>20</v>
      </c>
      <c r="G122">
        <f>YEAR(A122)</f>
        <v>2016</v>
      </c>
      <c r="H122" s="28">
        <v>672300.69559703395</v>
      </c>
      <c r="I122">
        <v>1.1074706659141949</v>
      </c>
      <c r="J122">
        <v>155846</v>
      </c>
      <c r="L122">
        <f t="shared" si="32"/>
        <v>5490186036.580101</v>
      </c>
      <c r="M122">
        <f t="shared" si="33"/>
        <v>48667125.551079765</v>
      </c>
      <c r="N122">
        <f t="shared" si="34"/>
        <v>0</v>
      </c>
      <c r="O122">
        <f t="shared" si="35"/>
        <v>144043499.74092621</v>
      </c>
      <c r="P122">
        <f t="shared" si="36"/>
        <v>39190023.692561202</v>
      </c>
      <c r="Q122">
        <f t="shared" si="37"/>
        <v>-5573233272.7517309</v>
      </c>
      <c r="R122">
        <f t="shared" si="38"/>
        <v>77459089.656699762</v>
      </c>
      <c r="S122">
        <f t="shared" si="39"/>
        <v>47858442.568021804</v>
      </c>
      <c r="T122">
        <f t="shared" si="40"/>
        <v>6566758.9737359295</v>
      </c>
      <c r="U122">
        <f t="shared" si="41"/>
        <v>280737704.01139426</v>
      </c>
    </row>
    <row r="123" spans="1:21" x14ac:dyDescent="0.25">
      <c r="A123" s="8">
        <v>42401</v>
      </c>
      <c r="B123" s="9"/>
      <c r="C123" s="10">
        <v>685.73</v>
      </c>
      <c r="D123" s="10">
        <v>0</v>
      </c>
      <c r="E123" s="10">
        <v>29</v>
      </c>
      <c r="F123">
        <v>20</v>
      </c>
      <c r="G123">
        <f t="shared" ref="G123:G145" si="42">YEAR(A123)</f>
        <v>2016</v>
      </c>
      <c r="H123" s="28">
        <v>672691.61837188865</v>
      </c>
      <c r="I123">
        <v>1.1097518741596319</v>
      </c>
      <c r="J123">
        <v>155923</v>
      </c>
      <c r="L123">
        <f t="shared" si="32"/>
        <v>5490186036.580101</v>
      </c>
      <c r="M123">
        <f t="shared" si="33"/>
        <v>46416462.216114394</v>
      </c>
      <c r="N123">
        <f t="shared" si="34"/>
        <v>0</v>
      </c>
      <c r="O123">
        <f t="shared" si="35"/>
        <v>134750370.7253826</v>
      </c>
      <c r="P123">
        <f t="shared" si="36"/>
        <v>39190023.692561202</v>
      </c>
      <c r="Q123">
        <f t="shared" si="37"/>
        <v>-5573233272.7517309</v>
      </c>
      <c r="R123">
        <f t="shared" si="38"/>
        <v>77504129.803861022</v>
      </c>
      <c r="S123">
        <f t="shared" si="39"/>
        <v>47957023.123841606</v>
      </c>
      <c r="T123">
        <f t="shared" si="40"/>
        <v>6570003.4615057642</v>
      </c>
      <c r="U123">
        <f t="shared" si="41"/>
        <v>269340776.85163647</v>
      </c>
    </row>
    <row r="124" spans="1:21" x14ac:dyDescent="0.25">
      <c r="A124" s="8">
        <v>42430</v>
      </c>
      <c r="B124" s="9"/>
      <c r="C124" s="10">
        <v>555.29999999999995</v>
      </c>
      <c r="D124" s="10">
        <v>0.22</v>
      </c>
      <c r="E124" s="10">
        <v>31</v>
      </c>
      <c r="F124">
        <v>21</v>
      </c>
      <c r="G124">
        <f t="shared" si="42"/>
        <v>2016</v>
      </c>
      <c r="H124" s="28">
        <v>673082.76845666114</v>
      </c>
      <c r="I124">
        <v>1.112037781320552</v>
      </c>
      <c r="J124">
        <v>156073</v>
      </c>
      <c r="L124">
        <f t="shared" si="32"/>
        <v>5490186036.580101</v>
      </c>
      <c r="M124">
        <f t="shared" si="33"/>
        <v>37587769.921993084</v>
      </c>
      <c r="N124">
        <f t="shared" si="34"/>
        <v>159652.29576931702</v>
      </c>
      <c r="O124">
        <f t="shared" si="35"/>
        <v>144043499.74092621</v>
      </c>
      <c r="P124">
        <f t="shared" si="36"/>
        <v>41149524.877189264</v>
      </c>
      <c r="Q124">
        <f t="shared" si="37"/>
        <v>-5573233272.7517309</v>
      </c>
      <c r="R124">
        <f t="shared" si="38"/>
        <v>77549196.140522644</v>
      </c>
      <c r="S124">
        <f t="shared" si="39"/>
        <v>48055806.739465788</v>
      </c>
      <c r="T124">
        <f t="shared" si="40"/>
        <v>6576323.892226222</v>
      </c>
      <c r="U124">
        <f t="shared" si="41"/>
        <v>272074537.43646312</v>
      </c>
    </row>
    <row r="125" spans="1:21" x14ac:dyDescent="0.25">
      <c r="A125" s="8">
        <v>42461</v>
      </c>
      <c r="B125" s="9"/>
      <c r="C125" s="10">
        <v>318.32</v>
      </c>
      <c r="D125" s="10">
        <v>0.32</v>
      </c>
      <c r="E125" s="10">
        <v>30</v>
      </c>
      <c r="F125">
        <v>21</v>
      </c>
      <c r="G125">
        <f t="shared" si="42"/>
        <v>2016</v>
      </c>
      <c r="H125" s="28">
        <v>673474.14598352544</v>
      </c>
      <c r="I125">
        <v>1.1143283970759514</v>
      </c>
      <c r="J125">
        <v>156183</v>
      </c>
      <c r="L125">
        <f t="shared" si="32"/>
        <v>5490186036.580101</v>
      </c>
      <c r="M125">
        <f t="shared" si="33"/>
        <v>21546801.587554187</v>
      </c>
      <c r="N125">
        <f t="shared" si="34"/>
        <v>232221.52111900659</v>
      </c>
      <c r="O125">
        <f t="shared" si="35"/>
        <v>139396935.23315439</v>
      </c>
      <c r="P125">
        <f t="shared" si="36"/>
        <v>41149524.877189264</v>
      </c>
      <c r="Q125">
        <f t="shared" si="37"/>
        <v>-5573233272.7517309</v>
      </c>
      <c r="R125">
        <f t="shared" si="38"/>
        <v>77594288.681913048</v>
      </c>
      <c r="S125">
        <f t="shared" si="39"/>
        <v>48154793.83316429</v>
      </c>
      <c r="T125">
        <f t="shared" si="40"/>
        <v>6580958.8747545574</v>
      </c>
      <c r="U125">
        <f t="shared" si="41"/>
        <v>251608288.43721902</v>
      </c>
    </row>
    <row r="126" spans="1:21" x14ac:dyDescent="0.25">
      <c r="A126" s="8">
        <v>42491</v>
      </c>
      <c r="B126" s="9"/>
      <c r="C126" s="10">
        <v>135.36000000000001</v>
      </c>
      <c r="D126" s="10">
        <v>20.57</v>
      </c>
      <c r="E126" s="10">
        <v>31</v>
      </c>
      <c r="F126">
        <v>21</v>
      </c>
      <c r="G126">
        <f t="shared" si="42"/>
        <v>2016</v>
      </c>
      <c r="H126" s="28">
        <v>673865.75108473236</v>
      </c>
      <c r="I126">
        <v>1.1166237311247642</v>
      </c>
      <c r="J126">
        <v>156327</v>
      </c>
      <c r="L126">
        <f t="shared" si="32"/>
        <v>5490186036.580101</v>
      </c>
      <c r="M126">
        <f t="shared" si="33"/>
        <v>9162399.6698018815</v>
      </c>
      <c r="N126">
        <f t="shared" si="34"/>
        <v>14927489.654431142</v>
      </c>
      <c r="O126">
        <f t="shared" si="35"/>
        <v>144043499.74092621</v>
      </c>
      <c r="P126">
        <f t="shared" si="36"/>
        <v>41149524.877189264</v>
      </c>
      <c r="Q126">
        <f t="shared" si="37"/>
        <v>-5573233272.7517309</v>
      </c>
      <c r="R126">
        <f t="shared" si="38"/>
        <v>77639407.443269476</v>
      </c>
      <c r="S126">
        <f t="shared" si="39"/>
        <v>48253984.824068643</v>
      </c>
      <c r="T126">
        <f t="shared" si="40"/>
        <v>6587026.4882461959</v>
      </c>
      <c r="U126">
        <f t="shared" si="41"/>
        <v>258716096.5263029</v>
      </c>
    </row>
    <row r="127" spans="1:21" x14ac:dyDescent="0.25">
      <c r="A127" s="8">
        <v>42522</v>
      </c>
      <c r="B127" s="9"/>
      <c r="C127" s="10">
        <v>29.3</v>
      </c>
      <c r="D127" s="10">
        <v>55.03</v>
      </c>
      <c r="E127" s="10">
        <v>30</v>
      </c>
      <c r="F127">
        <v>22</v>
      </c>
      <c r="G127">
        <f t="shared" si="42"/>
        <v>2016</v>
      </c>
      <c r="H127" s="28">
        <v>674257.58389260957</v>
      </c>
      <c r="I127">
        <v>1.1189237931859022</v>
      </c>
      <c r="J127">
        <v>156496</v>
      </c>
      <c r="L127">
        <f t="shared" si="32"/>
        <v>5490186036.580101</v>
      </c>
      <c r="M127">
        <f t="shared" si="33"/>
        <v>1983291.2996837702</v>
      </c>
      <c r="N127">
        <f t="shared" si="34"/>
        <v>39934844.70993416</v>
      </c>
      <c r="O127">
        <f t="shared" si="35"/>
        <v>139396935.23315439</v>
      </c>
      <c r="P127">
        <f t="shared" si="36"/>
        <v>43109026.061817318</v>
      </c>
      <c r="Q127">
        <f t="shared" si="37"/>
        <v>-5573233272.7517309</v>
      </c>
      <c r="R127">
        <f t="shared" si="38"/>
        <v>77684552.439838082</v>
      </c>
      <c r="S127">
        <f t="shared" si="39"/>
        <v>48353380.132173702</v>
      </c>
      <c r="T127">
        <f t="shared" si="40"/>
        <v>6594147.5068579111</v>
      </c>
      <c r="U127">
        <f t="shared" si="41"/>
        <v>274008941.21182907</v>
      </c>
    </row>
    <row r="128" spans="1:21" x14ac:dyDescent="0.25">
      <c r="A128" s="8">
        <v>42552</v>
      </c>
      <c r="B128" s="9"/>
      <c r="C128" s="10">
        <v>8</v>
      </c>
      <c r="D128" s="10">
        <v>102.02</v>
      </c>
      <c r="E128" s="10">
        <v>31</v>
      </c>
      <c r="F128">
        <v>20</v>
      </c>
      <c r="G128">
        <f t="shared" si="42"/>
        <v>2016</v>
      </c>
      <c r="H128" s="28">
        <v>674649.64453956159</v>
      </c>
      <c r="I128">
        <v>1.1212285929982964</v>
      </c>
      <c r="J128">
        <v>156561</v>
      </c>
      <c r="L128">
        <f t="shared" si="32"/>
        <v>5490186036.580101</v>
      </c>
      <c r="M128">
        <f t="shared" si="33"/>
        <v>541512.98284881096</v>
      </c>
      <c r="N128">
        <f t="shared" si="34"/>
        <v>74035123.701753274</v>
      </c>
      <c r="O128">
        <f t="shared" si="35"/>
        <v>144043499.74092621</v>
      </c>
      <c r="P128">
        <f t="shared" si="36"/>
        <v>39190023.692561202</v>
      </c>
      <c r="Q128">
        <f t="shared" si="37"/>
        <v>-5573233272.7517309</v>
      </c>
      <c r="R128">
        <f t="shared" si="38"/>
        <v>77729723.686873838</v>
      </c>
      <c r="S128">
        <f t="shared" si="39"/>
        <v>48452980.178339437</v>
      </c>
      <c r="T128">
        <f t="shared" si="40"/>
        <v>6596886.3601701092</v>
      </c>
      <c r="U128">
        <f t="shared" si="41"/>
        <v>307542514.17184317</v>
      </c>
    </row>
    <row r="129" spans="1:21" x14ac:dyDescent="0.25">
      <c r="A129" s="8">
        <v>42583</v>
      </c>
      <c r="B129" s="9"/>
      <c r="C129" s="10">
        <v>10.93</v>
      </c>
      <c r="D129" s="10">
        <v>74.5</v>
      </c>
      <c r="E129" s="10">
        <v>31</v>
      </c>
      <c r="F129">
        <v>22</v>
      </c>
      <c r="G129">
        <f t="shared" si="42"/>
        <v>2016</v>
      </c>
      <c r="H129" s="28">
        <v>675041.9331580702</v>
      </c>
      <c r="I129">
        <v>1.123538140320939</v>
      </c>
      <c r="J129">
        <v>156697</v>
      </c>
      <c r="L129">
        <f t="shared" si="32"/>
        <v>5490186036.580101</v>
      </c>
      <c r="M129">
        <f t="shared" si="33"/>
        <v>739842.11281718791</v>
      </c>
      <c r="N129">
        <f t="shared" si="34"/>
        <v>54064072.885518715</v>
      </c>
      <c r="O129">
        <f t="shared" si="35"/>
        <v>144043499.74092621</v>
      </c>
      <c r="P129">
        <f t="shared" si="36"/>
        <v>43109026.061817318</v>
      </c>
      <c r="Q129">
        <f t="shared" si="37"/>
        <v>-5573233272.7517309</v>
      </c>
      <c r="R129">
        <f t="shared" si="38"/>
        <v>77774921.199640617</v>
      </c>
      <c r="S129">
        <f t="shared" si="39"/>
        <v>48552785.384292752</v>
      </c>
      <c r="T129">
        <f t="shared" si="40"/>
        <v>6602616.8840233246</v>
      </c>
      <c r="U129">
        <f t="shared" si="41"/>
        <v>291839528.09740555</v>
      </c>
    </row>
    <row r="130" spans="1:21" x14ac:dyDescent="0.25">
      <c r="A130" s="8">
        <v>42614</v>
      </c>
      <c r="B130" s="9"/>
      <c r="C130" s="10">
        <v>76.63</v>
      </c>
      <c r="D130" s="10">
        <v>25.59</v>
      </c>
      <c r="E130" s="10">
        <v>30</v>
      </c>
      <c r="F130">
        <v>21</v>
      </c>
      <c r="G130">
        <f t="shared" si="42"/>
        <v>2016</v>
      </c>
      <c r="H130" s="28">
        <v>675434.44988069392</v>
      </c>
      <c r="I130">
        <v>1.1258524449329237</v>
      </c>
      <c r="J130">
        <v>156942</v>
      </c>
      <c r="L130">
        <f t="shared" ref="L130:L145" si="43">WSkWh</f>
        <v>5490186036.580101</v>
      </c>
      <c r="M130">
        <f t="shared" ref="M130:M145" si="44">LonHDD*C130</f>
        <v>5187017.4844630482</v>
      </c>
      <c r="N130">
        <f t="shared" ref="N130:N145" si="45">LonCDD*D130</f>
        <v>18570464.766985558</v>
      </c>
      <c r="O130">
        <f t="shared" ref="O130:O145" si="46">MonthDays*E130</f>
        <v>139396935.23315439</v>
      </c>
      <c r="P130">
        <f t="shared" ref="P130:P145" si="47">PeakDays*F130</f>
        <v>41149524.877189264</v>
      </c>
      <c r="Q130">
        <f t="shared" ref="Q130:Q145" si="48">Year*G130</f>
        <v>-5573233272.7517309</v>
      </c>
      <c r="R130">
        <f t="shared" ref="R130:R145" si="49">Population*H130</f>
        <v>77820144.993411139</v>
      </c>
      <c r="S130">
        <f t="shared" ref="S130:S145" si="50">OntGDP*I130</f>
        <v>48652796.172629207</v>
      </c>
      <c r="T130">
        <f t="shared" ref="T130:T145" si="51">Customers*J130</f>
        <v>6612940.2542000711</v>
      </c>
      <c r="U130">
        <f t="shared" ref="U130:U145" si="52">SUM(L130:T130)</f>
        <v>254342587.61040306</v>
      </c>
    </row>
    <row r="131" spans="1:21" x14ac:dyDescent="0.25">
      <c r="A131" s="8">
        <v>42644</v>
      </c>
      <c r="B131" s="9"/>
      <c r="C131" s="10">
        <v>249.9</v>
      </c>
      <c r="D131" s="10">
        <v>2.5499999999999998</v>
      </c>
      <c r="E131" s="10">
        <v>31</v>
      </c>
      <c r="F131">
        <v>20</v>
      </c>
      <c r="G131">
        <f t="shared" si="42"/>
        <v>2016</v>
      </c>
      <c r="H131" s="28">
        <v>675827.19484006858</v>
      </c>
      <c r="I131">
        <v>1.1281715166334878</v>
      </c>
      <c r="J131">
        <v>157072</v>
      </c>
      <c r="L131">
        <f t="shared" si="43"/>
        <v>5490186036.580101</v>
      </c>
      <c r="M131">
        <f t="shared" si="44"/>
        <v>16915511.801739734</v>
      </c>
      <c r="N131">
        <f t="shared" si="45"/>
        <v>1850515.2464170835</v>
      </c>
      <c r="O131">
        <f t="shared" si="46"/>
        <v>144043499.74092621</v>
      </c>
      <c r="P131">
        <f t="shared" si="47"/>
        <v>39190023.692561202</v>
      </c>
      <c r="Q131">
        <f t="shared" si="48"/>
        <v>-5573233272.7517309</v>
      </c>
      <c r="R131">
        <f t="shared" si="49"/>
        <v>77865395.083467051</v>
      </c>
      <c r="S131">
        <f t="shared" si="50"/>
        <v>48753012.966814861</v>
      </c>
      <c r="T131">
        <f t="shared" si="51"/>
        <v>6618417.9608244672</v>
      </c>
      <c r="U131">
        <f t="shared" si="52"/>
        <v>252189140.32112017</v>
      </c>
    </row>
    <row r="132" spans="1:21" x14ac:dyDescent="0.25">
      <c r="A132" s="8">
        <v>42675</v>
      </c>
      <c r="B132" s="9"/>
      <c r="C132" s="10">
        <v>420.8</v>
      </c>
      <c r="D132" s="10">
        <v>0</v>
      </c>
      <c r="E132" s="10">
        <v>30</v>
      </c>
      <c r="F132">
        <v>22</v>
      </c>
      <c r="G132">
        <f t="shared" si="42"/>
        <v>2016</v>
      </c>
      <c r="H132" s="28">
        <v>676220.16816890694</v>
      </c>
      <c r="I132">
        <v>1.1304953652420529</v>
      </c>
      <c r="J132">
        <v>157175</v>
      </c>
      <c r="L132">
        <f t="shared" si="43"/>
        <v>5490186036.580101</v>
      </c>
      <c r="M132">
        <f t="shared" si="44"/>
        <v>28483582.897847459</v>
      </c>
      <c r="N132">
        <f t="shared" si="45"/>
        <v>0</v>
      </c>
      <c r="O132">
        <f t="shared" si="46"/>
        <v>139396935.23315439</v>
      </c>
      <c r="P132">
        <f t="shared" si="47"/>
        <v>43109026.061817318</v>
      </c>
      <c r="Q132">
        <f t="shared" si="48"/>
        <v>-5573233272.7517309</v>
      </c>
      <c r="R132">
        <f t="shared" si="49"/>
        <v>77910671.485098839</v>
      </c>
      <c r="S132">
        <f t="shared" si="50"/>
        <v>48853436.191188015</v>
      </c>
      <c r="T132">
        <f t="shared" si="51"/>
        <v>6622757.9899191819</v>
      </c>
      <c r="U132">
        <f t="shared" si="52"/>
        <v>261329173.68739477</v>
      </c>
    </row>
    <row r="133" spans="1:21" x14ac:dyDescent="0.25">
      <c r="A133" s="8">
        <v>42705</v>
      </c>
      <c r="B133" s="9"/>
      <c r="C133" s="10">
        <v>597.79999999999995</v>
      </c>
      <c r="D133" s="10">
        <v>0</v>
      </c>
      <c r="E133" s="10">
        <v>31</v>
      </c>
      <c r="F133">
        <v>20</v>
      </c>
      <c r="G133">
        <f t="shared" si="42"/>
        <v>2016</v>
      </c>
      <c r="H133" s="28">
        <v>676613.36999999906</v>
      </c>
      <c r="I133">
        <v>1.1328240005982675</v>
      </c>
      <c r="J133">
        <v>157305.545454545</v>
      </c>
      <c r="L133">
        <f t="shared" si="43"/>
        <v>5490186036.580101</v>
      </c>
      <c r="M133">
        <f t="shared" si="44"/>
        <v>40464557.643377393</v>
      </c>
      <c r="N133">
        <f t="shared" si="45"/>
        <v>0</v>
      </c>
      <c r="O133">
        <f t="shared" si="46"/>
        <v>144043499.74092621</v>
      </c>
      <c r="P133">
        <f t="shared" si="47"/>
        <v>39190023.692561202</v>
      </c>
      <c r="Q133">
        <f t="shared" si="48"/>
        <v>-5573233272.7517309</v>
      </c>
      <c r="R133">
        <f t="shared" si="49"/>
        <v>77955974.213605911</v>
      </c>
      <c r="S133">
        <f t="shared" si="50"/>
        <v>48954066.270961069</v>
      </c>
      <c r="T133">
        <f t="shared" si="51"/>
        <v>6628258.6799279973</v>
      </c>
      <c r="U133">
        <f t="shared" si="52"/>
        <v>274189144.06972933</v>
      </c>
    </row>
    <row r="134" spans="1:21" x14ac:dyDescent="0.25">
      <c r="A134" s="8">
        <v>42736</v>
      </c>
      <c r="C134">
        <v>718.98</v>
      </c>
      <c r="D134">
        <v>0</v>
      </c>
      <c r="E134">
        <v>31</v>
      </c>
      <c r="F134">
        <v>21</v>
      </c>
      <c r="G134">
        <f t="shared" si="42"/>
        <v>2017</v>
      </c>
      <c r="H134" s="28">
        <v>677062.80004069209</v>
      </c>
      <c r="I134">
        <v>1.1348801927917382</v>
      </c>
      <c r="J134">
        <v>157442.909090909</v>
      </c>
      <c r="L134">
        <f t="shared" si="43"/>
        <v>5490186036.580101</v>
      </c>
      <c r="M134">
        <f t="shared" si="44"/>
        <v>48667125.551079765</v>
      </c>
      <c r="N134">
        <f t="shared" si="45"/>
        <v>0</v>
      </c>
      <c r="O134">
        <f t="shared" si="46"/>
        <v>144043499.74092621</v>
      </c>
      <c r="P134">
        <f t="shared" si="47"/>
        <v>41149524.877189264</v>
      </c>
      <c r="Q134">
        <f t="shared" si="48"/>
        <v>-5575997773.3830566</v>
      </c>
      <c r="R134">
        <f t="shared" si="49"/>
        <v>78007755.272356033</v>
      </c>
      <c r="S134">
        <f t="shared" si="50"/>
        <v>49042922.94141636</v>
      </c>
      <c r="T134">
        <f t="shared" si="51"/>
        <v>6634046.6622423213</v>
      </c>
      <c r="U134">
        <f t="shared" si="52"/>
        <v>281733138.24225426</v>
      </c>
    </row>
    <row r="135" spans="1:21" x14ac:dyDescent="0.25">
      <c r="A135" s="8">
        <v>42767</v>
      </c>
      <c r="C135">
        <v>685.73</v>
      </c>
      <c r="D135">
        <v>0</v>
      </c>
      <c r="E135">
        <v>28</v>
      </c>
      <c r="F135">
        <v>19</v>
      </c>
      <c r="G135">
        <f t="shared" si="42"/>
        <v>2017</v>
      </c>
      <c r="H135" s="28">
        <v>677512.52860838722</v>
      </c>
      <c r="I135">
        <v>1.1369401171857381</v>
      </c>
      <c r="J135">
        <v>157580.272727273</v>
      </c>
      <c r="L135">
        <f t="shared" si="43"/>
        <v>5490186036.580101</v>
      </c>
      <c r="M135">
        <f t="shared" si="44"/>
        <v>46416462.216114394</v>
      </c>
      <c r="N135">
        <f t="shared" si="45"/>
        <v>0</v>
      </c>
      <c r="O135">
        <f t="shared" si="46"/>
        <v>130103806.21761078</v>
      </c>
      <c r="P135">
        <f t="shared" si="47"/>
        <v>37230522.50793314</v>
      </c>
      <c r="Q135">
        <f t="shared" si="48"/>
        <v>-5575997773.3830566</v>
      </c>
      <c r="R135">
        <f t="shared" si="49"/>
        <v>78059570.725879163</v>
      </c>
      <c r="S135">
        <f t="shared" si="50"/>
        <v>49131940.895876877</v>
      </c>
      <c r="T135">
        <f t="shared" si="51"/>
        <v>6639834.6445566462</v>
      </c>
      <c r="U135">
        <f t="shared" si="52"/>
        <v>261770400.40501508</v>
      </c>
    </row>
    <row r="136" spans="1:21" x14ac:dyDescent="0.25">
      <c r="A136" s="8">
        <v>42795</v>
      </c>
      <c r="C136">
        <v>555.29999999999995</v>
      </c>
      <c r="D136">
        <v>0.22</v>
      </c>
      <c r="E136">
        <v>31</v>
      </c>
      <c r="F136">
        <v>23</v>
      </c>
      <c r="G136">
        <f t="shared" si="42"/>
        <v>2017</v>
      </c>
      <c r="H136" s="28">
        <v>677962.55590137723</v>
      </c>
      <c r="I136">
        <v>1.1390037805545974</v>
      </c>
      <c r="J136">
        <v>157717.636363636</v>
      </c>
      <c r="L136">
        <f t="shared" si="43"/>
        <v>5490186036.580101</v>
      </c>
      <c r="M136">
        <f t="shared" si="44"/>
        <v>37587769.921993084</v>
      </c>
      <c r="N136">
        <f t="shared" si="45"/>
        <v>159652.29576931702</v>
      </c>
      <c r="O136">
        <f t="shared" si="46"/>
        <v>144043499.74092621</v>
      </c>
      <c r="P136">
        <f t="shared" si="47"/>
        <v>45068527.24644538</v>
      </c>
      <c r="Q136">
        <f t="shared" si="48"/>
        <v>-5575997773.3830566</v>
      </c>
      <c r="R136">
        <f t="shared" si="49"/>
        <v>78111420.597021595</v>
      </c>
      <c r="S136">
        <f t="shared" si="50"/>
        <v>49221120.427089788</v>
      </c>
      <c r="T136">
        <f t="shared" si="51"/>
        <v>6645622.6268709302</v>
      </c>
      <c r="U136">
        <f t="shared" si="52"/>
        <v>275025876.05316103</v>
      </c>
    </row>
    <row r="137" spans="1:21" x14ac:dyDescent="0.25">
      <c r="A137" s="8">
        <v>42826</v>
      </c>
      <c r="C137">
        <v>318.32</v>
      </c>
      <c r="D137">
        <v>0.32</v>
      </c>
      <c r="E137">
        <v>30</v>
      </c>
      <c r="F137">
        <v>18</v>
      </c>
      <c r="G137">
        <f t="shared" si="42"/>
        <v>2017</v>
      </c>
      <c r="H137" s="28">
        <v>678412.88211808575</v>
      </c>
      <c r="I137">
        <v>1.1410711896849399</v>
      </c>
      <c r="J137">
        <v>157855</v>
      </c>
      <c r="L137">
        <f t="shared" si="43"/>
        <v>5490186036.580101</v>
      </c>
      <c r="M137">
        <f t="shared" si="44"/>
        <v>21546801.587554187</v>
      </c>
      <c r="N137">
        <f t="shared" si="45"/>
        <v>232221.52111900659</v>
      </c>
      <c r="O137">
        <f t="shared" si="46"/>
        <v>139396935.23315439</v>
      </c>
      <c r="P137">
        <f t="shared" si="47"/>
        <v>35271021.323305085</v>
      </c>
      <c r="Q137">
        <f t="shared" si="48"/>
        <v>-5575997773.3830566</v>
      </c>
      <c r="R137">
        <f t="shared" si="49"/>
        <v>78163304.908644691</v>
      </c>
      <c r="S137">
        <f t="shared" si="50"/>
        <v>49310461.828333519</v>
      </c>
      <c r="T137">
        <f t="shared" si="51"/>
        <v>6651410.6091852542</v>
      </c>
      <c r="U137">
        <f t="shared" si="52"/>
        <v>244760420.20834035</v>
      </c>
    </row>
    <row r="138" spans="1:21" x14ac:dyDescent="0.25">
      <c r="A138" s="8">
        <v>42856</v>
      </c>
      <c r="C138">
        <v>135.36000000000001</v>
      </c>
      <c r="D138">
        <v>20.57</v>
      </c>
      <c r="E138">
        <v>31</v>
      </c>
      <c r="F138">
        <v>22</v>
      </c>
      <c r="G138">
        <f t="shared" si="42"/>
        <v>2017</v>
      </c>
      <c r="H138" s="28">
        <v>678863.50745706842</v>
      </c>
      <c r="I138">
        <v>1.1431423513757086</v>
      </c>
      <c r="J138">
        <v>157992.363636364</v>
      </c>
      <c r="L138">
        <f t="shared" si="43"/>
        <v>5490186036.580101</v>
      </c>
      <c r="M138">
        <f t="shared" si="44"/>
        <v>9162399.6698018815</v>
      </c>
      <c r="N138">
        <f t="shared" si="45"/>
        <v>14927489.654431142</v>
      </c>
      <c r="O138">
        <f t="shared" si="46"/>
        <v>144043499.74092621</v>
      </c>
      <c r="P138">
        <f t="shared" si="47"/>
        <v>43109026.061817318</v>
      </c>
      <c r="Q138">
        <f t="shared" si="48"/>
        <v>-5575997773.3830566</v>
      </c>
      <c r="R138">
        <f t="shared" si="49"/>
        <v>78215223.683625057</v>
      </c>
      <c r="S138">
        <f t="shared" si="50"/>
        <v>49399965.393418849</v>
      </c>
      <c r="T138">
        <f t="shared" si="51"/>
        <v>6657198.5914995791</v>
      </c>
      <c r="U138">
        <f t="shared" si="52"/>
        <v>259703065.99256384</v>
      </c>
    </row>
    <row r="139" spans="1:21" x14ac:dyDescent="0.25">
      <c r="A139" s="8">
        <v>42887</v>
      </c>
      <c r="C139">
        <v>29.3</v>
      </c>
      <c r="D139">
        <v>55.03</v>
      </c>
      <c r="E139">
        <v>30</v>
      </c>
      <c r="F139">
        <v>22</v>
      </c>
      <c r="G139">
        <f t="shared" si="42"/>
        <v>2017</v>
      </c>
      <c r="H139" s="28">
        <v>679314.43211701256</v>
      </c>
      <c r="I139">
        <v>1.1452172724381873</v>
      </c>
      <c r="J139">
        <v>158129.727272727</v>
      </c>
      <c r="L139">
        <f t="shared" si="43"/>
        <v>5490186036.580101</v>
      </c>
      <c r="M139">
        <f t="shared" si="44"/>
        <v>1983291.2996837702</v>
      </c>
      <c r="N139">
        <f t="shared" si="45"/>
        <v>39934844.70993416</v>
      </c>
      <c r="O139">
        <f t="shared" si="46"/>
        <v>139396935.23315439</v>
      </c>
      <c r="P139">
        <f t="shared" si="47"/>
        <v>43109026.061817318</v>
      </c>
      <c r="Q139">
        <f t="shared" si="48"/>
        <v>-5575997773.3830566</v>
      </c>
      <c r="R139">
        <f t="shared" si="49"/>
        <v>78267176.944854409</v>
      </c>
      <c r="S139">
        <f t="shared" si="50"/>
        <v>49489631.41668985</v>
      </c>
      <c r="T139">
        <f t="shared" si="51"/>
        <v>6662986.5738138622</v>
      </c>
      <c r="U139">
        <f t="shared" si="52"/>
        <v>273032155.43699175</v>
      </c>
    </row>
    <row r="140" spans="1:21" x14ac:dyDescent="0.25">
      <c r="A140" s="8">
        <v>42917</v>
      </c>
      <c r="C140">
        <v>8</v>
      </c>
      <c r="D140">
        <v>102.02</v>
      </c>
      <c r="E140">
        <v>31</v>
      </c>
      <c r="F140">
        <v>20</v>
      </c>
      <c r="G140">
        <f t="shared" si="42"/>
        <v>2017</v>
      </c>
      <c r="H140" s="28">
        <v>679765.65629673749</v>
      </c>
      <c r="I140">
        <v>1.1472959596960222</v>
      </c>
      <c r="J140">
        <v>158267.090909091</v>
      </c>
      <c r="L140">
        <f t="shared" si="43"/>
        <v>5490186036.580101</v>
      </c>
      <c r="M140">
        <f t="shared" si="44"/>
        <v>541512.98284881096</v>
      </c>
      <c r="N140">
        <f t="shared" si="45"/>
        <v>74035123.701753274</v>
      </c>
      <c r="O140">
        <f t="shared" si="46"/>
        <v>144043499.74092621</v>
      </c>
      <c r="P140">
        <f t="shared" si="47"/>
        <v>39190023.692561202</v>
      </c>
      <c r="Q140">
        <f t="shared" si="48"/>
        <v>-5575997773.3830566</v>
      </c>
      <c r="R140">
        <f t="shared" si="49"/>
        <v>78319164.715239719</v>
      </c>
      <c r="S140">
        <f t="shared" si="50"/>
        <v>49579460.193024836</v>
      </c>
      <c r="T140">
        <f t="shared" si="51"/>
        <v>6668774.5561281871</v>
      </c>
      <c r="U140">
        <f t="shared" si="52"/>
        <v>306565822.77952677</v>
      </c>
    </row>
    <row r="141" spans="1:21" x14ac:dyDescent="0.25">
      <c r="A141" s="8">
        <v>42948</v>
      </c>
      <c r="C141">
        <v>10.93</v>
      </c>
      <c r="D141">
        <v>74.5</v>
      </c>
      <c r="E141">
        <v>31</v>
      </c>
      <c r="F141">
        <v>22</v>
      </c>
      <c r="G141">
        <f t="shared" si="42"/>
        <v>2017</v>
      </c>
      <c r="H141" s="28">
        <v>680217.18019519455</v>
      </c>
      <c r="I141">
        <v>1.1493784199852461</v>
      </c>
      <c r="J141">
        <v>158404.454545455</v>
      </c>
      <c r="L141">
        <f t="shared" si="43"/>
        <v>5490186036.580101</v>
      </c>
      <c r="M141">
        <f t="shared" si="44"/>
        <v>739842.11281718791</v>
      </c>
      <c r="N141">
        <f t="shared" si="45"/>
        <v>54064072.885518715</v>
      </c>
      <c r="O141">
        <f t="shared" si="46"/>
        <v>144043499.74092621</v>
      </c>
      <c r="P141">
        <f t="shared" si="47"/>
        <v>43109026.061817318</v>
      </c>
      <c r="Q141">
        <f t="shared" si="48"/>
        <v>-5575997773.3830566</v>
      </c>
      <c r="R141">
        <f t="shared" si="49"/>
        <v>78371187.017703161</v>
      </c>
      <c r="S141">
        <f t="shared" si="50"/>
        <v>49669452.017837413</v>
      </c>
      <c r="T141">
        <f t="shared" si="51"/>
        <v>6674562.538442512</v>
      </c>
      <c r="U141">
        <f t="shared" si="52"/>
        <v>290859905.57210624</v>
      </c>
    </row>
    <row r="142" spans="1:21" x14ac:dyDescent="0.25">
      <c r="A142" s="8">
        <v>42979</v>
      </c>
      <c r="C142">
        <v>76.63</v>
      </c>
      <c r="D142">
        <v>25.59</v>
      </c>
      <c r="E142">
        <v>30</v>
      </c>
      <c r="F142">
        <v>20</v>
      </c>
      <c r="G142">
        <f t="shared" si="42"/>
        <v>2017</v>
      </c>
      <c r="H142" s="28">
        <v>680669.00401146745</v>
      </c>
      <c r="I142">
        <v>1.151464660154299</v>
      </c>
      <c r="J142">
        <v>158541.818181818</v>
      </c>
      <c r="L142">
        <f t="shared" si="43"/>
        <v>5490186036.580101</v>
      </c>
      <c r="M142">
        <f t="shared" si="44"/>
        <v>5187017.4844630482</v>
      </c>
      <c r="N142">
        <f t="shared" si="45"/>
        <v>18570464.766985558</v>
      </c>
      <c r="O142">
        <f t="shared" si="46"/>
        <v>139396935.23315439</v>
      </c>
      <c r="P142">
        <f t="shared" si="47"/>
        <v>39190023.692561202</v>
      </c>
      <c r="Q142">
        <f t="shared" si="48"/>
        <v>-5575997773.3830566</v>
      </c>
      <c r="R142">
        <f t="shared" si="49"/>
        <v>78423243.875182137</v>
      </c>
      <c r="S142">
        <f t="shared" si="50"/>
        <v>49759607.187077314</v>
      </c>
      <c r="T142">
        <f t="shared" si="51"/>
        <v>6680350.5207567951</v>
      </c>
      <c r="U142">
        <f t="shared" si="52"/>
        <v>251395905.9572247</v>
      </c>
    </row>
    <row r="143" spans="1:21" x14ac:dyDescent="0.25">
      <c r="A143" s="8">
        <v>43009</v>
      </c>
      <c r="C143">
        <v>249.9</v>
      </c>
      <c r="D143">
        <v>2.5499999999999998</v>
      </c>
      <c r="E143">
        <v>31</v>
      </c>
      <c r="F143">
        <v>21</v>
      </c>
      <c r="G143">
        <f t="shared" si="42"/>
        <v>2017</v>
      </c>
      <c r="H143" s="28">
        <v>681121.1279447719</v>
      </c>
      <c r="I143">
        <v>1.1535546870640525</v>
      </c>
      <c r="J143">
        <v>158679.181818182</v>
      </c>
      <c r="L143">
        <f t="shared" si="43"/>
        <v>5490186036.580101</v>
      </c>
      <c r="M143">
        <f t="shared" si="44"/>
        <v>16915511.801739734</v>
      </c>
      <c r="N143">
        <f t="shared" si="45"/>
        <v>1850515.2464170835</v>
      </c>
      <c r="O143">
        <f t="shared" si="46"/>
        <v>144043499.74092621</v>
      </c>
      <c r="P143">
        <f t="shared" si="47"/>
        <v>41149524.877189264</v>
      </c>
      <c r="Q143">
        <f t="shared" si="48"/>
        <v>-5575997773.3830566</v>
      </c>
      <c r="R143">
        <f t="shared" si="49"/>
        <v>78475335.310629293</v>
      </c>
      <c r="S143">
        <f t="shared" si="50"/>
        <v>49849925.997231513</v>
      </c>
      <c r="T143">
        <f t="shared" si="51"/>
        <v>6686138.50307112</v>
      </c>
      <c r="U143">
        <f t="shared" si="52"/>
        <v>253158714.67424849</v>
      </c>
    </row>
    <row r="144" spans="1:21" x14ac:dyDescent="0.25">
      <c r="A144" s="8">
        <v>43040</v>
      </c>
      <c r="C144">
        <v>420.8</v>
      </c>
      <c r="D144">
        <v>0</v>
      </c>
      <c r="E144">
        <v>30</v>
      </c>
      <c r="F144">
        <v>22</v>
      </c>
      <c r="G144">
        <f t="shared" si="42"/>
        <v>2017</v>
      </c>
      <c r="H144" s="28">
        <v>681573.5521944561</v>
      </c>
      <c r="I144">
        <v>1.1556485075878302</v>
      </c>
      <c r="J144">
        <v>158816.545454545</v>
      </c>
      <c r="L144">
        <f t="shared" si="43"/>
        <v>5490186036.580101</v>
      </c>
      <c r="M144">
        <f t="shared" si="44"/>
        <v>28483582.897847459</v>
      </c>
      <c r="N144">
        <f t="shared" si="45"/>
        <v>0</v>
      </c>
      <c r="O144">
        <f t="shared" si="46"/>
        <v>139396935.23315439</v>
      </c>
      <c r="P144">
        <f t="shared" si="47"/>
        <v>43109026.061817318</v>
      </c>
      <c r="Q144">
        <f t="shared" si="48"/>
        <v>-5575997773.3830566</v>
      </c>
      <c r="R144">
        <f t="shared" si="49"/>
        <v>78527461.347012505</v>
      </c>
      <c r="S144">
        <f t="shared" si="50"/>
        <v>49940408.745325111</v>
      </c>
      <c r="T144">
        <f t="shared" si="51"/>
        <v>6691926.485385403</v>
      </c>
      <c r="U144">
        <f t="shared" si="52"/>
        <v>260337603.96758604</v>
      </c>
    </row>
    <row r="145" spans="1:21" x14ac:dyDescent="0.25">
      <c r="A145" s="8">
        <v>43070</v>
      </c>
      <c r="C145">
        <v>597.79999999999995</v>
      </c>
      <c r="D145">
        <v>0</v>
      </c>
      <c r="E145">
        <v>31</v>
      </c>
      <c r="F145">
        <v>19</v>
      </c>
      <c r="G145">
        <f t="shared" si="42"/>
        <v>2017</v>
      </c>
      <c r="H145" s="28">
        <v>682026.27696000051</v>
      </c>
      <c r="I145">
        <v>1.1577461286114323</v>
      </c>
      <c r="J145">
        <v>158953.909090909</v>
      </c>
      <c r="L145">
        <f t="shared" si="43"/>
        <v>5490186036.580101</v>
      </c>
      <c r="M145">
        <f t="shared" si="44"/>
        <v>40464557.643377393</v>
      </c>
      <c r="N145">
        <f t="shared" si="45"/>
        <v>0</v>
      </c>
      <c r="O145">
        <f t="shared" si="46"/>
        <v>144043499.74092621</v>
      </c>
      <c r="P145">
        <f t="shared" si="47"/>
        <v>37230522.50793314</v>
      </c>
      <c r="Q145">
        <f t="shared" si="48"/>
        <v>-5575997773.3830566</v>
      </c>
      <c r="R145">
        <f t="shared" si="49"/>
        <v>78579622.00731492</v>
      </c>
      <c r="S145">
        <f t="shared" si="50"/>
        <v>50031055.728922345</v>
      </c>
      <c r="T145">
        <f t="shared" si="51"/>
        <v>6697714.467699728</v>
      </c>
      <c r="U145">
        <f t="shared" si="52"/>
        <v>271235235.29321808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45"/>
  <sheetViews>
    <sheetView workbookViewId="0"/>
  </sheetViews>
  <sheetFormatPr defaultRowHeight="15" x14ac:dyDescent="0.25"/>
  <cols>
    <col min="3" max="3" width="14.5703125" bestFit="1" customWidth="1"/>
  </cols>
  <sheetData>
    <row r="1" spans="1:4" x14ac:dyDescent="0.25">
      <c r="A1" s="7" t="s">
        <v>1</v>
      </c>
      <c r="B1" s="7" t="s">
        <v>0</v>
      </c>
      <c r="C1" s="7" t="s">
        <v>23</v>
      </c>
      <c r="D1" t="s">
        <v>36</v>
      </c>
    </row>
    <row r="2" spans="1:4" x14ac:dyDescent="0.25">
      <c r="A2" s="8">
        <v>38718</v>
      </c>
      <c r="B2" s="13">
        <f t="shared" ref="B2:B33" si="0">YEAR(A2)</f>
        <v>2006</v>
      </c>
      <c r="C2" s="9">
        <v>293367364.21543998</v>
      </c>
      <c r="D2">
        <v>288563354.75371307</v>
      </c>
    </row>
    <row r="3" spans="1:4" x14ac:dyDescent="0.25">
      <c r="A3" s="8">
        <v>38749</v>
      </c>
      <c r="B3" s="13">
        <f t="shared" si="0"/>
        <v>2006</v>
      </c>
      <c r="C3" s="9">
        <v>273298001.47376001</v>
      </c>
      <c r="D3">
        <v>275469692.68167537</v>
      </c>
    </row>
    <row r="4" spans="1:4" x14ac:dyDescent="0.25">
      <c r="A4" s="8">
        <v>38777</v>
      </c>
      <c r="B4" s="13">
        <f t="shared" si="0"/>
        <v>2006</v>
      </c>
      <c r="C4" s="9">
        <v>286819878.50223202</v>
      </c>
      <c r="D4">
        <v>292111519.5028379</v>
      </c>
    </row>
    <row r="5" spans="1:4" x14ac:dyDescent="0.25">
      <c r="A5" s="8">
        <v>38808</v>
      </c>
      <c r="B5" s="13">
        <f t="shared" si="0"/>
        <v>2006</v>
      </c>
      <c r="C5" s="9">
        <v>252565044.23746601</v>
      </c>
      <c r="D5">
        <v>258838930.75664029</v>
      </c>
    </row>
    <row r="6" spans="1:4" x14ac:dyDescent="0.25">
      <c r="A6" s="8">
        <v>38838</v>
      </c>
      <c r="B6" s="13">
        <f t="shared" si="0"/>
        <v>2006</v>
      </c>
      <c r="C6" s="9">
        <v>269392545.02871197</v>
      </c>
      <c r="D6">
        <v>280564396.21011525</v>
      </c>
    </row>
    <row r="7" spans="1:4" x14ac:dyDescent="0.25">
      <c r="A7" s="8">
        <v>38869</v>
      </c>
      <c r="B7" s="13">
        <f t="shared" si="0"/>
        <v>2006</v>
      </c>
      <c r="C7" s="9">
        <v>287975078.90693802</v>
      </c>
      <c r="D7">
        <v>282453152.73052144</v>
      </c>
    </row>
    <row r="8" spans="1:4" x14ac:dyDescent="0.25">
      <c r="A8" s="8">
        <v>38899</v>
      </c>
      <c r="B8" s="13">
        <f t="shared" si="0"/>
        <v>2006</v>
      </c>
      <c r="C8" s="9">
        <v>333043063.74960798</v>
      </c>
      <c r="D8">
        <v>346519656.00339764</v>
      </c>
    </row>
    <row r="9" spans="1:4" x14ac:dyDescent="0.25">
      <c r="A9" s="8">
        <v>38930</v>
      </c>
      <c r="B9" s="13">
        <f t="shared" si="0"/>
        <v>2006</v>
      </c>
      <c r="C9" s="9">
        <v>312185503.224558</v>
      </c>
      <c r="D9">
        <v>303330842.61389029</v>
      </c>
    </row>
    <row r="10" spans="1:4" x14ac:dyDescent="0.25">
      <c r="A10" s="8">
        <v>38961</v>
      </c>
      <c r="B10" s="13">
        <f t="shared" si="0"/>
        <v>2006</v>
      </c>
      <c r="C10" s="9">
        <v>260653838.61909801</v>
      </c>
      <c r="D10">
        <v>254832303.4403947</v>
      </c>
    </row>
    <row r="11" spans="1:4" x14ac:dyDescent="0.25">
      <c r="A11" s="8">
        <v>38991</v>
      </c>
      <c r="B11" s="13">
        <f t="shared" si="0"/>
        <v>2006</v>
      </c>
      <c r="C11" s="9">
        <v>270564368.43940598</v>
      </c>
      <c r="D11">
        <v>273263870.93221635</v>
      </c>
    </row>
    <row r="12" spans="1:4" x14ac:dyDescent="0.25">
      <c r="A12" s="8">
        <v>39022</v>
      </c>
      <c r="B12" s="13">
        <f t="shared" si="0"/>
        <v>2006</v>
      </c>
      <c r="C12" s="9">
        <v>272439193.46248603</v>
      </c>
      <c r="D12">
        <v>274827162.44307232</v>
      </c>
    </row>
    <row r="13" spans="1:4" x14ac:dyDescent="0.25">
      <c r="A13" s="8">
        <v>39052</v>
      </c>
      <c r="B13" s="13">
        <f t="shared" si="0"/>
        <v>2006</v>
      </c>
      <c r="C13" s="9">
        <v>288148645.78619999</v>
      </c>
      <c r="D13">
        <v>282053426.18587464</v>
      </c>
    </row>
    <row r="14" spans="1:4" x14ac:dyDescent="0.25">
      <c r="A14" s="8">
        <v>39083</v>
      </c>
      <c r="B14" s="13">
        <f t="shared" si="0"/>
        <v>2007</v>
      </c>
      <c r="C14" s="9">
        <v>300073559.97788602</v>
      </c>
      <c r="D14">
        <v>296118118.46814466</v>
      </c>
    </row>
    <row r="15" spans="1:4" x14ac:dyDescent="0.25">
      <c r="A15" s="8">
        <v>39114</v>
      </c>
      <c r="B15" s="13">
        <f t="shared" si="0"/>
        <v>2007</v>
      </c>
      <c r="C15" s="9">
        <v>289732838.43879998</v>
      </c>
      <c r="D15">
        <v>284132923.45422131</v>
      </c>
    </row>
    <row r="16" spans="1:4" x14ac:dyDescent="0.25">
      <c r="A16" s="8">
        <v>39142</v>
      </c>
      <c r="B16" s="13">
        <f t="shared" si="0"/>
        <v>2007</v>
      </c>
      <c r="C16" s="9">
        <v>288143354.59762597</v>
      </c>
      <c r="D16">
        <v>287189159.2412852</v>
      </c>
    </row>
    <row r="17" spans="1:4" x14ac:dyDescent="0.25">
      <c r="A17" s="8">
        <v>39173</v>
      </c>
      <c r="B17" s="13">
        <f t="shared" si="0"/>
        <v>2007</v>
      </c>
      <c r="C17" s="9">
        <v>260543396.47679999</v>
      </c>
      <c r="D17">
        <v>265687291.2239331</v>
      </c>
    </row>
    <row r="18" spans="1:4" x14ac:dyDescent="0.25">
      <c r="A18" s="8">
        <v>39203</v>
      </c>
      <c r="B18" s="13">
        <f t="shared" si="0"/>
        <v>2007</v>
      </c>
      <c r="C18" s="9">
        <v>268501831.21296602</v>
      </c>
      <c r="D18">
        <v>276910730.64670026</v>
      </c>
    </row>
    <row r="19" spans="1:4" x14ac:dyDescent="0.25">
      <c r="A19" s="8">
        <v>39234</v>
      </c>
      <c r="B19" s="13">
        <f t="shared" si="0"/>
        <v>2007</v>
      </c>
      <c r="C19" s="9">
        <v>304679126.96210599</v>
      </c>
      <c r="D19">
        <v>297113041.98526645</v>
      </c>
    </row>
    <row r="20" spans="1:4" x14ac:dyDescent="0.25">
      <c r="A20" s="8">
        <v>39264</v>
      </c>
      <c r="B20" s="13">
        <f t="shared" si="0"/>
        <v>2007</v>
      </c>
      <c r="C20" s="9">
        <v>302183688.77514601</v>
      </c>
      <c r="D20">
        <v>302503889.92578268</v>
      </c>
    </row>
    <row r="21" spans="1:4" x14ac:dyDescent="0.25">
      <c r="A21" s="8">
        <v>39295</v>
      </c>
      <c r="B21" s="13">
        <f t="shared" si="0"/>
        <v>2007</v>
      </c>
      <c r="C21" s="9">
        <v>317756806.98433799</v>
      </c>
      <c r="D21">
        <v>316932780.11470526</v>
      </c>
    </row>
    <row r="22" spans="1:4" x14ac:dyDescent="0.25">
      <c r="A22" s="8">
        <v>39326</v>
      </c>
      <c r="B22" s="13">
        <f t="shared" si="0"/>
        <v>2007</v>
      </c>
      <c r="C22" s="9">
        <v>280873709.66341197</v>
      </c>
      <c r="D22">
        <v>270064877.54103988</v>
      </c>
    </row>
    <row r="23" spans="1:4" x14ac:dyDescent="0.25">
      <c r="A23" s="8">
        <v>39356</v>
      </c>
      <c r="B23" s="13">
        <f t="shared" si="0"/>
        <v>2007</v>
      </c>
      <c r="C23" s="9">
        <v>275821162.12958002</v>
      </c>
      <c r="D23">
        <v>277834577.92548108</v>
      </c>
    </row>
    <row r="24" spans="1:4" x14ac:dyDescent="0.25">
      <c r="A24" s="8">
        <v>39387</v>
      </c>
      <c r="B24" s="13">
        <f t="shared" si="0"/>
        <v>2007</v>
      </c>
      <c r="C24" s="9">
        <v>274311353.64484</v>
      </c>
      <c r="D24">
        <v>278580298.3889336</v>
      </c>
    </row>
    <row r="25" spans="1:4" x14ac:dyDescent="0.25">
      <c r="A25" s="8">
        <v>39417</v>
      </c>
      <c r="B25" s="13">
        <f t="shared" si="0"/>
        <v>2007</v>
      </c>
      <c r="C25" s="9">
        <v>294695847.80001998</v>
      </c>
      <c r="D25">
        <v>289791500.81938577</v>
      </c>
    </row>
    <row r="26" spans="1:4" x14ac:dyDescent="0.25">
      <c r="A26" s="8">
        <v>39448</v>
      </c>
      <c r="B26" s="13">
        <f t="shared" si="0"/>
        <v>2008</v>
      </c>
      <c r="C26" s="9">
        <v>301541879.89762002</v>
      </c>
      <c r="D26">
        <v>292904837.12249374</v>
      </c>
    </row>
    <row r="27" spans="1:4" x14ac:dyDescent="0.25">
      <c r="A27" s="8">
        <v>39479</v>
      </c>
      <c r="B27" s="13">
        <f t="shared" si="0"/>
        <v>2008</v>
      </c>
      <c r="C27" s="9">
        <v>286013196.38046002</v>
      </c>
      <c r="D27">
        <v>282175016.38783467</v>
      </c>
    </row>
    <row r="28" spans="1:4" x14ac:dyDescent="0.25">
      <c r="A28" s="8">
        <v>39508</v>
      </c>
      <c r="B28" s="13">
        <f t="shared" si="0"/>
        <v>2008</v>
      </c>
      <c r="C28" s="9">
        <v>285378792.27587998</v>
      </c>
      <c r="D28">
        <v>285461207.56837064</v>
      </c>
    </row>
    <row r="29" spans="1:4" x14ac:dyDescent="0.25">
      <c r="A29" s="8">
        <v>39539</v>
      </c>
      <c r="B29" s="13">
        <f t="shared" si="0"/>
        <v>2008</v>
      </c>
      <c r="C29" s="9">
        <v>255049710.73708001</v>
      </c>
      <c r="D29">
        <v>262883073.94452575</v>
      </c>
    </row>
    <row r="30" spans="1:4" x14ac:dyDescent="0.25">
      <c r="A30" s="8">
        <v>39569</v>
      </c>
      <c r="B30" s="13">
        <f t="shared" si="0"/>
        <v>2008</v>
      </c>
      <c r="C30" s="9">
        <v>248546059.22372001</v>
      </c>
      <c r="D30">
        <v>262666010.56454211</v>
      </c>
    </row>
    <row r="31" spans="1:4" x14ac:dyDescent="0.25">
      <c r="A31" s="8">
        <v>39600</v>
      </c>
      <c r="B31" s="13">
        <f t="shared" si="0"/>
        <v>2008</v>
      </c>
      <c r="C31" s="9">
        <v>287944901.33534002</v>
      </c>
      <c r="D31">
        <v>292372223.38386792</v>
      </c>
    </row>
    <row r="32" spans="1:4" x14ac:dyDescent="0.25">
      <c r="A32" s="8">
        <v>39630</v>
      </c>
      <c r="B32" s="13">
        <f t="shared" si="0"/>
        <v>2008</v>
      </c>
      <c r="C32" s="9">
        <v>319461681.27983999</v>
      </c>
      <c r="D32">
        <v>320204111.53965449</v>
      </c>
    </row>
    <row r="33" spans="1:4" x14ac:dyDescent="0.25">
      <c r="A33" s="8">
        <v>39661</v>
      </c>
      <c r="B33" s="13">
        <f t="shared" si="0"/>
        <v>2008</v>
      </c>
      <c r="C33" s="9">
        <v>293716156.25855798</v>
      </c>
      <c r="D33">
        <v>284442293.3416912</v>
      </c>
    </row>
    <row r="34" spans="1:4" x14ac:dyDescent="0.25">
      <c r="A34" s="8">
        <v>39692</v>
      </c>
      <c r="B34" s="13">
        <f t="shared" ref="B34:B65" si="1">YEAR(A34)</f>
        <v>2008</v>
      </c>
      <c r="C34" s="9">
        <v>283916906.35448599</v>
      </c>
      <c r="D34">
        <v>262207532.56775531</v>
      </c>
    </row>
    <row r="35" spans="1:4" x14ac:dyDescent="0.25">
      <c r="A35" s="8">
        <v>39722</v>
      </c>
      <c r="B35" s="13">
        <f t="shared" si="1"/>
        <v>2008</v>
      </c>
      <c r="C35" s="9">
        <v>262065574.00648001</v>
      </c>
      <c r="D35">
        <v>268882091.32616472</v>
      </c>
    </row>
    <row r="36" spans="1:4" x14ac:dyDescent="0.25">
      <c r="A36" s="8">
        <v>39753</v>
      </c>
      <c r="B36" s="13">
        <f t="shared" si="1"/>
        <v>2008</v>
      </c>
      <c r="C36" s="9">
        <v>268677317.44528002</v>
      </c>
      <c r="D36">
        <v>271978535.49722368</v>
      </c>
    </row>
    <row r="37" spans="1:4" x14ac:dyDescent="0.25">
      <c r="A37" s="8">
        <v>39783</v>
      </c>
      <c r="B37" s="13">
        <f t="shared" si="1"/>
        <v>2008</v>
      </c>
      <c r="C37" s="9">
        <v>298039893.54677999</v>
      </c>
      <c r="D37">
        <v>292842338.79430503</v>
      </c>
    </row>
    <row r="38" spans="1:4" x14ac:dyDescent="0.25">
      <c r="A38" s="8">
        <v>39814</v>
      </c>
      <c r="B38" s="13">
        <f t="shared" si="1"/>
        <v>2009</v>
      </c>
      <c r="C38" s="9">
        <v>307276829.89279997</v>
      </c>
      <c r="D38">
        <v>302408488.85373503</v>
      </c>
    </row>
    <row r="39" spans="1:4" x14ac:dyDescent="0.25">
      <c r="A39" s="8">
        <v>39845</v>
      </c>
      <c r="B39" s="13">
        <f t="shared" si="1"/>
        <v>2009</v>
      </c>
      <c r="C39" s="9">
        <v>264065998.38260001</v>
      </c>
      <c r="D39">
        <v>267370271.57478547</v>
      </c>
    </row>
    <row r="40" spans="1:4" x14ac:dyDescent="0.25">
      <c r="A40" s="8">
        <v>39873</v>
      </c>
      <c r="B40" s="13">
        <f t="shared" si="1"/>
        <v>2009</v>
      </c>
      <c r="C40" s="9">
        <v>278082458.00470001</v>
      </c>
      <c r="D40">
        <v>283320675.75895715</v>
      </c>
    </row>
    <row r="41" spans="1:4" x14ac:dyDescent="0.25">
      <c r="A41" s="8">
        <v>39904</v>
      </c>
      <c r="B41" s="13">
        <f t="shared" si="1"/>
        <v>2009</v>
      </c>
      <c r="C41" s="9">
        <v>250781054.79998001</v>
      </c>
      <c r="D41">
        <v>260456791.27956665</v>
      </c>
    </row>
    <row r="42" spans="1:4" x14ac:dyDescent="0.25">
      <c r="A42" s="8">
        <v>39934</v>
      </c>
      <c r="B42" s="13">
        <f t="shared" si="1"/>
        <v>2009</v>
      </c>
      <c r="C42" s="9">
        <v>250742745.14269</v>
      </c>
      <c r="D42">
        <v>254739876.92813519</v>
      </c>
    </row>
    <row r="43" spans="1:4" x14ac:dyDescent="0.25">
      <c r="A43" s="8">
        <v>39965</v>
      </c>
      <c r="B43" s="13">
        <f t="shared" si="1"/>
        <v>2009</v>
      </c>
      <c r="C43" s="9">
        <v>265479494.76989001</v>
      </c>
      <c r="D43">
        <v>268329443.22886741</v>
      </c>
    </row>
    <row r="44" spans="1:4" x14ac:dyDescent="0.25">
      <c r="A44" s="8">
        <v>39995</v>
      </c>
      <c r="B44" s="13">
        <f t="shared" si="1"/>
        <v>2009</v>
      </c>
      <c r="C44" s="9">
        <v>274906308.27781999</v>
      </c>
      <c r="D44">
        <v>270388910.66334242</v>
      </c>
    </row>
    <row r="45" spans="1:4" x14ac:dyDescent="0.25">
      <c r="A45" s="8">
        <v>40026</v>
      </c>
      <c r="B45" s="13">
        <f t="shared" si="1"/>
        <v>2009</v>
      </c>
      <c r="C45" s="9">
        <v>300712862.66684002</v>
      </c>
      <c r="D45">
        <v>296416844.84844929</v>
      </c>
    </row>
    <row r="46" spans="1:4" x14ac:dyDescent="0.25">
      <c r="A46" s="8">
        <v>40057</v>
      </c>
      <c r="B46" s="13">
        <f t="shared" si="1"/>
        <v>2009</v>
      </c>
      <c r="C46" s="9">
        <v>263969677.20096001</v>
      </c>
      <c r="D46">
        <v>255354541.36108837</v>
      </c>
    </row>
    <row r="47" spans="1:4" x14ac:dyDescent="0.25">
      <c r="A47" s="8">
        <v>40087</v>
      </c>
      <c r="B47" s="13">
        <f t="shared" si="1"/>
        <v>2009</v>
      </c>
      <c r="C47" s="9">
        <v>258962858.78830001</v>
      </c>
      <c r="D47">
        <v>264118756.26991794</v>
      </c>
    </row>
    <row r="48" spans="1:4" x14ac:dyDescent="0.25">
      <c r="A48" s="8">
        <v>40118</v>
      </c>
      <c r="B48" s="13">
        <f t="shared" si="1"/>
        <v>2009</v>
      </c>
      <c r="C48" s="9">
        <v>258162607.58963999</v>
      </c>
      <c r="D48">
        <v>263100288.720103</v>
      </c>
    </row>
    <row r="49" spans="1:4" x14ac:dyDescent="0.25">
      <c r="A49" s="8">
        <v>40148</v>
      </c>
      <c r="B49" s="13">
        <f t="shared" si="1"/>
        <v>2009</v>
      </c>
      <c r="C49" s="9">
        <v>292766418.03745002</v>
      </c>
      <c r="D49">
        <v>285473357.48901582</v>
      </c>
    </row>
    <row r="50" spans="1:4" x14ac:dyDescent="0.25">
      <c r="A50" s="8">
        <v>40179</v>
      </c>
      <c r="B50" s="13">
        <f t="shared" si="1"/>
        <v>2010</v>
      </c>
      <c r="C50" s="9">
        <v>301373371.72127002</v>
      </c>
      <c r="D50">
        <v>289250310.94557518</v>
      </c>
    </row>
    <row r="51" spans="1:4" x14ac:dyDescent="0.25">
      <c r="A51" s="8">
        <v>40210</v>
      </c>
      <c r="B51" s="13">
        <f t="shared" si="1"/>
        <v>2010</v>
      </c>
      <c r="C51" s="9">
        <v>268164437.27344999</v>
      </c>
      <c r="D51">
        <v>265994049.91090015</v>
      </c>
    </row>
    <row r="52" spans="1:4" x14ac:dyDescent="0.25">
      <c r="A52" s="8">
        <v>40238</v>
      </c>
      <c r="B52" s="13">
        <f t="shared" si="1"/>
        <v>2010</v>
      </c>
      <c r="C52" s="9">
        <v>269584961.72100997</v>
      </c>
      <c r="D52">
        <v>276620592.72060806</v>
      </c>
    </row>
    <row r="53" spans="1:4" x14ac:dyDescent="0.25">
      <c r="A53" s="8">
        <v>40269</v>
      </c>
      <c r="B53" s="13">
        <f t="shared" si="1"/>
        <v>2010</v>
      </c>
      <c r="C53" s="9">
        <v>242909549.61668</v>
      </c>
      <c r="D53">
        <v>250737420.51241571</v>
      </c>
    </row>
    <row r="54" spans="1:4" x14ac:dyDescent="0.25">
      <c r="A54" s="8">
        <v>40299</v>
      </c>
      <c r="B54" s="13">
        <f t="shared" si="1"/>
        <v>2010</v>
      </c>
      <c r="C54" s="9">
        <v>269054896.24094999</v>
      </c>
      <c r="D54">
        <v>272959341.32453007</v>
      </c>
    </row>
    <row r="55" spans="1:4" x14ac:dyDescent="0.25">
      <c r="A55" s="8">
        <v>40330</v>
      </c>
      <c r="B55" s="13">
        <f t="shared" si="1"/>
        <v>2010</v>
      </c>
      <c r="C55" s="9">
        <v>288397187.62551999</v>
      </c>
      <c r="D55">
        <v>282754682.16974908</v>
      </c>
    </row>
    <row r="56" spans="1:4" x14ac:dyDescent="0.25">
      <c r="A56" s="8">
        <v>40360</v>
      </c>
      <c r="B56" s="13">
        <f t="shared" si="1"/>
        <v>2010</v>
      </c>
      <c r="C56" s="9">
        <v>334725938.08823001</v>
      </c>
      <c r="D56">
        <v>336373853.8359133</v>
      </c>
    </row>
    <row r="57" spans="1:4" x14ac:dyDescent="0.25">
      <c r="A57" s="8">
        <v>40391</v>
      </c>
      <c r="B57" s="13">
        <f t="shared" si="1"/>
        <v>2010</v>
      </c>
      <c r="C57" s="9">
        <v>325611196.93184</v>
      </c>
      <c r="D57">
        <v>330917048.02478737</v>
      </c>
    </row>
    <row r="58" spans="1:4" x14ac:dyDescent="0.25">
      <c r="A58" s="8">
        <v>40422</v>
      </c>
      <c r="B58" s="13">
        <f t="shared" si="1"/>
        <v>2010</v>
      </c>
      <c r="C58" s="9">
        <v>264224371.98183998</v>
      </c>
      <c r="D58">
        <v>260843019.23734063</v>
      </c>
    </row>
    <row r="59" spans="1:4" x14ac:dyDescent="0.25">
      <c r="A59" s="8">
        <v>40452</v>
      </c>
      <c r="B59" s="13">
        <f t="shared" si="1"/>
        <v>2010</v>
      </c>
      <c r="C59" s="9">
        <v>254480106.5099</v>
      </c>
      <c r="D59">
        <v>256424757.71584848</v>
      </c>
    </row>
    <row r="60" spans="1:4" x14ac:dyDescent="0.25">
      <c r="A60" s="8">
        <v>40483</v>
      </c>
      <c r="B60" s="13">
        <f t="shared" si="1"/>
        <v>2010</v>
      </c>
      <c r="C60" s="9">
        <v>262982872.56432</v>
      </c>
      <c r="D60">
        <v>267943694.87955967</v>
      </c>
    </row>
    <row r="61" spans="1:4" x14ac:dyDescent="0.25">
      <c r="A61" s="8">
        <v>40513</v>
      </c>
      <c r="B61" s="13">
        <f t="shared" si="1"/>
        <v>2010</v>
      </c>
      <c r="C61" s="9">
        <v>293281443.41191</v>
      </c>
      <c r="D61">
        <v>290390382.11298686</v>
      </c>
    </row>
    <row r="62" spans="1:4" x14ac:dyDescent="0.25">
      <c r="A62" s="8">
        <v>40544</v>
      </c>
      <c r="B62" s="13">
        <f t="shared" si="1"/>
        <v>2011</v>
      </c>
      <c r="C62" s="9">
        <v>300666159.26084</v>
      </c>
      <c r="D62">
        <v>292162111.89485627</v>
      </c>
    </row>
    <row r="63" spans="1:4" x14ac:dyDescent="0.25">
      <c r="A63" s="8">
        <v>40575</v>
      </c>
      <c r="B63" s="13">
        <f t="shared" si="1"/>
        <v>2011</v>
      </c>
      <c r="C63" s="9">
        <v>269236699.82142001</v>
      </c>
      <c r="D63">
        <v>268199048.83189139</v>
      </c>
    </row>
    <row r="64" spans="1:4" x14ac:dyDescent="0.25">
      <c r="A64" s="8">
        <v>40603</v>
      </c>
      <c r="B64" s="13">
        <f t="shared" si="1"/>
        <v>2011</v>
      </c>
      <c r="C64" s="9">
        <v>282763557.58645999</v>
      </c>
      <c r="D64">
        <v>284815767.83201987</v>
      </c>
    </row>
    <row r="65" spans="1:4" x14ac:dyDescent="0.25">
      <c r="A65" s="8">
        <v>40634</v>
      </c>
      <c r="B65" s="13">
        <f t="shared" si="1"/>
        <v>2011</v>
      </c>
      <c r="C65" s="9">
        <v>251072267.56657001</v>
      </c>
      <c r="D65">
        <v>254234750.98172858</v>
      </c>
    </row>
    <row r="66" spans="1:4" x14ac:dyDescent="0.25">
      <c r="A66" s="8">
        <v>40664</v>
      </c>
      <c r="B66" s="13">
        <f t="shared" ref="B66:B97" si="2">YEAR(A66)</f>
        <v>2011</v>
      </c>
      <c r="C66" s="9">
        <v>259668932.37447</v>
      </c>
      <c r="D66">
        <v>261749030.34179401</v>
      </c>
    </row>
    <row r="67" spans="1:4" x14ac:dyDescent="0.25">
      <c r="A67" s="8">
        <v>40695</v>
      </c>
      <c r="B67" s="13">
        <f t="shared" si="2"/>
        <v>2011</v>
      </c>
      <c r="C67" s="9">
        <v>278903469.94766003</v>
      </c>
      <c r="D67">
        <v>268566849.48673749</v>
      </c>
    </row>
    <row r="68" spans="1:4" x14ac:dyDescent="0.25">
      <c r="A68" s="8">
        <v>40725</v>
      </c>
      <c r="B68" s="13">
        <f t="shared" si="2"/>
        <v>2011</v>
      </c>
      <c r="C68" s="9">
        <v>342682880.64267004</v>
      </c>
      <c r="D68">
        <v>355628626.73986989</v>
      </c>
    </row>
    <row r="69" spans="1:4" x14ac:dyDescent="0.25">
      <c r="A69" s="8">
        <v>40756</v>
      </c>
      <c r="B69" s="13">
        <f t="shared" si="2"/>
        <v>2011</v>
      </c>
      <c r="C69" s="9">
        <v>311408949.97279</v>
      </c>
      <c r="D69">
        <v>303171229.73162389</v>
      </c>
    </row>
    <row r="70" spans="1:4" x14ac:dyDescent="0.25">
      <c r="A70" s="8">
        <v>40787</v>
      </c>
      <c r="B70" s="13">
        <f t="shared" si="2"/>
        <v>2011</v>
      </c>
      <c r="C70" s="9">
        <v>270531205.43578005</v>
      </c>
      <c r="D70">
        <v>262347188.18885747</v>
      </c>
    </row>
    <row r="71" spans="1:4" x14ac:dyDescent="0.25">
      <c r="A71" s="8">
        <v>40817</v>
      </c>
      <c r="B71" s="13">
        <f t="shared" si="2"/>
        <v>2011</v>
      </c>
      <c r="C71" s="9">
        <v>257212837.85677001</v>
      </c>
      <c r="D71">
        <v>255135386.56163484</v>
      </c>
    </row>
    <row r="72" spans="1:4" x14ac:dyDescent="0.25">
      <c r="A72" s="8">
        <v>40848</v>
      </c>
      <c r="B72" s="13">
        <f t="shared" si="2"/>
        <v>2011</v>
      </c>
      <c r="C72" s="9">
        <v>256512690.70552</v>
      </c>
      <c r="D72">
        <v>262208700.0423781</v>
      </c>
    </row>
    <row r="73" spans="1:4" x14ac:dyDescent="0.25">
      <c r="A73" s="8">
        <v>40878</v>
      </c>
      <c r="B73" s="13">
        <f t="shared" si="2"/>
        <v>2011</v>
      </c>
      <c r="C73" s="9">
        <v>277881320.22968</v>
      </c>
      <c r="D73">
        <v>276638685.32621753</v>
      </c>
    </row>
    <row r="74" spans="1:4" x14ac:dyDescent="0.25">
      <c r="A74" s="8">
        <v>40909</v>
      </c>
      <c r="B74" s="13">
        <f t="shared" si="2"/>
        <v>2012</v>
      </c>
      <c r="C74" s="9">
        <v>290374956.02315003</v>
      </c>
      <c r="D74">
        <v>282469747.09357727</v>
      </c>
    </row>
    <row r="75" spans="1:4" x14ac:dyDescent="0.25">
      <c r="A75" s="8">
        <v>40940</v>
      </c>
      <c r="B75" s="13">
        <f t="shared" si="2"/>
        <v>2012</v>
      </c>
      <c r="C75" s="9">
        <v>265047531.93023002</v>
      </c>
      <c r="D75">
        <v>265113847.62104005</v>
      </c>
    </row>
    <row r="76" spans="1:4" x14ac:dyDescent="0.25">
      <c r="A76" s="8">
        <v>40969</v>
      </c>
      <c r="B76" s="13">
        <f t="shared" si="2"/>
        <v>2012</v>
      </c>
      <c r="C76" s="9">
        <v>264589708.49737003</v>
      </c>
      <c r="D76">
        <v>265014157.24064702</v>
      </c>
    </row>
    <row r="77" spans="1:4" x14ac:dyDescent="0.25">
      <c r="A77" s="8">
        <v>41000</v>
      </c>
      <c r="B77" s="13">
        <f t="shared" si="2"/>
        <v>2012</v>
      </c>
      <c r="C77" s="9">
        <v>241856924.93334001</v>
      </c>
      <c r="D77">
        <v>253242839.99894911</v>
      </c>
    </row>
    <row r="78" spans="1:4" x14ac:dyDescent="0.25">
      <c r="A78" s="8">
        <v>41030</v>
      </c>
      <c r="B78" s="13">
        <f t="shared" si="2"/>
        <v>2012</v>
      </c>
      <c r="C78" s="9">
        <v>264293073.48114002</v>
      </c>
      <c r="D78">
        <v>267816762.17644539</v>
      </c>
    </row>
    <row r="79" spans="1:4" x14ac:dyDescent="0.25">
      <c r="A79" s="8">
        <v>41061</v>
      </c>
      <c r="B79" s="13">
        <f t="shared" si="2"/>
        <v>2012</v>
      </c>
      <c r="C79" s="9">
        <v>290940514.11059999</v>
      </c>
      <c r="D79">
        <v>295931444.34058654</v>
      </c>
    </row>
    <row r="80" spans="1:4" x14ac:dyDescent="0.25">
      <c r="A80" s="8">
        <v>41091</v>
      </c>
      <c r="B80" s="13">
        <f t="shared" si="2"/>
        <v>2012</v>
      </c>
      <c r="C80" s="9">
        <v>340196199.36287999</v>
      </c>
      <c r="D80">
        <v>356332761.01712316</v>
      </c>
    </row>
    <row r="81" spans="1:4" x14ac:dyDescent="0.25">
      <c r="A81" s="8">
        <v>41122</v>
      </c>
      <c r="B81" s="13">
        <f t="shared" si="2"/>
        <v>2012</v>
      </c>
      <c r="C81" s="9">
        <v>304061556.83872002</v>
      </c>
      <c r="D81">
        <v>299838336.98759788</v>
      </c>
    </row>
    <row r="82" spans="1:4" x14ac:dyDescent="0.25">
      <c r="A82" s="8">
        <v>41153</v>
      </c>
      <c r="B82" s="13">
        <f t="shared" si="2"/>
        <v>2012</v>
      </c>
      <c r="C82" s="9">
        <v>261393756.03505</v>
      </c>
      <c r="D82">
        <v>258257115.14424875</v>
      </c>
    </row>
    <row r="83" spans="1:4" x14ac:dyDescent="0.25">
      <c r="A83" s="8">
        <v>41183</v>
      </c>
      <c r="B83" s="13">
        <f t="shared" si="2"/>
        <v>2012</v>
      </c>
      <c r="C83" s="9">
        <v>253052401.80328</v>
      </c>
      <c r="D83">
        <v>259266814.02231637</v>
      </c>
    </row>
    <row r="84" spans="1:4" x14ac:dyDescent="0.25">
      <c r="A84" s="8">
        <v>41214</v>
      </c>
      <c r="B84" s="13">
        <f t="shared" si="2"/>
        <v>2012</v>
      </c>
      <c r="C84" s="9">
        <v>260224799.99487001</v>
      </c>
      <c r="D84">
        <v>265726288.05295551</v>
      </c>
    </row>
    <row r="85" spans="1:4" x14ac:dyDescent="0.25">
      <c r="A85" s="8">
        <v>41244</v>
      </c>
      <c r="B85" s="13">
        <f t="shared" si="2"/>
        <v>2012</v>
      </c>
      <c r="C85" s="9">
        <v>271295249.79123002</v>
      </c>
      <c r="D85">
        <v>272424583.13836235</v>
      </c>
    </row>
    <row r="86" spans="1:4" x14ac:dyDescent="0.25">
      <c r="A86" s="8">
        <v>41275</v>
      </c>
      <c r="B86" s="13">
        <f t="shared" si="2"/>
        <v>2013</v>
      </c>
      <c r="C86" s="9">
        <v>288991701.29513001</v>
      </c>
      <c r="D86">
        <v>283866727.56663686</v>
      </c>
    </row>
    <row r="87" spans="1:4" x14ac:dyDescent="0.25">
      <c r="A87" s="8">
        <v>41306</v>
      </c>
      <c r="B87" s="13">
        <f t="shared" si="2"/>
        <v>2013</v>
      </c>
      <c r="C87" s="9">
        <v>262888750.95611</v>
      </c>
      <c r="D87">
        <v>264120826.36958891</v>
      </c>
    </row>
    <row r="88" spans="1:4" x14ac:dyDescent="0.25">
      <c r="A88" s="8">
        <v>41334</v>
      </c>
      <c r="B88" s="13">
        <f t="shared" si="2"/>
        <v>2013</v>
      </c>
      <c r="C88" s="9">
        <v>276366259.18483996</v>
      </c>
      <c r="D88">
        <v>275037844.86715174</v>
      </c>
    </row>
    <row r="89" spans="1:4" x14ac:dyDescent="0.25">
      <c r="A89" s="8">
        <v>41365</v>
      </c>
      <c r="B89" s="13">
        <f t="shared" si="2"/>
        <v>2013</v>
      </c>
      <c r="C89" s="9">
        <v>251523569.77759001</v>
      </c>
      <c r="D89">
        <v>257582790.06106117</v>
      </c>
    </row>
    <row r="90" spans="1:4" x14ac:dyDescent="0.25">
      <c r="A90" s="8">
        <v>41395</v>
      </c>
      <c r="B90" s="13">
        <f t="shared" si="2"/>
        <v>2013</v>
      </c>
      <c r="C90" s="9">
        <v>259256155.34336001</v>
      </c>
      <c r="D90">
        <v>267643888.40523946</v>
      </c>
    </row>
    <row r="91" spans="1:4" x14ac:dyDescent="0.25">
      <c r="A91" s="8">
        <v>41426</v>
      </c>
      <c r="B91" s="13">
        <f t="shared" si="2"/>
        <v>2013</v>
      </c>
      <c r="C91" s="9">
        <v>276460042.34591997</v>
      </c>
      <c r="D91">
        <v>272339908.48872083</v>
      </c>
    </row>
    <row r="92" spans="1:4" x14ac:dyDescent="0.25">
      <c r="A92" s="8">
        <v>41456</v>
      </c>
      <c r="B92" s="13">
        <f t="shared" si="2"/>
        <v>2013</v>
      </c>
      <c r="C92" s="9">
        <v>321327185.60056001</v>
      </c>
      <c r="D92">
        <v>322401050.91453135</v>
      </c>
    </row>
    <row r="93" spans="1:4" x14ac:dyDescent="0.25">
      <c r="A93" s="8">
        <v>41487</v>
      </c>
      <c r="B93" s="13">
        <f t="shared" si="2"/>
        <v>2013</v>
      </c>
      <c r="C93" s="9">
        <v>294037259.60016</v>
      </c>
      <c r="D93">
        <v>285385236.47960001</v>
      </c>
    </row>
    <row r="94" spans="1:4" x14ac:dyDescent="0.25">
      <c r="A94" s="8">
        <v>41518</v>
      </c>
      <c r="B94" s="13">
        <f t="shared" si="2"/>
        <v>2013</v>
      </c>
      <c r="C94" s="9">
        <v>263616852.67688</v>
      </c>
      <c r="D94">
        <v>256921793.71056014</v>
      </c>
    </row>
    <row r="95" spans="1:4" x14ac:dyDescent="0.25">
      <c r="A95" s="8">
        <v>41548</v>
      </c>
      <c r="B95" s="13">
        <f t="shared" si="2"/>
        <v>2013</v>
      </c>
      <c r="C95" s="9">
        <v>260620451.12983999</v>
      </c>
      <c r="D95">
        <v>257530380.33708537</v>
      </c>
    </row>
    <row r="96" spans="1:4" x14ac:dyDescent="0.25">
      <c r="A96" s="8">
        <v>41579</v>
      </c>
      <c r="B96" s="13">
        <f t="shared" si="2"/>
        <v>2013</v>
      </c>
      <c r="C96" s="9">
        <v>264051626.00784001</v>
      </c>
      <c r="D96">
        <v>267114460.72979224</v>
      </c>
    </row>
    <row r="97" spans="1:4" x14ac:dyDescent="0.25">
      <c r="A97" s="8">
        <v>41609</v>
      </c>
      <c r="B97" s="13">
        <f t="shared" si="2"/>
        <v>2013</v>
      </c>
      <c r="C97" s="9">
        <v>286523069.48232001</v>
      </c>
      <c r="D97">
        <v>283148063.84906685</v>
      </c>
    </row>
    <row r="98" spans="1:4" x14ac:dyDescent="0.25">
      <c r="A98" s="8">
        <v>41640</v>
      </c>
      <c r="B98" s="13">
        <f t="shared" ref="B98:B129" si="3">YEAR(A98)</f>
        <v>2014</v>
      </c>
      <c r="C98" s="9">
        <v>305527740.50727999</v>
      </c>
      <c r="D98">
        <v>295024466.89283681</v>
      </c>
    </row>
    <row r="99" spans="1:4" x14ac:dyDescent="0.25">
      <c r="A99" s="8">
        <v>41671</v>
      </c>
      <c r="B99" s="13">
        <f t="shared" si="3"/>
        <v>2014</v>
      </c>
      <c r="C99" s="9">
        <v>270783682.37704003</v>
      </c>
      <c r="D99">
        <v>271710604.69519842</v>
      </c>
    </row>
    <row r="100" spans="1:4" x14ac:dyDescent="0.25">
      <c r="A100" s="8">
        <v>41699</v>
      </c>
      <c r="B100" s="13">
        <f t="shared" si="3"/>
        <v>2014</v>
      </c>
      <c r="C100" s="9">
        <v>288299673.04279995</v>
      </c>
      <c r="D100">
        <v>284764075.31244934</v>
      </c>
    </row>
    <row r="101" spans="1:4" x14ac:dyDescent="0.25">
      <c r="A101" s="8">
        <v>41730</v>
      </c>
      <c r="B101" s="13">
        <f t="shared" si="3"/>
        <v>2014</v>
      </c>
      <c r="C101" s="9">
        <v>244855513.01592001</v>
      </c>
      <c r="D101">
        <v>253738794.67786625</v>
      </c>
    </row>
    <row r="102" spans="1:4" x14ac:dyDescent="0.25">
      <c r="A102" s="8">
        <v>41760</v>
      </c>
      <c r="B102" s="13">
        <f t="shared" si="3"/>
        <v>2014</v>
      </c>
      <c r="C102" s="9">
        <v>251891961.47196001</v>
      </c>
      <c r="D102">
        <v>255045509.48083496</v>
      </c>
    </row>
    <row r="103" spans="1:4" x14ac:dyDescent="0.25">
      <c r="A103" s="8">
        <v>41791</v>
      </c>
      <c r="B103" s="13">
        <f t="shared" si="3"/>
        <v>2014</v>
      </c>
      <c r="C103" s="9">
        <v>283978631.817375</v>
      </c>
      <c r="D103">
        <v>285574075.16849345</v>
      </c>
    </row>
    <row r="104" spans="1:4" x14ac:dyDescent="0.25">
      <c r="A104" s="8">
        <v>41821</v>
      </c>
      <c r="B104" s="13">
        <f t="shared" si="3"/>
        <v>2014</v>
      </c>
      <c r="C104" s="9">
        <v>286546351.34231502</v>
      </c>
      <c r="D104">
        <v>274832452.75074518</v>
      </c>
    </row>
    <row r="105" spans="1:4" x14ac:dyDescent="0.25">
      <c r="A105" s="8">
        <v>41852</v>
      </c>
      <c r="B105" s="13">
        <f t="shared" si="3"/>
        <v>2014</v>
      </c>
      <c r="C105" s="9">
        <v>283846898.55574501</v>
      </c>
      <c r="D105">
        <v>274799237.63202167</v>
      </c>
    </row>
    <row r="106" spans="1:4" x14ac:dyDescent="0.25">
      <c r="A106" s="8">
        <v>41883</v>
      </c>
      <c r="B106" s="13">
        <f t="shared" si="3"/>
        <v>2014</v>
      </c>
      <c r="C106" s="9">
        <v>261882965.454395</v>
      </c>
      <c r="D106">
        <v>251147382.83670053</v>
      </c>
    </row>
    <row r="107" spans="1:4" x14ac:dyDescent="0.25">
      <c r="A107" s="8">
        <v>41913</v>
      </c>
      <c r="B107" s="13">
        <f t="shared" si="3"/>
        <v>2014</v>
      </c>
      <c r="C107" s="9">
        <v>246291396.49902502</v>
      </c>
      <c r="D107">
        <v>256033708.22006878</v>
      </c>
    </row>
    <row r="108" spans="1:4" x14ac:dyDescent="0.25">
      <c r="A108" s="8">
        <v>41944</v>
      </c>
      <c r="B108" s="13">
        <f t="shared" si="3"/>
        <v>2014</v>
      </c>
      <c r="C108" s="9">
        <v>259203542.59719998</v>
      </c>
      <c r="D108">
        <v>264988830.97277209</v>
      </c>
    </row>
    <row r="109" spans="1:4" x14ac:dyDescent="0.25">
      <c r="A109" s="8">
        <v>41974</v>
      </c>
      <c r="B109" s="13">
        <f t="shared" si="3"/>
        <v>2014</v>
      </c>
      <c r="C109" s="9">
        <v>264968874.82748997</v>
      </c>
      <c r="D109">
        <v>276068035.60388279</v>
      </c>
    </row>
    <row r="110" spans="1:4" x14ac:dyDescent="0.25">
      <c r="A110" s="8">
        <v>42005</v>
      </c>
      <c r="B110" s="13">
        <f t="shared" si="3"/>
        <v>2015</v>
      </c>
      <c r="C110" s="9">
        <v>295598619.00983995</v>
      </c>
      <c r="D110">
        <v>290062456.31749451</v>
      </c>
    </row>
    <row r="111" spans="1:4" x14ac:dyDescent="0.25">
      <c r="A111" s="8">
        <v>42036</v>
      </c>
      <c r="B111" s="13">
        <f t="shared" si="3"/>
        <v>2015</v>
      </c>
      <c r="C111" s="9">
        <v>273784130.83127999</v>
      </c>
      <c r="D111">
        <v>276408873.66974151</v>
      </c>
    </row>
    <row r="112" spans="1:4" x14ac:dyDescent="0.25">
      <c r="A112" s="8">
        <v>42064</v>
      </c>
      <c r="B112" s="13">
        <f t="shared" si="3"/>
        <v>2015</v>
      </c>
      <c r="C112" s="9">
        <v>274934256.05799997</v>
      </c>
      <c r="D112">
        <v>280614927.08030629</v>
      </c>
    </row>
    <row r="113" spans="1:4" x14ac:dyDescent="0.25">
      <c r="A113" s="8">
        <v>42095</v>
      </c>
      <c r="B113" s="13">
        <f t="shared" si="3"/>
        <v>2015</v>
      </c>
      <c r="C113" s="9">
        <v>243458062.73736</v>
      </c>
      <c r="D113">
        <v>251647098.84469748</v>
      </c>
    </row>
    <row r="114" spans="1:4" x14ac:dyDescent="0.25">
      <c r="A114" s="8">
        <v>42125</v>
      </c>
      <c r="B114" s="13">
        <f t="shared" si="3"/>
        <v>2015</v>
      </c>
      <c r="C114" s="9">
        <v>259161560.15008003</v>
      </c>
      <c r="D114">
        <v>266069081.56118122</v>
      </c>
    </row>
    <row r="115" spans="1:4" x14ac:dyDescent="0.25">
      <c r="A115" s="8">
        <v>42156</v>
      </c>
      <c r="B115" s="13">
        <f t="shared" si="3"/>
        <v>2015</v>
      </c>
      <c r="C115" s="9">
        <v>267546627.47380927</v>
      </c>
      <c r="D115">
        <v>257143160.65933657</v>
      </c>
    </row>
    <row r="116" spans="1:4" x14ac:dyDescent="0.25">
      <c r="A116" s="8">
        <v>42186</v>
      </c>
      <c r="B116" s="13">
        <f t="shared" si="3"/>
        <v>2015</v>
      </c>
      <c r="C116" s="9">
        <v>301589192.47099692</v>
      </c>
      <c r="D116">
        <v>293781591.90030283</v>
      </c>
    </row>
    <row r="117" spans="1:4" x14ac:dyDescent="0.25">
      <c r="A117" s="8">
        <v>42217</v>
      </c>
      <c r="B117" s="13">
        <f t="shared" si="3"/>
        <v>2015</v>
      </c>
      <c r="C117" s="9">
        <v>290629200.91832</v>
      </c>
      <c r="D117">
        <v>279743969.69591618</v>
      </c>
    </row>
    <row r="118" spans="1:4" x14ac:dyDescent="0.25">
      <c r="A118" s="8">
        <v>42248</v>
      </c>
      <c r="B118" s="13">
        <f t="shared" si="3"/>
        <v>2015</v>
      </c>
      <c r="C118" s="9">
        <v>282605551.88294774</v>
      </c>
      <c r="D118">
        <v>273230132.92891878</v>
      </c>
    </row>
    <row r="119" spans="1:4" x14ac:dyDescent="0.25">
      <c r="A119" s="8">
        <v>42278</v>
      </c>
      <c r="B119" s="13">
        <f t="shared" si="3"/>
        <v>2015</v>
      </c>
      <c r="C119" s="9">
        <v>248709445.01775387</v>
      </c>
      <c r="D119">
        <v>253602151.35478339</v>
      </c>
    </row>
    <row r="120" spans="1:4" x14ac:dyDescent="0.25">
      <c r="A120" s="8">
        <v>42309</v>
      </c>
      <c r="B120" s="13">
        <f t="shared" si="3"/>
        <v>2015</v>
      </c>
      <c r="C120" s="9">
        <v>248717807.65306461</v>
      </c>
      <c r="D120">
        <v>255759379.25959331</v>
      </c>
    </row>
    <row r="121" spans="1:4" x14ac:dyDescent="0.25">
      <c r="A121" s="8">
        <v>42339</v>
      </c>
      <c r="B121" s="13">
        <f t="shared" si="3"/>
        <v>2015</v>
      </c>
      <c r="C121" s="9">
        <v>260362308.73120618</v>
      </c>
      <c r="D121">
        <v>266956267.85522723</v>
      </c>
    </row>
    <row r="122" spans="1:4" x14ac:dyDescent="0.25">
      <c r="A122" s="8">
        <v>42370</v>
      </c>
      <c r="B122" s="13">
        <f t="shared" si="3"/>
        <v>2016</v>
      </c>
      <c r="D122">
        <v>280737704.01139426</v>
      </c>
    </row>
    <row r="123" spans="1:4" x14ac:dyDescent="0.25">
      <c r="A123" s="8">
        <v>42401</v>
      </c>
      <c r="B123" s="13">
        <f t="shared" si="3"/>
        <v>2016</v>
      </c>
      <c r="D123">
        <v>269340776.85163647</v>
      </c>
    </row>
    <row r="124" spans="1:4" x14ac:dyDescent="0.25">
      <c r="A124" s="8">
        <v>42430</v>
      </c>
      <c r="B124" s="13">
        <f t="shared" si="3"/>
        <v>2016</v>
      </c>
      <c r="D124">
        <v>272074537.43646312</v>
      </c>
    </row>
    <row r="125" spans="1:4" x14ac:dyDescent="0.25">
      <c r="A125" s="8">
        <v>42461</v>
      </c>
      <c r="B125" s="13">
        <f t="shared" si="3"/>
        <v>2016</v>
      </c>
      <c r="D125">
        <v>251608288.43721902</v>
      </c>
    </row>
    <row r="126" spans="1:4" x14ac:dyDescent="0.25">
      <c r="A126" s="8">
        <v>42491</v>
      </c>
      <c r="B126" s="13">
        <f t="shared" si="3"/>
        <v>2016</v>
      </c>
      <c r="D126">
        <v>258716096.5263029</v>
      </c>
    </row>
    <row r="127" spans="1:4" x14ac:dyDescent="0.25">
      <c r="A127" s="8">
        <v>42522</v>
      </c>
      <c r="B127" s="13">
        <f t="shared" si="3"/>
        <v>2016</v>
      </c>
      <c r="D127">
        <v>274008941.21182907</v>
      </c>
    </row>
    <row r="128" spans="1:4" x14ac:dyDescent="0.25">
      <c r="A128" s="8">
        <v>42552</v>
      </c>
      <c r="B128" s="13">
        <f t="shared" si="3"/>
        <v>2016</v>
      </c>
      <c r="D128">
        <v>307542514.17184317</v>
      </c>
    </row>
    <row r="129" spans="1:4" x14ac:dyDescent="0.25">
      <c r="A129" s="8">
        <v>42583</v>
      </c>
      <c r="B129" s="13">
        <f t="shared" si="3"/>
        <v>2016</v>
      </c>
      <c r="D129">
        <v>291839528.09740555</v>
      </c>
    </row>
    <row r="130" spans="1:4" x14ac:dyDescent="0.25">
      <c r="A130" s="8">
        <v>42614</v>
      </c>
      <c r="B130" s="13">
        <f t="shared" ref="B130:B145" si="4">YEAR(A130)</f>
        <v>2016</v>
      </c>
      <c r="D130">
        <v>254342587.61040306</v>
      </c>
    </row>
    <row r="131" spans="1:4" x14ac:dyDescent="0.25">
      <c r="A131" s="8">
        <v>42644</v>
      </c>
      <c r="B131" s="13">
        <f t="shared" si="4"/>
        <v>2016</v>
      </c>
      <c r="D131">
        <v>252189140.32112017</v>
      </c>
    </row>
    <row r="132" spans="1:4" x14ac:dyDescent="0.25">
      <c r="A132" s="8">
        <v>42675</v>
      </c>
      <c r="B132" s="13">
        <f t="shared" si="4"/>
        <v>2016</v>
      </c>
      <c r="D132">
        <v>261329173.68739477</v>
      </c>
    </row>
    <row r="133" spans="1:4" x14ac:dyDescent="0.25">
      <c r="A133" s="8">
        <v>42705</v>
      </c>
      <c r="B133" s="13">
        <f t="shared" si="4"/>
        <v>2016</v>
      </c>
      <c r="D133">
        <v>274189144.06972933</v>
      </c>
    </row>
    <row r="134" spans="1:4" x14ac:dyDescent="0.25">
      <c r="A134" s="8">
        <v>42736</v>
      </c>
      <c r="B134" s="13">
        <f t="shared" si="4"/>
        <v>2017</v>
      </c>
      <c r="D134">
        <v>281733138.24225426</v>
      </c>
    </row>
    <row r="135" spans="1:4" x14ac:dyDescent="0.25">
      <c r="A135" s="8">
        <v>42767</v>
      </c>
      <c r="B135" s="13">
        <f t="shared" si="4"/>
        <v>2017</v>
      </c>
      <c r="D135">
        <v>261770400.40501508</v>
      </c>
    </row>
    <row r="136" spans="1:4" x14ac:dyDescent="0.25">
      <c r="A136" s="8">
        <v>42795</v>
      </c>
      <c r="B136" s="13">
        <f t="shared" si="4"/>
        <v>2017</v>
      </c>
      <c r="D136">
        <v>275025876.05316103</v>
      </c>
    </row>
    <row r="137" spans="1:4" x14ac:dyDescent="0.25">
      <c r="A137" s="8">
        <v>42826</v>
      </c>
      <c r="B137" s="13">
        <f t="shared" si="4"/>
        <v>2017</v>
      </c>
      <c r="D137">
        <v>244760420.20834035</v>
      </c>
    </row>
    <row r="138" spans="1:4" x14ac:dyDescent="0.25">
      <c r="A138" s="8">
        <v>42856</v>
      </c>
      <c r="B138" s="13">
        <f t="shared" si="4"/>
        <v>2017</v>
      </c>
      <c r="D138">
        <v>259703065.99256384</v>
      </c>
    </row>
    <row r="139" spans="1:4" x14ac:dyDescent="0.25">
      <c r="A139" s="8">
        <v>42887</v>
      </c>
      <c r="B139" s="13">
        <f t="shared" si="4"/>
        <v>2017</v>
      </c>
      <c r="D139">
        <v>273032155.43699175</v>
      </c>
    </row>
    <row r="140" spans="1:4" x14ac:dyDescent="0.25">
      <c r="A140" s="8">
        <v>42917</v>
      </c>
      <c r="B140" s="13">
        <f t="shared" si="4"/>
        <v>2017</v>
      </c>
      <c r="D140">
        <v>306565822.77952677</v>
      </c>
    </row>
    <row r="141" spans="1:4" x14ac:dyDescent="0.25">
      <c r="A141" s="8">
        <v>42948</v>
      </c>
      <c r="B141" s="13">
        <f t="shared" si="4"/>
        <v>2017</v>
      </c>
      <c r="D141">
        <v>290859905.57210624</v>
      </c>
    </row>
    <row r="142" spans="1:4" x14ac:dyDescent="0.25">
      <c r="A142" s="8">
        <v>42979</v>
      </c>
      <c r="B142" s="13">
        <f t="shared" si="4"/>
        <v>2017</v>
      </c>
      <c r="D142">
        <v>251395905.9572247</v>
      </c>
    </row>
    <row r="143" spans="1:4" x14ac:dyDescent="0.25">
      <c r="A143" s="8">
        <v>43009</v>
      </c>
      <c r="B143" s="13">
        <f t="shared" si="4"/>
        <v>2017</v>
      </c>
      <c r="D143">
        <v>253158714.67424849</v>
      </c>
    </row>
    <row r="144" spans="1:4" x14ac:dyDescent="0.25">
      <c r="A144" s="8">
        <v>43040</v>
      </c>
      <c r="B144" s="13">
        <f t="shared" si="4"/>
        <v>2017</v>
      </c>
      <c r="D144">
        <v>260337603.96758604</v>
      </c>
    </row>
    <row r="145" spans="1:4" x14ac:dyDescent="0.25">
      <c r="A145" s="8">
        <v>43070</v>
      </c>
      <c r="B145" s="13">
        <f t="shared" si="4"/>
        <v>2017</v>
      </c>
      <c r="D145">
        <v>271235235.29321808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Monthly Data</vt:lpstr>
      <vt:lpstr>OLS Model</vt:lpstr>
      <vt:lpstr>Forecasting Data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Summary T Stats</vt:lpstr>
      <vt:lpstr>Customers</vt:lpstr>
      <vt:lpstr>LonCDD</vt:lpstr>
      <vt:lpstr>LonHDD</vt:lpstr>
      <vt:lpstr>MonthDays</vt:lpstr>
      <vt:lpstr>OntGDP</vt:lpstr>
      <vt:lpstr>PeakDays</vt:lpstr>
      <vt:lpstr>Population</vt:lpstr>
      <vt:lpstr>WSkWh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2017-01-05T18:54:22Z</dcterms:modified>
</cp:coreProperties>
</file>