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24240" windowHeight="12150" activeTab="2"/>
  </bookViews>
  <sheets>
    <sheet name="Information" sheetId="5" r:id="rId1"/>
    <sheet name="Tab1-CBR New Class A allocation" sheetId="7" r:id="rId2"/>
    <sheet name="Tab2-WMS CBR Class B allocation" sheetId="4" r:id="rId3"/>
    <sheet name="Tab3-GA Allocation New Class A"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INDEX_SHEET___ASAP_Utilities">#REF!</definedName>
    <definedName name="__BCC10">'[1]FS Data'!$F:$F</definedName>
    <definedName name="__BCC14">'[1]FS Data'!$D:$D</definedName>
    <definedName name="__OCC03">'[1]FS Data'!$B:$B</definedName>
    <definedName name="__OCC15">'[1]FS Data'!$C:$C</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'[3]FS Data'!#REF!</definedName>
    <definedName name="BI_LDCLIST">#REF!</definedName>
    <definedName name="BridgeYear">'[5]LDC Info'!$E$26</definedName>
    <definedName name="BS_Period_13">'[3]FS Data'!$AI$1:$AI$65536</definedName>
    <definedName name="BU41SUM">'[6]BU Summary'!#REF!</definedName>
    <definedName name="BUOTnExp">#REF!</definedName>
    <definedName name="CAfile">[7]Refs!$B$2</definedName>
    <definedName name="CArevReq">[7]Refs!$B$6</definedName>
    <definedName name="CBYear.Date">[8]Assumptions!$D$48</definedName>
    <definedName name="CDM_2007">#REF!</definedName>
    <definedName name="ClassRange1">[7]Refs!$B$3</definedName>
    <definedName name="ClassRange2">[7]Refs!$B$4</definedName>
    <definedName name="Clothing">#REF!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#REF!</definedName>
    <definedName name="db">#REF!</definedName>
    <definedName name="EBNUMBER">'[5]LDC Info'!$E$16</definedName>
    <definedName name="EDR_06_OthInfo">'[9]4. 2006 Smart Meter Information'!#REF!</definedName>
    <definedName name="EDR06Tariffs">'[9]3. 2006 Tariff Sheet'!#REF!</definedName>
    <definedName name="Entegrus_SA">'[10]2016 List'!$C$5:$C$8</definedName>
    <definedName name="Final_Budgeted_Balance_Sheet">'[3]FS Data'!$W$1:$W$65536</definedName>
    <definedName name="FObject">'[3]FS Data'!$AL$1:$AL$65536</definedName>
    <definedName name="FolderPath">[7]Menu!$C$8</definedName>
    <definedName name="forecast_wholesale_lineplus">'[10]14. RTSR - Forecast Wholesale'!$P$113</definedName>
    <definedName name="forecast_wholesale_network">'[10]14. RTSR - Forecast Wholesale'!$F$109</definedName>
    <definedName name="g">#REF!</definedName>
    <definedName name="GL_reconciliation">#REF!</definedName>
    <definedName name="histdate">[11]Financials!$E$76</definedName>
    <definedName name="impactdata">'[12]8-7 OTHER CHGS, COMMOD (Input)'!$B$15:$AS$118</definedName>
    <definedName name="Incr2000">#REF!</definedName>
    <definedName name="labour">#REF!</definedName>
    <definedName name="LabourData">[13]DATA!#REF!</definedName>
    <definedName name="LabourES">#REF!</definedName>
    <definedName name="Lakeland_SA">'[10]2016 List'!$C$10:$C$11</definedName>
    <definedName name="LastSheet" hidden="1">"Z1.0 OEB Control Sheet"</definedName>
    <definedName name="LIMIT">#REF!</definedName>
    <definedName name="Local_Distribution_Company_List">'[14]Local Distribution Companies'!$B$9:$B$88</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MTHJE">#REF!</definedName>
    <definedName name="new" hidden="1">#REF!</definedName>
    <definedName name="NewRevReq">[7]Refs!$B$8</definedName>
    <definedName name="NON">#REF!</definedName>
    <definedName name="Object">'[3]FS Data'!$A$1:$A$65536</definedName>
    <definedName name="ObjOTnExp">#REF!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11">#REF!</definedName>
    <definedName name="PAGE2">#REF!</definedName>
    <definedName name="PAGE3">#REF!</definedName>
    <definedName name="PAGE4">#REF!</definedName>
    <definedName name="PAGE7">#REF!</definedName>
    <definedName name="PAGE9">#REF!</definedName>
    <definedName name="PBYear.Date">[8]Assumptions!$D$50</definedName>
    <definedName name="PCI">#REF!</definedName>
    <definedName name="PriceCapParams">#REF!</definedName>
    <definedName name="print_end">#REF!</definedName>
    <definedName name="printBS2009">#REF!</definedName>
    <definedName name="printPL2009">#REF!</definedName>
    <definedName name="RATE_CLASSES">[15]lists!$A$1:$A$104</definedName>
    <definedName name="Rate_Riders">#REF!</definedName>
    <definedName name="ratebase">'[10]8. STS - Tax Change'!$N$19</definedName>
    <definedName name="ratedescription">[16]hidden1!$D$1:$D$122</definedName>
    <definedName name="RB">#REF!</definedName>
    <definedName name="RebaseYear">'[5]LDC Info'!$E$28</definedName>
    <definedName name="reconciliation">'[17]10.1556'!#REF!</definedName>
    <definedName name="RevReqLookupKey">[7]Refs!$B$5</definedName>
    <definedName name="RevReqRange">[7]Refs!$B$7</definedName>
    <definedName name="RPP_Data">#REF!</definedName>
    <definedName name="SALBENF">#REF!</definedName>
    <definedName name="salreg">#REF!</definedName>
    <definedName name="SALREGF">#REF!</definedName>
    <definedName name="SEPT1103">'[18]Distrib Stats &amp; Unbill Distrib'!#REF!</definedName>
    <definedName name="Shift">#REF!</definedName>
    <definedName name="SMcap2008">#REF!</definedName>
    <definedName name="SMoper2008">#REF!</definedName>
    <definedName name="Standby">#REF!</definedName>
    <definedName name="StartEnd">'[10]2016 Database'!#REF!</definedName>
    <definedName name="Surtax">#REF!</definedName>
    <definedName name="TEMPA">#REF!</definedName>
    <definedName name="terr_name">'[12]1-1 GENERAL (Input)'!$C$56:$D$59</definedName>
    <definedName name="TestYear">'[5]LDC Info'!$E$24</definedName>
    <definedName name="Total_Current_Wholesale_Lineplus">'[10]13. RTSR - Current Wholesale'!$P$113</definedName>
    <definedName name="total_current_wholesale_network">'[10]13.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[16]hidden1!$J$3:$J$8</definedName>
    <definedName name="Units1">[19]lists!$O$2:$O$4</definedName>
    <definedName name="Utility">[11]Financials!$A$1</definedName>
    <definedName name="UtilityInfo">#REF!</definedName>
    <definedName name="utitliy1">[20]Financials!$A$1</definedName>
    <definedName name="vehincrga">[21]Vehicles!#REF!</definedName>
    <definedName name="vehincrom">[21]Vehicles!#REF!</definedName>
    <definedName name="WAGBENF">#REF!</definedName>
    <definedName name="wagdob">#REF!</definedName>
    <definedName name="wagdobf">#REF!</definedName>
    <definedName name="wagreg">#REF!</definedName>
    <definedName name="wagregf">#REF!</definedName>
    <definedName name="YTD.Month">[8]Assumptions!$D$49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#REF!</definedName>
  </definedNames>
  <calcPr calcId="145621"/>
</workbook>
</file>

<file path=xl/calcChain.xml><?xml version="1.0" encoding="utf-8"?>
<calcChain xmlns="http://schemas.openxmlformats.org/spreadsheetml/2006/main">
  <c r="I16" i="4" l="1"/>
  <c r="I17" i="4"/>
  <c r="C6" i="4" l="1"/>
  <c r="C5" i="4"/>
  <c r="J57" i="7"/>
  <c r="H56" i="7"/>
  <c r="G56" i="7"/>
  <c r="F56" i="7"/>
  <c r="C56" i="7"/>
  <c r="H55" i="7"/>
  <c r="G55" i="7"/>
  <c r="F55" i="7"/>
  <c r="E55" i="7"/>
  <c r="J51" i="7"/>
  <c r="I51" i="7"/>
  <c r="I56" i="7" s="1"/>
  <c r="H51" i="7"/>
  <c r="G51" i="7"/>
  <c r="F51" i="7"/>
  <c r="E51" i="7"/>
  <c r="E56" i="7" s="1"/>
  <c r="D51" i="7"/>
  <c r="D56" i="7" s="1"/>
  <c r="C51" i="7"/>
  <c r="J50" i="7"/>
  <c r="H50" i="7"/>
  <c r="G50" i="7"/>
  <c r="F50" i="7"/>
  <c r="E50" i="7"/>
  <c r="D50" i="7"/>
  <c r="D55" i="7" s="1"/>
  <c r="C50" i="7"/>
  <c r="C55" i="7" s="1"/>
  <c r="J49" i="7"/>
  <c r="I49" i="7"/>
  <c r="I54" i="7" s="1"/>
  <c r="H49" i="7"/>
  <c r="H54" i="7" s="1"/>
  <c r="G49" i="7"/>
  <c r="G54" i="7" s="1"/>
  <c r="F49" i="7"/>
  <c r="F54" i="7" s="1"/>
  <c r="E49" i="7"/>
  <c r="E54" i="7" s="1"/>
  <c r="D49" i="7"/>
  <c r="D54" i="7" s="1"/>
  <c r="C49" i="7"/>
  <c r="C54" i="7" s="1"/>
  <c r="J47" i="7"/>
  <c r="H47" i="7"/>
  <c r="G47" i="7"/>
  <c r="F47" i="7"/>
  <c r="E47" i="7"/>
  <c r="D47" i="7"/>
  <c r="C47" i="7"/>
  <c r="I46" i="7"/>
  <c r="I45" i="7"/>
  <c r="I47" i="7" s="1"/>
  <c r="I44" i="7"/>
  <c r="E17" i="7"/>
  <c r="D17" i="7"/>
  <c r="C17" i="7"/>
  <c r="F17" i="7" s="1"/>
  <c r="F16" i="7"/>
  <c r="E14" i="7"/>
  <c r="D14" i="7"/>
  <c r="C14" i="7"/>
  <c r="F13" i="7"/>
  <c r="F12" i="7"/>
  <c r="I57" i="7" l="1"/>
  <c r="C59" i="7"/>
  <c r="C57" i="7"/>
  <c r="D57" i="7"/>
  <c r="D59" i="7"/>
  <c r="E57" i="7"/>
  <c r="F57" i="7"/>
  <c r="G59" i="7"/>
  <c r="G57" i="7"/>
  <c r="H57" i="7"/>
  <c r="I50" i="7"/>
  <c r="I55" i="7" s="1"/>
  <c r="F70" i="7" l="1"/>
  <c r="F61" i="7"/>
  <c r="F66" i="7" s="1"/>
  <c r="C27" i="7"/>
  <c r="F60" i="7"/>
  <c r="F65" i="7" s="1"/>
  <c r="F59" i="7"/>
  <c r="E60" i="7"/>
  <c r="E65" i="7" s="1"/>
  <c r="E70" i="7"/>
  <c r="E61" i="7"/>
  <c r="E66" i="7" s="1"/>
  <c r="C26" i="7"/>
  <c r="E59" i="7"/>
  <c r="H61" i="7"/>
  <c r="H66" i="7" s="1"/>
  <c r="H70" i="7"/>
  <c r="C29" i="7"/>
  <c r="H60" i="7"/>
  <c r="H65" i="7" s="1"/>
  <c r="D64" i="7"/>
  <c r="D71" i="7"/>
  <c r="H59" i="7"/>
  <c r="C25" i="7"/>
  <c r="D70" i="7"/>
  <c r="D73" i="7" s="1"/>
  <c r="D60" i="7"/>
  <c r="D65" i="7" s="1"/>
  <c r="D61" i="7"/>
  <c r="D66" i="7" s="1"/>
  <c r="G60" i="7"/>
  <c r="G65" i="7" s="1"/>
  <c r="G61" i="7"/>
  <c r="G66" i="7" s="1"/>
  <c r="G70" i="7"/>
  <c r="G73" i="7" s="1"/>
  <c r="C28" i="7"/>
  <c r="E28" i="7" s="1"/>
  <c r="C70" i="7"/>
  <c r="C24" i="7"/>
  <c r="C61" i="7"/>
  <c r="C60" i="7"/>
  <c r="G71" i="7"/>
  <c r="G62" i="7"/>
  <c r="D28" i="7" s="1"/>
  <c r="G64" i="7"/>
  <c r="G67" i="7" s="1"/>
  <c r="C64" i="7"/>
  <c r="C71" i="7"/>
  <c r="C62" i="7"/>
  <c r="D24" i="7" s="1"/>
  <c r="C66" i="7" l="1"/>
  <c r="I66" i="7" s="1"/>
  <c r="I61" i="7"/>
  <c r="F71" i="7"/>
  <c r="I71" i="7" s="1"/>
  <c r="D36" i="7" s="1"/>
  <c r="F62" i="7"/>
  <c r="D27" i="7" s="1"/>
  <c r="F64" i="7"/>
  <c r="F67" i="7" s="1"/>
  <c r="C30" i="7"/>
  <c r="E24" i="7"/>
  <c r="I59" i="7"/>
  <c r="I62" i="7" s="1"/>
  <c r="C73" i="7"/>
  <c r="I70" i="7"/>
  <c r="E27" i="7"/>
  <c r="H64" i="7"/>
  <c r="H67" i="7" s="1"/>
  <c r="H62" i="7"/>
  <c r="D29" i="7" s="1"/>
  <c r="E29" i="7" s="1"/>
  <c r="H71" i="7"/>
  <c r="H73" i="7" s="1"/>
  <c r="E71" i="7"/>
  <c r="E64" i="7"/>
  <c r="E67" i="7" s="1"/>
  <c r="E62" i="7"/>
  <c r="D26" i="7" s="1"/>
  <c r="D62" i="7"/>
  <c r="D25" i="7" s="1"/>
  <c r="E25" i="7" s="1"/>
  <c r="E26" i="7"/>
  <c r="D67" i="7"/>
  <c r="E73" i="7"/>
  <c r="C65" i="7"/>
  <c r="I65" i="7" s="1"/>
  <c r="I60" i="7"/>
  <c r="F73" i="7" l="1"/>
  <c r="I64" i="7"/>
  <c r="I67" i="7" s="1"/>
  <c r="F6" i="7" s="1"/>
  <c r="E30" i="7"/>
  <c r="C67" i="7"/>
  <c r="D30" i="7"/>
  <c r="D35" i="7"/>
  <c r="D37" i="7" s="1"/>
  <c r="I73" i="7"/>
  <c r="C20" i="6" l="1"/>
  <c r="E21" i="6"/>
  <c r="C34" i="6"/>
  <c r="N34" i="6"/>
  <c r="C35" i="6"/>
  <c r="N35" i="6"/>
  <c r="C36" i="6"/>
  <c r="N36" i="6"/>
  <c r="C37" i="6"/>
  <c r="N37" i="6"/>
  <c r="C38" i="6"/>
  <c r="N38" i="6"/>
  <c r="C39" i="6"/>
  <c r="N39" i="6"/>
  <c r="C40" i="6"/>
  <c r="H35" i="6" s="1"/>
  <c r="D40" i="6"/>
  <c r="D21" i="6" s="1"/>
  <c r="C21" i="6" s="1"/>
  <c r="C22" i="6" s="1"/>
  <c r="C28" i="6" s="1"/>
  <c r="C29" i="6" s="1"/>
  <c r="L40" i="6"/>
  <c r="D71" i="6"/>
  <c r="H71" i="6"/>
  <c r="D72" i="6"/>
  <c r="H72" i="6" s="1"/>
  <c r="D73" i="6"/>
  <c r="H73" i="6"/>
  <c r="D74" i="6"/>
  <c r="H74" i="6" s="1"/>
  <c r="D75" i="6"/>
  <c r="H75" i="6"/>
  <c r="D76" i="6"/>
  <c r="H76" i="6"/>
  <c r="B77" i="6"/>
  <c r="C77" i="6"/>
  <c r="D77" i="6" l="1"/>
  <c r="H36" i="6"/>
  <c r="I35" i="6"/>
  <c r="I36" i="6"/>
  <c r="H37" i="6"/>
  <c r="I37" i="6" s="1"/>
  <c r="H38" i="6"/>
  <c r="I38" i="6" s="1"/>
  <c r="H34" i="6"/>
  <c r="H39" i="6"/>
  <c r="I39" i="6" s="1"/>
  <c r="J38" i="6" l="1"/>
  <c r="M38" i="6"/>
  <c r="J36" i="6"/>
  <c r="M36" i="6"/>
  <c r="J35" i="6"/>
  <c r="M35" i="6"/>
  <c r="J39" i="6"/>
  <c r="M39" i="6"/>
  <c r="H40" i="6"/>
  <c r="I34" i="6"/>
  <c r="J37" i="6"/>
  <c r="M37" i="6"/>
  <c r="H25" i="4"/>
  <c r="G25" i="4"/>
  <c r="F25" i="4"/>
  <c r="E25" i="4"/>
  <c r="D25" i="4"/>
  <c r="C25" i="4"/>
  <c r="I24" i="4"/>
  <c r="C42" i="4" s="1"/>
  <c r="J23" i="4"/>
  <c r="I23" i="4"/>
  <c r="J22" i="4"/>
  <c r="I22" i="4"/>
  <c r="J21" i="4"/>
  <c r="C39" i="4" s="1"/>
  <c r="E39" i="4" s="1"/>
  <c r="I21" i="4"/>
  <c r="J20" i="4"/>
  <c r="I20" i="4"/>
  <c r="J19" i="4"/>
  <c r="I19" i="4"/>
  <c r="J18" i="4"/>
  <c r="I18" i="4"/>
  <c r="M34" i="6" l="1"/>
  <c r="M40" i="6" s="1"/>
  <c r="I40" i="6"/>
  <c r="I43" i="6" s="1"/>
  <c r="J34" i="6"/>
  <c r="C37" i="4"/>
  <c r="C34" i="4"/>
  <c r="C35" i="4"/>
  <c r="C36" i="4"/>
  <c r="C40" i="4"/>
  <c r="C38" i="4"/>
  <c r="E38" i="4" s="1"/>
  <c r="C41" i="4"/>
  <c r="I25" i="4"/>
  <c r="K21" i="4" s="1"/>
  <c r="J25" i="4"/>
  <c r="K19" i="4" l="1"/>
  <c r="D37" i="4" s="1"/>
  <c r="E37" i="4" s="1"/>
  <c r="D39" i="4"/>
  <c r="K22" i="4"/>
  <c r="K18" i="4"/>
  <c r="K17" i="4"/>
  <c r="K24" i="4"/>
  <c r="K20" i="4"/>
  <c r="K16" i="4"/>
  <c r="D34" i="4" s="1"/>
  <c r="K23" i="4"/>
  <c r="D41" i="4" l="1"/>
  <c r="E41" i="4" s="1"/>
  <c r="E34" i="4"/>
  <c r="D38" i="4"/>
  <c r="D42" i="4"/>
  <c r="E42" i="4" s="1"/>
  <c r="D35" i="4"/>
  <c r="E35" i="4" s="1"/>
  <c r="D36" i="4"/>
  <c r="E36" i="4" s="1"/>
  <c r="D40" i="4"/>
  <c r="E40" i="4" s="1"/>
  <c r="K25" i="4"/>
  <c r="D45" i="4" l="1"/>
</calcChain>
</file>

<file path=xl/comments1.xml><?xml version="1.0" encoding="utf-8"?>
<comments xmlns="http://schemas.openxmlformats.org/spreadsheetml/2006/main">
  <authors>
    <author>Donna Kwan</author>
  </authors>
  <commentList>
    <comment ref="B21" author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<sst xmlns="http://schemas.openxmlformats.org/spreadsheetml/2006/main" count="205" uniqueCount="148">
  <si>
    <t>kWh</t>
  </si>
  <si>
    <r>
      <t xml:space="preserve">Rate Class 
</t>
    </r>
    <r>
      <rPr>
        <b/>
        <sz val="8"/>
        <rFont val="Arial"/>
        <family val="2"/>
      </rPr>
      <t>(Enter Rate Classes in cells below)</t>
    </r>
  </si>
  <si>
    <t>Units</t>
  </si>
  <si>
    <t>kW / kWh / # of Customers</t>
  </si>
  <si>
    <t>kW</t>
  </si>
  <si>
    <t>Total</t>
  </si>
  <si>
    <t>1580 CBR Class B</t>
  </si>
  <si>
    <t>Rate Rider for WMS CBR Class B</t>
  </si>
  <si>
    <t>A</t>
  </si>
  <si>
    <t>B</t>
  </si>
  <si>
    <t>C</t>
  </si>
  <si>
    <t>RESIDENTIAL SERVICE CLASSIFICATION</t>
  </si>
  <si>
    <t>GENERAL SERVICE LESS THAN 50 KW SERVICE CLASSIFICATION</t>
  </si>
  <si>
    <t>GENERAL SERVICE 50 TO 4,999 KW SERVICE CLASSIFICATION</t>
  </si>
  <si>
    <t>GENERAL SERVICE 1,000 TO 4,999 KW (CO-GENERATION) SERVICE CLASSIFICATION</t>
  </si>
  <si>
    <t>STANDBY POWER SERVICE CLASSIFICATION</t>
  </si>
  <si>
    <t>LARGE USE SERVICE CLASSIFICATION</t>
  </si>
  <si>
    <t>STREET LIGHTING SERVICE CLASSIFICATION</t>
  </si>
  <si>
    <t>SENTINEL LIGHTING SERVICE CLASSIFICATION</t>
  </si>
  <si>
    <t>UNMETERED SCATTERED LOAD SERVICE CLASSIFICATION</t>
  </si>
  <si>
    <t>Variance WMS – Sub-account CBR Class B</t>
  </si>
  <si>
    <t xml:space="preserve"> Metered kW Consumption for New Class A customer(s) in the period prior to becoming Class A (i.e. Jan. 1 - June 30, 2015) </t>
  </si>
  <si>
    <t xml:space="preserve"> Metered kWh Consumption for New Class A customer(s) in the period prior to becoming Class A (i.e. Jan. 1 - June 30, 2015) </t>
  </si>
  <si>
    <t>Metered kW for any Class A Customers in 2015 (partial or full year)</t>
  </si>
  <si>
    <t>Metered kWh for any Class A Customers in 2015 (partial or full year)</t>
  </si>
  <si>
    <t>Total 
Metered kW</t>
  </si>
  <si>
    <t>Total 
Metered kWh</t>
  </si>
  <si>
    <t>Balance of 
CBR Class B</t>
  </si>
  <si>
    <t>Billing 
Determinants 
Class B 
kWh</t>
  </si>
  <si>
    <t>Billing 
Determinants 
Class B 
kW</t>
  </si>
  <si>
    <t>Rate Class</t>
  </si>
  <si>
    <t xml:space="preserve">Billing Determinants and Balance Allocation for RSVA WMS – Sub-account CBR Class B </t>
  </si>
  <si>
    <t>Rate Rider Calculation for RSVA WMS - Sub-account CBR Class B</t>
  </si>
  <si>
    <t>D = A -B - C</t>
  </si>
  <si>
    <t/>
  </si>
  <si>
    <t>1580 RSVA WMS – Sub-account CBR Class B</t>
  </si>
  <si>
    <t>Customer 9</t>
  </si>
  <si>
    <t>Customer 8</t>
  </si>
  <si>
    <t>Customer 7</t>
  </si>
  <si>
    <t>Customer 6</t>
  </si>
  <si>
    <t>Customer 5</t>
  </si>
  <si>
    <t>Customer 4</t>
  </si>
  <si>
    <t>New Class A 
QTY in 2015
as Class B</t>
  </si>
  <si>
    <t>Monthly
Adjustments</t>
  </si>
  <si>
    <t>RSVA GA
 Interest</t>
  </si>
  <si>
    <t>RSVA GA 
Principal
 Amount</t>
  </si>
  <si>
    <t>New 
Class A 
customers</t>
  </si>
  <si>
    <t>Customer ceased operating</t>
  </si>
  <si>
    <t>Class A customer in July 2015- June 2016 adjustment period</t>
  </si>
  <si>
    <t>Class A customer in July 2014- June 2015 adjustment period</t>
  </si>
  <si>
    <t>Legend:</t>
  </si>
  <si>
    <t>Customer 3</t>
  </si>
  <si>
    <t>Customer 2</t>
  </si>
  <si>
    <t>Customer 1</t>
  </si>
  <si>
    <t>Jul- Dec</t>
  </si>
  <si>
    <t>Jan-Jun</t>
  </si>
  <si>
    <t>2015  (Variance Period)</t>
  </si>
  <si>
    <t>Class A customers who participated in the Industrial Conservation Intiative during the 2015 Variance Period</t>
  </si>
  <si>
    <t>Should not use this form for new Class A GA allocation, difference is significant.</t>
  </si>
  <si>
    <t>Difference</t>
  </si>
  <si>
    <t>Balance left in Class B GA for new Class A customers to be settled</t>
  </si>
  <si>
    <t>Monthly Equal Payments Should be</t>
  </si>
  <si>
    <t>Allocation should be</t>
  </si>
  <si>
    <t>Monthly Equal Payments</t>
  </si>
  <si>
    <t>Customer specific GA allocation for the period prior to becoming Class A</t>
  </si>
  <si>
    <t>% of kWh</t>
  </si>
  <si>
    <t>Metered kWh Consumption for each new Class A customer for the period prior to becoming Class A in 2015</t>
  </si>
  <si>
    <t>Total Metered kWh Consumption for each new Class A customer for the period prior to becoming Class A</t>
  </si>
  <si>
    <t>Customer</t>
  </si>
  <si>
    <t># of Former Class B customer(s)</t>
  </si>
  <si>
    <t>Allocation of GA Balances to Former Class B Customers</t>
  </si>
  <si>
    <t>F=D-E</t>
  </si>
  <si>
    <t>GA Balance to be disposed to Current Class B Customers</t>
  </si>
  <si>
    <t>E=C*D</t>
  </si>
  <si>
    <t>New Class A Customer(s)' Former Class B Portion of GA Balance</t>
  </si>
  <si>
    <t>D</t>
  </si>
  <si>
    <t>Total GA Balance</t>
  </si>
  <si>
    <t>Allocation of Total GA Balance $</t>
  </si>
  <si>
    <t>C=B/A</t>
  </si>
  <si>
    <t>Portion of Consumption of Former Class B Customers</t>
  </si>
  <si>
    <t>New Class A Customer(s)' Former Class B Consumption</t>
  </si>
  <si>
    <t>Total Class B Consumption for Years Since Last Dispposition (Non-RPP consumption LESS WMP and Class A)</t>
  </si>
  <si>
    <t>Allocation of total Non-RPP consumption (kWh) between Class B and New Class A (Former Class B) customers</t>
  </si>
  <si>
    <t>(e.g. If in the 2015 EDR process, you received approval to dispose the GA variance account balance as of December 31, 2013, please enter 2013 in cell B16.)</t>
  </si>
  <si>
    <t>Year of Group 1 Account Balance Last Disposed</t>
  </si>
  <si>
    <t>.</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</si>
  <si>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</si>
  <si>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RSVA GA        
Total 
Amount</t>
  </si>
  <si>
    <t xml:space="preserve">2017 Deferral and Variance Account </t>
  </si>
  <si>
    <t>Utility Name:</t>
  </si>
  <si>
    <t>London Hydro Inc.</t>
  </si>
  <si>
    <t>Assigned EB Number:</t>
  </si>
  <si>
    <t>EB-2016-0091</t>
  </si>
  <si>
    <t>Index</t>
  </si>
  <si>
    <t>Tab 2</t>
  </si>
  <si>
    <t>Tab 3</t>
  </si>
  <si>
    <t>RSVA WMS CBR Class B Allocation and Rate Rider Calculation</t>
  </si>
  <si>
    <t>Allocated Amount of 
RSVA Variance WMS – 
Sub-account 
CBR 
Class B</t>
  </si>
  <si>
    <t>RSVA GA - New Class A portion for Disposition - Actual Amounts</t>
  </si>
  <si>
    <t>Tab 3 reflects the analysis of RSVA GA New Class A portion allocation methodology in the 2017 EDDVAR Continuity Schedule versus the actual amounts of RSVA GA New Class A portion for Disposition.</t>
  </si>
  <si>
    <t>Tab 1</t>
  </si>
  <si>
    <t>1580 RSVA WMS – Sub-account CBR Class B allocated to new Class A</t>
  </si>
  <si>
    <t>1580 RSVA WMS – Sub-account CBR Class B - remaining Class B</t>
  </si>
  <si>
    <t>IR OEB 9-58a</t>
  </si>
  <si>
    <t>Allocation of RSVA WMS CBR Class B charge to new class A customers who were Class B in the first half of 2015:</t>
  </si>
  <si>
    <t>Tab 1 reflects the allocation of 1580 RSVA WMS Sub-account CBR Class B balance portion related to the new Class A customers.</t>
  </si>
  <si>
    <t>RSVA WMS CBR Class B Allocation to New Class A Customers</t>
  </si>
  <si>
    <t>RSVA GA New Class A Portion</t>
  </si>
  <si>
    <t>Updated Additional Calculations</t>
  </si>
  <si>
    <t>Allocation methodology</t>
  </si>
  <si>
    <t>Apr</t>
  </si>
  <si>
    <t>May</t>
  </si>
  <si>
    <t>Jun</t>
  </si>
  <si>
    <t>TOTAL Principal</t>
  </si>
  <si>
    <t>Wholesale Class B kWh only</t>
  </si>
  <si>
    <t>Uplifted billed kWh - new Class A</t>
  </si>
  <si>
    <t>Percentage of new Class A</t>
  </si>
  <si>
    <t>IESO CT 1351</t>
  </si>
  <si>
    <t>Allocated CT 1351 to new Class A</t>
  </si>
  <si>
    <t xml:space="preserve">The uplifted kWh for each new Class A customers is compared to the total Class B kWh and a percentage is calculated, then it is multiplied with the monthly IESO CBR Class B charge (CT 1351).  </t>
  </si>
  <si>
    <t>Summary of Proposed Direct Settlement</t>
  </si>
  <si>
    <t>New Class A customers</t>
  </si>
  <si>
    <t>RSVA WMS CBR 
New Class A 
Principal Amount</t>
  </si>
  <si>
    <t>RSVA WMS CBR 
New Class A 
Interest Amount</t>
  </si>
  <si>
    <t>RSVA WMS CBR 
New Class A
Total Amount</t>
  </si>
  <si>
    <t>Summary of Adjustments in DVA Continuity Schedule - Balance at December 31, 2015</t>
  </si>
  <si>
    <t xml:space="preserve">Adjustment to 1580 WMS Variance - CBR Class B for the portion of New Class A </t>
  </si>
  <si>
    <t>Principal New Class A at December 31, 2015</t>
  </si>
  <si>
    <t>Interest New Class A at December 31, 2015</t>
  </si>
  <si>
    <t>TOTAL Adjustment to CBR Class B</t>
  </si>
  <si>
    <t>Detailed Calculation</t>
  </si>
  <si>
    <t>Month</t>
  </si>
  <si>
    <t>Uplifted 
Quantity (kWh)</t>
  </si>
  <si>
    <t>TOTAL
NEW 
CLASS A</t>
  </si>
  <si>
    <t xml:space="preserve">TOTAL
CLASS B </t>
  </si>
  <si>
    <t>UPLIFTED KWH</t>
  </si>
  <si>
    <t>PERCENTAGE OF NEW CLASS A CONSUMPTION</t>
  </si>
  <si>
    <t>IESO CT 1351 CBR CLASS B CHARGE ALLOCATED - PRINCIPAL</t>
  </si>
  <si>
    <t>INTEREST AT 1.1%</t>
  </si>
  <si>
    <t>Year 2015</t>
  </si>
  <si>
    <t>Year 2016</t>
  </si>
  <si>
    <t>Year 2017</t>
  </si>
  <si>
    <t>PROPOSED DISPOSITION OF VARIANCE WMS - SUB-ACCOUNT CBR CLASS B TO NEW CLASS A CUSTOMERS</t>
  </si>
  <si>
    <t>1580 WMS Sub-account CBR Class B for New Class A Balance at December 31, 2015:</t>
  </si>
  <si>
    <t>Principal at December 31, 2015</t>
  </si>
  <si>
    <t>Interest at December 31, 2015</t>
  </si>
  <si>
    <t>DVA Allocation - RSVA Variance WMS – Sub-account CBR Class B - to Class B customers only - Updated</t>
  </si>
  <si>
    <t>Tab 2 reflects the Billing Determinants calculations for Class B customers, the updated allocation of RSVA WMS CBR Class B balances and resulting Rate Rider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</si>
</sst>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Red]\(#,##0\)"/>
    <numFmt numFmtId="166" formatCode="_-&quot;$&quot;* #,##0_-;\-&quot;$&quot;* #,##0_-;_-&quot;$&quot;* &quot;-&quot;??_-;_-@_-"/>
    <numFmt numFmtId="167" formatCode="_-* #,##0_-;\-* #,##0_-;_-* &quot;-&quot;??_-;_-@_-"/>
    <numFmt numFmtId="168" formatCode="_-* #,##0.0000_-;\-* #,##0.0000_-;_-* &quot;-&quot;??_-;_-@_-"/>
    <numFmt numFmtId="169" formatCode="_-* #,##0.00_-;\-* #,##0.00_-;_-* &quot;-&quot;??_-;_-@_-"/>
    <numFmt numFmtId="170" formatCode="_(&quot;$&quot;* #,##0.0000_);_(&quot;$&quot;* \(#,##0.0000\);_(&quot;$&quot;* &quot;-&quot;??_);_(@_)"/>
    <numFmt numFmtId="171" formatCode="_(* #,##0_);_(* \(#,##0\);_(* &quot;-&quot;??_);_(@_)"/>
    <numFmt numFmtId="172" formatCode="_(&quot;$&quot;* #,##0_);_(&quot;$&quot;* \(#,##0\);_(&quot;$&quot;* &quot;-&quot;??_);_(@_)"/>
    <numFmt numFmtId="173" formatCode="_(* #,##0.0_);_(* \(#,##0.0\);_(* &quot;-&quot;??_);_(@_)"/>
    <numFmt numFmtId="174" formatCode="#,##0.0"/>
    <numFmt numFmtId="175" formatCode="mm/dd/yyyy"/>
    <numFmt numFmtId="176" formatCode="0\-0"/>
    <numFmt numFmtId="177" formatCode="[$-409]dd\-mmm\-yy;@"/>
    <numFmt numFmtId="178" formatCode="##\-#"/>
    <numFmt numFmtId="179" formatCode="&quot;£ &quot;#,##0.00;[Red]\-&quot;£ &quot;#,##0.00"/>
    <numFmt numFmtId="180" formatCode="0.0%"/>
  </numFmts>
  <fonts count="69"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i/>
      <sz val="8"/>
      <color rgb="FFFF0000"/>
      <name val="Arial"/>
      <family val="2"/>
    </font>
    <font>
      <b/>
      <sz val="8"/>
      <name val="Arial"/>
      <family val="2"/>
    </font>
    <font>
      <b/>
      <sz val="12"/>
      <name val="Arial"/>
      <family val="2"/>
    </font>
    <font>
      <b/>
      <sz val="11"/>
      <color theme="1"/>
      <name val="Calibri"/>
      <family val="2"/>
      <scheme val="minor"/>
    </font>
    <font>
      <b/>
      <sz val="14"/>
      <color theme="1"/>
      <name val="Calibri"/>
      <family val="2"/>
      <scheme val="minor"/>
    </font>
    <font>
      <b/>
      <sz val="9"/>
      <name val="Arial"/>
      <family val="2"/>
    </font>
    <font>
      <sz val="9"/>
      <name val="Arial"/>
      <family val="2"/>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color theme="1"/>
      <name val="Arial"/>
      <family val="2"/>
    </font>
    <font>
      <sz val="8"/>
      <color theme="1"/>
      <name val="Arial"/>
      <family val="2"/>
    </font>
    <font>
      <b/>
      <sz val="11"/>
      <color theme="1"/>
      <name val="Arial"/>
      <family val="2"/>
    </font>
    <font>
      <sz val="9"/>
      <color theme="1"/>
      <name val="Arial"/>
      <family val="2"/>
    </font>
    <font>
      <sz val="9"/>
      <color rgb="FF1F497D"/>
      <name val="Arial"/>
      <family val="2"/>
    </font>
    <font>
      <sz val="9"/>
      <color rgb="FF000000"/>
      <name val="Arial"/>
      <family val="2"/>
    </font>
    <font>
      <b/>
      <sz val="9"/>
      <color theme="1"/>
      <name val="Arial"/>
      <family val="2"/>
    </font>
    <font>
      <sz val="11"/>
      <color theme="1"/>
      <name val="Arial"/>
      <family val="2"/>
    </font>
    <font>
      <sz val="10"/>
      <color rgb="FFFF0000"/>
      <name val="Arial"/>
      <family val="2"/>
    </font>
    <font>
      <b/>
      <sz val="10"/>
      <color theme="1"/>
      <name val="Arial"/>
      <family val="2"/>
    </font>
    <font>
      <sz val="10"/>
      <color theme="1"/>
      <name val="Arial"/>
      <family val="2"/>
    </font>
    <font>
      <b/>
      <sz val="9"/>
      <color indexed="81"/>
      <name val="Tahoma"/>
      <family val="2"/>
    </font>
    <font>
      <sz val="9"/>
      <color indexed="81"/>
      <name val="Tahom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sz val="8"/>
      <name val="Arial"/>
      <family val="2"/>
    </font>
    <font>
      <b/>
      <sz val="18"/>
      <name val="Arial"/>
      <family val="2"/>
    </font>
    <font>
      <b/>
      <sz val="11"/>
      <color indexed="56"/>
      <name val="Arial"/>
      <family val="2"/>
    </font>
    <font>
      <u/>
      <sz val="10"/>
      <color indexed="12"/>
      <name val="Arial"/>
      <family val="2"/>
    </font>
    <font>
      <u/>
      <sz val="11"/>
      <color theme="10"/>
      <name val="Calibri"/>
      <family val="2"/>
      <scheme val="minor"/>
    </font>
    <font>
      <u/>
      <sz val="10"/>
      <color theme="10"/>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56"/>
      <name val="Cambria"/>
      <family val="2"/>
    </font>
    <font>
      <b/>
      <sz val="20"/>
      <color theme="1"/>
      <name val="Arial"/>
      <family val="2"/>
    </font>
    <font>
      <b/>
      <sz val="14"/>
      <color theme="1"/>
      <name val="Arial"/>
      <family val="2"/>
    </font>
    <font>
      <i/>
      <sz val="10"/>
      <color theme="1"/>
      <name val="Arial"/>
      <family val="2"/>
    </font>
    <font>
      <i/>
      <sz val="11"/>
      <color theme="1"/>
      <name val="Calibri"/>
      <family val="2"/>
      <scheme val="minor"/>
    </font>
    <font>
      <b/>
      <sz val="12"/>
      <color theme="1"/>
      <name val="Calibri"/>
      <family val="2"/>
      <scheme val="minor"/>
    </font>
  </fonts>
  <fills count="8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808080"/>
        <bgColor indexed="64"/>
      </patternFill>
    </fill>
    <fill>
      <patternFill patternType="solid">
        <fgColor rgb="FFDBE5F1"/>
        <bgColor indexed="64"/>
      </patternFill>
    </fill>
    <fill>
      <patternFill patternType="solid">
        <fgColor rgb="FF8DB3E2"/>
        <bgColor indexed="64"/>
      </patternFill>
    </fill>
    <fill>
      <patternFill patternType="solid">
        <fgColor rgb="FFC6D9F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6" tint="0.79995117038483843"/>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ck">
        <color rgb="FF000000"/>
      </right>
      <top/>
      <bottom style="medium">
        <color rgb="FF000000"/>
      </bottom>
      <diagonal/>
    </border>
    <border>
      <left style="medium">
        <color rgb="FF000000"/>
      </left>
      <right style="thick">
        <color rgb="FF1F497D"/>
      </right>
      <top/>
      <bottom style="medium">
        <color rgb="FF000000"/>
      </bottom>
      <diagonal/>
    </border>
    <border>
      <left/>
      <right style="thick">
        <color rgb="FF000000"/>
      </right>
      <top/>
      <bottom style="medium">
        <color rgb="FF000000"/>
      </bottom>
      <diagonal/>
    </border>
    <border>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double">
        <color indexed="0"/>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168">
    <xf numFmtId="0" fontId="0"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44" fontId="2" fillId="0" borderId="0" applyFont="0" applyFill="0" applyBorder="0" applyAlignment="0" applyProtection="0"/>
    <xf numFmtId="0" fontId="2" fillId="0" borderId="0"/>
    <xf numFmtId="164"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73" fontId="2" fillId="0" borderId="0"/>
    <xf numFmtId="173" fontId="2" fillId="0" borderId="0"/>
    <xf numFmtId="174" fontId="2" fillId="0" borderId="0"/>
    <xf numFmtId="174"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5" fontId="2" fillId="0" borderId="0"/>
    <xf numFmtId="175" fontId="2" fillId="0" borderId="0"/>
    <xf numFmtId="176" fontId="2" fillId="0" borderId="0"/>
    <xf numFmtId="176" fontId="2" fillId="0" borderId="0"/>
    <xf numFmtId="175" fontId="2"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1" fillId="4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1"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1" fillId="4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1"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1"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41"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1"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1" fillId="5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1" fillId="5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1"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1" fillId="5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41" fillId="5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7" fillId="16" borderId="0" applyNumberFormat="0" applyBorder="0" applyAlignment="0" applyProtection="0"/>
    <xf numFmtId="0" fontId="42" fillId="56" borderId="0" applyNumberFormat="0" applyBorder="0" applyAlignment="0" applyProtection="0"/>
    <xf numFmtId="0" fontId="27" fillId="20" borderId="0" applyNumberFormat="0" applyBorder="0" applyAlignment="0" applyProtection="0"/>
    <xf numFmtId="0" fontId="42" fillId="53" borderId="0" applyNumberFormat="0" applyBorder="0" applyAlignment="0" applyProtection="0"/>
    <xf numFmtId="0" fontId="27" fillId="24" borderId="0" applyNumberFormat="0" applyBorder="0" applyAlignment="0" applyProtection="0"/>
    <xf numFmtId="0" fontId="42" fillId="54" borderId="0" applyNumberFormat="0" applyBorder="0" applyAlignment="0" applyProtection="0"/>
    <xf numFmtId="0" fontId="27" fillId="28" borderId="0" applyNumberFormat="0" applyBorder="0" applyAlignment="0" applyProtection="0"/>
    <xf numFmtId="0" fontId="42" fillId="57" borderId="0" applyNumberFormat="0" applyBorder="0" applyAlignment="0" applyProtection="0"/>
    <xf numFmtId="0" fontId="27" fillId="32" borderId="0" applyNumberFormat="0" applyBorder="0" applyAlignment="0" applyProtection="0"/>
    <xf numFmtId="0" fontId="42" fillId="58" borderId="0" applyNumberFormat="0" applyBorder="0" applyAlignment="0" applyProtection="0"/>
    <xf numFmtId="0" fontId="27" fillId="36" borderId="0" applyNumberFormat="0" applyBorder="0" applyAlignment="0" applyProtection="0"/>
    <xf numFmtId="0" fontId="42" fillId="59" borderId="0" applyNumberFormat="0" applyBorder="0" applyAlignment="0" applyProtection="0"/>
    <xf numFmtId="0" fontId="27" fillId="13" borderId="0" applyNumberFormat="0" applyBorder="0" applyAlignment="0" applyProtection="0"/>
    <xf numFmtId="0" fontId="42" fillId="60" borderId="0" applyNumberFormat="0" applyBorder="0" applyAlignment="0" applyProtection="0"/>
    <xf numFmtId="0" fontId="27" fillId="17" borderId="0" applyNumberFormat="0" applyBorder="0" applyAlignment="0" applyProtection="0"/>
    <xf numFmtId="0" fontId="42" fillId="61" borderId="0" applyNumberFormat="0" applyBorder="0" applyAlignment="0" applyProtection="0"/>
    <xf numFmtId="0" fontId="27" fillId="21" borderId="0" applyNumberFormat="0" applyBorder="0" applyAlignment="0" applyProtection="0"/>
    <xf numFmtId="0" fontId="42" fillId="62" borderId="0" applyNumberFormat="0" applyBorder="0" applyAlignment="0" applyProtection="0"/>
    <xf numFmtId="0" fontId="27" fillId="25" borderId="0" applyNumberFormat="0" applyBorder="0" applyAlignment="0" applyProtection="0"/>
    <xf numFmtId="0" fontId="42" fillId="57" borderId="0" applyNumberFormat="0" applyBorder="0" applyAlignment="0" applyProtection="0"/>
    <xf numFmtId="0" fontId="27" fillId="29" borderId="0" applyNumberFormat="0" applyBorder="0" applyAlignment="0" applyProtection="0"/>
    <xf numFmtId="0" fontId="42" fillId="58" borderId="0" applyNumberFormat="0" applyBorder="0" applyAlignment="0" applyProtection="0"/>
    <xf numFmtId="0" fontId="27" fillId="33" borderId="0" applyNumberFormat="0" applyBorder="0" applyAlignment="0" applyProtection="0"/>
    <xf numFmtId="0" fontId="42" fillId="63" borderId="0" applyNumberFormat="0" applyBorder="0" applyAlignment="0" applyProtection="0"/>
    <xf numFmtId="0" fontId="18" fillId="7" borderId="0" applyNumberFormat="0" applyBorder="0" applyAlignment="0" applyProtection="0"/>
    <xf numFmtId="0" fontId="43" fillId="47" borderId="0" applyNumberFormat="0" applyBorder="0" applyAlignment="0" applyProtection="0"/>
    <xf numFmtId="0" fontId="22" fillId="10" borderId="16" applyNumberFormat="0" applyAlignment="0" applyProtection="0"/>
    <xf numFmtId="0" fontId="44" fillId="64" borderId="41" applyNumberFormat="0" applyAlignment="0" applyProtection="0"/>
    <xf numFmtId="0" fontId="24" fillId="11" borderId="19" applyNumberFormat="0" applyAlignment="0" applyProtection="0"/>
    <xf numFmtId="0" fontId="45" fillId="65" borderId="4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alignment vertical="center"/>
    </xf>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26" fillId="0" borderId="0" applyNumberFormat="0" applyFill="0" applyBorder="0" applyAlignment="0" applyProtection="0"/>
    <xf numFmtId="0" fontId="46"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7" fillId="6" borderId="0" applyNumberFormat="0" applyBorder="0" applyAlignment="0" applyProtection="0"/>
    <xf numFmtId="0" fontId="47" fillId="48" borderId="0" applyNumberFormat="0" applyBorder="0" applyAlignment="0" applyProtection="0"/>
    <xf numFmtId="38" fontId="48" fillId="66" borderId="0" applyNumberFormat="0" applyBorder="0" applyAlignment="0" applyProtection="0"/>
    <xf numFmtId="38" fontId="48" fillId="66" borderId="0" applyNumberFormat="0" applyBorder="0" applyAlignment="0" applyProtection="0"/>
    <xf numFmtId="0" fontId="14" fillId="0" borderId="13" applyNumberFormat="0" applyFill="0" applyAlignment="0" applyProtection="0"/>
    <xf numFmtId="0" fontId="49" fillId="0" borderId="0" applyNumberFormat="0" applyFont="0" applyFill="0" applyAlignment="0" applyProtection="0"/>
    <xf numFmtId="0" fontId="15" fillId="0" borderId="14" applyNumberFormat="0" applyFill="0" applyAlignment="0" applyProtection="0"/>
    <xf numFmtId="0" fontId="7" fillId="0" borderId="0" applyNumberFormat="0" applyFont="0" applyFill="0" applyAlignment="0" applyProtection="0"/>
    <xf numFmtId="0" fontId="50" fillId="0" borderId="43" applyNumberFormat="0" applyFill="0" applyAlignment="0" applyProtection="0"/>
    <xf numFmtId="0" fontId="16" fillId="0" borderId="15"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16"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2" fillId="0" borderId="0" applyNumberFormat="0" applyFill="0" applyBorder="0" applyAlignment="0" applyProtection="0"/>
    <xf numFmtId="177" fontId="52" fillId="0" borderId="0" applyNumberFormat="0" applyFill="0" applyBorder="0" applyAlignment="0" applyProtection="0"/>
    <xf numFmtId="0" fontId="53" fillId="0" borderId="0" applyNumberFormat="0" applyFill="0" applyBorder="0" applyAlignment="0" applyProtection="0"/>
    <xf numFmtId="10" fontId="48" fillId="67" borderId="2" applyNumberFormat="0" applyBorder="0" applyAlignment="0" applyProtection="0"/>
    <xf numFmtId="10" fontId="48" fillId="67" borderId="2" applyNumberFormat="0" applyBorder="0" applyAlignment="0" applyProtection="0"/>
    <xf numFmtId="0" fontId="20" fillId="9" borderId="16" applyNumberFormat="0" applyAlignment="0" applyProtection="0"/>
    <xf numFmtId="0" fontId="54" fillId="51" borderId="41" applyNumberFormat="0" applyAlignment="0" applyProtection="0"/>
    <xf numFmtId="0" fontId="54" fillId="51" borderId="41" applyNumberFormat="0" applyAlignment="0" applyProtection="0"/>
    <xf numFmtId="41" fontId="11" fillId="0" borderId="0"/>
    <xf numFmtId="0" fontId="23" fillId="0" borderId="18" applyNumberFormat="0" applyFill="0" applyAlignment="0" applyProtection="0"/>
    <xf numFmtId="0" fontId="55" fillId="0" borderId="44" applyNumberFormat="0" applyFill="0" applyAlignment="0" applyProtection="0"/>
    <xf numFmtId="178" fontId="2" fillId="0" borderId="0"/>
    <xf numFmtId="178" fontId="2" fillId="0" borderId="0"/>
    <xf numFmtId="171" fontId="2" fillId="0" borderId="0"/>
    <xf numFmtId="171"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19" fillId="8" borderId="0" applyNumberFormat="0" applyBorder="0" applyAlignment="0" applyProtection="0"/>
    <xf numFmtId="0" fontId="56" fillId="68" borderId="0" applyNumberFormat="0" applyBorder="0" applyAlignment="0" applyProtection="0"/>
    <xf numFmtId="179" fontId="2"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alignment vertical="center"/>
    </xf>
    <xf numFmtId="177" fontId="2" fillId="0" borderId="0"/>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177" fontId="2" fillId="0" borderId="0"/>
    <xf numFmtId="0" fontId="1" fillId="0" borderId="0"/>
    <xf numFmtId="17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2" fillId="0" borderId="0"/>
    <xf numFmtId="0" fontId="2" fillId="0" borderId="0"/>
    <xf numFmtId="0" fontId="2" fillId="0" borderId="0"/>
    <xf numFmtId="177" fontId="2" fillId="0" borderId="0"/>
    <xf numFmtId="0" fontId="2" fillId="0" borderId="0"/>
    <xf numFmtId="177" fontId="2" fillId="0" borderId="0"/>
    <xf numFmtId="0" fontId="2" fillId="0" borderId="0"/>
    <xf numFmtId="177" fontId="1" fillId="0" borderId="0"/>
    <xf numFmtId="0" fontId="2" fillId="0" borderId="0"/>
    <xf numFmtId="177" fontId="1"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17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177"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177" fontId="2"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177"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177"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1" fillId="10" borderId="17" applyNumberFormat="0" applyAlignment="0" applyProtection="0"/>
    <xf numFmtId="0" fontId="57" fillId="64" borderId="46"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 fontId="41" fillId="70" borderId="46" applyNumberFormat="0" applyProtection="0">
      <alignment vertical="center"/>
    </xf>
    <xf numFmtId="4" fontId="58" fillId="70" borderId="46" applyNumberFormat="0" applyProtection="0">
      <alignment vertical="center"/>
    </xf>
    <xf numFmtId="4" fontId="41" fillId="70" borderId="46" applyNumberFormat="0" applyProtection="0">
      <alignment horizontal="left" vertical="center" indent="1"/>
    </xf>
    <xf numFmtId="4" fontId="41" fillId="70"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72" borderId="46" applyNumberFormat="0" applyProtection="0">
      <alignment horizontal="right" vertical="center"/>
    </xf>
    <xf numFmtId="4" fontId="41" fillId="73" borderId="46" applyNumberFormat="0" applyProtection="0">
      <alignment horizontal="right" vertical="center"/>
    </xf>
    <xf numFmtId="4" fontId="41" fillId="74" borderId="46" applyNumberFormat="0" applyProtection="0">
      <alignment horizontal="right" vertical="center"/>
    </xf>
    <xf numFmtId="4" fontId="41" fillId="75" borderId="46" applyNumberFormat="0" applyProtection="0">
      <alignment horizontal="right" vertical="center"/>
    </xf>
    <xf numFmtId="4" fontId="41" fillId="76" borderId="46" applyNumberFormat="0" applyProtection="0">
      <alignment horizontal="right" vertical="center"/>
    </xf>
    <xf numFmtId="4" fontId="41" fillId="77" borderId="46" applyNumberFormat="0" applyProtection="0">
      <alignment horizontal="right" vertical="center"/>
    </xf>
    <xf numFmtId="4" fontId="41" fillId="78" borderId="46" applyNumberFormat="0" applyProtection="0">
      <alignment horizontal="right" vertical="center"/>
    </xf>
    <xf numFmtId="4" fontId="41" fillId="79" borderId="46" applyNumberFormat="0" applyProtection="0">
      <alignment horizontal="right" vertical="center"/>
    </xf>
    <xf numFmtId="4" fontId="41" fillId="80" borderId="46" applyNumberFormat="0" applyProtection="0">
      <alignment horizontal="right" vertical="center"/>
    </xf>
    <xf numFmtId="4" fontId="59" fillId="81" borderId="46" applyNumberFormat="0" applyProtection="0">
      <alignment horizontal="left" vertical="center" indent="1"/>
    </xf>
    <xf numFmtId="4" fontId="41" fillId="82" borderId="47" applyNumberFormat="0" applyProtection="0">
      <alignment horizontal="left" vertical="center" indent="1"/>
    </xf>
    <xf numFmtId="4" fontId="60" fillId="83" borderId="0"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82" borderId="46" applyNumberFormat="0" applyProtection="0">
      <alignment horizontal="left" vertical="center" indent="1"/>
    </xf>
    <xf numFmtId="4" fontId="41" fillId="82" borderId="46" applyNumberFormat="0" applyProtection="0">
      <alignment horizontal="left" vertical="center" indent="1"/>
    </xf>
    <xf numFmtId="4" fontId="41" fillId="84" borderId="46" applyNumberFormat="0" applyProtection="0">
      <alignment horizontal="left" vertical="center" indent="1"/>
    </xf>
    <xf numFmtId="4" fontId="41"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67" borderId="46" applyNumberFormat="0" applyProtection="0">
      <alignment vertical="center"/>
    </xf>
    <xf numFmtId="4" fontId="58" fillId="67" borderId="46" applyNumberFormat="0" applyProtection="0">
      <alignment vertical="center"/>
    </xf>
    <xf numFmtId="4" fontId="41" fillId="67" borderId="46" applyNumberFormat="0" applyProtection="0">
      <alignment horizontal="left" vertical="center" indent="1"/>
    </xf>
    <xf numFmtId="4" fontId="41" fillId="67" borderId="46" applyNumberFormat="0" applyProtection="0">
      <alignment horizontal="left" vertical="center" indent="1"/>
    </xf>
    <xf numFmtId="4" fontId="41" fillId="82" borderId="46" applyNumberFormat="0" applyProtection="0">
      <alignment horizontal="right" vertical="center"/>
    </xf>
    <xf numFmtId="4" fontId="58" fillId="82" borderId="46" applyNumberFormat="0" applyProtection="0">
      <alignment horizontal="right" vertical="center"/>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61" fillId="0" borderId="0"/>
    <xf numFmtId="0" fontId="61" fillId="0" borderId="0"/>
    <xf numFmtId="177" fontId="61" fillId="0" borderId="0"/>
    <xf numFmtId="177" fontId="61" fillId="0" borderId="0"/>
    <xf numFmtId="4" fontId="62" fillId="82" borderId="46" applyNumberFormat="0" applyProtection="0">
      <alignment horizontal="right" vertical="center"/>
    </xf>
    <xf numFmtId="0" fontId="2" fillId="86" borderId="2" applyNumberFormat="0" applyProtection="0">
      <alignment horizontal="left" vertical="center"/>
    </xf>
    <xf numFmtId="0" fontId="2" fillId="86" borderId="2" applyNumberFormat="0" applyProtection="0">
      <alignment horizontal="left" vertical="center"/>
    </xf>
    <xf numFmtId="0" fontId="13" fillId="0" borderId="0" applyNumberFormat="0" applyFill="0" applyBorder="0" applyAlignment="0" applyProtection="0"/>
    <xf numFmtId="0" fontId="63" fillId="0" borderId="0" applyNumberFormat="0" applyFill="0" applyBorder="0" applyAlignment="0" applyProtection="0"/>
    <xf numFmtId="0" fontId="8" fillId="0" borderId="21" applyNumberFormat="0" applyFill="0" applyAlignment="0" applyProtection="0"/>
    <xf numFmtId="0" fontId="2" fillId="0" borderId="48" applyNumberFormat="0" applyFont="0" applyBorder="0" applyAlignment="0" applyProtection="0"/>
    <xf numFmtId="0" fontId="25" fillId="0" borderId="0" applyNumberFormat="0" applyFill="0" applyBorder="0" applyAlignment="0" applyProtection="0"/>
    <xf numFmtId="0" fontId="62" fillId="0" borderId="0" applyNumberFormat="0" applyFill="0" applyBorder="0" applyAlignment="0" applyProtection="0"/>
    <xf numFmtId="0" fontId="52" fillId="0" borderId="0" applyNumberFormat="0" applyFill="0" applyBorder="0" applyAlignment="0" applyProtection="0"/>
    <xf numFmtId="9" fontId="1" fillId="0" borderId="0" applyFont="0" applyFill="0" applyBorder="0" applyAlignment="0" applyProtection="0"/>
  </cellStyleXfs>
  <cellXfs count="244">
    <xf numFmtId="0" fontId="0" fillId="0" borderId="0" xfId="0"/>
    <xf numFmtId="0" fontId="2" fillId="2" borderId="2" xfId="0" applyFont="1" applyFill="1" applyBorder="1" applyAlignment="1" applyProtection="1">
      <alignment horizontal="center" vertical="center"/>
      <protection locked="0"/>
    </xf>
    <xf numFmtId="0" fontId="0" fillId="0" borderId="0" xfId="0" applyProtection="1"/>
    <xf numFmtId="0" fontId="4" fillId="0" borderId="0" xfId="0" applyFont="1" applyProtection="1"/>
    <xf numFmtId="0" fontId="5" fillId="0" borderId="0" xfId="0" applyFont="1" applyProtection="1"/>
    <xf numFmtId="0" fontId="2" fillId="4" borderId="2" xfId="0" applyFont="1" applyFill="1" applyBorder="1" applyProtection="1"/>
    <xf numFmtId="167" fontId="0" fillId="0" borderId="2" xfId="1" applyNumberFormat="1" applyFont="1" applyBorder="1" applyAlignment="1" applyProtection="1">
      <alignment horizontal="center" vertical="center"/>
    </xf>
    <xf numFmtId="166" fontId="0" fillId="0" borderId="2" xfId="3" applyNumberFormat="1" applyFont="1" applyBorder="1" applyProtection="1"/>
    <xf numFmtId="168" fontId="3" fillId="0" borderId="2" xfId="1" applyNumberFormat="1" applyFont="1" applyBorder="1" applyAlignment="1" applyProtection="1">
      <alignment horizontal="center" vertical="center"/>
    </xf>
    <xf numFmtId="0" fontId="3" fillId="5" borderId="2" xfId="0" applyFont="1" applyFill="1" applyBorder="1" applyProtection="1"/>
    <xf numFmtId="0" fontId="3" fillId="5" borderId="2" xfId="0" applyFont="1" applyFill="1" applyBorder="1" applyAlignment="1" applyProtection="1">
      <alignment horizontal="center" vertical="center"/>
    </xf>
    <xf numFmtId="167" fontId="3" fillId="5" borderId="2" xfId="1" applyNumberFormat="1" applyFont="1" applyFill="1" applyBorder="1" applyAlignment="1" applyProtection="1">
      <alignment horizontal="center" vertical="center"/>
    </xf>
    <xf numFmtId="166" fontId="3" fillId="5" borderId="2" xfId="3" applyNumberFormat="1" applyFont="1" applyFill="1" applyBorder="1" applyProtection="1"/>
    <xf numFmtId="0" fontId="8" fillId="0" borderId="0" xfId="0" applyFont="1"/>
    <xf numFmtId="0" fontId="9" fillId="0" borderId="0" xfId="0" applyFont="1"/>
    <xf numFmtId="44" fontId="3" fillId="3" borderId="2" xfId="2" applyFont="1" applyFill="1" applyBorder="1" applyAlignment="1" applyProtection="1">
      <alignment horizontal="center" vertical="center"/>
    </xf>
    <xf numFmtId="0" fontId="0" fillId="4" borderId="0" xfId="0" applyFill="1"/>
    <xf numFmtId="167" fontId="11" fillId="4" borderId="12" xfId="13" applyNumberFormat="1" applyFont="1" applyFill="1" applyBorder="1" applyProtection="1"/>
    <xf numFmtId="167" fontId="11" fillId="2" borderId="3" xfId="13" applyNumberFormat="1" applyFont="1" applyFill="1" applyBorder="1" applyProtection="1"/>
    <xf numFmtId="167" fontId="11" fillId="4" borderId="3" xfId="13" applyNumberFormat="1" applyFont="1" applyFill="1" applyBorder="1" applyProtection="1"/>
    <xf numFmtId="167" fontId="11" fillId="4" borderId="6" xfId="13" applyNumberFormat="1" applyFont="1" applyFill="1" applyBorder="1" applyProtection="1"/>
    <xf numFmtId="167" fontId="11" fillId="2" borderId="2" xfId="13" applyNumberFormat="1" applyFont="1" applyFill="1" applyBorder="1" applyProtection="1"/>
    <xf numFmtId="167" fontId="11" fillId="4" borderId="2" xfId="13" applyNumberFormat="1" applyFont="1" applyFill="1" applyBorder="1" applyProtection="1"/>
    <xf numFmtId="167" fontId="11" fillId="4" borderId="8" xfId="13" applyNumberFormat="1" applyFont="1" applyFill="1" applyBorder="1" applyProtection="1"/>
    <xf numFmtId="167" fontId="11" fillId="2" borderId="4" xfId="13" applyNumberFormat="1" applyFont="1" applyFill="1" applyBorder="1" applyProtection="1"/>
    <xf numFmtId="167" fontId="11" fillId="4" borderId="4" xfId="13" applyNumberFormat="1" applyFont="1" applyFill="1" applyBorder="1" applyProtection="1"/>
    <xf numFmtId="0" fontId="12" fillId="4" borderId="0" xfId="0" applyFont="1" applyFill="1"/>
    <xf numFmtId="167" fontId="10" fillId="2" borderId="3" xfId="13" applyNumberFormat="1" applyFont="1" applyFill="1" applyBorder="1" applyProtection="1"/>
    <xf numFmtId="167" fontId="10" fillId="0" borderId="3" xfId="13" applyNumberFormat="1" applyFont="1" applyBorder="1" applyProtection="1"/>
    <xf numFmtId="167" fontId="11" fillId="4" borderId="11" xfId="13" applyNumberFormat="1" applyFont="1" applyFill="1" applyBorder="1" applyAlignment="1" applyProtection="1">
      <alignment wrapText="1"/>
    </xf>
    <xf numFmtId="167" fontId="11" fillId="4" borderId="5" xfId="13" applyNumberFormat="1" applyFont="1" applyFill="1" applyBorder="1" applyAlignment="1" applyProtection="1">
      <alignment wrapText="1"/>
    </xf>
    <xf numFmtId="167" fontId="11" fillId="4" borderId="7" xfId="13" applyNumberFormat="1" applyFont="1" applyFill="1" applyBorder="1" applyAlignment="1" applyProtection="1">
      <alignment wrapText="1"/>
    </xf>
    <xf numFmtId="0" fontId="8" fillId="4" borderId="0" xfId="0" applyFont="1" applyFill="1"/>
    <xf numFmtId="170" fontId="0" fillId="0" borderId="0" xfId="2" applyNumberFormat="1" applyFont="1"/>
    <xf numFmtId="0" fontId="2" fillId="4" borderId="5" xfId="0" applyFont="1" applyFill="1" applyBorder="1" applyProtection="1"/>
    <xf numFmtId="0" fontId="2" fillId="4" borderId="5" xfId="0" applyFont="1" applyFill="1" applyBorder="1" applyAlignment="1" applyProtection="1">
      <alignment wrapText="1"/>
    </xf>
    <xf numFmtId="0" fontId="3" fillId="5" borderId="5" xfId="0" applyFont="1" applyFill="1" applyBorder="1" applyProtection="1"/>
    <xf numFmtId="171" fontId="0" fillId="0" borderId="2" xfId="1" applyNumberFormat="1" applyFont="1" applyBorder="1" applyAlignment="1" applyProtection="1">
      <alignment horizontal="center" vertical="center"/>
    </xf>
    <xf numFmtId="166" fontId="0" fillId="0" borderId="2" xfId="3" applyNumberFormat="1" applyFont="1" applyBorder="1" applyAlignment="1" applyProtection="1">
      <alignment vertical="center"/>
    </xf>
    <xf numFmtId="0" fontId="3" fillId="0" borderId="0" xfId="0" applyFont="1" applyBorder="1" applyAlignment="1" applyProtection="1"/>
    <xf numFmtId="172" fontId="11" fillId="3" borderId="3" xfId="2" applyNumberFormat="1" applyFont="1" applyFill="1" applyBorder="1" applyProtection="1"/>
    <xf numFmtId="172" fontId="11" fillId="3" borderId="4" xfId="2" applyNumberFormat="1" applyFont="1" applyFill="1" applyBorder="1" applyProtection="1"/>
    <xf numFmtId="172" fontId="10" fillId="3" borderId="3" xfId="2" applyNumberFormat="1" applyFont="1" applyFill="1" applyBorder="1" applyProtection="1"/>
    <xf numFmtId="0" fontId="1" fillId="0" borderId="0" xfId="15"/>
    <xf numFmtId="44" fontId="28" fillId="37" borderId="22" xfId="16" applyNumberFormat="1" applyFont="1" applyFill="1" applyBorder="1"/>
    <xf numFmtId="0" fontId="28" fillId="37" borderId="22" xfId="16" applyFont="1" applyFill="1" applyBorder="1"/>
    <xf numFmtId="171" fontId="12" fillId="4" borderId="0" xfId="1" applyNumberFormat="1" applyFont="1" applyFill="1"/>
    <xf numFmtId="44" fontId="29" fillId="4" borderId="0" xfId="17" applyFont="1" applyFill="1"/>
    <xf numFmtId="44" fontId="29" fillId="4" borderId="0" xfId="16" applyNumberFormat="1" applyFont="1" applyFill="1"/>
    <xf numFmtId="0" fontId="29" fillId="4" borderId="0" xfId="16" applyFont="1" applyFill="1"/>
    <xf numFmtId="0" fontId="28" fillId="37" borderId="23" xfId="16" applyFont="1" applyFill="1" applyBorder="1" applyAlignment="1">
      <alignment horizontal="center" wrapText="1"/>
    </xf>
    <xf numFmtId="0" fontId="30" fillId="0" borderId="0" xfId="0" applyFont="1"/>
    <xf numFmtId="0" fontId="31" fillId="38" borderId="24" xfId="16" applyFont="1" applyFill="1" applyBorder="1" applyAlignment="1">
      <alignment vertical="center" wrapText="1"/>
    </xf>
    <xf numFmtId="0" fontId="31" fillId="39" borderId="24" xfId="16" applyFont="1" applyFill="1" applyBorder="1" applyAlignment="1">
      <alignment vertical="center" wrapText="1"/>
    </xf>
    <xf numFmtId="0" fontId="31" fillId="40" borderId="24" xfId="16" applyFont="1" applyFill="1" applyBorder="1" applyAlignment="1">
      <alignment vertical="center" wrapText="1"/>
    </xf>
    <xf numFmtId="0" fontId="31" fillId="4" borderId="0" xfId="16" applyFont="1" applyFill="1"/>
    <xf numFmtId="0" fontId="33" fillId="4" borderId="0" xfId="16" applyFont="1" applyFill="1" applyAlignment="1">
      <alignment vertical="center"/>
    </xf>
    <xf numFmtId="0" fontId="32" fillId="4" borderId="0" xfId="16" applyFont="1" applyFill="1" applyAlignment="1">
      <alignment horizontal="left" vertical="center" indent="1"/>
    </xf>
    <xf numFmtId="0" fontId="31" fillId="4" borderId="0" xfId="16" applyFont="1" applyFill="1" applyAlignment="1">
      <alignment vertical="center" wrapText="1"/>
    </xf>
    <xf numFmtId="0" fontId="31" fillId="41" borderId="25" xfId="16" applyFont="1" applyFill="1" applyBorder="1" applyAlignment="1">
      <alignment vertical="center" wrapText="1"/>
    </xf>
    <xf numFmtId="0" fontId="31" fillId="0" borderId="26" xfId="16" applyFont="1" applyBorder="1" applyAlignment="1">
      <alignment vertical="center" wrapText="1"/>
    </xf>
    <xf numFmtId="0" fontId="34" fillId="0" borderId="27" xfId="16" applyFont="1" applyBorder="1" applyAlignment="1">
      <alignment vertical="center" wrapText="1"/>
    </xf>
    <xf numFmtId="0" fontId="2" fillId="0" borderId="0" xfId="18"/>
    <xf numFmtId="0" fontId="31" fillId="40" borderId="26" xfId="16" applyFont="1" applyFill="1" applyBorder="1" applyAlignment="1">
      <alignment vertical="center" wrapText="1"/>
    </xf>
    <xf numFmtId="0" fontId="34" fillId="0" borderId="28" xfId="16" applyFont="1" applyBorder="1" applyAlignment="1">
      <alignment vertical="center" wrapText="1"/>
    </xf>
    <xf numFmtId="0" fontId="31" fillId="38" borderId="25" xfId="16" applyFont="1" applyFill="1" applyBorder="1" applyAlignment="1">
      <alignment vertical="center" wrapText="1"/>
    </xf>
    <xf numFmtId="0" fontId="31" fillId="0" borderId="29" xfId="16" applyFont="1" applyBorder="1" applyAlignment="1">
      <alignment horizontal="center" vertical="center" wrapText="1"/>
    </xf>
    <xf numFmtId="0" fontId="31" fillId="0" borderId="30" xfId="16" applyFont="1" applyBorder="1" applyAlignment="1">
      <alignment horizontal="center" vertical="center" wrapText="1"/>
    </xf>
    <xf numFmtId="0" fontId="31" fillId="0" borderId="27" xfId="16" applyFont="1" applyBorder="1" applyAlignment="1">
      <alignment vertical="center" wrapText="1"/>
    </xf>
    <xf numFmtId="0" fontId="31" fillId="42" borderId="32" xfId="16" applyFont="1" applyFill="1" applyBorder="1" applyAlignment="1">
      <alignment vertical="center" wrapText="1"/>
    </xf>
    <xf numFmtId="0" fontId="35" fillId="0" borderId="0" xfId="0" applyFont="1"/>
    <xf numFmtId="0" fontId="25" fillId="0" borderId="0" xfId="15" applyFont="1"/>
    <xf numFmtId="0" fontId="1" fillId="0" borderId="0" xfId="15" applyFill="1" applyBorder="1"/>
    <xf numFmtId="44" fontId="1" fillId="0" borderId="0" xfId="2"/>
    <xf numFmtId="44" fontId="36" fillId="0" borderId="0" xfId="2" applyFont="1"/>
    <xf numFmtId="0" fontId="2" fillId="0" borderId="0" xfId="18" applyAlignment="1">
      <alignment horizontal="right"/>
    </xf>
    <xf numFmtId="44" fontId="1" fillId="0" borderId="0" xfId="2" applyFill="1" applyBorder="1"/>
    <xf numFmtId="44" fontId="3" fillId="0" borderId="0" xfId="2" applyFont="1"/>
    <xf numFmtId="0" fontId="3" fillId="0" borderId="0" xfId="18" applyFont="1" applyAlignment="1">
      <alignment horizontal="right"/>
    </xf>
    <xf numFmtId="44" fontId="2" fillId="0" borderId="0" xfId="2" applyFont="1"/>
    <xf numFmtId="166" fontId="2" fillId="43" borderId="2" xfId="18" applyNumberFormat="1" applyFill="1" applyBorder="1"/>
    <xf numFmtId="44" fontId="25" fillId="0" borderId="5" xfId="2" applyFont="1" applyBorder="1"/>
    <xf numFmtId="44" fontId="0" fillId="43" borderId="5" xfId="2" applyFont="1" applyFill="1" applyBorder="1"/>
    <xf numFmtId="166" fontId="2" fillId="0" borderId="2" xfId="18" applyNumberFormat="1" applyBorder="1"/>
    <xf numFmtId="44" fontId="0" fillId="0" borderId="5" xfId="2" applyFont="1" applyBorder="1"/>
    <xf numFmtId="10" fontId="2" fillId="0" borderId="5" xfId="18" applyNumberFormat="1" applyBorder="1"/>
    <xf numFmtId="165" fontId="2" fillId="0" borderId="5" xfId="18" applyNumberFormat="1" applyBorder="1"/>
    <xf numFmtId="0" fontId="2" fillId="0" borderId="5" xfId="18" applyBorder="1"/>
    <xf numFmtId="166" fontId="2" fillId="43" borderId="33" xfId="18" applyNumberFormat="1" applyFill="1" applyBorder="1"/>
    <xf numFmtId="44" fontId="25" fillId="0" borderId="0" xfId="2" applyFont="1" applyFill="1" applyBorder="1"/>
    <xf numFmtId="44" fontId="1" fillId="43" borderId="0" xfId="2" applyFill="1" applyBorder="1"/>
    <xf numFmtId="166" fontId="2" fillId="0" borderId="33" xfId="18" applyNumberFormat="1" applyBorder="1"/>
    <xf numFmtId="44" fontId="0" fillId="0" borderId="34" xfId="2" applyFont="1" applyBorder="1"/>
    <xf numFmtId="10" fontId="2" fillId="0" borderId="34" xfId="18" applyNumberFormat="1" applyBorder="1"/>
    <xf numFmtId="165" fontId="2" fillId="44" borderId="34" xfId="18" applyNumberFormat="1" applyFill="1" applyBorder="1"/>
    <xf numFmtId="165" fontId="2" fillId="0" borderId="34" xfId="18" applyNumberFormat="1" applyBorder="1"/>
    <xf numFmtId="0" fontId="2" fillId="0" borderId="34" xfId="18" applyFill="1" applyBorder="1"/>
    <xf numFmtId="0" fontId="2" fillId="0" borderId="34" xfId="18" applyBorder="1"/>
    <xf numFmtId="166" fontId="2" fillId="43" borderId="1" xfId="18" applyNumberFormat="1" applyFill="1" applyBorder="1"/>
    <xf numFmtId="166" fontId="2" fillId="0" borderId="1" xfId="18" applyNumberFormat="1" applyBorder="1"/>
    <xf numFmtId="44" fontId="0" fillId="0" borderId="9" xfId="2" applyFont="1" applyBorder="1"/>
    <xf numFmtId="10" fontId="2" fillId="0" borderId="9" xfId="18" applyNumberFormat="1" applyBorder="1"/>
    <xf numFmtId="165" fontId="2" fillId="44" borderId="9" xfId="18" applyNumberFormat="1" applyFill="1" applyBorder="1"/>
    <xf numFmtId="165" fontId="2" fillId="0" borderId="9" xfId="18" applyNumberFormat="1" applyBorder="1"/>
    <xf numFmtId="0" fontId="2" fillId="0" borderId="9" xfId="18" applyFill="1" applyBorder="1"/>
    <xf numFmtId="0" fontId="2" fillId="0" borderId="9" xfId="18" applyBorder="1"/>
    <xf numFmtId="0" fontId="37" fillId="43" borderId="1" xfId="15" applyFont="1" applyFill="1" applyBorder="1" applyAlignment="1" applyProtection="1">
      <alignment horizontal="center" wrapText="1"/>
    </xf>
    <xf numFmtId="0" fontId="37" fillId="0" borderId="2" xfId="15" applyFont="1" applyBorder="1" applyAlignment="1" applyProtection="1">
      <alignment horizontal="center" wrapText="1"/>
    </xf>
    <xf numFmtId="0" fontId="37" fillId="43" borderId="2" xfId="15" applyFont="1" applyFill="1" applyBorder="1" applyAlignment="1" applyProtection="1">
      <alignment horizontal="center" wrapText="1"/>
    </xf>
    <xf numFmtId="0" fontId="37" fillId="0" borderId="1" xfId="15" applyFont="1" applyBorder="1" applyAlignment="1" applyProtection="1">
      <alignment wrapText="1"/>
    </xf>
    <xf numFmtId="0" fontId="8" fillId="0" borderId="1" xfId="15" applyFont="1" applyBorder="1" applyAlignment="1" applyProtection="1">
      <alignment horizontal="center" wrapText="1"/>
    </xf>
    <xf numFmtId="0" fontId="37" fillId="0" borderId="1" xfId="15" applyFont="1" applyFill="1" applyBorder="1" applyAlignment="1" applyProtection="1">
      <alignment vertical="center" wrapText="1"/>
    </xf>
    <xf numFmtId="0" fontId="37" fillId="0" borderId="1" xfId="15" applyFont="1" applyBorder="1" applyProtection="1"/>
    <xf numFmtId="0" fontId="1" fillId="0" borderId="1" xfId="15" applyBorder="1" applyProtection="1"/>
    <xf numFmtId="0" fontId="1" fillId="0" borderId="0" xfId="15" applyProtection="1"/>
    <xf numFmtId="166" fontId="0" fillId="0" borderId="38" xfId="19" applyNumberFormat="1" applyFont="1" applyBorder="1" applyProtection="1"/>
    <xf numFmtId="0" fontId="38" fillId="0" borderId="5" xfId="15" applyFont="1" applyBorder="1" applyAlignment="1" applyProtection="1">
      <alignment wrapText="1"/>
    </xf>
    <xf numFmtId="0" fontId="38" fillId="0" borderId="2" xfId="15" applyFont="1" applyBorder="1" applyAlignment="1" applyProtection="1">
      <alignment wrapText="1"/>
    </xf>
    <xf numFmtId="168" fontId="0" fillId="0" borderId="0" xfId="20" applyNumberFormat="1" applyFont="1" applyProtection="1"/>
    <xf numFmtId="164" fontId="0" fillId="0" borderId="38" xfId="19" applyNumberFormat="1" applyFont="1" applyFill="1" applyBorder="1" applyProtection="1"/>
    <xf numFmtId="0" fontId="38" fillId="0" borderId="39" xfId="15" applyFont="1" applyBorder="1" applyProtection="1"/>
    <xf numFmtId="0" fontId="38" fillId="0" borderId="3" xfId="15" applyFont="1" applyBorder="1" applyProtection="1"/>
    <xf numFmtId="167" fontId="1" fillId="0" borderId="0" xfId="15" applyNumberFormat="1"/>
    <xf numFmtId="0" fontId="1" fillId="0" borderId="0" xfId="15" applyBorder="1" applyAlignment="1" applyProtection="1">
      <alignment horizontal="left"/>
    </xf>
    <xf numFmtId="0" fontId="38" fillId="0" borderId="37" xfId="15" applyFont="1" applyBorder="1" applyProtection="1"/>
    <xf numFmtId="167" fontId="1" fillId="0" borderId="0" xfId="15" applyNumberFormat="1" applyProtection="1"/>
    <xf numFmtId="167" fontId="0" fillId="0" borderId="0" xfId="20" applyNumberFormat="1" applyFont="1" applyProtection="1"/>
    <xf numFmtId="9" fontId="0" fillId="0" borderId="0" xfId="21" applyFont="1" applyProtection="1"/>
    <xf numFmtId="0" fontId="8" fillId="0" borderId="0" xfId="15" applyFont="1"/>
    <xf numFmtId="10" fontId="8" fillId="0" borderId="2" xfId="21" applyNumberFormat="1" applyFont="1" applyBorder="1" applyProtection="1"/>
    <xf numFmtId="10" fontId="8" fillId="0" borderId="6" xfId="21" applyNumberFormat="1" applyFont="1" applyBorder="1" applyProtection="1"/>
    <xf numFmtId="10" fontId="8" fillId="0" borderId="38" xfId="21" applyNumberFormat="1" applyFont="1" applyBorder="1" applyProtection="1"/>
    <xf numFmtId="0" fontId="38" fillId="0" borderId="5" xfId="15" quotePrefix="1" applyFont="1" applyBorder="1" applyAlignment="1" applyProtection="1">
      <alignment horizontal="center" wrapText="1"/>
    </xf>
    <xf numFmtId="0" fontId="37" fillId="0" borderId="2" xfId="15" applyFont="1" applyBorder="1" applyAlignment="1" applyProtection="1">
      <alignment horizontal="left" wrapText="1"/>
    </xf>
    <xf numFmtId="167" fontId="0" fillId="0" borderId="2" xfId="20" applyNumberFormat="1" applyFont="1" applyBorder="1" applyProtection="1"/>
    <xf numFmtId="167" fontId="0" fillId="0" borderId="6" xfId="20" applyNumberFormat="1" applyFont="1" applyBorder="1" applyProtection="1"/>
    <xf numFmtId="167" fontId="0" fillId="0" borderId="38" xfId="20" applyNumberFormat="1" applyFont="1" applyBorder="1" applyProtection="1"/>
    <xf numFmtId="0" fontId="38" fillId="0" borderId="5" xfId="15" applyFont="1" applyBorder="1" applyAlignment="1" applyProtection="1">
      <alignment horizontal="center" wrapText="1"/>
    </xf>
    <xf numFmtId="167" fontId="0" fillId="45" borderId="2" xfId="20" applyNumberFormat="1" applyFont="1" applyFill="1" applyBorder="1" applyProtection="1">
      <protection locked="0"/>
    </xf>
    <xf numFmtId="167" fontId="0" fillId="45" borderId="3" xfId="20" applyNumberFormat="1" applyFont="1" applyFill="1" applyBorder="1" applyProtection="1">
      <protection locked="0"/>
    </xf>
    <xf numFmtId="167" fontId="0" fillId="45" borderId="40" xfId="20" applyNumberFormat="1" applyFont="1" applyFill="1" applyBorder="1" applyProtection="1">
      <protection locked="0"/>
    </xf>
    <xf numFmtId="0" fontId="8" fillId="0" borderId="6" xfId="15" applyFont="1" applyBorder="1" applyAlignment="1">
      <alignment horizontal="center"/>
    </xf>
    <xf numFmtId="0" fontId="8" fillId="0" borderId="2" xfId="15" applyFont="1" applyBorder="1" applyAlignment="1">
      <alignment horizontal="center"/>
    </xf>
    <xf numFmtId="0" fontId="8" fillId="0" borderId="2" xfId="15" applyFont="1" applyBorder="1" applyAlignment="1" applyProtection="1">
      <alignment horizontal="center"/>
    </xf>
    <xf numFmtId="0" fontId="8" fillId="0" borderId="0" xfId="15" applyFont="1" applyAlignment="1" applyProtection="1">
      <alignment horizontal="left" wrapText="1"/>
    </xf>
    <xf numFmtId="0" fontId="1" fillId="0" borderId="0" xfId="15" applyAlignment="1">
      <alignment horizontal="left"/>
    </xf>
    <xf numFmtId="0" fontId="1" fillId="0" borderId="0" xfId="15" applyAlignment="1" applyProtection="1">
      <alignment wrapText="1"/>
    </xf>
    <xf numFmtId="0" fontId="30" fillId="0" borderId="0" xfId="15" applyFont="1" applyAlignment="1" applyProtection="1">
      <alignment horizontal="left" wrapText="1"/>
    </xf>
    <xf numFmtId="0" fontId="30" fillId="45" borderId="2" xfId="15" applyFont="1" applyFill="1" applyBorder="1" applyAlignment="1" applyProtection="1">
      <alignment horizontal="left" vertical="center" wrapText="1"/>
      <protection locked="0"/>
    </xf>
    <xf numFmtId="0" fontId="30" fillId="0" borderId="0" xfId="15" applyFont="1" applyAlignment="1" applyProtection="1">
      <alignment horizontal="left" vertical="center" wrapText="1"/>
    </xf>
    <xf numFmtId="0" fontId="64" fillId="4" borderId="0" xfId="0" applyFont="1" applyFill="1"/>
    <xf numFmtId="0" fontId="35" fillId="4" borderId="0" xfId="0" applyFont="1" applyFill="1"/>
    <xf numFmtId="0" fontId="38" fillId="4" borderId="0" xfId="0" applyFont="1" applyFill="1"/>
    <xf numFmtId="0" fontId="37" fillId="4" borderId="0" xfId="0" applyFont="1" applyFill="1"/>
    <xf numFmtId="0" fontId="65" fillId="4" borderId="0" xfId="0" applyFont="1" applyFill="1"/>
    <xf numFmtId="0" fontId="2" fillId="2" borderId="0" xfId="0" applyFont="1" applyFill="1"/>
    <xf numFmtId="0" fontId="3" fillId="2" borderId="0" xfId="0" applyFont="1" applyFill="1"/>
    <xf numFmtId="0" fontId="35" fillId="2" borderId="23" xfId="0" applyFont="1" applyFill="1" applyBorder="1"/>
    <xf numFmtId="0" fontId="38" fillId="4" borderId="37" xfId="0" applyFont="1" applyFill="1" applyBorder="1"/>
    <xf numFmtId="0" fontId="52" fillId="4" borderId="0" xfId="2166" applyFill="1"/>
    <xf numFmtId="0" fontId="68" fillId="4" borderId="0" xfId="0" applyFont="1" applyFill="1"/>
    <xf numFmtId="0" fontId="9" fillId="4" borderId="0" xfId="0" applyFont="1" applyFill="1"/>
    <xf numFmtId="0" fontId="3" fillId="4" borderId="0" xfId="0" applyFont="1" applyFill="1" applyBorder="1" applyAlignment="1" applyProtection="1"/>
    <xf numFmtId="171" fontId="0" fillId="4" borderId="0" xfId="1" applyNumberFormat="1" applyFont="1" applyFill="1"/>
    <xf numFmtId="0" fontId="8" fillId="37" borderId="37" xfId="0" applyFont="1" applyFill="1" applyBorder="1" applyAlignment="1">
      <alignment horizontal="left"/>
    </xf>
    <xf numFmtId="0" fontId="8" fillId="37" borderId="37" xfId="0" applyFont="1" applyFill="1" applyBorder="1" applyAlignment="1">
      <alignment horizontal="center"/>
    </xf>
    <xf numFmtId="10" fontId="0" fillId="4" borderId="0" xfId="2167" applyNumberFormat="1" applyFont="1" applyFill="1"/>
    <xf numFmtId="44" fontId="0" fillId="4" borderId="0" xfId="2" applyFont="1" applyFill="1"/>
    <xf numFmtId="0" fontId="8" fillId="37" borderId="0" xfId="0" applyFont="1" applyFill="1"/>
    <xf numFmtId="44" fontId="8" fillId="37" borderId="0" xfId="2" applyFont="1" applyFill="1"/>
    <xf numFmtId="44" fontId="8" fillId="4" borderId="0" xfId="2" applyFont="1" applyFill="1"/>
    <xf numFmtId="0" fontId="67" fillId="4" borderId="0" xfId="0" applyFont="1" applyFill="1"/>
    <xf numFmtId="0" fontId="8" fillId="37" borderId="23" xfId="16" applyFont="1" applyFill="1" applyBorder="1" applyAlignment="1">
      <alignment horizontal="center" wrapText="1"/>
    </xf>
    <xf numFmtId="0" fontId="1" fillId="4" borderId="0" xfId="16" applyFill="1"/>
    <xf numFmtId="44" fontId="1" fillId="4" borderId="0" xfId="16" applyNumberFormat="1" applyFill="1"/>
    <xf numFmtId="0" fontId="8" fillId="37" borderId="22" xfId="16" applyFont="1" applyFill="1" applyBorder="1"/>
    <xf numFmtId="44" fontId="8" fillId="37" borderId="22" xfId="16" applyNumberFormat="1" applyFont="1" applyFill="1" applyBorder="1"/>
    <xf numFmtId="0" fontId="34" fillId="37" borderId="4" xfId="16" applyFont="1" applyFill="1" applyBorder="1" applyAlignment="1">
      <alignment horizontal="center" wrapText="1"/>
    </xf>
    <xf numFmtId="44" fontId="31" fillId="4" borderId="33" xfId="16" applyNumberFormat="1" applyFont="1" applyFill="1" applyBorder="1"/>
    <xf numFmtId="0" fontId="34" fillId="37" borderId="5" xfId="16" applyFont="1" applyFill="1" applyBorder="1"/>
    <xf numFmtId="0" fontId="34" fillId="37" borderId="23" xfId="16" applyFont="1" applyFill="1" applyBorder="1"/>
    <xf numFmtId="44" fontId="34" fillId="37" borderId="2" xfId="16" applyNumberFormat="1" applyFont="1" applyFill="1" applyBorder="1"/>
    <xf numFmtId="0" fontId="8" fillId="37" borderId="5" xfId="16" applyFont="1" applyFill="1" applyBorder="1" applyAlignment="1">
      <alignment horizontal="center"/>
    </xf>
    <xf numFmtId="0" fontId="8" fillId="37" borderId="2" xfId="16" applyFont="1" applyFill="1" applyBorder="1" applyAlignment="1">
      <alignment horizontal="center"/>
    </xf>
    <xf numFmtId="0" fontId="8" fillId="37" borderId="7" xfId="16" applyFont="1" applyFill="1" applyBorder="1" applyAlignment="1">
      <alignment horizontal="center" wrapText="1"/>
    </xf>
    <xf numFmtId="0" fontId="8" fillId="37" borderId="4" xfId="16" applyFont="1" applyFill="1" applyBorder="1" applyAlignment="1">
      <alignment horizontal="center" wrapText="1"/>
    </xf>
    <xf numFmtId="17" fontId="29" fillId="4" borderId="34" xfId="862" applyNumberFormat="1" applyFont="1" applyFill="1" applyBorder="1" applyAlignment="1">
      <alignment horizontal="left"/>
    </xf>
    <xf numFmtId="171" fontId="29" fillId="4" borderId="34" xfId="862" applyNumberFormat="1" applyFont="1" applyFill="1" applyBorder="1"/>
    <xf numFmtId="171" fontId="29" fillId="4" borderId="33" xfId="862" applyNumberFormat="1" applyFont="1" applyFill="1" applyBorder="1"/>
    <xf numFmtId="171" fontId="28" fillId="37" borderId="7" xfId="862" applyNumberFormat="1" applyFont="1" applyFill="1" applyBorder="1"/>
    <xf numFmtId="171" fontId="28" fillId="37" borderId="4" xfId="862" applyNumberFormat="1" applyFont="1" applyFill="1" applyBorder="1"/>
    <xf numFmtId="180" fontId="29" fillId="4" borderId="34" xfId="2167" applyNumberFormat="1" applyFont="1" applyFill="1" applyBorder="1"/>
    <xf numFmtId="180" fontId="29" fillId="4" borderId="33" xfId="2167" applyNumberFormat="1" applyFont="1" applyFill="1" applyBorder="1"/>
    <xf numFmtId="9" fontId="28" fillId="37" borderId="7" xfId="2167" applyFont="1" applyFill="1" applyBorder="1"/>
    <xf numFmtId="9" fontId="28" fillId="37" borderId="4" xfId="2167" applyFont="1" applyFill="1" applyBorder="1"/>
    <xf numFmtId="44" fontId="29" fillId="4" borderId="34" xfId="2" applyFont="1" applyFill="1" applyBorder="1"/>
    <xf numFmtId="44" fontId="29" fillId="4" borderId="33" xfId="2" applyFont="1" applyFill="1" applyBorder="1"/>
    <xf numFmtId="44" fontId="29" fillId="3" borderId="33" xfId="2" applyFont="1" applyFill="1" applyBorder="1"/>
    <xf numFmtId="44" fontId="28" fillId="37" borderId="7" xfId="2" applyFont="1" applyFill="1" applyBorder="1"/>
    <xf numFmtId="44" fontId="28" fillId="37" borderId="4" xfId="2" applyFont="1" applyFill="1" applyBorder="1"/>
    <xf numFmtId="17" fontId="29" fillId="4" borderId="34" xfId="862" applyNumberFormat="1" applyFont="1" applyFill="1" applyBorder="1"/>
    <xf numFmtId="44" fontId="2" fillId="3" borderId="2" xfId="2" applyFont="1" applyFill="1" applyBorder="1" applyAlignment="1" applyProtection="1">
      <alignment horizontal="center" vertical="center"/>
    </xf>
    <xf numFmtId="44" fontId="2" fillId="3" borderId="1" xfId="2" applyFont="1" applyFill="1" applyBorder="1" applyAlignment="1" applyProtection="1">
      <alignment horizontal="center" vertical="center"/>
    </xf>
    <xf numFmtId="44" fontId="3" fillId="3" borderId="52" xfId="2" applyFont="1" applyFill="1" applyBorder="1" applyAlignment="1" applyProtection="1">
      <alignment horizontal="center" vertical="center"/>
    </xf>
    <xf numFmtId="0" fontId="66" fillId="4" borderId="37" xfId="0" applyFont="1" applyFill="1" applyBorder="1" applyAlignment="1">
      <alignment wrapText="1"/>
    </xf>
    <xf numFmtId="0" fontId="67" fillId="0" borderId="37" xfId="0" applyFont="1" applyBorder="1" applyAlignment="1">
      <alignment wrapText="1"/>
    </xf>
    <xf numFmtId="0" fontId="8" fillId="4" borderId="11" xfId="16" applyFont="1" applyFill="1" applyBorder="1" applyAlignment="1">
      <alignment horizontal="left" wrapText="1"/>
    </xf>
    <xf numFmtId="0" fontId="8" fillId="4" borderId="51" xfId="16" applyFont="1" applyFill="1" applyBorder="1" applyAlignment="1">
      <alignment horizontal="left" wrapText="1"/>
    </xf>
    <xf numFmtId="0" fontId="0" fillId="0" borderId="12" xfId="0" applyBorder="1" applyAlignment="1">
      <alignment wrapText="1"/>
    </xf>
    <xf numFmtId="0" fontId="34" fillId="37" borderId="7" xfId="16" applyFont="1" applyFill="1" applyBorder="1" applyAlignment="1">
      <alignment horizontal="left" wrapText="1"/>
    </xf>
    <xf numFmtId="0" fontId="0" fillId="0" borderId="8" xfId="0" applyBorder="1" applyAlignment="1">
      <alignment horizontal="left" wrapText="1"/>
    </xf>
    <xf numFmtId="0" fontId="31" fillId="4" borderId="49" xfId="16" applyFont="1" applyFill="1" applyBorder="1" applyAlignment="1">
      <alignment wrapText="1"/>
    </xf>
    <xf numFmtId="0" fontId="0" fillId="0" borderId="50" xfId="0" applyBorder="1" applyAlignment="1"/>
    <xf numFmtId="165" fontId="10" fillId="2" borderId="2" xfId="4" applyNumberFormat="1" applyFont="1" applyFill="1" applyBorder="1" applyAlignment="1" applyProtection="1">
      <alignment horizontal="center" vertical="center" wrapText="1"/>
    </xf>
    <xf numFmtId="165" fontId="10" fillId="2" borderId="4" xfId="4" applyNumberFormat="1" applyFont="1" applyFill="1" applyBorder="1" applyAlignment="1" applyProtection="1">
      <alignment horizontal="center" vertic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165" fontId="10" fillId="2" borderId="9" xfId="4" applyNumberFormat="1" applyFont="1" applyFill="1" applyBorder="1" applyAlignment="1" applyProtection="1">
      <alignment horizontal="left" vertical="center" wrapText="1"/>
    </xf>
    <xf numFmtId="165" fontId="10" fillId="2" borderId="10" xfId="4" applyNumberFormat="1" applyFont="1" applyFill="1" applyBorder="1" applyAlignment="1" applyProtection="1">
      <alignment horizontal="left" vertical="center" wrapText="1"/>
    </xf>
    <xf numFmtId="165" fontId="10" fillId="2" borderId="6" xfId="4" applyNumberFormat="1" applyFont="1" applyFill="1" applyBorder="1" applyAlignment="1" applyProtection="1">
      <alignment horizontal="center" vertical="center" wrapText="1"/>
    </xf>
    <xf numFmtId="165" fontId="10" fillId="2" borderId="8" xfId="4" applyNumberFormat="1" applyFont="1" applyFill="1" applyBorder="1" applyAlignment="1" applyProtection="1">
      <alignment horizontal="center" vertical="center" wrapText="1"/>
    </xf>
    <xf numFmtId="0" fontId="3" fillId="2" borderId="1" xfId="4" applyFont="1" applyFill="1" applyBorder="1" applyAlignment="1" applyProtection="1">
      <alignment horizontal="center" vertical="center" wrapText="1"/>
    </xf>
    <xf numFmtId="0" fontId="0" fillId="0" borderId="3" xfId="0" applyBorder="1" applyAlignment="1">
      <alignment horizontal="center" vertical="center" wrapText="1"/>
    </xf>
    <xf numFmtId="0" fontId="3" fillId="2" borderId="5" xfId="4" applyFont="1" applyFill="1" applyBorder="1" applyAlignment="1" applyProtection="1">
      <alignment horizontal="center" vertical="center" wrapText="1"/>
    </xf>
    <xf numFmtId="0" fontId="3" fillId="2" borderId="5" xfId="4" applyFont="1" applyFill="1" applyBorder="1" applyAlignment="1" applyProtection="1">
      <alignment horizontal="center" vertical="center"/>
    </xf>
    <xf numFmtId="0" fontId="3" fillId="2" borderId="2" xfId="4" applyFont="1" applyFill="1" applyBorder="1" applyAlignment="1" applyProtection="1">
      <alignment horizontal="center" vertical="center"/>
    </xf>
    <xf numFmtId="0" fontId="3" fillId="2" borderId="3" xfId="4" applyFont="1" applyFill="1" applyBorder="1" applyAlignment="1" applyProtection="1">
      <alignment horizontal="center" vertical="center" wrapText="1"/>
    </xf>
    <xf numFmtId="0" fontId="34" fillId="42" borderId="31" xfId="16" applyFont="1" applyFill="1" applyBorder="1" applyAlignment="1">
      <alignment horizontal="center" vertical="center" wrapText="1"/>
    </xf>
    <xf numFmtId="0" fontId="34" fillId="42" borderId="25" xfId="16" applyFont="1" applyFill="1" applyBorder="1" applyAlignment="1">
      <alignment horizontal="center" vertical="center" wrapText="1"/>
    </xf>
    <xf numFmtId="0" fontId="32" fillId="0" borderId="24" xfId="16" applyFont="1" applyBorder="1" applyAlignment="1">
      <alignment vertical="center" wrapText="1"/>
    </xf>
    <xf numFmtId="0" fontId="31" fillId="0" borderId="24" xfId="16" applyFont="1" applyBorder="1" applyAlignment="1">
      <alignment wrapText="1"/>
    </xf>
    <xf numFmtId="0" fontId="0" fillId="0" borderId="24" xfId="0" applyBorder="1" applyAlignment="1">
      <alignment wrapText="1"/>
    </xf>
    <xf numFmtId="0" fontId="30" fillId="0" borderId="0" xfId="15" applyFont="1" applyAlignment="1" applyProtection="1">
      <alignment horizontal="left" wrapText="1"/>
    </xf>
    <xf numFmtId="0" fontId="1" fillId="0" borderId="0" xfId="15" applyAlignment="1" applyProtection="1">
      <alignment wrapText="1"/>
    </xf>
    <xf numFmtId="0" fontId="30" fillId="0" borderId="34" xfId="15" applyFont="1" applyFill="1" applyBorder="1" applyAlignment="1" applyProtection="1">
      <alignment horizontal="left" vertical="center" wrapText="1" indent="1"/>
    </xf>
    <xf numFmtId="0" fontId="30" fillId="0" borderId="0" xfId="15" applyFont="1" applyFill="1" applyBorder="1" applyAlignment="1" applyProtection="1">
      <alignment horizontal="left" vertical="center" wrapText="1" indent="1"/>
    </xf>
    <xf numFmtId="0" fontId="30" fillId="0" borderId="0" xfId="15" applyFont="1" applyAlignment="1" applyProtection="1">
      <alignment horizontal="left"/>
    </xf>
    <xf numFmtId="0" fontId="30" fillId="0" borderId="37" xfId="15" applyFont="1" applyBorder="1" applyAlignment="1" applyProtection="1">
      <alignment horizontal="left" wrapText="1"/>
    </xf>
    <xf numFmtId="0" fontId="30" fillId="0" borderId="0" xfId="15" applyFont="1" applyBorder="1" applyAlignment="1" applyProtection="1">
      <alignment horizontal="left" wrapText="1"/>
    </xf>
    <xf numFmtId="0" fontId="1" fillId="45" borderId="9" xfId="15" applyFill="1" applyBorder="1" applyAlignment="1" applyProtection="1">
      <alignment horizontal="center"/>
      <protection locked="0"/>
    </xf>
    <xf numFmtId="0" fontId="1" fillId="45" borderId="36" xfId="15" applyFill="1" applyBorder="1" applyAlignment="1" applyProtection="1">
      <alignment horizontal="center"/>
      <protection locked="0"/>
    </xf>
    <xf numFmtId="0" fontId="1" fillId="45" borderId="35" xfId="15" applyFill="1" applyBorder="1" applyAlignment="1" applyProtection="1">
      <alignment horizontal="center"/>
      <protection locked="0"/>
    </xf>
    <xf numFmtId="167" fontId="11" fillId="2" borderId="33" xfId="13" applyNumberFormat="1" applyFont="1" applyFill="1" applyBorder="1" applyProtection="1"/>
    <xf numFmtId="167" fontId="0" fillId="0" borderId="0" xfId="0" applyNumberFormat="1"/>
  </cellXfs>
  <cellStyles count="2168">
    <cellStyle name="$" xfId="22"/>
    <cellStyle name="$ 2" xfId="23"/>
    <cellStyle name="$.00" xfId="24"/>
    <cellStyle name="$.00 2" xfId="25"/>
    <cellStyle name="$_9. Rev2Cost_GDPIPI" xfId="26"/>
    <cellStyle name="$_9. Rev2Cost_GDPIPI 2" xfId="27"/>
    <cellStyle name="$_lists" xfId="28"/>
    <cellStyle name="$_lists 2" xfId="29"/>
    <cellStyle name="$_lists_4. Current Monthly Fixed Charge" xfId="30"/>
    <cellStyle name="$_Sheet4" xfId="31"/>
    <cellStyle name="$_Sheet4 2" xfId="32"/>
    <cellStyle name="$M" xfId="33"/>
    <cellStyle name="$M 2" xfId="34"/>
    <cellStyle name="$M.00" xfId="35"/>
    <cellStyle name="$M.00 2" xfId="36"/>
    <cellStyle name="$M_9. Rev2Cost_GDPIPI" xfId="37"/>
    <cellStyle name="20% - Accent1 2" xfId="38"/>
    <cellStyle name="20% - Accent1 2 2" xfId="39"/>
    <cellStyle name="20% - Accent1 2 2 2" xfId="40"/>
    <cellStyle name="20% - Accent1 2 2 2 2" xfId="41"/>
    <cellStyle name="20% - Accent1 2 2 2 3" xfId="42"/>
    <cellStyle name="20% - Accent1 2 2 3" xfId="43"/>
    <cellStyle name="20% - Accent1 2 2 3 2" xfId="44"/>
    <cellStyle name="20% - Accent1 2 2 4" xfId="45"/>
    <cellStyle name="20% - Accent1 2 2 4 2" xfId="46"/>
    <cellStyle name="20% - Accent1 2 2 5" xfId="47"/>
    <cellStyle name="20% - Accent1 2 2 6" xfId="48"/>
    <cellStyle name="20% - Accent1 2 3" xfId="49"/>
    <cellStyle name="20% - Accent1 2 3 2" xfId="50"/>
    <cellStyle name="20% - Accent1 2 3 3" xfId="51"/>
    <cellStyle name="20% - Accent1 2 4" xfId="52"/>
    <cellStyle name="20% - Accent1 2 4 2" xfId="53"/>
    <cellStyle name="20% - Accent1 2 4 3" xfId="54"/>
    <cellStyle name="20% - Accent1 2 5" xfId="55"/>
    <cellStyle name="20% - Accent1 2 5 2" xfId="56"/>
    <cellStyle name="20% - Accent1 2 6" xfId="57"/>
    <cellStyle name="20% - Accent1 2 6 2" xfId="58"/>
    <cellStyle name="20% - Accent1 2 7" xfId="59"/>
    <cellStyle name="20% - Accent1 2 8" xfId="60"/>
    <cellStyle name="20% - Accent1 3" xfId="61"/>
    <cellStyle name="20% - Accent1 3 2" xfId="62"/>
    <cellStyle name="20% - Accent1 3 2 2" xfId="63"/>
    <cellStyle name="20% - Accent1 3 2 2 2" xfId="64"/>
    <cellStyle name="20% - Accent1 3 2 2 3" xfId="65"/>
    <cellStyle name="20% - Accent1 3 2 3" xfId="66"/>
    <cellStyle name="20% - Accent1 3 2 3 2" xfId="67"/>
    <cellStyle name="20% - Accent1 3 2 4" xfId="68"/>
    <cellStyle name="20% - Accent1 3 2 4 2" xfId="69"/>
    <cellStyle name="20% - Accent1 3 2 5" xfId="70"/>
    <cellStyle name="20% - Accent1 3 2 6" xfId="71"/>
    <cellStyle name="20% - Accent1 3 3" xfId="72"/>
    <cellStyle name="20% - Accent1 3 3 2" xfId="73"/>
    <cellStyle name="20% - Accent1 3 3 3" xfId="74"/>
    <cellStyle name="20% - Accent1 3 4" xfId="75"/>
    <cellStyle name="20% - Accent1 3 4 2" xfId="76"/>
    <cellStyle name="20% - Accent1 3 4 3" xfId="77"/>
    <cellStyle name="20% - Accent1 3 5" xfId="78"/>
    <cellStyle name="20% - Accent1 3 5 2" xfId="79"/>
    <cellStyle name="20% - Accent1 3 6" xfId="80"/>
    <cellStyle name="20% - Accent1 3 6 2" xfId="81"/>
    <cellStyle name="20% - Accent1 3 7" xfId="82"/>
    <cellStyle name="20% - Accent1 3 8" xfId="83"/>
    <cellStyle name="20% - Accent1 4" xfId="84"/>
    <cellStyle name="20% - Accent1 4 2" xfId="85"/>
    <cellStyle name="20% - Accent1 4 2 2" xfId="86"/>
    <cellStyle name="20% - Accent1 4 2 3" xfId="87"/>
    <cellStyle name="20% - Accent1 4 3" xfId="88"/>
    <cellStyle name="20% - Accent1 4 3 2" xfId="89"/>
    <cellStyle name="20% - Accent1 4 3 3" xfId="90"/>
    <cellStyle name="20% - Accent1 4 4" xfId="91"/>
    <cellStyle name="20% - Accent1 4 4 2" xfId="92"/>
    <cellStyle name="20% - Accent1 4 5" xfId="93"/>
    <cellStyle name="20% - Accent1 4 6" xfId="94"/>
    <cellStyle name="20% - Accent1 5" xfId="95"/>
    <cellStyle name="20% - Accent1 5 2" xfId="96"/>
    <cellStyle name="20% - Accent1 5 3" xfId="97"/>
    <cellStyle name="20% - Accent1 6" xfId="98"/>
    <cellStyle name="20% - Accent1 6 2" xfId="99"/>
    <cellStyle name="20% - Accent1 7" xfId="100"/>
    <cellStyle name="20% - Accent1 7 2" xfId="101"/>
    <cellStyle name="20% - Accent1 8" xfId="102"/>
    <cellStyle name="20% - Accent1 9" xfId="103"/>
    <cellStyle name="20% - Accent2 2" xfId="104"/>
    <cellStyle name="20% - Accent2 2 2" xfId="105"/>
    <cellStyle name="20% - Accent2 2 2 2" xfId="106"/>
    <cellStyle name="20% - Accent2 2 2 2 2" xfId="107"/>
    <cellStyle name="20% - Accent2 2 2 2 3" xfId="108"/>
    <cellStyle name="20% - Accent2 2 2 3" xfId="109"/>
    <cellStyle name="20% - Accent2 2 2 3 2" xfId="110"/>
    <cellStyle name="20% - Accent2 2 2 4" xfId="111"/>
    <cellStyle name="20% - Accent2 2 2 4 2" xfId="112"/>
    <cellStyle name="20% - Accent2 2 2 5" xfId="113"/>
    <cellStyle name="20% - Accent2 2 2 6" xfId="114"/>
    <cellStyle name="20% - Accent2 2 3" xfId="115"/>
    <cellStyle name="20% - Accent2 2 3 2" xfId="116"/>
    <cellStyle name="20% - Accent2 2 3 3" xfId="117"/>
    <cellStyle name="20% - Accent2 2 4" xfId="118"/>
    <cellStyle name="20% - Accent2 2 4 2" xfId="119"/>
    <cellStyle name="20% - Accent2 2 4 3" xfId="120"/>
    <cellStyle name="20% - Accent2 2 5" xfId="121"/>
    <cellStyle name="20% - Accent2 2 5 2" xfId="122"/>
    <cellStyle name="20% - Accent2 2 6" xfId="123"/>
    <cellStyle name="20% - Accent2 2 6 2" xfId="124"/>
    <cellStyle name="20% - Accent2 2 7" xfId="125"/>
    <cellStyle name="20% - Accent2 2 8" xfId="126"/>
    <cellStyle name="20% - Accent2 3" xfId="127"/>
    <cellStyle name="20% - Accent2 3 2" xfId="128"/>
    <cellStyle name="20% - Accent2 3 2 2" xfId="129"/>
    <cellStyle name="20% - Accent2 3 2 2 2" xfId="130"/>
    <cellStyle name="20% - Accent2 3 2 2 3" xfId="131"/>
    <cellStyle name="20% - Accent2 3 2 3" xfId="132"/>
    <cellStyle name="20% - Accent2 3 2 3 2" xfId="133"/>
    <cellStyle name="20% - Accent2 3 2 4" xfId="134"/>
    <cellStyle name="20% - Accent2 3 2 4 2" xfId="135"/>
    <cellStyle name="20% - Accent2 3 2 5" xfId="136"/>
    <cellStyle name="20% - Accent2 3 2 6" xfId="137"/>
    <cellStyle name="20% - Accent2 3 3" xfId="138"/>
    <cellStyle name="20% - Accent2 3 3 2" xfId="139"/>
    <cellStyle name="20% - Accent2 3 3 3" xfId="140"/>
    <cellStyle name="20% - Accent2 3 4" xfId="141"/>
    <cellStyle name="20% - Accent2 3 4 2" xfId="142"/>
    <cellStyle name="20% - Accent2 3 4 3" xfId="143"/>
    <cellStyle name="20% - Accent2 3 5" xfId="144"/>
    <cellStyle name="20% - Accent2 3 5 2" xfId="145"/>
    <cellStyle name="20% - Accent2 3 6" xfId="146"/>
    <cellStyle name="20% - Accent2 3 6 2" xfId="147"/>
    <cellStyle name="20% - Accent2 3 7" xfId="148"/>
    <cellStyle name="20% - Accent2 3 8" xfId="149"/>
    <cellStyle name="20% - Accent2 4" xfId="150"/>
    <cellStyle name="20% - Accent2 4 2" xfId="151"/>
    <cellStyle name="20% - Accent2 4 2 2" xfId="152"/>
    <cellStyle name="20% - Accent2 4 2 3" xfId="153"/>
    <cellStyle name="20% - Accent2 4 3" xfId="154"/>
    <cellStyle name="20% - Accent2 4 3 2" xfId="155"/>
    <cellStyle name="20% - Accent2 4 3 3" xfId="156"/>
    <cellStyle name="20% - Accent2 4 4" xfId="157"/>
    <cellStyle name="20% - Accent2 4 4 2" xfId="158"/>
    <cellStyle name="20% - Accent2 4 5" xfId="159"/>
    <cellStyle name="20% - Accent2 4 6" xfId="160"/>
    <cellStyle name="20% - Accent2 5" xfId="161"/>
    <cellStyle name="20% - Accent2 5 2" xfId="162"/>
    <cellStyle name="20% - Accent2 5 3" xfId="163"/>
    <cellStyle name="20% - Accent2 6" xfId="164"/>
    <cellStyle name="20% - Accent2 6 2" xfId="165"/>
    <cellStyle name="20% - Accent2 7" xfId="166"/>
    <cellStyle name="20% - Accent2 7 2" xfId="167"/>
    <cellStyle name="20% - Accent2 8" xfId="168"/>
    <cellStyle name="20% - Accent2 9" xfId="169"/>
    <cellStyle name="20% - Accent3 2" xfId="170"/>
    <cellStyle name="20% - Accent3 2 2" xfId="171"/>
    <cellStyle name="20% - Accent3 2 2 2" xfId="172"/>
    <cellStyle name="20% - Accent3 2 2 2 2" xfId="173"/>
    <cellStyle name="20% - Accent3 2 2 2 3" xfId="174"/>
    <cellStyle name="20% - Accent3 2 2 3" xfId="175"/>
    <cellStyle name="20% - Accent3 2 2 3 2" xfId="176"/>
    <cellStyle name="20% - Accent3 2 2 4" xfId="177"/>
    <cellStyle name="20% - Accent3 2 2 4 2" xfId="178"/>
    <cellStyle name="20% - Accent3 2 2 5" xfId="179"/>
    <cellStyle name="20% - Accent3 2 2 6" xfId="180"/>
    <cellStyle name="20% - Accent3 2 3" xfId="181"/>
    <cellStyle name="20% - Accent3 2 3 2" xfId="182"/>
    <cellStyle name="20% - Accent3 2 3 3" xfId="183"/>
    <cellStyle name="20% - Accent3 2 4" xfId="184"/>
    <cellStyle name="20% - Accent3 2 4 2" xfId="185"/>
    <cellStyle name="20% - Accent3 2 4 3" xfId="186"/>
    <cellStyle name="20% - Accent3 2 5" xfId="187"/>
    <cellStyle name="20% - Accent3 2 5 2" xfId="188"/>
    <cellStyle name="20% - Accent3 2 6" xfId="189"/>
    <cellStyle name="20% - Accent3 2 6 2" xfId="190"/>
    <cellStyle name="20% - Accent3 2 7" xfId="191"/>
    <cellStyle name="20% - Accent3 2 8" xfId="192"/>
    <cellStyle name="20% - Accent3 3" xfId="193"/>
    <cellStyle name="20% - Accent3 3 2" xfId="194"/>
    <cellStyle name="20% - Accent3 3 2 2" xfId="195"/>
    <cellStyle name="20% - Accent3 3 2 2 2" xfId="196"/>
    <cellStyle name="20% - Accent3 3 2 2 3" xfId="197"/>
    <cellStyle name="20% - Accent3 3 2 3" xfId="198"/>
    <cellStyle name="20% - Accent3 3 2 3 2" xfId="199"/>
    <cellStyle name="20% - Accent3 3 2 4" xfId="200"/>
    <cellStyle name="20% - Accent3 3 2 4 2" xfId="201"/>
    <cellStyle name="20% - Accent3 3 2 5" xfId="202"/>
    <cellStyle name="20% - Accent3 3 2 6" xfId="203"/>
    <cellStyle name="20% - Accent3 3 3" xfId="204"/>
    <cellStyle name="20% - Accent3 3 3 2" xfId="205"/>
    <cellStyle name="20% - Accent3 3 3 3" xfId="206"/>
    <cellStyle name="20% - Accent3 3 4" xfId="207"/>
    <cellStyle name="20% - Accent3 3 4 2" xfId="208"/>
    <cellStyle name="20% - Accent3 3 4 3" xfId="209"/>
    <cellStyle name="20% - Accent3 3 5" xfId="210"/>
    <cellStyle name="20% - Accent3 3 5 2" xfId="211"/>
    <cellStyle name="20% - Accent3 3 6" xfId="212"/>
    <cellStyle name="20% - Accent3 3 6 2" xfId="213"/>
    <cellStyle name="20% - Accent3 3 7" xfId="214"/>
    <cellStyle name="20% - Accent3 3 8" xfId="215"/>
    <cellStyle name="20% - Accent3 4" xfId="216"/>
    <cellStyle name="20% - Accent3 4 2" xfId="217"/>
    <cellStyle name="20% - Accent3 4 2 2" xfId="218"/>
    <cellStyle name="20% - Accent3 4 2 3" xfId="219"/>
    <cellStyle name="20% - Accent3 4 3" xfId="220"/>
    <cellStyle name="20% - Accent3 4 3 2" xfId="221"/>
    <cellStyle name="20% - Accent3 4 3 3" xfId="222"/>
    <cellStyle name="20% - Accent3 4 4" xfId="223"/>
    <cellStyle name="20% - Accent3 4 4 2" xfId="224"/>
    <cellStyle name="20% - Accent3 4 5" xfId="225"/>
    <cellStyle name="20% - Accent3 4 6" xfId="226"/>
    <cellStyle name="20% - Accent3 5" xfId="227"/>
    <cellStyle name="20% - Accent3 5 2" xfId="228"/>
    <cellStyle name="20% - Accent3 5 3" xfId="229"/>
    <cellStyle name="20% - Accent3 6" xfId="230"/>
    <cellStyle name="20% - Accent3 6 2" xfId="231"/>
    <cellStyle name="20% - Accent3 7" xfId="232"/>
    <cellStyle name="20% - Accent3 7 2" xfId="233"/>
    <cellStyle name="20% - Accent3 8" xfId="234"/>
    <cellStyle name="20% - Accent3 9" xfId="235"/>
    <cellStyle name="20% - Accent4 2" xfId="236"/>
    <cellStyle name="20% - Accent4 2 2" xfId="237"/>
    <cellStyle name="20% - Accent4 2 2 2" xfId="238"/>
    <cellStyle name="20% - Accent4 2 2 2 2" xfId="239"/>
    <cellStyle name="20% - Accent4 2 2 2 3" xfId="240"/>
    <cellStyle name="20% - Accent4 2 2 3" xfId="241"/>
    <cellStyle name="20% - Accent4 2 2 3 2" xfId="242"/>
    <cellStyle name="20% - Accent4 2 2 4" xfId="243"/>
    <cellStyle name="20% - Accent4 2 2 4 2" xfId="244"/>
    <cellStyle name="20% - Accent4 2 2 5" xfId="245"/>
    <cellStyle name="20% - Accent4 2 2 6" xfId="246"/>
    <cellStyle name="20% - Accent4 2 3" xfId="247"/>
    <cellStyle name="20% - Accent4 2 3 2" xfId="248"/>
    <cellStyle name="20% - Accent4 2 3 3" xfId="249"/>
    <cellStyle name="20% - Accent4 2 4" xfId="250"/>
    <cellStyle name="20% - Accent4 2 4 2" xfId="251"/>
    <cellStyle name="20% - Accent4 2 4 3" xfId="252"/>
    <cellStyle name="20% - Accent4 2 5" xfId="253"/>
    <cellStyle name="20% - Accent4 2 5 2" xfId="254"/>
    <cellStyle name="20% - Accent4 2 6" xfId="255"/>
    <cellStyle name="20% - Accent4 2 6 2" xfId="256"/>
    <cellStyle name="20% - Accent4 2 7" xfId="257"/>
    <cellStyle name="20% - Accent4 2 8" xfId="258"/>
    <cellStyle name="20% - Accent4 3" xfId="259"/>
    <cellStyle name="20% - Accent4 3 2" xfId="260"/>
    <cellStyle name="20% - Accent4 3 2 2" xfId="261"/>
    <cellStyle name="20% - Accent4 3 2 2 2" xfId="262"/>
    <cellStyle name="20% - Accent4 3 2 2 3" xfId="263"/>
    <cellStyle name="20% - Accent4 3 2 3" xfId="264"/>
    <cellStyle name="20% - Accent4 3 2 3 2" xfId="265"/>
    <cellStyle name="20% - Accent4 3 2 4" xfId="266"/>
    <cellStyle name="20% - Accent4 3 2 4 2" xfId="267"/>
    <cellStyle name="20% - Accent4 3 2 5" xfId="268"/>
    <cellStyle name="20% - Accent4 3 2 6" xfId="269"/>
    <cellStyle name="20% - Accent4 3 3" xfId="270"/>
    <cellStyle name="20% - Accent4 3 3 2" xfId="271"/>
    <cellStyle name="20% - Accent4 3 3 3" xfId="272"/>
    <cellStyle name="20% - Accent4 3 4" xfId="273"/>
    <cellStyle name="20% - Accent4 3 4 2" xfId="274"/>
    <cellStyle name="20% - Accent4 3 4 3" xfId="275"/>
    <cellStyle name="20% - Accent4 3 5" xfId="276"/>
    <cellStyle name="20% - Accent4 3 5 2" xfId="277"/>
    <cellStyle name="20% - Accent4 3 6" xfId="278"/>
    <cellStyle name="20% - Accent4 3 6 2" xfId="279"/>
    <cellStyle name="20% - Accent4 3 7" xfId="280"/>
    <cellStyle name="20% - Accent4 3 8" xfId="281"/>
    <cellStyle name="20% - Accent4 4" xfId="282"/>
    <cellStyle name="20% - Accent4 4 2" xfId="283"/>
    <cellStyle name="20% - Accent4 4 2 2" xfId="284"/>
    <cellStyle name="20% - Accent4 4 2 3" xfId="285"/>
    <cellStyle name="20% - Accent4 4 3" xfId="286"/>
    <cellStyle name="20% - Accent4 4 3 2" xfId="287"/>
    <cellStyle name="20% - Accent4 4 3 3" xfId="288"/>
    <cellStyle name="20% - Accent4 4 4" xfId="289"/>
    <cellStyle name="20% - Accent4 4 4 2" xfId="290"/>
    <cellStyle name="20% - Accent4 4 5" xfId="291"/>
    <cellStyle name="20% - Accent4 4 6" xfId="292"/>
    <cellStyle name="20% - Accent4 5" xfId="293"/>
    <cellStyle name="20% - Accent4 5 2" xfId="294"/>
    <cellStyle name="20% - Accent4 5 3" xfId="295"/>
    <cellStyle name="20% - Accent4 6" xfId="296"/>
    <cellStyle name="20% - Accent4 6 2" xfId="297"/>
    <cellStyle name="20% - Accent4 7" xfId="298"/>
    <cellStyle name="20% - Accent4 7 2" xfId="299"/>
    <cellStyle name="20% - Accent4 8" xfId="300"/>
    <cellStyle name="20% - Accent4 9" xfId="301"/>
    <cellStyle name="20% - Accent5 2" xfId="302"/>
    <cellStyle name="20% - Accent5 2 2" xfId="303"/>
    <cellStyle name="20% - Accent5 2 2 2" xfId="304"/>
    <cellStyle name="20% - Accent5 2 2 2 2" xfId="305"/>
    <cellStyle name="20% - Accent5 2 2 2 3" xfId="306"/>
    <cellStyle name="20% - Accent5 2 2 3" xfId="307"/>
    <cellStyle name="20% - Accent5 2 2 3 2" xfId="308"/>
    <cellStyle name="20% - Accent5 2 2 4" xfId="309"/>
    <cellStyle name="20% - Accent5 2 2 4 2" xfId="310"/>
    <cellStyle name="20% - Accent5 2 2 5" xfId="311"/>
    <cellStyle name="20% - Accent5 2 2 6" xfId="312"/>
    <cellStyle name="20% - Accent5 2 3" xfId="313"/>
    <cellStyle name="20% - Accent5 2 3 2" xfId="314"/>
    <cellStyle name="20% - Accent5 2 3 3" xfId="315"/>
    <cellStyle name="20% - Accent5 2 4" xfId="316"/>
    <cellStyle name="20% - Accent5 2 4 2" xfId="317"/>
    <cellStyle name="20% - Accent5 2 4 3" xfId="318"/>
    <cellStyle name="20% - Accent5 2 5" xfId="319"/>
    <cellStyle name="20% - Accent5 2 5 2" xfId="320"/>
    <cellStyle name="20% - Accent5 2 6" xfId="321"/>
    <cellStyle name="20% - Accent5 2 6 2" xfId="322"/>
    <cellStyle name="20% - Accent5 2 7" xfId="323"/>
    <cellStyle name="20% - Accent5 2 8" xfId="324"/>
    <cellStyle name="20% - Accent5 3" xfId="325"/>
    <cellStyle name="20% - Accent5 3 2" xfId="326"/>
    <cellStyle name="20% - Accent5 3 2 2" xfId="327"/>
    <cellStyle name="20% - Accent5 3 2 2 2" xfId="328"/>
    <cellStyle name="20% - Accent5 3 2 2 3" xfId="329"/>
    <cellStyle name="20% - Accent5 3 2 3" xfId="330"/>
    <cellStyle name="20% - Accent5 3 2 3 2" xfId="331"/>
    <cellStyle name="20% - Accent5 3 2 4" xfId="332"/>
    <cellStyle name="20% - Accent5 3 2 4 2" xfId="333"/>
    <cellStyle name="20% - Accent5 3 2 5" xfId="334"/>
    <cellStyle name="20% - Accent5 3 2 6" xfId="335"/>
    <cellStyle name="20% - Accent5 3 3" xfId="336"/>
    <cellStyle name="20% - Accent5 3 3 2" xfId="337"/>
    <cellStyle name="20% - Accent5 3 3 3" xfId="338"/>
    <cellStyle name="20% - Accent5 3 4" xfId="339"/>
    <cellStyle name="20% - Accent5 3 4 2" xfId="340"/>
    <cellStyle name="20% - Accent5 3 4 3" xfId="341"/>
    <cellStyle name="20% - Accent5 3 5" xfId="342"/>
    <cellStyle name="20% - Accent5 3 5 2" xfId="343"/>
    <cellStyle name="20% - Accent5 3 6" xfId="344"/>
    <cellStyle name="20% - Accent5 3 6 2" xfId="345"/>
    <cellStyle name="20% - Accent5 3 7" xfId="346"/>
    <cellStyle name="20% - Accent5 3 8" xfId="347"/>
    <cellStyle name="20% - Accent5 4" xfId="348"/>
    <cellStyle name="20% - Accent5 4 2" xfId="349"/>
    <cellStyle name="20% - Accent5 4 2 2" xfId="350"/>
    <cellStyle name="20% - Accent5 4 2 3" xfId="351"/>
    <cellStyle name="20% - Accent5 4 3" xfId="352"/>
    <cellStyle name="20% - Accent5 4 3 2" xfId="353"/>
    <cellStyle name="20% - Accent5 4 3 3" xfId="354"/>
    <cellStyle name="20% - Accent5 4 4" xfId="355"/>
    <cellStyle name="20% - Accent5 4 4 2" xfId="356"/>
    <cellStyle name="20% - Accent5 4 5" xfId="357"/>
    <cellStyle name="20% - Accent5 4 6" xfId="358"/>
    <cellStyle name="20% - Accent5 5" xfId="359"/>
    <cellStyle name="20% - Accent5 5 2" xfId="360"/>
    <cellStyle name="20% - Accent5 5 3" xfId="361"/>
    <cellStyle name="20% - Accent5 6" xfId="362"/>
    <cellStyle name="20% - Accent5 6 2" xfId="363"/>
    <cellStyle name="20% - Accent5 7" xfId="364"/>
    <cellStyle name="20% - Accent5 7 2" xfId="365"/>
    <cellStyle name="20% - Accent5 8" xfId="366"/>
    <cellStyle name="20% - Accent5 9" xfId="367"/>
    <cellStyle name="20% - Accent6 2" xfId="368"/>
    <cellStyle name="20% - Accent6 2 2" xfId="369"/>
    <cellStyle name="20% - Accent6 2 2 2" xfId="370"/>
    <cellStyle name="20% - Accent6 2 2 2 2" xfId="371"/>
    <cellStyle name="20% - Accent6 2 2 2 3" xfId="372"/>
    <cellStyle name="20% - Accent6 2 2 3" xfId="373"/>
    <cellStyle name="20% - Accent6 2 2 3 2" xfId="374"/>
    <cellStyle name="20% - Accent6 2 2 4" xfId="375"/>
    <cellStyle name="20% - Accent6 2 2 4 2" xfId="376"/>
    <cellStyle name="20% - Accent6 2 2 5" xfId="377"/>
    <cellStyle name="20% - Accent6 2 2 6" xfId="378"/>
    <cellStyle name="20% - Accent6 2 3" xfId="379"/>
    <cellStyle name="20% - Accent6 2 3 2" xfId="380"/>
    <cellStyle name="20% - Accent6 2 3 3" xfId="381"/>
    <cellStyle name="20% - Accent6 2 4" xfId="382"/>
    <cellStyle name="20% - Accent6 2 4 2" xfId="383"/>
    <cellStyle name="20% - Accent6 2 4 3" xfId="384"/>
    <cellStyle name="20% - Accent6 2 5" xfId="385"/>
    <cellStyle name="20% - Accent6 2 5 2" xfId="386"/>
    <cellStyle name="20% - Accent6 2 6" xfId="387"/>
    <cellStyle name="20% - Accent6 2 6 2" xfId="388"/>
    <cellStyle name="20% - Accent6 2 7" xfId="389"/>
    <cellStyle name="20% - Accent6 2 8" xfId="390"/>
    <cellStyle name="20% - Accent6 3" xfId="391"/>
    <cellStyle name="20% - Accent6 3 2" xfId="392"/>
    <cellStyle name="20% - Accent6 3 2 2" xfId="393"/>
    <cellStyle name="20% - Accent6 3 2 2 2" xfId="394"/>
    <cellStyle name="20% - Accent6 3 2 2 3" xfId="395"/>
    <cellStyle name="20% - Accent6 3 2 3" xfId="396"/>
    <cellStyle name="20% - Accent6 3 2 3 2" xfId="397"/>
    <cellStyle name="20% - Accent6 3 2 4" xfId="398"/>
    <cellStyle name="20% - Accent6 3 2 4 2" xfId="399"/>
    <cellStyle name="20% - Accent6 3 2 5" xfId="400"/>
    <cellStyle name="20% - Accent6 3 2 6" xfId="401"/>
    <cellStyle name="20% - Accent6 3 3" xfId="402"/>
    <cellStyle name="20% - Accent6 3 3 2" xfId="403"/>
    <cellStyle name="20% - Accent6 3 3 3" xfId="404"/>
    <cellStyle name="20% - Accent6 3 4" xfId="405"/>
    <cellStyle name="20% - Accent6 3 4 2" xfId="406"/>
    <cellStyle name="20% - Accent6 3 4 3" xfId="407"/>
    <cellStyle name="20% - Accent6 3 5" xfId="408"/>
    <cellStyle name="20% - Accent6 3 5 2" xfId="409"/>
    <cellStyle name="20% - Accent6 3 6" xfId="410"/>
    <cellStyle name="20% - Accent6 3 6 2" xfId="411"/>
    <cellStyle name="20% - Accent6 3 7" xfId="412"/>
    <cellStyle name="20% - Accent6 3 8" xfId="413"/>
    <cellStyle name="20% - Accent6 4" xfId="414"/>
    <cellStyle name="20% - Accent6 4 2" xfId="415"/>
    <cellStyle name="20% - Accent6 4 2 2" xfId="416"/>
    <cellStyle name="20% - Accent6 4 2 3" xfId="417"/>
    <cellStyle name="20% - Accent6 4 3" xfId="418"/>
    <cellStyle name="20% - Accent6 4 3 2" xfId="419"/>
    <cellStyle name="20% - Accent6 4 3 3" xfId="420"/>
    <cellStyle name="20% - Accent6 4 4" xfId="421"/>
    <cellStyle name="20% - Accent6 4 4 2" xfId="422"/>
    <cellStyle name="20% - Accent6 4 5" xfId="423"/>
    <cellStyle name="20% - Accent6 4 6" xfId="424"/>
    <cellStyle name="20% - Accent6 5" xfId="425"/>
    <cellStyle name="20% - Accent6 5 2" xfId="426"/>
    <cellStyle name="20% - Accent6 5 3" xfId="427"/>
    <cellStyle name="20% - Accent6 6" xfId="428"/>
    <cellStyle name="20% - Accent6 6 2" xfId="429"/>
    <cellStyle name="20% - Accent6 7" xfId="430"/>
    <cellStyle name="20% - Accent6 7 2" xfId="431"/>
    <cellStyle name="20% - Accent6 8" xfId="432"/>
    <cellStyle name="20% - Accent6 9" xfId="433"/>
    <cellStyle name="40% - Accent1 2" xfId="434"/>
    <cellStyle name="40% - Accent1 2 2" xfId="435"/>
    <cellStyle name="40% - Accent1 2 2 2" xfId="436"/>
    <cellStyle name="40% - Accent1 2 2 2 2" xfId="437"/>
    <cellStyle name="40% - Accent1 2 2 2 3" xfId="438"/>
    <cellStyle name="40% - Accent1 2 2 3" xfId="439"/>
    <cellStyle name="40% - Accent1 2 2 3 2" xfId="440"/>
    <cellStyle name="40% - Accent1 2 2 4" xfId="441"/>
    <cellStyle name="40% - Accent1 2 2 4 2" xfId="442"/>
    <cellStyle name="40% - Accent1 2 2 5" xfId="443"/>
    <cellStyle name="40% - Accent1 2 2 6" xfId="444"/>
    <cellStyle name="40% - Accent1 2 3" xfId="445"/>
    <cellStyle name="40% - Accent1 2 3 2" xfId="446"/>
    <cellStyle name="40% - Accent1 2 3 3" xfId="447"/>
    <cellStyle name="40% - Accent1 2 4" xfId="448"/>
    <cellStyle name="40% - Accent1 2 4 2" xfId="449"/>
    <cellStyle name="40% - Accent1 2 4 3" xfId="450"/>
    <cellStyle name="40% - Accent1 2 5" xfId="451"/>
    <cellStyle name="40% - Accent1 2 5 2" xfId="452"/>
    <cellStyle name="40% - Accent1 2 6" xfId="453"/>
    <cellStyle name="40% - Accent1 2 6 2" xfId="454"/>
    <cellStyle name="40% - Accent1 2 7" xfId="455"/>
    <cellStyle name="40% - Accent1 2 8" xfId="456"/>
    <cellStyle name="40% - Accent1 3" xfId="457"/>
    <cellStyle name="40% - Accent1 3 2" xfId="458"/>
    <cellStyle name="40% - Accent1 3 2 2" xfId="459"/>
    <cellStyle name="40% - Accent1 3 2 2 2" xfId="460"/>
    <cellStyle name="40% - Accent1 3 2 2 3" xfId="461"/>
    <cellStyle name="40% - Accent1 3 2 3" xfId="462"/>
    <cellStyle name="40% - Accent1 3 2 3 2" xfId="463"/>
    <cellStyle name="40% - Accent1 3 2 4" xfId="464"/>
    <cellStyle name="40% - Accent1 3 2 4 2" xfId="465"/>
    <cellStyle name="40% - Accent1 3 2 5" xfId="466"/>
    <cellStyle name="40% - Accent1 3 2 6" xfId="467"/>
    <cellStyle name="40% - Accent1 3 3" xfId="468"/>
    <cellStyle name="40% - Accent1 3 3 2" xfId="469"/>
    <cellStyle name="40% - Accent1 3 3 3" xfId="470"/>
    <cellStyle name="40% - Accent1 3 4" xfId="471"/>
    <cellStyle name="40% - Accent1 3 4 2" xfId="472"/>
    <cellStyle name="40% - Accent1 3 4 3" xfId="473"/>
    <cellStyle name="40% - Accent1 3 5" xfId="474"/>
    <cellStyle name="40% - Accent1 3 5 2" xfId="475"/>
    <cellStyle name="40% - Accent1 3 6" xfId="476"/>
    <cellStyle name="40% - Accent1 3 6 2" xfId="477"/>
    <cellStyle name="40% - Accent1 3 7" xfId="478"/>
    <cellStyle name="40% - Accent1 3 8" xfId="479"/>
    <cellStyle name="40% - Accent1 4" xfId="480"/>
    <cellStyle name="40% - Accent1 4 2" xfId="481"/>
    <cellStyle name="40% - Accent1 4 2 2" xfId="482"/>
    <cellStyle name="40% - Accent1 4 2 3" xfId="483"/>
    <cellStyle name="40% - Accent1 4 3" xfId="484"/>
    <cellStyle name="40% - Accent1 4 3 2" xfId="485"/>
    <cellStyle name="40% - Accent1 4 3 3" xfId="486"/>
    <cellStyle name="40% - Accent1 4 4" xfId="487"/>
    <cellStyle name="40% - Accent1 4 4 2" xfId="488"/>
    <cellStyle name="40% - Accent1 4 5" xfId="489"/>
    <cellStyle name="40% - Accent1 4 6" xfId="490"/>
    <cellStyle name="40% - Accent1 5" xfId="491"/>
    <cellStyle name="40% - Accent1 5 2" xfId="492"/>
    <cellStyle name="40% - Accent1 5 3" xfId="493"/>
    <cellStyle name="40% - Accent1 6" xfId="494"/>
    <cellStyle name="40% - Accent1 6 2" xfId="495"/>
    <cellStyle name="40% - Accent1 7" xfId="496"/>
    <cellStyle name="40% - Accent1 7 2" xfId="497"/>
    <cellStyle name="40% - Accent1 8" xfId="498"/>
    <cellStyle name="40% - Accent1 9" xfId="499"/>
    <cellStyle name="40% - Accent2 2" xfId="500"/>
    <cellStyle name="40% - Accent2 2 2" xfId="501"/>
    <cellStyle name="40% - Accent2 2 2 2" xfId="502"/>
    <cellStyle name="40% - Accent2 2 2 2 2" xfId="503"/>
    <cellStyle name="40% - Accent2 2 2 2 3" xfId="504"/>
    <cellStyle name="40% - Accent2 2 2 3" xfId="505"/>
    <cellStyle name="40% - Accent2 2 2 3 2" xfId="506"/>
    <cellStyle name="40% - Accent2 2 2 4" xfId="507"/>
    <cellStyle name="40% - Accent2 2 2 4 2" xfId="508"/>
    <cellStyle name="40% - Accent2 2 2 5" xfId="509"/>
    <cellStyle name="40% - Accent2 2 2 6" xfId="510"/>
    <cellStyle name="40% - Accent2 2 3" xfId="511"/>
    <cellStyle name="40% - Accent2 2 3 2" xfId="512"/>
    <cellStyle name="40% - Accent2 2 3 3" xfId="513"/>
    <cellStyle name="40% - Accent2 2 4" xfId="514"/>
    <cellStyle name="40% - Accent2 2 4 2" xfId="515"/>
    <cellStyle name="40% - Accent2 2 4 3" xfId="516"/>
    <cellStyle name="40% - Accent2 2 5" xfId="517"/>
    <cellStyle name="40% - Accent2 2 5 2" xfId="518"/>
    <cellStyle name="40% - Accent2 2 6" xfId="519"/>
    <cellStyle name="40% - Accent2 2 6 2" xfId="520"/>
    <cellStyle name="40% - Accent2 2 7" xfId="521"/>
    <cellStyle name="40% - Accent2 2 8" xfId="522"/>
    <cellStyle name="40% - Accent2 3" xfId="523"/>
    <cellStyle name="40% - Accent2 3 2" xfId="524"/>
    <cellStyle name="40% - Accent2 3 2 2" xfId="525"/>
    <cellStyle name="40% - Accent2 3 2 2 2" xfId="526"/>
    <cellStyle name="40% - Accent2 3 2 2 3" xfId="527"/>
    <cellStyle name="40% - Accent2 3 2 3" xfId="528"/>
    <cellStyle name="40% - Accent2 3 2 3 2" xfId="529"/>
    <cellStyle name="40% - Accent2 3 2 4" xfId="530"/>
    <cellStyle name="40% - Accent2 3 2 4 2" xfId="531"/>
    <cellStyle name="40% - Accent2 3 2 5" xfId="532"/>
    <cellStyle name="40% - Accent2 3 2 6" xfId="533"/>
    <cellStyle name="40% - Accent2 3 3" xfId="534"/>
    <cellStyle name="40% - Accent2 3 3 2" xfId="535"/>
    <cellStyle name="40% - Accent2 3 3 3" xfId="536"/>
    <cellStyle name="40% - Accent2 3 4" xfId="537"/>
    <cellStyle name="40% - Accent2 3 4 2" xfId="538"/>
    <cellStyle name="40% - Accent2 3 4 3" xfId="539"/>
    <cellStyle name="40% - Accent2 3 5" xfId="540"/>
    <cellStyle name="40% - Accent2 3 5 2" xfId="541"/>
    <cellStyle name="40% - Accent2 3 6" xfId="542"/>
    <cellStyle name="40% - Accent2 3 6 2" xfId="543"/>
    <cellStyle name="40% - Accent2 3 7" xfId="544"/>
    <cellStyle name="40% - Accent2 3 8" xfId="545"/>
    <cellStyle name="40% - Accent2 4" xfId="546"/>
    <cellStyle name="40% - Accent2 4 2" xfId="547"/>
    <cellStyle name="40% - Accent2 4 2 2" xfId="548"/>
    <cellStyle name="40% - Accent2 4 2 3" xfId="549"/>
    <cellStyle name="40% - Accent2 4 3" xfId="550"/>
    <cellStyle name="40% - Accent2 4 3 2" xfId="551"/>
    <cellStyle name="40% - Accent2 4 3 3" xfId="552"/>
    <cellStyle name="40% - Accent2 4 4" xfId="553"/>
    <cellStyle name="40% - Accent2 4 4 2" xfId="554"/>
    <cellStyle name="40% - Accent2 4 5" xfId="555"/>
    <cellStyle name="40% - Accent2 4 6" xfId="556"/>
    <cellStyle name="40% - Accent2 5" xfId="557"/>
    <cellStyle name="40% - Accent2 5 2" xfId="558"/>
    <cellStyle name="40% - Accent2 5 3" xfId="559"/>
    <cellStyle name="40% - Accent2 6" xfId="560"/>
    <cellStyle name="40% - Accent2 6 2" xfId="561"/>
    <cellStyle name="40% - Accent2 7" xfId="562"/>
    <cellStyle name="40% - Accent2 7 2" xfId="563"/>
    <cellStyle name="40% - Accent2 8" xfId="564"/>
    <cellStyle name="40% - Accent2 9" xfId="565"/>
    <cellStyle name="40% - Accent3 2" xfId="566"/>
    <cellStyle name="40% - Accent3 2 2" xfId="567"/>
    <cellStyle name="40% - Accent3 2 2 2" xfId="568"/>
    <cellStyle name="40% - Accent3 2 2 2 2" xfId="569"/>
    <cellStyle name="40% - Accent3 2 2 2 3" xfId="570"/>
    <cellStyle name="40% - Accent3 2 2 3" xfId="571"/>
    <cellStyle name="40% - Accent3 2 2 3 2" xfId="572"/>
    <cellStyle name="40% - Accent3 2 2 4" xfId="573"/>
    <cellStyle name="40% - Accent3 2 2 4 2" xfId="574"/>
    <cellStyle name="40% - Accent3 2 2 5" xfId="575"/>
    <cellStyle name="40% - Accent3 2 2 6" xfId="576"/>
    <cellStyle name="40% - Accent3 2 3" xfId="577"/>
    <cellStyle name="40% - Accent3 2 3 2" xfId="578"/>
    <cellStyle name="40% - Accent3 2 3 3" xfId="579"/>
    <cellStyle name="40% - Accent3 2 4" xfId="580"/>
    <cellStyle name="40% - Accent3 2 4 2" xfId="581"/>
    <cellStyle name="40% - Accent3 2 4 3" xfId="582"/>
    <cellStyle name="40% - Accent3 2 5" xfId="583"/>
    <cellStyle name="40% - Accent3 2 5 2" xfId="584"/>
    <cellStyle name="40% - Accent3 2 6" xfId="585"/>
    <cellStyle name="40% - Accent3 2 6 2" xfId="586"/>
    <cellStyle name="40% - Accent3 2 7" xfId="587"/>
    <cellStyle name="40% - Accent3 2 8" xfId="588"/>
    <cellStyle name="40% - Accent3 3" xfId="589"/>
    <cellStyle name="40% - Accent3 3 2" xfId="590"/>
    <cellStyle name="40% - Accent3 3 2 2" xfId="591"/>
    <cellStyle name="40% - Accent3 3 2 2 2" xfId="592"/>
    <cellStyle name="40% - Accent3 3 2 2 3" xfId="593"/>
    <cellStyle name="40% - Accent3 3 2 3" xfId="594"/>
    <cellStyle name="40% - Accent3 3 2 3 2" xfId="595"/>
    <cellStyle name="40% - Accent3 3 2 4" xfId="596"/>
    <cellStyle name="40% - Accent3 3 2 4 2" xfId="597"/>
    <cellStyle name="40% - Accent3 3 2 5" xfId="598"/>
    <cellStyle name="40% - Accent3 3 2 6" xfId="599"/>
    <cellStyle name="40% - Accent3 3 3" xfId="600"/>
    <cellStyle name="40% - Accent3 3 3 2" xfId="601"/>
    <cellStyle name="40% - Accent3 3 3 3" xfId="602"/>
    <cellStyle name="40% - Accent3 3 4" xfId="603"/>
    <cellStyle name="40% - Accent3 3 4 2" xfId="604"/>
    <cellStyle name="40% - Accent3 3 4 3" xfId="605"/>
    <cellStyle name="40% - Accent3 3 5" xfId="606"/>
    <cellStyle name="40% - Accent3 3 5 2" xfId="607"/>
    <cellStyle name="40% - Accent3 3 6" xfId="608"/>
    <cellStyle name="40% - Accent3 3 6 2" xfId="609"/>
    <cellStyle name="40% - Accent3 3 7" xfId="610"/>
    <cellStyle name="40% - Accent3 3 8" xfId="611"/>
    <cellStyle name="40% - Accent3 4" xfId="612"/>
    <cellStyle name="40% - Accent3 4 2" xfId="613"/>
    <cellStyle name="40% - Accent3 4 2 2" xfId="614"/>
    <cellStyle name="40% - Accent3 4 2 3" xfId="615"/>
    <cellStyle name="40% - Accent3 4 3" xfId="616"/>
    <cellStyle name="40% - Accent3 4 3 2" xfId="617"/>
    <cellStyle name="40% - Accent3 4 3 3" xfId="618"/>
    <cellStyle name="40% - Accent3 4 4" xfId="619"/>
    <cellStyle name="40% - Accent3 4 4 2" xfId="620"/>
    <cellStyle name="40% - Accent3 4 5" xfId="621"/>
    <cellStyle name="40% - Accent3 4 6" xfId="622"/>
    <cellStyle name="40% - Accent3 5" xfId="623"/>
    <cellStyle name="40% - Accent3 5 2" xfId="624"/>
    <cellStyle name="40% - Accent3 5 3" xfId="625"/>
    <cellStyle name="40% - Accent3 6" xfId="626"/>
    <cellStyle name="40% - Accent3 6 2" xfId="627"/>
    <cellStyle name="40% - Accent3 7" xfId="628"/>
    <cellStyle name="40% - Accent3 7 2" xfId="629"/>
    <cellStyle name="40% - Accent3 8" xfId="630"/>
    <cellStyle name="40% - Accent3 9" xfId="631"/>
    <cellStyle name="40% - Accent4 2" xfId="632"/>
    <cellStyle name="40% - Accent4 2 2" xfId="633"/>
    <cellStyle name="40% - Accent4 2 2 2" xfId="634"/>
    <cellStyle name="40% - Accent4 2 2 2 2" xfId="635"/>
    <cellStyle name="40% - Accent4 2 2 2 3" xfId="636"/>
    <cellStyle name="40% - Accent4 2 2 3" xfId="637"/>
    <cellStyle name="40% - Accent4 2 2 3 2" xfId="638"/>
    <cellStyle name="40% - Accent4 2 2 4" xfId="639"/>
    <cellStyle name="40% - Accent4 2 2 4 2" xfId="640"/>
    <cellStyle name="40% - Accent4 2 2 5" xfId="641"/>
    <cellStyle name="40% - Accent4 2 2 6" xfId="642"/>
    <cellStyle name="40% - Accent4 2 3" xfId="643"/>
    <cellStyle name="40% - Accent4 2 3 2" xfId="644"/>
    <cellStyle name="40% - Accent4 2 3 3" xfId="645"/>
    <cellStyle name="40% - Accent4 2 4" xfId="646"/>
    <cellStyle name="40% - Accent4 2 4 2" xfId="647"/>
    <cellStyle name="40% - Accent4 2 4 3" xfId="648"/>
    <cellStyle name="40% - Accent4 2 5" xfId="649"/>
    <cellStyle name="40% - Accent4 2 5 2" xfId="650"/>
    <cellStyle name="40% - Accent4 2 6" xfId="651"/>
    <cellStyle name="40% - Accent4 2 6 2" xfId="652"/>
    <cellStyle name="40% - Accent4 2 7" xfId="653"/>
    <cellStyle name="40% - Accent4 2 8" xfId="654"/>
    <cellStyle name="40% - Accent4 3" xfId="655"/>
    <cellStyle name="40% - Accent4 3 2" xfId="656"/>
    <cellStyle name="40% - Accent4 3 2 2" xfId="657"/>
    <cellStyle name="40% - Accent4 3 2 2 2" xfId="658"/>
    <cellStyle name="40% - Accent4 3 2 2 3" xfId="659"/>
    <cellStyle name="40% - Accent4 3 2 3" xfId="660"/>
    <cellStyle name="40% - Accent4 3 2 3 2" xfId="661"/>
    <cellStyle name="40% - Accent4 3 2 4" xfId="662"/>
    <cellStyle name="40% - Accent4 3 2 4 2" xfId="663"/>
    <cellStyle name="40% - Accent4 3 2 5" xfId="664"/>
    <cellStyle name="40% - Accent4 3 2 6" xfId="665"/>
    <cellStyle name="40% - Accent4 3 3" xfId="666"/>
    <cellStyle name="40% - Accent4 3 3 2" xfId="667"/>
    <cellStyle name="40% - Accent4 3 3 3" xfId="668"/>
    <cellStyle name="40% - Accent4 3 4" xfId="669"/>
    <cellStyle name="40% - Accent4 3 4 2" xfId="670"/>
    <cellStyle name="40% - Accent4 3 4 3" xfId="671"/>
    <cellStyle name="40% - Accent4 3 5" xfId="672"/>
    <cellStyle name="40% - Accent4 3 5 2" xfId="673"/>
    <cellStyle name="40% - Accent4 3 6" xfId="674"/>
    <cellStyle name="40% - Accent4 3 6 2" xfId="675"/>
    <cellStyle name="40% - Accent4 3 7" xfId="676"/>
    <cellStyle name="40% - Accent4 3 8" xfId="677"/>
    <cellStyle name="40% - Accent4 4" xfId="678"/>
    <cellStyle name="40% - Accent4 4 2" xfId="679"/>
    <cellStyle name="40% - Accent4 4 2 2" xfId="680"/>
    <cellStyle name="40% - Accent4 4 2 3" xfId="681"/>
    <cellStyle name="40% - Accent4 4 3" xfId="682"/>
    <cellStyle name="40% - Accent4 4 3 2" xfId="683"/>
    <cellStyle name="40% - Accent4 4 3 3" xfId="684"/>
    <cellStyle name="40% - Accent4 4 4" xfId="685"/>
    <cellStyle name="40% - Accent4 4 4 2" xfId="686"/>
    <cellStyle name="40% - Accent4 4 5" xfId="687"/>
    <cellStyle name="40% - Accent4 4 6" xfId="688"/>
    <cellStyle name="40% - Accent4 5" xfId="689"/>
    <cellStyle name="40% - Accent4 5 2" xfId="690"/>
    <cellStyle name="40% - Accent4 5 3" xfId="691"/>
    <cellStyle name="40% - Accent4 6" xfId="692"/>
    <cellStyle name="40% - Accent4 6 2" xfId="693"/>
    <cellStyle name="40% - Accent4 7" xfId="694"/>
    <cellStyle name="40% - Accent4 7 2" xfId="695"/>
    <cellStyle name="40% - Accent4 8" xfId="696"/>
    <cellStyle name="40% - Accent4 9" xfId="697"/>
    <cellStyle name="40% - Accent5 2" xfId="698"/>
    <cellStyle name="40% - Accent5 2 2" xfId="699"/>
    <cellStyle name="40% - Accent5 2 2 2" xfId="700"/>
    <cellStyle name="40% - Accent5 2 2 2 2" xfId="701"/>
    <cellStyle name="40% - Accent5 2 2 2 3" xfId="702"/>
    <cellStyle name="40% - Accent5 2 2 3" xfId="703"/>
    <cellStyle name="40% - Accent5 2 2 3 2" xfId="704"/>
    <cellStyle name="40% - Accent5 2 2 4" xfId="705"/>
    <cellStyle name="40% - Accent5 2 2 4 2" xfId="706"/>
    <cellStyle name="40% - Accent5 2 2 5" xfId="707"/>
    <cellStyle name="40% - Accent5 2 2 6" xfId="708"/>
    <cellStyle name="40% - Accent5 2 3" xfId="709"/>
    <cellStyle name="40% - Accent5 2 3 2" xfId="710"/>
    <cellStyle name="40% - Accent5 2 3 3" xfId="711"/>
    <cellStyle name="40% - Accent5 2 4" xfId="712"/>
    <cellStyle name="40% - Accent5 2 4 2" xfId="713"/>
    <cellStyle name="40% - Accent5 2 4 3" xfId="714"/>
    <cellStyle name="40% - Accent5 2 5" xfId="715"/>
    <cellStyle name="40% - Accent5 2 5 2" xfId="716"/>
    <cellStyle name="40% - Accent5 2 6" xfId="717"/>
    <cellStyle name="40% - Accent5 2 6 2" xfId="718"/>
    <cellStyle name="40% - Accent5 2 7" xfId="719"/>
    <cellStyle name="40% - Accent5 2 8" xfId="720"/>
    <cellStyle name="40% - Accent5 3" xfId="721"/>
    <cellStyle name="40% - Accent5 3 2" xfId="722"/>
    <cellStyle name="40% - Accent5 3 2 2" xfId="723"/>
    <cellStyle name="40% - Accent5 3 2 2 2" xfId="724"/>
    <cellStyle name="40% - Accent5 3 2 2 3" xfId="725"/>
    <cellStyle name="40% - Accent5 3 2 3" xfId="726"/>
    <cellStyle name="40% - Accent5 3 2 3 2" xfId="727"/>
    <cellStyle name="40% - Accent5 3 2 4" xfId="728"/>
    <cellStyle name="40% - Accent5 3 2 4 2" xfId="729"/>
    <cellStyle name="40% - Accent5 3 2 5" xfId="730"/>
    <cellStyle name="40% - Accent5 3 2 6" xfId="731"/>
    <cellStyle name="40% - Accent5 3 3" xfId="732"/>
    <cellStyle name="40% - Accent5 3 3 2" xfId="733"/>
    <cellStyle name="40% - Accent5 3 3 3" xfId="734"/>
    <cellStyle name="40% - Accent5 3 4" xfId="735"/>
    <cellStyle name="40% - Accent5 3 4 2" xfId="736"/>
    <cellStyle name="40% - Accent5 3 4 3" xfId="737"/>
    <cellStyle name="40% - Accent5 3 5" xfId="738"/>
    <cellStyle name="40% - Accent5 3 5 2" xfId="739"/>
    <cellStyle name="40% - Accent5 3 6" xfId="740"/>
    <cellStyle name="40% - Accent5 3 6 2" xfId="741"/>
    <cellStyle name="40% - Accent5 3 7" xfId="742"/>
    <cellStyle name="40% - Accent5 3 8" xfId="743"/>
    <cellStyle name="40% - Accent5 4" xfId="744"/>
    <cellStyle name="40% - Accent5 4 2" xfId="745"/>
    <cellStyle name="40% - Accent5 4 2 2" xfId="746"/>
    <cellStyle name="40% - Accent5 4 2 3" xfId="747"/>
    <cellStyle name="40% - Accent5 4 3" xfId="748"/>
    <cellStyle name="40% - Accent5 4 3 2" xfId="749"/>
    <cellStyle name="40% - Accent5 4 3 3" xfId="750"/>
    <cellStyle name="40% - Accent5 4 4" xfId="751"/>
    <cellStyle name="40% - Accent5 4 4 2" xfId="752"/>
    <cellStyle name="40% - Accent5 4 5" xfId="753"/>
    <cellStyle name="40% - Accent5 4 6" xfId="754"/>
    <cellStyle name="40% - Accent5 5" xfId="755"/>
    <cellStyle name="40% - Accent5 5 2" xfId="756"/>
    <cellStyle name="40% - Accent5 5 3" xfId="757"/>
    <cellStyle name="40% - Accent5 6" xfId="758"/>
    <cellStyle name="40% - Accent5 6 2" xfId="759"/>
    <cellStyle name="40% - Accent5 7" xfId="760"/>
    <cellStyle name="40% - Accent5 7 2" xfId="761"/>
    <cellStyle name="40% - Accent5 8" xfId="762"/>
    <cellStyle name="40% - Accent5 9" xfId="763"/>
    <cellStyle name="40% - Accent6 2" xfId="764"/>
    <cellStyle name="40% - Accent6 2 2" xfId="765"/>
    <cellStyle name="40% - Accent6 2 2 2" xfId="766"/>
    <cellStyle name="40% - Accent6 2 2 2 2" xfId="767"/>
    <cellStyle name="40% - Accent6 2 2 2 3" xfId="768"/>
    <cellStyle name="40% - Accent6 2 2 3" xfId="769"/>
    <cellStyle name="40% - Accent6 2 2 3 2" xfId="770"/>
    <cellStyle name="40% - Accent6 2 2 4" xfId="771"/>
    <cellStyle name="40% - Accent6 2 2 4 2" xfId="772"/>
    <cellStyle name="40% - Accent6 2 2 5" xfId="773"/>
    <cellStyle name="40% - Accent6 2 2 6" xfId="774"/>
    <cellStyle name="40% - Accent6 2 3" xfId="775"/>
    <cellStyle name="40% - Accent6 2 3 2" xfId="776"/>
    <cellStyle name="40% - Accent6 2 3 3" xfId="777"/>
    <cellStyle name="40% - Accent6 2 4" xfId="778"/>
    <cellStyle name="40% - Accent6 2 4 2" xfId="779"/>
    <cellStyle name="40% - Accent6 2 4 3" xfId="780"/>
    <cellStyle name="40% - Accent6 2 5" xfId="781"/>
    <cellStyle name="40% - Accent6 2 5 2" xfId="782"/>
    <cellStyle name="40% - Accent6 2 6" xfId="783"/>
    <cellStyle name="40% - Accent6 2 6 2" xfId="784"/>
    <cellStyle name="40% - Accent6 2 7" xfId="785"/>
    <cellStyle name="40% - Accent6 2 8" xfId="786"/>
    <cellStyle name="40% - Accent6 3" xfId="787"/>
    <cellStyle name="40% - Accent6 3 2" xfId="788"/>
    <cellStyle name="40% - Accent6 3 2 2" xfId="789"/>
    <cellStyle name="40% - Accent6 3 2 2 2" xfId="790"/>
    <cellStyle name="40% - Accent6 3 2 2 3" xfId="791"/>
    <cellStyle name="40% - Accent6 3 2 3" xfId="792"/>
    <cellStyle name="40% - Accent6 3 2 3 2" xfId="793"/>
    <cellStyle name="40% - Accent6 3 2 4" xfId="794"/>
    <cellStyle name="40% - Accent6 3 2 4 2" xfId="795"/>
    <cellStyle name="40% - Accent6 3 2 5" xfId="796"/>
    <cellStyle name="40% - Accent6 3 2 6" xfId="797"/>
    <cellStyle name="40% - Accent6 3 3" xfId="798"/>
    <cellStyle name="40% - Accent6 3 3 2" xfId="799"/>
    <cellStyle name="40% - Accent6 3 3 3" xfId="800"/>
    <cellStyle name="40% - Accent6 3 4" xfId="801"/>
    <cellStyle name="40% - Accent6 3 4 2" xfId="802"/>
    <cellStyle name="40% - Accent6 3 4 3" xfId="803"/>
    <cellStyle name="40% - Accent6 3 5" xfId="804"/>
    <cellStyle name="40% - Accent6 3 5 2" xfId="805"/>
    <cellStyle name="40% - Accent6 3 6" xfId="806"/>
    <cellStyle name="40% - Accent6 3 6 2" xfId="807"/>
    <cellStyle name="40% - Accent6 3 7" xfId="808"/>
    <cellStyle name="40% - Accent6 3 8" xfId="809"/>
    <cellStyle name="40% - Accent6 4" xfId="810"/>
    <cellStyle name="40% - Accent6 4 2" xfId="811"/>
    <cellStyle name="40% - Accent6 4 2 2" xfId="812"/>
    <cellStyle name="40% - Accent6 4 2 3" xfId="813"/>
    <cellStyle name="40% - Accent6 4 3" xfId="814"/>
    <cellStyle name="40% - Accent6 4 3 2" xfId="815"/>
    <cellStyle name="40% - Accent6 4 3 3" xfId="816"/>
    <cellStyle name="40% - Accent6 4 4" xfId="817"/>
    <cellStyle name="40% - Accent6 4 4 2" xfId="818"/>
    <cellStyle name="40% - Accent6 4 5" xfId="819"/>
    <cellStyle name="40% - Accent6 4 6" xfId="820"/>
    <cellStyle name="40% - Accent6 5" xfId="821"/>
    <cellStyle name="40% - Accent6 5 2" xfId="822"/>
    <cellStyle name="40% - Accent6 5 3" xfId="823"/>
    <cellStyle name="40% - Accent6 6" xfId="824"/>
    <cellStyle name="40% - Accent6 6 2" xfId="825"/>
    <cellStyle name="40% - Accent6 7" xfId="826"/>
    <cellStyle name="40% - Accent6 7 2" xfId="827"/>
    <cellStyle name="40% - Accent6 8" xfId="828"/>
    <cellStyle name="40% - Accent6 9" xfId="829"/>
    <cellStyle name="60% - Accent1 2" xfId="830"/>
    <cellStyle name="60% - Accent1 3" xfId="831"/>
    <cellStyle name="60% - Accent2 2" xfId="832"/>
    <cellStyle name="60% - Accent2 3" xfId="833"/>
    <cellStyle name="60% - Accent3 2" xfId="834"/>
    <cellStyle name="60% - Accent3 3" xfId="835"/>
    <cellStyle name="60% - Accent4 2" xfId="836"/>
    <cellStyle name="60% - Accent4 3" xfId="837"/>
    <cellStyle name="60% - Accent5 2" xfId="838"/>
    <cellStyle name="60% - Accent5 3" xfId="839"/>
    <cellStyle name="60% - Accent6 2" xfId="840"/>
    <cellStyle name="60% - Accent6 3" xfId="841"/>
    <cellStyle name="Accent1 2" xfId="842"/>
    <cellStyle name="Accent1 3" xfId="843"/>
    <cellStyle name="Accent2 2" xfId="844"/>
    <cellStyle name="Accent2 3" xfId="845"/>
    <cellStyle name="Accent3 2" xfId="846"/>
    <cellStyle name="Accent3 3" xfId="847"/>
    <cellStyle name="Accent4 2" xfId="848"/>
    <cellStyle name="Accent4 3" xfId="849"/>
    <cellStyle name="Accent5 2" xfId="850"/>
    <cellStyle name="Accent5 3" xfId="851"/>
    <cellStyle name="Accent6 2" xfId="852"/>
    <cellStyle name="Accent6 3" xfId="853"/>
    <cellStyle name="Bad 2" xfId="854"/>
    <cellStyle name="Bad 3" xfId="855"/>
    <cellStyle name="Calculation 2" xfId="856"/>
    <cellStyle name="Calculation 3" xfId="857"/>
    <cellStyle name="Check Cell 2" xfId="858"/>
    <cellStyle name="Check Cell 3" xfId="859"/>
    <cellStyle name="Comma" xfId="1" builtinId="3"/>
    <cellStyle name="Comma [0] 2" xfId="860"/>
    <cellStyle name="Comma [0] 2 2" xfId="861"/>
    <cellStyle name="Comma 10" xfId="13"/>
    <cellStyle name="Comma 10 2" xfId="862"/>
    <cellStyle name="Comma 11" xfId="863"/>
    <cellStyle name="Comma 11 2" xfId="864"/>
    <cellStyle name="Comma 12" xfId="865"/>
    <cellStyle name="Comma 12 2" xfId="866"/>
    <cellStyle name="Comma 12 3" xfId="867"/>
    <cellStyle name="Comma 13" xfId="868"/>
    <cellStyle name="Comma 13 2" xfId="869"/>
    <cellStyle name="Comma 14" xfId="870"/>
    <cellStyle name="Comma 14 2" xfId="871"/>
    <cellStyle name="Comma 15" xfId="872"/>
    <cellStyle name="Comma 15 2" xfId="873"/>
    <cellStyle name="Comma 16" xfId="874"/>
    <cellStyle name="Comma 16 2" xfId="875"/>
    <cellStyle name="Comma 17" xfId="876"/>
    <cellStyle name="Comma 17 2" xfId="877"/>
    <cellStyle name="Comma 18" xfId="878"/>
    <cellStyle name="Comma 19" xfId="879"/>
    <cellStyle name="Comma 2" xfId="880"/>
    <cellStyle name="Comma 2 2" xfId="881"/>
    <cellStyle name="Comma 2 2 2" xfId="882"/>
    <cellStyle name="Comma 2 2 2 2" xfId="20"/>
    <cellStyle name="Comma 2 2 3" xfId="883"/>
    <cellStyle name="Comma 2 3" xfId="884"/>
    <cellStyle name="Comma 2 3 2" xfId="885"/>
    <cellStyle name="Comma 2 4" xfId="886"/>
    <cellStyle name="Comma 2 5" xfId="887"/>
    <cellStyle name="Comma 2 6" xfId="888"/>
    <cellStyle name="Comma 20" xfId="889"/>
    <cellStyle name="Comma 21" xfId="890"/>
    <cellStyle name="Comma 22" xfId="891"/>
    <cellStyle name="Comma 23" xfId="892"/>
    <cellStyle name="Comma 24" xfId="893"/>
    <cellStyle name="Comma 25" xfId="894"/>
    <cellStyle name="Comma 26" xfId="895"/>
    <cellStyle name="Comma 27" xfId="896"/>
    <cellStyle name="Comma 28" xfId="897"/>
    <cellStyle name="Comma 3" xfId="898"/>
    <cellStyle name="Comma 3 2" xfId="899"/>
    <cellStyle name="Comma 3 2 2" xfId="900"/>
    <cellStyle name="Comma 3 2 3" xfId="901"/>
    <cellStyle name="Comma 3 3" xfId="902"/>
    <cellStyle name="Comma 3 3 2" xfId="903"/>
    <cellStyle name="Comma 3 4" xfId="904"/>
    <cellStyle name="Comma 3 5" xfId="905"/>
    <cellStyle name="Comma 32" xfId="5"/>
    <cellStyle name="Comma 33" xfId="6"/>
    <cellStyle name="Comma 34" xfId="7"/>
    <cellStyle name="Comma 35" xfId="8"/>
    <cellStyle name="Comma 36" xfId="9"/>
    <cellStyle name="Comma 4" xfId="10"/>
    <cellStyle name="Comma 4 10" xfId="906"/>
    <cellStyle name="Comma 4 10 2" xfId="907"/>
    <cellStyle name="Comma 4 11" xfId="908"/>
    <cellStyle name="Comma 4 2" xfId="909"/>
    <cellStyle name="Comma 4 2 2" xfId="910"/>
    <cellStyle name="Comma 4 2 2 2" xfId="911"/>
    <cellStyle name="Comma 4 2 2 2 2" xfId="912"/>
    <cellStyle name="Comma 4 2 2 2 3" xfId="913"/>
    <cellStyle name="Comma 4 2 2 3" xfId="914"/>
    <cellStyle name="Comma 4 2 2 3 2" xfId="915"/>
    <cellStyle name="Comma 4 2 2 3 3" xfId="916"/>
    <cellStyle name="Comma 4 2 2 4" xfId="917"/>
    <cellStyle name="Comma 4 2 2 4 2" xfId="918"/>
    <cellStyle name="Comma 4 2 2 5" xfId="919"/>
    <cellStyle name="Comma 4 2 2 6" xfId="920"/>
    <cellStyle name="Comma 4 2 3" xfId="921"/>
    <cellStyle name="Comma 4 2 3 2" xfId="922"/>
    <cellStyle name="Comma 4 2 3 3" xfId="923"/>
    <cellStyle name="Comma 4 2 4" xfId="924"/>
    <cellStyle name="Comma 4 2 4 2" xfId="925"/>
    <cellStyle name="Comma 4 2 4 3" xfId="926"/>
    <cellStyle name="Comma 4 2 5" xfId="927"/>
    <cellStyle name="Comma 4 2 5 2" xfId="928"/>
    <cellStyle name="Comma 4 2 5 3" xfId="929"/>
    <cellStyle name="Comma 4 2 6" xfId="930"/>
    <cellStyle name="Comma 4 2 6 2" xfId="931"/>
    <cellStyle name="Comma 4 2 7" xfId="932"/>
    <cellStyle name="Comma 4 2 8" xfId="933"/>
    <cellStyle name="Comma 4 3" xfId="934"/>
    <cellStyle name="Comma 4 3 2" xfId="935"/>
    <cellStyle name="Comma 4 3 2 2" xfId="936"/>
    <cellStyle name="Comma 4 3 2 2 2" xfId="937"/>
    <cellStyle name="Comma 4 3 2 2 3" xfId="938"/>
    <cellStyle name="Comma 4 3 2 3" xfId="939"/>
    <cellStyle name="Comma 4 3 2 3 2" xfId="940"/>
    <cellStyle name="Comma 4 3 2 4" xfId="941"/>
    <cellStyle name="Comma 4 3 2 4 2" xfId="942"/>
    <cellStyle name="Comma 4 3 2 5" xfId="943"/>
    <cellStyle name="Comma 4 3 2 6" xfId="944"/>
    <cellStyle name="Comma 4 3 3" xfId="945"/>
    <cellStyle name="Comma 4 3 3 2" xfId="946"/>
    <cellStyle name="Comma 4 3 3 3" xfId="947"/>
    <cellStyle name="Comma 4 3 4" xfId="948"/>
    <cellStyle name="Comma 4 3 4 2" xfId="949"/>
    <cellStyle name="Comma 4 3 4 3" xfId="950"/>
    <cellStyle name="Comma 4 3 5" xfId="951"/>
    <cellStyle name="Comma 4 3 5 2" xfId="952"/>
    <cellStyle name="Comma 4 3 6" xfId="953"/>
    <cellStyle name="Comma 4 3 6 2" xfId="954"/>
    <cellStyle name="Comma 4 3 7" xfId="955"/>
    <cellStyle name="Comma 4 3 8" xfId="956"/>
    <cellStyle name="Comma 4 4" xfId="957"/>
    <cellStyle name="Comma 4 4 2" xfId="958"/>
    <cellStyle name="Comma 4 4 2 2" xfId="959"/>
    <cellStyle name="Comma 4 4 2 2 2" xfId="960"/>
    <cellStyle name="Comma 4 4 2 2 3" xfId="961"/>
    <cellStyle name="Comma 4 4 2 3" xfId="962"/>
    <cellStyle name="Comma 4 4 2 3 2" xfId="963"/>
    <cellStyle name="Comma 4 4 2 4" xfId="964"/>
    <cellStyle name="Comma 4 4 2 4 2" xfId="965"/>
    <cellStyle name="Comma 4 4 2 5" xfId="966"/>
    <cellStyle name="Comma 4 4 2 6" xfId="967"/>
    <cellStyle name="Comma 4 4 3" xfId="968"/>
    <cellStyle name="Comma 4 4 3 2" xfId="969"/>
    <cellStyle name="Comma 4 4 3 3" xfId="970"/>
    <cellStyle name="Comma 4 4 4" xfId="971"/>
    <cellStyle name="Comma 4 4 4 2" xfId="972"/>
    <cellStyle name="Comma 4 4 4 3" xfId="973"/>
    <cellStyle name="Comma 4 4 5" xfId="974"/>
    <cellStyle name="Comma 4 4 5 2" xfId="975"/>
    <cellStyle name="Comma 4 4 6" xfId="976"/>
    <cellStyle name="Comma 4 4 6 2" xfId="977"/>
    <cellStyle name="Comma 4 4 7" xfId="978"/>
    <cellStyle name="Comma 4 4 8" xfId="979"/>
    <cellStyle name="Comma 4 5" xfId="980"/>
    <cellStyle name="Comma 4 5 2" xfId="981"/>
    <cellStyle name="Comma 4 5 3" xfId="982"/>
    <cellStyle name="Comma 4 6" xfId="983"/>
    <cellStyle name="Comma 4 6 2" xfId="984"/>
    <cellStyle name="Comma 4 6 2 2" xfId="985"/>
    <cellStyle name="Comma 4 6 2 3" xfId="986"/>
    <cellStyle name="Comma 4 6 3" xfId="987"/>
    <cellStyle name="Comma 4 6 3 2" xfId="988"/>
    <cellStyle name="Comma 4 6 3 3" xfId="989"/>
    <cellStyle name="Comma 4 6 4" xfId="990"/>
    <cellStyle name="Comma 4 6 4 2" xfId="991"/>
    <cellStyle name="Comma 4 6 5" xfId="992"/>
    <cellStyle name="Comma 4 6 6" xfId="993"/>
    <cellStyle name="Comma 4 7" xfId="994"/>
    <cellStyle name="Comma 4 7 2" xfId="995"/>
    <cellStyle name="Comma 4 7 3" xfId="996"/>
    <cellStyle name="Comma 4 8" xfId="997"/>
    <cellStyle name="Comma 4 8 2" xfId="998"/>
    <cellStyle name="Comma 4 8 3" xfId="999"/>
    <cellStyle name="Comma 4 9" xfId="1000"/>
    <cellStyle name="Comma 4 9 2" xfId="1001"/>
    <cellStyle name="Comma 5" xfId="1002"/>
    <cellStyle name="Comma 5 10" xfId="1003"/>
    <cellStyle name="Comma 5 2" xfId="1004"/>
    <cellStyle name="Comma 5 2 2" xfId="1005"/>
    <cellStyle name="Comma 5 2 2 2" xfId="1006"/>
    <cellStyle name="Comma 5 2 2 2 2" xfId="1007"/>
    <cellStyle name="Comma 5 2 2 2 3" xfId="1008"/>
    <cellStyle name="Comma 5 2 2 3" xfId="1009"/>
    <cellStyle name="Comma 5 2 2 3 2" xfId="1010"/>
    <cellStyle name="Comma 5 2 2 4" xfId="1011"/>
    <cellStyle name="Comma 5 2 2 4 2" xfId="1012"/>
    <cellStyle name="Comma 5 2 2 5" xfId="1013"/>
    <cellStyle name="Comma 5 2 2 6" xfId="1014"/>
    <cellStyle name="Comma 5 2 3" xfId="1015"/>
    <cellStyle name="Comma 5 2 3 2" xfId="1016"/>
    <cellStyle name="Comma 5 2 3 3" xfId="1017"/>
    <cellStyle name="Comma 5 2 4" xfId="1018"/>
    <cellStyle name="Comma 5 2 4 2" xfId="1019"/>
    <cellStyle name="Comma 5 2 4 3" xfId="1020"/>
    <cellStyle name="Comma 5 2 5" xfId="1021"/>
    <cellStyle name="Comma 5 2 5 2" xfId="1022"/>
    <cellStyle name="Comma 5 2 6" xfId="1023"/>
    <cellStyle name="Comma 5 2 6 2" xfId="1024"/>
    <cellStyle name="Comma 5 2 7" xfId="1025"/>
    <cellStyle name="Comma 5 2 8" xfId="1026"/>
    <cellStyle name="Comma 5 3" xfId="1027"/>
    <cellStyle name="Comma 5 3 2" xfId="1028"/>
    <cellStyle name="Comma 5 3 2 2" xfId="1029"/>
    <cellStyle name="Comma 5 3 2 2 2" xfId="1030"/>
    <cellStyle name="Comma 5 3 2 2 3" xfId="1031"/>
    <cellStyle name="Comma 5 3 2 3" xfId="1032"/>
    <cellStyle name="Comma 5 3 2 3 2" xfId="1033"/>
    <cellStyle name="Comma 5 3 2 4" xfId="1034"/>
    <cellStyle name="Comma 5 3 2 4 2" xfId="1035"/>
    <cellStyle name="Comma 5 3 2 5" xfId="1036"/>
    <cellStyle name="Comma 5 3 2 6" xfId="1037"/>
    <cellStyle name="Comma 5 3 3" xfId="1038"/>
    <cellStyle name="Comma 5 3 3 2" xfId="1039"/>
    <cellStyle name="Comma 5 3 3 3" xfId="1040"/>
    <cellStyle name="Comma 5 3 4" xfId="1041"/>
    <cellStyle name="Comma 5 3 4 2" xfId="1042"/>
    <cellStyle name="Comma 5 3 4 3" xfId="1043"/>
    <cellStyle name="Comma 5 3 5" xfId="1044"/>
    <cellStyle name="Comma 5 3 5 2" xfId="1045"/>
    <cellStyle name="Comma 5 3 6" xfId="1046"/>
    <cellStyle name="Comma 5 3 6 2" xfId="1047"/>
    <cellStyle name="Comma 5 3 7" xfId="1048"/>
    <cellStyle name="Comma 5 3 8" xfId="1049"/>
    <cellStyle name="Comma 5 4" xfId="1050"/>
    <cellStyle name="Comma 5 4 2" xfId="1051"/>
    <cellStyle name="Comma 5 5" xfId="1052"/>
    <cellStyle name="Comma 5 5 2" xfId="1053"/>
    <cellStyle name="Comma 5 5 2 2" xfId="1054"/>
    <cellStyle name="Comma 5 5 2 3" xfId="1055"/>
    <cellStyle name="Comma 5 5 3" xfId="1056"/>
    <cellStyle name="Comma 5 5 3 2" xfId="1057"/>
    <cellStyle name="Comma 5 5 3 3" xfId="1058"/>
    <cellStyle name="Comma 5 5 4" xfId="1059"/>
    <cellStyle name="Comma 5 5 4 2" xfId="1060"/>
    <cellStyle name="Comma 5 5 5" xfId="1061"/>
    <cellStyle name="Comma 5 5 6" xfId="1062"/>
    <cellStyle name="Comma 5 6" xfId="1063"/>
    <cellStyle name="Comma 5 6 2" xfId="1064"/>
    <cellStyle name="Comma 5 6 3" xfId="1065"/>
    <cellStyle name="Comma 5 7" xfId="1066"/>
    <cellStyle name="Comma 5 7 2" xfId="1067"/>
    <cellStyle name="Comma 5 8" xfId="1068"/>
    <cellStyle name="Comma 5 8 2" xfId="1069"/>
    <cellStyle name="Comma 5 9" xfId="1070"/>
    <cellStyle name="Comma 5 9 2" xfId="1071"/>
    <cellStyle name="Comma 6" xfId="1072"/>
    <cellStyle name="Comma 6 2" xfId="1073"/>
    <cellStyle name="Comma 7" xfId="1074"/>
    <cellStyle name="Comma 7 2" xfId="1075"/>
    <cellStyle name="Comma 7 2 2" xfId="1076"/>
    <cellStyle name="Comma 7 2 2 2" xfId="1077"/>
    <cellStyle name="Comma 7 2 2 3" xfId="1078"/>
    <cellStyle name="Comma 7 2 3" xfId="1079"/>
    <cellStyle name="Comma 7 2 3 2" xfId="1080"/>
    <cellStyle name="Comma 7 2 3 3" xfId="1081"/>
    <cellStyle name="Comma 7 2 4" xfId="1082"/>
    <cellStyle name="Comma 7 2 4 2" xfId="1083"/>
    <cellStyle name="Comma 7 2 5" xfId="1084"/>
    <cellStyle name="Comma 7 2 6" xfId="1085"/>
    <cellStyle name="Comma 7 3" xfId="1086"/>
    <cellStyle name="Comma 7 3 2" xfId="1087"/>
    <cellStyle name="Comma 7 3 3" xfId="1088"/>
    <cellStyle name="Comma 7 4" xfId="1089"/>
    <cellStyle name="Comma 7 4 2" xfId="1090"/>
    <cellStyle name="Comma 7 4 3" xfId="1091"/>
    <cellStyle name="Comma 7 5" xfId="1092"/>
    <cellStyle name="Comma 7 5 2" xfId="1093"/>
    <cellStyle name="Comma 7 6" xfId="1094"/>
    <cellStyle name="Comma 8" xfId="1095"/>
    <cellStyle name="Comma 8 2" xfId="1096"/>
    <cellStyle name="Comma 8 2 2" xfId="1097"/>
    <cellStyle name="Comma 8 3" xfId="1098"/>
    <cellStyle name="Comma 8 4" xfId="1099"/>
    <cellStyle name="Comma 8 5" xfId="1100"/>
    <cellStyle name="Comma 8 6" xfId="1101"/>
    <cellStyle name="Comma 8 7" xfId="1102"/>
    <cellStyle name="Comma 9" xfId="1103"/>
    <cellStyle name="Comma 9 2" xfId="1104"/>
    <cellStyle name="Comma0" xfId="1105"/>
    <cellStyle name="Comma0 2" xfId="1106"/>
    <cellStyle name="Currency" xfId="2" builtinId="4"/>
    <cellStyle name="Currency [0] 2" xfId="1107"/>
    <cellStyle name="Currency [0] 2 2" xfId="1108"/>
    <cellStyle name="Currency 10" xfId="14"/>
    <cellStyle name="Currency 10 2" xfId="1109"/>
    <cellStyle name="Currency 10 3" xfId="1110"/>
    <cellStyle name="Currency 10 4" xfId="1111"/>
    <cellStyle name="Currency 11" xfId="1112"/>
    <cellStyle name="Currency 11 2" xfId="1113"/>
    <cellStyle name="Currency 12" xfId="1114"/>
    <cellStyle name="Currency 12 2" xfId="1115"/>
    <cellStyle name="Currency 13" xfId="1116"/>
    <cellStyle name="Currency 13 2" xfId="1117"/>
    <cellStyle name="Currency 14" xfId="1118"/>
    <cellStyle name="Currency 15" xfId="1119"/>
    <cellStyle name="Currency 16" xfId="1120"/>
    <cellStyle name="Currency 17" xfId="1121"/>
    <cellStyle name="Currency 18" xfId="1122"/>
    <cellStyle name="Currency 19" xfId="1123"/>
    <cellStyle name="Currency 2" xfId="3"/>
    <cellStyle name="Currency 2 2" xfId="17"/>
    <cellStyle name="Currency 2 2 2" xfId="1124"/>
    <cellStyle name="Currency 2 3" xfId="1125"/>
    <cellStyle name="Currency 2 3 2" xfId="1126"/>
    <cellStyle name="Currency 2 4" xfId="1127"/>
    <cellStyle name="Currency 2 4 2" xfId="1128"/>
    <cellStyle name="Currency 2 4 3" xfId="1129"/>
    <cellStyle name="Currency 2 5" xfId="1130"/>
    <cellStyle name="Currency 2 6" xfId="1131"/>
    <cellStyle name="Currency 20" xfId="1132"/>
    <cellStyle name="Currency 21" xfId="1133"/>
    <cellStyle name="Currency 22" xfId="1134"/>
    <cellStyle name="Currency 23" xfId="1135"/>
    <cellStyle name="Currency 24" xfId="1136"/>
    <cellStyle name="Currency 25" xfId="1137"/>
    <cellStyle name="Currency 26" xfId="1138"/>
    <cellStyle name="Currency 3" xfId="1139"/>
    <cellStyle name="Currency 3 2" xfId="1140"/>
    <cellStyle name="Currency 3 2 2" xfId="1141"/>
    <cellStyle name="Currency 3 3" xfId="1142"/>
    <cellStyle name="Currency 3 3 2" xfId="1143"/>
    <cellStyle name="Currency 3 4" xfId="1144"/>
    <cellStyle name="Currency 3 5" xfId="1145"/>
    <cellStyle name="Currency 4" xfId="1146"/>
    <cellStyle name="Currency 4 2" xfId="1147"/>
    <cellStyle name="Currency 4 2 2" xfId="1148"/>
    <cellStyle name="Currency 4 2 2 2" xfId="1149"/>
    <cellStyle name="Currency 4 2 2 2 2" xfId="1150"/>
    <cellStyle name="Currency 4 2 2 2 3" xfId="1151"/>
    <cellStyle name="Currency 4 2 2 3" xfId="1152"/>
    <cellStyle name="Currency 4 2 2 3 2" xfId="1153"/>
    <cellStyle name="Currency 4 2 2 4" xfId="1154"/>
    <cellStyle name="Currency 4 2 2 4 2" xfId="1155"/>
    <cellStyle name="Currency 4 2 2 5" xfId="1156"/>
    <cellStyle name="Currency 4 2 2 6" xfId="1157"/>
    <cellStyle name="Currency 4 2 3" xfId="1158"/>
    <cellStyle name="Currency 4 2 3 2" xfId="1159"/>
    <cellStyle name="Currency 4 2 3 3" xfId="1160"/>
    <cellStyle name="Currency 4 2 4" xfId="1161"/>
    <cellStyle name="Currency 4 2 4 2" xfId="1162"/>
    <cellStyle name="Currency 4 2 4 3" xfId="1163"/>
    <cellStyle name="Currency 4 2 5" xfId="1164"/>
    <cellStyle name="Currency 4 2 5 2" xfId="1165"/>
    <cellStyle name="Currency 4 2 6" xfId="1166"/>
    <cellStyle name="Currency 4 2 7" xfId="1167"/>
    <cellStyle name="Currency 4 3" xfId="1168"/>
    <cellStyle name="Currency 4 4" xfId="1169"/>
    <cellStyle name="Currency 4 5" xfId="19"/>
    <cellStyle name="Currency 5" xfId="1170"/>
    <cellStyle name="Currency 5 2" xfId="1171"/>
    <cellStyle name="Currency 6" xfId="1172"/>
    <cellStyle name="Currency 6 2" xfId="1173"/>
    <cellStyle name="Currency 7" xfId="1174"/>
    <cellStyle name="Currency 7 2" xfId="1175"/>
    <cellStyle name="Currency 7 2 2" xfId="1176"/>
    <cellStyle name="Currency 7 2 3" xfId="1177"/>
    <cellStyle name="Currency 7 3" xfId="1178"/>
    <cellStyle name="Currency 7 3 2" xfId="1179"/>
    <cellStyle name="Currency 7 3 3" xfId="1180"/>
    <cellStyle name="Currency 7 4" xfId="1181"/>
    <cellStyle name="Currency 7 5" xfId="1182"/>
    <cellStyle name="Currency 7 6" xfId="1183"/>
    <cellStyle name="Currency 8" xfId="1184"/>
    <cellStyle name="Currency 8 2" xfId="1185"/>
    <cellStyle name="Currency 8 3" xfId="1186"/>
    <cellStyle name="Currency 8 4" xfId="1187"/>
    <cellStyle name="Currency 9" xfId="1188"/>
    <cellStyle name="Currency 9 2" xfId="1189"/>
    <cellStyle name="Currency0" xfId="1190"/>
    <cellStyle name="Currency0 2" xfId="1191"/>
    <cellStyle name="Date" xfId="1192"/>
    <cellStyle name="Date 2" xfId="1193"/>
    <cellStyle name="Explanatory Text 2" xfId="1194"/>
    <cellStyle name="Explanatory Text 3" xfId="1195"/>
    <cellStyle name="Fixed" xfId="1196"/>
    <cellStyle name="Fixed 2" xfId="1197"/>
    <cellStyle name="Good 2" xfId="1198"/>
    <cellStyle name="Good 3" xfId="1199"/>
    <cellStyle name="Grey" xfId="1200"/>
    <cellStyle name="Grey 2" xfId="1201"/>
    <cellStyle name="Heading 1 2" xfId="1202"/>
    <cellStyle name="Heading 1 3" xfId="1203"/>
    <cellStyle name="Heading 2 2" xfId="1204"/>
    <cellStyle name="Heading 2 3" xfId="1205"/>
    <cellStyle name="Heading 3 10" xfId="1206"/>
    <cellStyle name="Heading 3 2" xfId="1207"/>
    <cellStyle name="Heading 3 3" xfId="1208"/>
    <cellStyle name="Heading 3 3 2" xfId="1209"/>
    <cellStyle name="Heading 3 4" xfId="1210"/>
    <cellStyle name="Heading 3 4 2" xfId="1211"/>
    <cellStyle name="Heading 3 5" xfId="1212"/>
    <cellStyle name="Heading 3 5 2" xfId="1213"/>
    <cellStyle name="Heading 3 6" xfId="1214"/>
    <cellStyle name="Heading 3 6 2" xfId="1215"/>
    <cellStyle name="Heading 3 7" xfId="1216"/>
    <cellStyle name="Heading 3 7 2" xfId="1217"/>
    <cellStyle name="Heading 3 8" xfId="1218"/>
    <cellStyle name="Heading 3 8 2" xfId="1219"/>
    <cellStyle name="Heading 3 9" xfId="1220"/>
    <cellStyle name="Heading 4 2" xfId="1221"/>
    <cellStyle name="Heading 4 3" xfId="1222"/>
    <cellStyle name="Hyperlink" xfId="2166" builtinId="8"/>
    <cellStyle name="Hyperlink 2" xfId="1223"/>
    <cellStyle name="Hyperlink 2 2" xfId="1224"/>
    <cellStyle name="Hyperlink 2 3" xfId="1225"/>
    <cellStyle name="Hyperlink 2 4" xfId="1226"/>
    <cellStyle name="Hyperlink 3" xfId="1227"/>
    <cellStyle name="Hyperlink 3 2" xfId="1228"/>
    <cellStyle name="Hyperlink 4" xfId="1229"/>
    <cellStyle name="Hyperlink 5" xfId="1230"/>
    <cellStyle name="Input [yellow]" xfId="1231"/>
    <cellStyle name="Input [yellow] 2" xfId="1232"/>
    <cellStyle name="Input 2" xfId="1233"/>
    <cellStyle name="Input 3" xfId="1234"/>
    <cellStyle name="Input 4" xfId="1235"/>
    <cellStyle name="John" xfId="1236"/>
    <cellStyle name="Linked Cell 2" xfId="1237"/>
    <cellStyle name="Linked Cell 3" xfId="1238"/>
    <cellStyle name="M" xfId="1239"/>
    <cellStyle name="M 2" xfId="1240"/>
    <cellStyle name="M.00" xfId="1241"/>
    <cellStyle name="M.00 2" xfId="1242"/>
    <cellStyle name="M_9. Rev2Cost_GDPIPI" xfId="1243"/>
    <cellStyle name="M_9. Rev2Cost_GDPIPI 2" xfId="1244"/>
    <cellStyle name="M_lists" xfId="1245"/>
    <cellStyle name="M_lists 2" xfId="1246"/>
    <cellStyle name="M_lists_4. Current Monthly Fixed Charge" xfId="1247"/>
    <cellStyle name="M_Sheet4" xfId="1248"/>
    <cellStyle name="M_Sheet4 2" xfId="1249"/>
    <cellStyle name="Neutral 2" xfId="1250"/>
    <cellStyle name="Neutral 3" xfId="1251"/>
    <cellStyle name="Normal" xfId="0" builtinId="0"/>
    <cellStyle name="Normal - Style1" xfId="1252"/>
    <cellStyle name="Normal - Style1 2" xfId="1253"/>
    <cellStyle name="Normal 10" xfId="1254"/>
    <cellStyle name="Normal 10 2" xfId="1255"/>
    <cellStyle name="Normal 10 2 2" xfId="1256"/>
    <cellStyle name="Normal 10 2 3" xfId="1257"/>
    <cellStyle name="Normal 10 3" xfId="1258"/>
    <cellStyle name="Normal 10 3 2" xfId="1259"/>
    <cellStyle name="Normal 10 3 3" xfId="1260"/>
    <cellStyle name="Normal 10 4" xfId="1261"/>
    <cellStyle name="Normal 10 5" xfId="1262"/>
    <cellStyle name="Normal 10 6" xfId="1263"/>
    <cellStyle name="Normal 11" xfId="1264"/>
    <cellStyle name="Normal 11 2" xfId="1265"/>
    <cellStyle name="Normal 11 2 2" xfId="1266"/>
    <cellStyle name="Normal 11 2 3" xfId="1267"/>
    <cellStyle name="Normal 11 3" xfId="1268"/>
    <cellStyle name="Normal 11 3 2" xfId="1269"/>
    <cellStyle name="Normal 11 3 3" xfId="1270"/>
    <cellStyle name="Normal 11 4" xfId="1271"/>
    <cellStyle name="Normal 11 5" xfId="1272"/>
    <cellStyle name="Normal 11 6" xfId="1273"/>
    <cellStyle name="Normal 12" xfId="1274"/>
    <cellStyle name="Normal 12 2" xfId="1275"/>
    <cellStyle name="Normal 12 2 2" xfId="1276"/>
    <cellStyle name="Normal 12 2 3" xfId="1277"/>
    <cellStyle name="Normal 12 3" xfId="1278"/>
    <cellStyle name="Normal 12 3 2" xfId="1279"/>
    <cellStyle name="Normal 12 3 3" xfId="1280"/>
    <cellStyle name="Normal 12 4" xfId="1281"/>
    <cellStyle name="Normal 12 5" xfId="1282"/>
    <cellStyle name="Normal 12 6" xfId="1283"/>
    <cellStyle name="Normal 13" xfId="1284"/>
    <cellStyle name="Normal 13 2" xfId="1285"/>
    <cellStyle name="Normal 13 2 2" xfId="1286"/>
    <cellStyle name="Normal 13 2 3" xfId="1287"/>
    <cellStyle name="Normal 13 3" xfId="1288"/>
    <cellStyle name="Normal 13 3 2" xfId="1289"/>
    <cellStyle name="Normal 13 3 3" xfId="1290"/>
    <cellStyle name="Normal 13 4" xfId="1291"/>
    <cellStyle name="Normal 13 5" xfId="1292"/>
    <cellStyle name="Normal 14" xfId="1293"/>
    <cellStyle name="Normal 14 2" xfId="1294"/>
    <cellStyle name="Normal 14 2 2" xfId="1295"/>
    <cellStyle name="Normal 14 2 3" xfId="1296"/>
    <cellStyle name="Normal 14 3" xfId="1297"/>
    <cellStyle name="Normal 14 3 2" xfId="1298"/>
    <cellStyle name="Normal 14 3 3" xfId="1299"/>
    <cellStyle name="Normal 14 4" xfId="1300"/>
    <cellStyle name="Normal 14 5" xfId="1301"/>
    <cellStyle name="Normal 15" xfId="1302"/>
    <cellStyle name="Normal 15 2" xfId="1303"/>
    <cellStyle name="Normal 15 2 2" xfId="1304"/>
    <cellStyle name="Normal 15 2 3" xfId="1305"/>
    <cellStyle name="Normal 15 3" xfId="1306"/>
    <cellStyle name="Normal 15 3 2" xfId="1307"/>
    <cellStyle name="Normal 15 3 3" xfId="1308"/>
    <cellStyle name="Normal 15 4" xfId="1309"/>
    <cellStyle name="Normal 15 5" xfId="1310"/>
    <cellStyle name="Normal 16" xfId="1311"/>
    <cellStyle name="Normal 16 2" xfId="1312"/>
    <cellStyle name="Normal 16 2 2" xfId="1313"/>
    <cellStyle name="Normal 16 2 3" xfId="1314"/>
    <cellStyle name="Normal 16 3" xfId="1315"/>
    <cellStyle name="Normal 16 3 2" xfId="1316"/>
    <cellStyle name="Normal 16 3 3" xfId="1317"/>
    <cellStyle name="Normal 16 4" xfId="1318"/>
    <cellStyle name="Normal 16 5" xfId="1319"/>
    <cellStyle name="Normal 167" xfId="1320"/>
    <cellStyle name="Normal 168" xfId="1321"/>
    <cellStyle name="Normal 169" xfId="1322"/>
    <cellStyle name="Normal 17" xfId="1323"/>
    <cellStyle name="Normal 17 2" xfId="1324"/>
    <cellStyle name="Normal 17 2 2" xfId="1325"/>
    <cellStyle name="Normal 17 2 3" xfId="1326"/>
    <cellStyle name="Normal 17 3" xfId="1327"/>
    <cellStyle name="Normal 17 3 2" xfId="1328"/>
    <cellStyle name="Normal 17 3 3" xfId="1329"/>
    <cellStyle name="Normal 17 4" xfId="1330"/>
    <cellStyle name="Normal 17 5" xfId="1331"/>
    <cellStyle name="Normal 170" xfId="1332"/>
    <cellStyle name="Normal 171" xfId="1333"/>
    <cellStyle name="Normal 18" xfId="18"/>
    <cellStyle name="Normal 19" xfId="1334"/>
    <cellStyle name="Normal 19 2" xfId="1335"/>
    <cellStyle name="Normal 19 3" xfId="1336"/>
    <cellStyle name="Normal 19 4" xfId="1337"/>
    <cellStyle name="Normal 2" xfId="1338"/>
    <cellStyle name="Normal 2 2" xfId="1339"/>
    <cellStyle name="Normal 2 2 2" xfId="1340"/>
    <cellStyle name="Normal 2 2 2 2" xfId="1341"/>
    <cellStyle name="Normal 2 2 3" xfId="1342"/>
    <cellStyle name="Normal 2 2 4" xfId="1343"/>
    <cellStyle name="Normal 2 2 5" xfId="1344"/>
    <cellStyle name="Normal 2 2 6" xfId="1345"/>
    <cellStyle name="Normal 2 3" xfId="1346"/>
    <cellStyle name="Normal 2 3 2" xfId="1347"/>
    <cellStyle name="Normal 2 3 3" xfId="1348"/>
    <cellStyle name="Normal 2 4" xfId="1349"/>
    <cellStyle name="Normal 2 4 2" xfId="1350"/>
    <cellStyle name="Normal 2 4 3" xfId="1351"/>
    <cellStyle name="Normal 2 5" xfId="1352"/>
    <cellStyle name="Normal 2 6" xfId="1353"/>
    <cellStyle name="Normal 20" xfId="1354"/>
    <cellStyle name="Normal 20 2" xfId="1355"/>
    <cellStyle name="Normal 21" xfId="1356"/>
    <cellStyle name="Normal 21 2" xfId="1357"/>
    <cellStyle name="Normal 22" xfId="1358"/>
    <cellStyle name="Normal 22 2" xfId="1359"/>
    <cellStyle name="Normal 23" xfId="1360"/>
    <cellStyle name="Normal 23 2" xfId="1361"/>
    <cellStyle name="Normal 24" xfId="1362"/>
    <cellStyle name="Normal 24 2" xfId="1363"/>
    <cellStyle name="Normal 25" xfId="1364"/>
    <cellStyle name="Normal 25 2" xfId="1365"/>
    <cellStyle name="Normal 26" xfId="1366"/>
    <cellStyle name="Normal 26 2" xfId="1367"/>
    <cellStyle name="Normal 27" xfId="1368"/>
    <cellStyle name="Normal 27 2" xfId="1369"/>
    <cellStyle name="Normal 28" xfId="1370"/>
    <cellStyle name="Normal 28 2" xfId="1371"/>
    <cellStyle name="Normal 29" xfId="1372"/>
    <cellStyle name="Normal 3" xfId="1373"/>
    <cellStyle name="Normal 3 10" xfId="1374"/>
    <cellStyle name="Normal 3 10 2" xfId="1375"/>
    <cellStyle name="Normal 3 11" xfId="1376"/>
    <cellStyle name="Normal 3 2" xfId="1377"/>
    <cellStyle name="Normal 3 2 2" xfId="1378"/>
    <cellStyle name="Normal 3 2 2 2" xfId="1379"/>
    <cellStyle name="Normal 3 2 2 2 2" xfId="1380"/>
    <cellStyle name="Normal 3 2 2 2 3" xfId="1381"/>
    <cellStyle name="Normal 3 2 2 3" xfId="1382"/>
    <cellStyle name="Normal 3 2 2 3 2" xfId="1383"/>
    <cellStyle name="Normal 3 2 2 3 3" xfId="1384"/>
    <cellStyle name="Normal 3 2 2 4" xfId="1385"/>
    <cellStyle name="Normal 3 2 2 4 2" xfId="1386"/>
    <cellStyle name="Normal 3 2 2 5" xfId="1387"/>
    <cellStyle name="Normal 3 2 2 6" xfId="1388"/>
    <cellStyle name="Normal 3 2 3" xfId="1389"/>
    <cellStyle name="Normal 3 2 3 2" xfId="1390"/>
    <cellStyle name="Normal 3 2 3 3" xfId="1391"/>
    <cellStyle name="Normal 3 2 4" xfId="1392"/>
    <cellStyle name="Normal 3 2 4 2" xfId="1393"/>
    <cellStyle name="Normal 3 2 4 3" xfId="1394"/>
    <cellStyle name="Normal 3 2 5" xfId="1395"/>
    <cellStyle name="Normal 3 2 5 2" xfId="1396"/>
    <cellStyle name="Normal 3 2 6" xfId="1397"/>
    <cellStyle name="Normal 3 2 6 2" xfId="1398"/>
    <cellStyle name="Normal 3 2 7" xfId="1399"/>
    <cellStyle name="Normal 3 2 8" xfId="1400"/>
    <cellStyle name="Normal 3 3" xfId="1401"/>
    <cellStyle name="Normal 3 3 2" xfId="1402"/>
    <cellStyle name="Normal 3 3 2 2" xfId="1403"/>
    <cellStyle name="Normal 3 3 2 2 2" xfId="1404"/>
    <cellStyle name="Normal 3 3 2 2 3" xfId="1405"/>
    <cellStyle name="Normal 3 3 2 3" xfId="1406"/>
    <cellStyle name="Normal 3 3 2 3 2" xfId="1407"/>
    <cellStyle name="Normal 3 3 2 4" xfId="1408"/>
    <cellStyle name="Normal 3 3 2 4 2" xfId="1409"/>
    <cellStyle name="Normal 3 3 2 5" xfId="1410"/>
    <cellStyle name="Normal 3 3 2 6" xfId="1411"/>
    <cellStyle name="Normal 3 3 3" xfId="1412"/>
    <cellStyle name="Normal 3 3 3 2" xfId="1413"/>
    <cellStyle name="Normal 3 3 3 3" xfId="1414"/>
    <cellStyle name="Normal 3 3 4" xfId="1415"/>
    <cellStyle name="Normal 3 3 4 2" xfId="1416"/>
    <cellStyle name="Normal 3 3 4 3" xfId="1417"/>
    <cellStyle name="Normal 3 3 5" xfId="1418"/>
    <cellStyle name="Normal 3 3 5 2" xfId="1419"/>
    <cellStyle name="Normal 3 3 6" xfId="1420"/>
    <cellStyle name="Normal 3 3 6 2" xfId="1421"/>
    <cellStyle name="Normal 3 3 7" xfId="1422"/>
    <cellStyle name="Normal 3 3 8" xfId="1423"/>
    <cellStyle name="Normal 3 4" xfId="1424"/>
    <cellStyle name="Normal 3 4 2" xfId="1425"/>
    <cellStyle name="Normal 3 4 2 2" xfId="1426"/>
    <cellStyle name="Normal 3 4 2 2 2" xfId="1427"/>
    <cellStyle name="Normal 3 4 2 2 3" xfId="1428"/>
    <cellStyle name="Normal 3 4 2 3" xfId="1429"/>
    <cellStyle name="Normal 3 4 2 3 2" xfId="1430"/>
    <cellStyle name="Normal 3 4 2 4" xfId="1431"/>
    <cellStyle name="Normal 3 4 2 4 2" xfId="1432"/>
    <cellStyle name="Normal 3 4 2 5" xfId="1433"/>
    <cellStyle name="Normal 3 4 2 6" xfId="1434"/>
    <cellStyle name="Normal 3 4 3" xfId="1435"/>
    <cellStyle name="Normal 3 4 3 2" xfId="1436"/>
    <cellStyle name="Normal 3 4 3 3" xfId="1437"/>
    <cellStyle name="Normal 3 4 4" xfId="1438"/>
    <cellStyle name="Normal 3 4 4 2" xfId="1439"/>
    <cellStyle name="Normal 3 4 4 3" xfId="1440"/>
    <cellStyle name="Normal 3 4 5" xfId="1441"/>
    <cellStyle name="Normal 3 4 5 2" xfId="1442"/>
    <cellStyle name="Normal 3 4 6" xfId="1443"/>
    <cellStyle name="Normal 3 4 6 2" xfId="1444"/>
    <cellStyle name="Normal 3 4 7" xfId="1445"/>
    <cellStyle name="Normal 3 4 8" xfId="1446"/>
    <cellStyle name="Normal 3 5" xfId="1447"/>
    <cellStyle name="Normal 3 5 2" xfId="1448"/>
    <cellStyle name="Normal 3 6" xfId="1449"/>
    <cellStyle name="Normal 3 6 2" xfId="1450"/>
    <cellStyle name="Normal 3 6 2 2" xfId="1451"/>
    <cellStyle name="Normal 3 6 2 3" xfId="1452"/>
    <cellStyle name="Normal 3 6 3" xfId="1453"/>
    <cellStyle name="Normal 3 6 3 2" xfId="1454"/>
    <cellStyle name="Normal 3 6 3 3" xfId="1455"/>
    <cellStyle name="Normal 3 6 4" xfId="1456"/>
    <cellStyle name="Normal 3 6 4 2" xfId="1457"/>
    <cellStyle name="Normal 3 6 5" xfId="1458"/>
    <cellStyle name="Normal 3 6 6" xfId="1459"/>
    <cellStyle name="Normal 3 7" xfId="1460"/>
    <cellStyle name="Normal 3 7 2" xfId="1461"/>
    <cellStyle name="Normal 3 7 3" xfId="1462"/>
    <cellStyle name="Normal 3 8" xfId="1463"/>
    <cellStyle name="Normal 3 8 2" xfId="1464"/>
    <cellStyle name="Normal 3 8 3" xfId="1465"/>
    <cellStyle name="Normal 3 9" xfId="1466"/>
    <cellStyle name="Normal 3 9 2" xfId="1467"/>
    <cellStyle name="Normal 3 9 3" xfId="1468"/>
    <cellStyle name="Normal 30" xfId="1469"/>
    <cellStyle name="Normal 31" xfId="1470"/>
    <cellStyle name="Normal 32" xfId="1471"/>
    <cellStyle name="Normal 33" xfId="1472"/>
    <cellStyle name="Normal 34" xfId="1473"/>
    <cellStyle name="Normal 35" xfId="1474"/>
    <cellStyle name="Normal 36" xfId="1475"/>
    <cellStyle name="Normal 37" xfId="1476"/>
    <cellStyle name="Normal 38" xfId="1477"/>
    <cellStyle name="Normal 39" xfId="1478"/>
    <cellStyle name="Normal 4" xfId="1479"/>
    <cellStyle name="Normal 4 2" xfId="1480"/>
    <cellStyle name="Normal 4 2 2" xfId="1481"/>
    <cellStyle name="Normal 4 2 2 2" xfId="1482"/>
    <cellStyle name="Normal 4 2 2 3" xfId="1483"/>
    <cellStyle name="Normal 4 2 3" xfId="1484"/>
    <cellStyle name="Normal 4 2 3 2" xfId="1485"/>
    <cellStyle name="Normal 4 2 3 3" xfId="1486"/>
    <cellStyle name="Normal 4 2 4" xfId="1487"/>
    <cellStyle name="Normal 4 2 4 2" xfId="1488"/>
    <cellStyle name="Normal 4 2 5" xfId="1489"/>
    <cellStyle name="Normal 4 2 6" xfId="1490"/>
    <cellStyle name="Normal 4 3" xfId="1491"/>
    <cellStyle name="Normal 4 3 2" xfId="1492"/>
    <cellStyle name="Normal 4 3 3" xfId="1493"/>
    <cellStyle name="Normal 4 4" xfId="1494"/>
    <cellStyle name="Normal 4 4 2" xfId="1495"/>
    <cellStyle name="Normal 4 4 3" xfId="1496"/>
    <cellStyle name="Normal 4 5" xfId="1497"/>
    <cellStyle name="Normal 4 5 2" xfId="1498"/>
    <cellStyle name="Normal 4 5 3" xfId="1499"/>
    <cellStyle name="Normal 4 6" xfId="1500"/>
    <cellStyle name="Normal 4 6 2" xfId="1501"/>
    <cellStyle name="Normal 4 6 3" xfId="1502"/>
    <cellStyle name="Normal 4 7" xfId="1503"/>
    <cellStyle name="Normal 4 8" xfId="1504"/>
    <cellStyle name="Normal 40" xfId="1505"/>
    <cellStyle name="Normal 41" xfId="1506"/>
    <cellStyle name="Normal 42" xfId="1507"/>
    <cellStyle name="Normal 43" xfId="1508"/>
    <cellStyle name="Normal 44" xfId="1509"/>
    <cellStyle name="Normal 45" xfId="1510"/>
    <cellStyle name="Normal 46" xfId="1511"/>
    <cellStyle name="Normal 47" xfId="1512"/>
    <cellStyle name="Normal 48" xfId="1513"/>
    <cellStyle name="Normal 49" xfId="1514"/>
    <cellStyle name="Normal 5" xfId="1515"/>
    <cellStyle name="Normal 5 2" xfId="1516"/>
    <cellStyle name="Normal 5 2 2" xfId="1517"/>
    <cellStyle name="Normal 5 2 2 2" xfId="1518"/>
    <cellStyle name="Normal 5 2 2 3" xfId="1519"/>
    <cellStyle name="Normal 5 2 3" xfId="1520"/>
    <cellStyle name="Normal 5 2 3 2" xfId="1521"/>
    <cellStyle name="Normal 5 2 3 3" xfId="1522"/>
    <cellStyle name="Normal 5 2 4" xfId="1523"/>
    <cellStyle name="Normal 5 2 4 2" xfId="1524"/>
    <cellStyle name="Normal 5 2 5" xfId="1525"/>
    <cellStyle name="Normal 5 3" xfId="1526"/>
    <cellStyle name="Normal 5 3 2" xfId="1527"/>
    <cellStyle name="Normal 5 3 3" xfId="1528"/>
    <cellStyle name="Normal 5 4" xfId="1529"/>
    <cellStyle name="Normal 5 4 2" xfId="1530"/>
    <cellStyle name="Normal 5 4 3" xfId="1531"/>
    <cellStyle name="Normal 5 5" xfId="1532"/>
    <cellStyle name="Normal 5 5 2" xfId="1533"/>
    <cellStyle name="Normal 5 6" xfId="1534"/>
    <cellStyle name="Normal 50" xfId="1535"/>
    <cellStyle name="Normal 51" xfId="1536"/>
    <cellStyle name="Normal 52" xfId="1537"/>
    <cellStyle name="Normal 53" xfId="1538"/>
    <cellStyle name="Normal 54" xfId="1539"/>
    <cellStyle name="Normal 55" xfId="1540"/>
    <cellStyle name="Normal 56" xfId="1541"/>
    <cellStyle name="Normal 57" xfId="1542"/>
    <cellStyle name="Normal 58" xfId="1543"/>
    <cellStyle name="Normal 59" xfId="1544"/>
    <cellStyle name="Normal 6" xfId="1545"/>
    <cellStyle name="Normal 6 2" xfId="1546"/>
    <cellStyle name="Normal 6 2 2" xfId="1547"/>
    <cellStyle name="Normal 60" xfId="1548"/>
    <cellStyle name="Normal 61" xfId="1549"/>
    <cellStyle name="Normal 62" xfId="1550"/>
    <cellStyle name="Normal 63" xfId="1551"/>
    <cellStyle name="Normal 64" xfId="1552"/>
    <cellStyle name="Normal 65" xfId="1553"/>
    <cellStyle name="Normal 66" xfId="1554"/>
    <cellStyle name="Normal 67" xfId="1555"/>
    <cellStyle name="Normal 67 2" xfId="16"/>
    <cellStyle name="Normal 68" xfId="1556"/>
    <cellStyle name="Normal 69" xfId="1557"/>
    <cellStyle name="Normal 7" xfId="15"/>
    <cellStyle name="Normal 7 2" xfId="1558"/>
    <cellStyle name="Normal 7 2 2" xfId="1559"/>
    <cellStyle name="Normal 7 2 3" xfId="1560"/>
    <cellStyle name="Normal 7 3" xfId="1561"/>
    <cellStyle name="Normal 7 3 2" xfId="1562"/>
    <cellStyle name="Normal 7 3 3" xfId="1563"/>
    <cellStyle name="Normal 7 4" xfId="1564"/>
    <cellStyle name="Normal 7 5" xfId="1565"/>
    <cellStyle name="Normal 70" xfId="1566"/>
    <cellStyle name="Normal 70 2" xfId="1567"/>
    <cellStyle name="Normal 70 3" xfId="1568"/>
    <cellStyle name="Normal 71" xfId="1569"/>
    <cellStyle name="Normal 72" xfId="1570"/>
    <cellStyle name="Normal 73" xfId="1571"/>
    <cellStyle name="Normal 74" xfId="1572"/>
    <cellStyle name="Normal 75" xfId="1573"/>
    <cellStyle name="Normal 8" xfId="1574"/>
    <cellStyle name="Normal 8 2" xfId="1575"/>
    <cellStyle name="Normal 8 2 2" xfId="1576"/>
    <cellStyle name="Normal 8 2 3" xfId="1577"/>
    <cellStyle name="Normal 8 3" xfId="1578"/>
    <cellStyle name="Normal 8 3 2" xfId="1579"/>
    <cellStyle name="Normal 8 3 3" xfId="1580"/>
    <cellStyle name="Normal 8 4" xfId="1581"/>
    <cellStyle name="Normal 8 5" xfId="1582"/>
    <cellStyle name="Normal 9" xfId="1583"/>
    <cellStyle name="Normal 9 2" xfId="1584"/>
    <cellStyle name="Normal 9 2 2" xfId="1585"/>
    <cellStyle name="Normal 9 2 3" xfId="1586"/>
    <cellStyle name="Normal 9 3" xfId="1587"/>
    <cellStyle name="Normal 9 3 2" xfId="1588"/>
    <cellStyle name="Normal 9 3 3" xfId="1589"/>
    <cellStyle name="Normal 9 4" xfId="1590"/>
    <cellStyle name="Normal 9 5" xfId="1591"/>
    <cellStyle name="Normal 9 6" xfId="1592"/>
    <cellStyle name="Normal_6. Cost Allocation for Def-Var" xfId="4"/>
    <cellStyle name="Note 2" xfId="1593"/>
    <cellStyle name="Note 2 10" xfId="1594"/>
    <cellStyle name="Note 2 2" xfId="1595"/>
    <cellStyle name="Note 2 2 2" xfId="1596"/>
    <cellStyle name="Note 2 2 2 2" xfId="1597"/>
    <cellStyle name="Note 2 2 2 2 2" xfId="1598"/>
    <cellStyle name="Note 2 2 2 2 3" xfId="1599"/>
    <cellStyle name="Note 2 2 2 3" xfId="1600"/>
    <cellStyle name="Note 2 2 2 3 2" xfId="1601"/>
    <cellStyle name="Note 2 2 2 4" xfId="1602"/>
    <cellStyle name="Note 2 2 2 4 2" xfId="1603"/>
    <cellStyle name="Note 2 2 2 5" xfId="1604"/>
    <cellStyle name="Note 2 2 2 6" xfId="1605"/>
    <cellStyle name="Note 2 2 3" xfId="1606"/>
    <cellStyle name="Note 2 2 3 2" xfId="1607"/>
    <cellStyle name="Note 2 2 3 3" xfId="1608"/>
    <cellStyle name="Note 2 2 4" xfId="1609"/>
    <cellStyle name="Note 2 2 4 2" xfId="1610"/>
    <cellStyle name="Note 2 2 4 3" xfId="1611"/>
    <cellStyle name="Note 2 2 5" xfId="1612"/>
    <cellStyle name="Note 2 2 5 2" xfId="1613"/>
    <cellStyle name="Note 2 2 6" xfId="1614"/>
    <cellStyle name="Note 2 2 6 2" xfId="1615"/>
    <cellStyle name="Note 2 2 7" xfId="1616"/>
    <cellStyle name="Note 2 2 8" xfId="1617"/>
    <cellStyle name="Note 2 3" xfId="1618"/>
    <cellStyle name="Note 2 3 2" xfId="1619"/>
    <cellStyle name="Note 2 3 2 2" xfId="1620"/>
    <cellStyle name="Note 2 3 2 2 2" xfId="1621"/>
    <cellStyle name="Note 2 3 2 2 3" xfId="1622"/>
    <cellStyle name="Note 2 3 2 3" xfId="1623"/>
    <cellStyle name="Note 2 3 2 3 2" xfId="1624"/>
    <cellStyle name="Note 2 3 2 4" xfId="1625"/>
    <cellStyle name="Note 2 3 2 4 2" xfId="1626"/>
    <cellStyle name="Note 2 3 2 5" xfId="1627"/>
    <cellStyle name="Note 2 3 2 6" xfId="1628"/>
    <cellStyle name="Note 2 3 3" xfId="1629"/>
    <cellStyle name="Note 2 3 3 2" xfId="1630"/>
    <cellStyle name="Note 2 3 3 3" xfId="1631"/>
    <cellStyle name="Note 2 3 4" xfId="1632"/>
    <cellStyle name="Note 2 3 4 2" xfId="1633"/>
    <cellStyle name="Note 2 3 4 3" xfId="1634"/>
    <cellStyle name="Note 2 3 5" xfId="1635"/>
    <cellStyle name="Note 2 3 5 2" xfId="1636"/>
    <cellStyle name="Note 2 3 6" xfId="1637"/>
    <cellStyle name="Note 2 3 6 2" xfId="1638"/>
    <cellStyle name="Note 2 3 7" xfId="1639"/>
    <cellStyle name="Note 2 3 8" xfId="1640"/>
    <cellStyle name="Note 2 4" xfId="1641"/>
    <cellStyle name="Note 2 4 2" xfId="1642"/>
    <cellStyle name="Note 2 4 2 2" xfId="1643"/>
    <cellStyle name="Note 2 4 2 3" xfId="1644"/>
    <cellStyle name="Note 2 4 3" xfId="1645"/>
    <cellStyle name="Note 2 4 3 2" xfId="1646"/>
    <cellStyle name="Note 2 4 3 3" xfId="1647"/>
    <cellStyle name="Note 2 4 4" xfId="1648"/>
    <cellStyle name="Note 2 4 4 2" xfId="1649"/>
    <cellStyle name="Note 2 4 5" xfId="1650"/>
    <cellStyle name="Note 2 4 6" xfId="1651"/>
    <cellStyle name="Note 2 5" xfId="1652"/>
    <cellStyle name="Note 2 5 2" xfId="1653"/>
    <cellStyle name="Note 2 5 3" xfId="1654"/>
    <cellStyle name="Note 2 6" xfId="1655"/>
    <cellStyle name="Note 2 6 2" xfId="1656"/>
    <cellStyle name="Note 2 6 3" xfId="1657"/>
    <cellStyle name="Note 2 7" xfId="1658"/>
    <cellStyle name="Note 2 7 2" xfId="1659"/>
    <cellStyle name="Note 2 8" xfId="1660"/>
    <cellStyle name="Note 2 8 2" xfId="1661"/>
    <cellStyle name="Note 2 9" xfId="1662"/>
    <cellStyle name="Note 3" xfId="1663"/>
    <cellStyle name="Note 4" xfId="1664"/>
    <cellStyle name="Note 5" xfId="1665"/>
    <cellStyle name="Output 2" xfId="1666"/>
    <cellStyle name="Output 3" xfId="1667"/>
    <cellStyle name="Percent" xfId="2167" builtinId="5"/>
    <cellStyle name="Percent [2]" xfId="1668"/>
    <cellStyle name="Percent [2] 2" xfId="1669"/>
    <cellStyle name="Percent 10" xfId="12"/>
    <cellStyle name="Percent 10 2" xfId="1670"/>
    <cellStyle name="Percent 10 3" xfId="1671"/>
    <cellStyle name="Percent 11" xfId="1672"/>
    <cellStyle name="Percent 11 2" xfId="1673"/>
    <cellStyle name="Percent 11 3" xfId="1674"/>
    <cellStyle name="Percent 12" xfId="1675"/>
    <cellStyle name="Percent 12 2" xfId="1676"/>
    <cellStyle name="Percent 12 3" xfId="1677"/>
    <cellStyle name="Percent 13" xfId="1678"/>
    <cellStyle name="Percent 13 2" xfId="1679"/>
    <cellStyle name="Percent 13 3" xfId="1680"/>
    <cellStyle name="Percent 14" xfId="1681"/>
    <cellStyle name="Percent 14 2" xfId="1682"/>
    <cellStyle name="Percent 14 3" xfId="1683"/>
    <cellStyle name="Percent 15" xfId="1684"/>
    <cellStyle name="Percent 15 2" xfId="1685"/>
    <cellStyle name="Percent 15 3" xfId="1686"/>
    <cellStyle name="Percent 16" xfId="1687"/>
    <cellStyle name="Percent 16 2" xfId="1688"/>
    <cellStyle name="Percent 16 3" xfId="1689"/>
    <cellStyle name="Percent 17" xfId="1690"/>
    <cellStyle name="Percent 17 2" xfId="1691"/>
    <cellStyle name="Percent 17 3" xfId="1692"/>
    <cellStyle name="Percent 18" xfId="1693"/>
    <cellStyle name="Percent 18 2" xfId="1694"/>
    <cellStyle name="Percent 18 3" xfId="1695"/>
    <cellStyle name="Percent 19" xfId="1696"/>
    <cellStyle name="Percent 19 2" xfId="1697"/>
    <cellStyle name="Percent 19 3" xfId="1698"/>
    <cellStyle name="Percent 2" xfId="1699"/>
    <cellStyle name="Percent 2 2" xfId="1700"/>
    <cellStyle name="Percent 2 2 2" xfId="1701"/>
    <cellStyle name="Percent 2 3" xfId="1702"/>
    <cellStyle name="Percent 2 3 2" xfId="1703"/>
    <cellStyle name="Percent 2 4" xfId="1704"/>
    <cellStyle name="Percent 2 4 2" xfId="1705"/>
    <cellStyle name="Percent 2 4 3" xfId="1706"/>
    <cellStyle name="Percent 20" xfId="1707"/>
    <cellStyle name="Percent 20 2" xfId="1708"/>
    <cellStyle name="Percent 20 3" xfId="1709"/>
    <cellStyle name="Percent 21" xfId="1710"/>
    <cellStyle name="Percent 21 2" xfId="1711"/>
    <cellStyle name="Percent 21 3" xfId="1712"/>
    <cellStyle name="Percent 22" xfId="1713"/>
    <cellStyle name="Percent 22 2" xfId="1714"/>
    <cellStyle name="Percent 22 3" xfId="1715"/>
    <cellStyle name="Percent 23" xfId="1716"/>
    <cellStyle name="Percent 23 2" xfId="1717"/>
    <cellStyle name="Percent 23 3" xfId="1718"/>
    <cellStyle name="Percent 24" xfId="1719"/>
    <cellStyle name="Percent 25" xfId="1720"/>
    <cellStyle name="Percent 26" xfId="1721"/>
    <cellStyle name="Percent 27" xfId="1722"/>
    <cellStyle name="Percent 28" xfId="1723"/>
    <cellStyle name="Percent 29" xfId="1724"/>
    <cellStyle name="Percent 3" xfId="1725"/>
    <cellStyle name="Percent 3 2" xfId="1726"/>
    <cellStyle name="Percent 3 2 2" xfId="1727"/>
    <cellStyle name="Percent 3 2 3" xfId="1728"/>
    <cellStyle name="Percent 3 3" xfId="1729"/>
    <cellStyle name="Percent 3 3 2" xfId="1730"/>
    <cellStyle name="Percent 3 4" xfId="1731"/>
    <cellStyle name="Percent 3 5" xfId="1732"/>
    <cellStyle name="Percent 30" xfId="1733"/>
    <cellStyle name="Percent 31" xfId="1734"/>
    <cellStyle name="Percent 32" xfId="1735"/>
    <cellStyle name="Percent 33" xfId="1736"/>
    <cellStyle name="Percent 34" xfId="1737"/>
    <cellStyle name="Percent 35" xfId="1738"/>
    <cellStyle name="Percent 36" xfId="1739"/>
    <cellStyle name="Percent 37" xfId="1740"/>
    <cellStyle name="Percent 38" xfId="1741"/>
    <cellStyle name="Percent 39" xfId="1742"/>
    <cellStyle name="Percent 4" xfId="1743"/>
    <cellStyle name="Percent 4 2" xfId="1744"/>
    <cellStyle name="Percent 4 2 2" xfId="1745"/>
    <cellStyle name="Percent 4 2 2 2" xfId="1746"/>
    <cellStyle name="Percent 4 2 2 2 2" xfId="1747"/>
    <cellStyle name="Percent 4 2 2 2 3" xfId="1748"/>
    <cellStyle name="Percent 4 2 2 3" xfId="1749"/>
    <cellStyle name="Percent 4 2 2 3 2" xfId="1750"/>
    <cellStyle name="Percent 4 2 2 4" xfId="1751"/>
    <cellStyle name="Percent 4 2 2 4 2" xfId="1752"/>
    <cellStyle name="Percent 4 2 2 5" xfId="1753"/>
    <cellStyle name="Percent 4 2 2 6" xfId="1754"/>
    <cellStyle name="Percent 4 2 3" xfId="1755"/>
    <cellStyle name="Percent 4 2 3 2" xfId="1756"/>
    <cellStyle name="Percent 4 2 3 3" xfId="1757"/>
    <cellStyle name="Percent 4 2 4" xfId="1758"/>
    <cellStyle name="Percent 4 2 4 2" xfId="1759"/>
    <cellStyle name="Percent 4 2 4 3" xfId="1760"/>
    <cellStyle name="Percent 4 2 5" xfId="1761"/>
    <cellStyle name="Percent 4 2 5 2" xfId="1762"/>
    <cellStyle name="Percent 4 2 6" xfId="1763"/>
    <cellStyle name="Percent 4 2 7" xfId="1764"/>
    <cellStyle name="Percent 4 3" xfId="1765"/>
    <cellStyle name="Percent 4 4" xfId="1766"/>
    <cellStyle name="Percent 40" xfId="1767"/>
    <cellStyle name="Percent 41" xfId="1768"/>
    <cellStyle name="Percent 42" xfId="1769"/>
    <cellStyle name="Percent 43" xfId="1770"/>
    <cellStyle name="Percent 44" xfId="1771"/>
    <cellStyle name="Percent 45" xfId="1772"/>
    <cellStyle name="Percent 46" xfId="1773"/>
    <cellStyle name="Percent 47" xfId="1774"/>
    <cellStyle name="Percent 48" xfId="11"/>
    <cellStyle name="Percent 49" xfId="1775"/>
    <cellStyle name="Percent 5" xfId="1776"/>
    <cellStyle name="Percent 5 2" xfId="1777"/>
    <cellStyle name="Percent 50" xfId="1778"/>
    <cellStyle name="Percent 50 2" xfId="21"/>
    <cellStyle name="Percent 51" xfId="1779"/>
    <cellStyle name="Percent 52" xfId="1780"/>
    <cellStyle name="Percent 53" xfId="1781"/>
    <cellStyle name="Percent 54" xfId="1782"/>
    <cellStyle name="Percent 55" xfId="1783"/>
    <cellStyle name="Percent 56" xfId="1784"/>
    <cellStyle name="Percent 57" xfId="1785"/>
    <cellStyle name="Percent 58" xfId="1786"/>
    <cellStyle name="Percent 59" xfId="1787"/>
    <cellStyle name="Percent 6" xfId="1788"/>
    <cellStyle name="Percent 6 2" xfId="1789"/>
    <cellStyle name="Percent 60" xfId="1790"/>
    <cellStyle name="Percent 61" xfId="1791"/>
    <cellStyle name="Percent 62" xfId="1792"/>
    <cellStyle name="Percent 63" xfId="1793"/>
    <cellStyle name="Percent 64" xfId="1794"/>
    <cellStyle name="Percent 65" xfId="1795"/>
    <cellStyle name="Percent 66" xfId="1796"/>
    <cellStyle name="Percent 67" xfId="1797"/>
    <cellStyle name="Percent 7" xfId="1798"/>
    <cellStyle name="Percent 7 2" xfId="1799"/>
    <cellStyle name="Percent 7 2 2" xfId="1800"/>
    <cellStyle name="Percent 7 2 3" xfId="1801"/>
    <cellStyle name="Percent 7 2 4" xfId="1802"/>
    <cellStyle name="Percent 7 3" xfId="1803"/>
    <cellStyle name="Percent 7 3 2" xfId="1804"/>
    <cellStyle name="Percent 7 3 3" xfId="1805"/>
    <cellStyle name="Percent 7 4" xfId="1806"/>
    <cellStyle name="Percent 7 5" xfId="1807"/>
    <cellStyle name="Percent 7 6" xfId="1808"/>
    <cellStyle name="Percent 8" xfId="1809"/>
    <cellStyle name="Percent 8 2" xfId="1810"/>
    <cellStyle name="Percent 8 3" xfId="1811"/>
    <cellStyle name="Percent 9" xfId="1812"/>
    <cellStyle name="Percent 9 2" xfId="1813"/>
    <cellStyle name="Percent 9 3" xfId="1814"/>
    <cellStyle name="SAPBEXaggData" xfId="1815"/>
    <cellStyle name="SAPBEXaggDataEmph" xfId="1816"/>
    <cellStyle name="SAPBEXaggItem" xfId="1817"/>
    <cellStyle name="SAPBEXaggItemX" xfId="1818"/>
    <cellStyle name="SAPBEXchaText" xfId="1819"/>
    <cellStyle name="SAPBEXchaText 2" xfId="1820"/>
    <cellStyle name="SAPBEXchaText 2 2" xfId="1821"/>
    <cellStyle name="SAPBEXchaText 2 2 2" xfId="1822"/>
    <cellStyle name="SAPBEXchaText 2 2 3" xfId="1823"/>
    <cellStyle name="SAPBEXchaText 2 2 4" xfId="1824"/>
    <cellStyle name="SAPBEXchaText 2 3" xfId="1825"/>
    <cellStyle name="SAPBEXchaText 2 3 2" xfId="1826"/>
    <cellStyle name="SAPBEXchaText 2 4" xfId="1827"/>
    <cellStyle name="SAPBEXchaText 2 5" xfId="1828"/>
    <cellStyle name="SAPBEXchaText 2 6" xfId="1829"/>
    <cellStyle name="SAPBEXchaText 3" xfId="1830"/>
    <cellStyle name="SAPBEXchaText 3 2" xfId="1831"/>
    <cellStyle name="SAPBEXchaText 3 3" xfId="1832"/>
    <cellStyle name="SAPBEXchaText 3 4" xfId="1833"/>
    <cellStyle name="SAPBEXchaText 4" xfId="1834"/>
    <cellStyle name="SAPBEXchaText 4 2" xfId="1835"/>
    <cellStyle name="SAPBEXchaText 4 3" xfId="1836"/>
    <cellStyle name="SAPBEXchaText 4 4" xfId="1837"/>
    <cellStyle name="SAPBEXchaText 5" xfId="1838"/>
    <cellStyle name="SAPBEXchaText 5 2" xfId="1839"/>
    <cellStyle name="SAPBEXchaText 5 3" xfId="1840"/>
    <cellStyle name="SAPBEXchaText 5 4" xfId="1841"/>
    <cellStyle name="SAPBEXchaText 6" xfId="1842"/>
    <cellStyle name="SAPBEXchaText 7" xfId="1843"/>
    <cellStyle name="SAPBEXchaText 8" xfId="1844"/>
    <cellStyle name="SAPBEXexcBad7" xfId="1845"/>
    <cellStyle name="SAPBEXexcBad8" xfId="1846"/>
    <cellStyle name="SAPBEXexcBad9" xfId="1847"/>
    <cellStyle name="SAPBEXexcCritical4" xfId="1848"/>
    <cellStyle name="SAPBEXexcCritical5" xfId="1849"/>
    <cellStyle name="SAPBEXexcCritical6" xfId="1850"/>
    <cellStyle name="SAPBEXexcGood1" xfId="1851"/>
    <cellStyle name="SAPBEXexcGood2" xfId="1852"/>
    <cellStyle name="SAPBEXexcGood3" xfId="1853"/>
    <cellStyle name="SAPBEXfilterDrill" xfId="1854"/>
    <cellStyle name="SAPBEXfilterItem" xfId="1855"/>
    <cellStyle name="SAPBEXfilterText" xfId="1856"/>
    <cellStyle name="SAPBEXformats" xfId="1857"/>
    <cellStyle name="SAPBEXformats 2" xfId="1858"/>
    <cellStyle name="SAPBEXformats 2 2" xfId="1859"/>
    <cellStyle name="SAPBEXformats 2 2 2" xfId="1860"/>
    <cellStyle name="SAPBEXformats 2 2 3" xfId="1861"/>
    <cellStyle name="SAPBEXformats 2 2 4" xfId="1862"/>
    <cellStyle name="SAPBEXformats 2 3" xfId="1863"/>
    <cellStyle name="SAPBEXformats 2 3 2" xfId="1864"/>
    <cellStyle name="SAPBEXformats 2 4" xfId="1865"/>
    <cellStyle name="SAPBEXformats 2 5" xfId="1866"/>
    <cellStyle name="SAPBEXformats 2 6" xfId="1867"/>
    <cellStyle name="SAPBEXformats 3" xfId="1868"/>
    <cellStyle name="SAPBEXformats 3 2" xfId="1869"/>
    <cellStyle name="SAPBEXformats 3 3" xfId="1870"/>
    <cellStyle name="SAPBEXformats 3 4" xfId="1871"/>
    <cellStyle name="SAPBEXformats 4" xfId="1872"/>
    <cellStyle name="SAPBEXformats 4 2" xfId="1873"/>
    <cellStyle name="SAPBEXformats 4 3" xfId="1874"/>
    <cellStyle name="SAPBEXformats 4 4" xfId="1875"/>
    <cellStyle name="SAPBEXformats 5" xfId="1876"/>
    <cellStyle name="SAPBEXformats 5 2" xfId="1877"/>
    <cellStyle name="SAPBEXformats 5 3" xfId="1878"/>
    <cellStyle name="SAPBEXformats 5 4" xfId="1879"/>
    <cellStyle name="SAPBEXformats 6" xfId="1880"/>
    <cellStyle name="SAPBEXformats 7" xfId="1881"/>
    <cellStyle name="SAPBEXformats 8" xfId="1882"/>
    <cellStyle name="SAPBEXheaderItem" xfId="1883"/>
    <cellStyle name="SAPBEXheaderItem 2" xfId="1884"/>
    <cellStyle name="SAPBEXheaderText" xfId="1885"/>
    <cellStyle name="SAPBEXheaderText 2" xfId="1886"/>
    <cellStyle name="SAPBEXHLevel0" xfId="1887"/>
    <cellStyle name="SAPBEXHLevel0 2" xfId="1888"/>
    <cellStyle name="SAPBEXHLevel0 2 2" xfId="1889"/>
    <cellStyle name="SAPBEXHLevel0 2 2 2" xfId="1890"/>
    <cellStyle name="SAPBEXHLevel0 2 2 3" xfId="1891"/>
    <cellStyle name="SAPBEXHLevel0 2 2 4" xfId="1892"/>
    <cellStyle name="SAPBEXHLevel0 2 3" xfId="1893"/>
    <cellStyle name="SAPBEXHLevel0 2 3 2" xfId="1894"/>
    <cellStyle name="SAPBEXHLevel0 2 4" xfId="1895"/>
    <cellStyle name="SAPBEXHLevel0 2 5" xfId="1896"/>
    <cellStyle name="SAPBEXHLevel0 2 6" xfId="1897"/>
    <cellStyle name="SAPBEXHLevel0 3" xfId="1898"/>
    <cellStyle name="SAPBEXHLevel0 3 2" xfId="1899"/>
    <cellStyle name="SAPBEXHLevel0 3 3" xfId="1900"/>
    <cellStyle name="SAPBEXHLevel0 3 4" xfId="1901"/>
    <cellStyle name="SAPBEXHLevel0 4" xfId="1902"/>
    <cellStyle name="SAPBEXHLevel0 4 2" xfId="1903"/>
    <cellStyle name="SAPBEXHLevel0 4 3" xfId="1904"/>
    <cellStyle name="SAPBEXHLevel0 4 4" xfId="1905"/>
    <cellStyle name="SAPBEXHLevel0 5" xfId="1906"/>
    <cellStyle name="SAPBEXHLevel0 5 2" xfId="1907"/>
    <cellStyle name="SAPBEXHLevel0 5 3" xfId="1908"/>
    <cellStyle name="SAPBEXHLevel0 5 4" xfId="1909"/>
    <cellStyle name="SAPBEXHLevel0 6" xfId="1910"/>
    <cellStyle name="SAPBEXHLevel0 7" xfId="1911"/>
    <cellStyle name="SAPBEXHLevel0 8" xfId="1912"/>
    <cellStyle name="SAPBEXHLevel0X" xfId="1913"/>
    <cellStyle name="SAPBEXHLevel0X 2" xfId="1914"/>
    <cellStyle name="SAPBEXHLevel0X 2 2" xfId="1915"/>
    <cellStyle name="SAPBEXHLevel0X 2 2 2" xfId="1916"/>
    <cellStyle name="SAPBEXHLevel0X 2 2 3" xfId="1917"/>
    <cellStyle name="SAPBEXHLevel0X 2 2 4" xfId="1918"/>
    <cellStyle name="SAPBEXHLevel0X 2 3" xfId="1919"/>
    <cellStyle name="SAPBEXHLevel0X 2 3 2" xfId="1920"/>
    <cellStyle name="SAPBEXHLevel0X 2 4" xfId="1921"/>
    <cellStyle name="SAPBEXHLevel0X 2 5" xfId="1922"/>
    <cellStyle name="SAPBEXHLevel0X 2 6" xfId="1923"/>
    <cellStyle name="SAPBEXHLevel0X 3" xfId="1924"/>
    <cellStyle name="SAPBEXHLevel0X 3 2" xfId="1925"/>
    <cellStyle name="SAPBEXHLevel0X 3 3" xfId="1926"/>
    <cellStyle name="SAPBEXHLevel0X 3 4" xfId="1927"/>
    <cellStyle name="SAPBEXHLevel0X 4" xfId="1928"/>
    <cellStyle name="SAPBEXHLevel0X 4 2" xfId="1929"/>
    <cellStyle name="SAPBEXHLevel0X 4 3" xfId="1930"/>
    <cellStyle name="SAPBEXHLevel0X 4 4" xfId="1931"/>
    <cellStyle name="SAPBEXHLevel0X 5" xfId="1932"/>
    <cellStyle name="SAPBEXHLevel0X 5 2" xfId="1933"/>
    <cellStyle name="SAPBEXHLevel0X 5 3" xfId="1934"/>
    <cellStyle name="SAPBEXHLevel0X 5 4" xfId="1935"/>
    <cellStyle name="SAPBEXHLevel0X 6" xfId="1936"/>
    <cellStyle name="SAPBEXHLevel0X 7" xfId="1937"/>
    <cellStyle name="SAPBEXHLevel0X 8" xfId="1938"/>
    <cellStyle name="SAPBEXHLevel1" xfId="1939"/>
    <cellStyle name="SAPBEXHLevel1 2" xfId="1940"/>
    <cellStyle name="SAPBEXHLevel1 2 2" xfId="1941"/>
    <cellStyle name="SAPBEXHLevel1 2 2 2" xfId="1942"/>
    <cellStyle name="SAPBEXHLevel1 2 2 3" xfId="1943"/>
    <cellStyle name="SAPBEXHLevel1 2 2 4" xfId="1944"/>
    <cellStyle name="SAPBEXHLevel1 2 3" xfId="1945"/>
    <cellStyle name="SAPBEXHLevel1 2 3 2" xfId="1946"/>
    <cellStyle name="SAPBEXHLevel1 2 4" xfId="1947"/>
    <cellStyle name="SAPBEXHLevel1 2 5" xfId="1948"/>
    <cellStyle name="SAPBEXHLevel1 2 6" xfId="1949"/>
    <cellStyle name="SAPBEXHLevel1 3" xfId="1950"/>
    <cellStyle name="SAPBEXHLevel1 3 2" xfId="1951"/>
    <cellStyle name="SAPBEXHLevel1 3 3" xfId="1952"/>
    <cellStyle name="SAPBEXHLevel1 3 4" xfId="1953"/>
    <cellStyle name="SAPBEXHLevel1 4" xfId="1954"/>
    <cellStyle name="SAPBEXHLevel1 4 2" xfId="1955"/>
    <cellStyle name="SAPBEXHLevel1 4 3" xfId="1956"/>
    <cellStyle name="SAPBEXHLevel1 4 4" xfId="1957"/>
    <cellStyle name="SAPBEXHLevel1 5" xfId="1958"/>
    <cellStyle name="SAPBEXHLevel1 5 2" xfId="1959"/>
    <cellStyle name="SAPBEXHLevel1 5 3" xfId="1960"/>
    <cellStyle name="SAPBEXHLevel1 5 4" xfId="1961"/>
    <cellStyle name="SAPBEXHLevel1 6" xfId="1962"/>
    <cellStyle name="SAPBEXHLevel1 7" xfId="1963"/>
    <cellStyle name="SAPBEXHLevel1 8" xfId="1964"/>
    <cellStyle name="SAPBEXHLevel1X" xfId="1965"/>
    <cellStyle name="SAPBEXHLevel1X 2" xfId="1966"/>
    <cellStyle name="SAPBEXHLevel1X 2 2" xfId="1967"/>
    <cellStyle name="SAPBEXHLevel1X 2 2 2" xfId="1968"/>
    <cellStyle name="SAPBEXHLevel1X 2 2 3" xfId="1969"/>
    <cellStyle name="SAPBEXHLevel1X 2 2 4" xfId="1970"/>
    <cellStyle name="SAPBEXHLevel1X 2 3" xfId="1971"/>
    <cellStyle name="SAPBEXHLevel1X 2 3 2" xfId="1972"/>
    <cellStyle name="SAPBEXHLevel1X 2 4" xfId="1973"/>
    <cellStyle name="SAPBEXHLevel1X 2 5" xfId="1974"/>
    <cellStyle name="SAPBEXHLevel1X 2 6" xfId="1975"/>
    <cellStyle name="SAPBEXHLevel1X 3" xfId="1976"/>
    <cellStyle name="SAPBEXHLevel1X 3 2" xfId="1977"/>
    <cellStyle name="SAPBEXHLevel1X 3 3" xfId="1978"/>
    <cellStyle name="SAPBEXHLevel1X 3 4" xfId="1979"/>
    <cellStyle name="SAPBEXHLevel1X 4" xfId="1980"/>
    <cellStyle name="SAPBEXHLevel1X 4 2" xfId="1981"/>
    <cellStyle name="SAPBEXHLevel1X 4 3" xfId="1982"/>
    <cellStyle name="SAPBEXHLevel1X 4 4" xfId="1983"/>
    <cellStyle name="SAPBEXHLevel1X 5" xfId="1984"/>
    <cellStyle name="SAPBEXHLevel1X 5 2" xfId="1985"/>
    <cellStyle name="SAPBEXHLevel1X 5 3" xfId="1986"/>
    <cellStyle name="SAPBEXHLevel1X 5 4" xfId="1987"/>
    <cellStyle name="SAPBEXHLevel1X 6" xfId="1988"/>
    <cellStyle name="SAPBEXHLevel1X 7" xfId="1989"/>
    <cellStyle name="SAPBEXHLevel1X 8" xfId="1990"/>
    <cellStyle name="SAPBEXHLevel2" xfId="1991"/>
    <cellStyle name="SAPBEXHLevel2 2" xfId="1992"/>
    <cellStyle name="SAPBEXHLevel2 2 2" xfId="1993"/>
    <cellStyle name="SAPBEXHLevel2 2 2 2" xfId="1994"/>
    <cellStyle name="SAPBEXHLevel2 2 2 3" xfId="1995"/>
    <cellStyle name="SAPBEXHLevel2 2 2 4" xfId="1996"/>
    <cellStyle name="SAPBEXHLevel2 2 3" xfId="1997"/>
    <cellStyle name="SAPBEXHLevel2 2 3 2" xfId="1998"/>
    <cellStyle name="SAPBEXHLevel2 2 4" xfId="1999"/>
    <cellStyle name="SAPBEXHLevel2 2 5" xfId="2000"/>
    <cellStyle name="SAPBEXHLevel2 2 6" xfId="2001"/>
    <cellStyle name="SAPBEXHLevel2 3" xfId="2002"/>
    <cellStyle name="SAPBEXHLevel2 3 2" xfId="2003"/>
    <cellStyle name="SAPBEXHLevel2 3 3" xfId="2004"/>
    <cellStyle name="SAPBEXHLevel2 3 4" xfId="2005"/>
    <cellStyle name="SAPBEXHLevel2 4" xfId="2006"/>
    <cellStyle name="SAPBEXHLevel2 4 2" xfId="2007"/>
    <cellStyle name="SAPBEXHLevel2 4 3" xfId="2008"/>
    <cellStyle name="SAPBEXHLevel2 4 4" xfId="2009"/>
    <cellStyle name="SAPBEXHLevel2 5" xfId="2010"/>
    <cellStyle name="SAPBEXHLevel2 5 2" xfId="2011"/>
    <cellStyle name="SAPBEXHLevel2 5 3" xfId="2012"/>
    <cellStyle name="SAPBEXHLevel2 5 4" xfId="2013"/>
    <cellStyle name="SAPBEXHLevel2 6" xfId="2014"/>
    <cellStyle name="SAPBEXHLevel2 7" xfId="2015"/>
    <cellStyle name="SAPBEXHLevel2 8" xfId="2016"/>
    <cellStyle name="SAPBEXHLevel2X" xfId="2017"/>
    <cellStyle name="SAPBEXHLevel2X 2" xfId="2018"/>
    <cellStyle name="SAPBEXHLevel2X 2 2" xfId="2019"/>
    <cellStyle name="SAPBEXHLevel2X 2 2 2" xfId="2020"/>
    <cellStyle name="SAPBEXHLevel2X 2 2 3" xfId="2021"/>
    <cellStyle name="SAPBEXHLevel2X 2 2 4" xfId="2022"/>
    <cellStyle name="SAPBEXHLevel2X 2 3" xfId="2023"/>
    <cellStyle name="SAPBEXHLevel2X 2 3 2" xfId="2024"/>
    <cellStyle name="SAPBEXHLevel2X 2 4" xfId="2025"/>
    <cellStyle name="SAPBEXHLevel2X 2 5" xfId="2026"/>
    <cellStyle name="SAPBEXHLevel2X 2 6" xfId="2027"/>
    <cellStyle name="SAPBEXHLevel2X 3" xfId="2028"/>
    <cellStyle name="SAPBEXHLevel2X 3 2" xfId="2029"/>
    <cellStyle name="SAPBEXHLevel2X 3 3" xfId="2030"/>
    <cellStyle name="SAPBEXHLevel2X 3 4" xfId="2031"/>
    <cellStyle name="SAPBEXHLevel2X 4" xfId="2032"/>
    <cellStyle name="SAPBEXHLevel2X 4 2" xfId="2033"/>
    <cellStyle name="SAPBEXHLevel2X 4 3" xfId="2034"/>
    <cellStyle name="SAPBEXHLevel2X 4 4" xfId="2035"/>
    <cellStyle name="SAPBEXHLevel2X 5" xfId="2036"/>
    <cellStyle name="SAPBEXHLevel2X 5 2" xfId="2037"/>
    <cellStyle name="SAPBEXHLevel2X 5 3" xfId="2038"/>
    <cellStyle name="SAPBEXHLevel2X 5 4" xfId="2039"/>
    <cellStyle name="SAPBEXHLevel2X 6" xfId="2040"/>
    <cellStyle name="SAPBEXHLevel2X 7" xfId="2041"/>
    <cellStyle name="SAPBEXHLevel2X 8" xfId="2042"/>
    <cellStyle name="SAPBEXHLevel3" xfId="2043"/>
    <cellStyle name="SAPBEXHLevel3 2" xfId="2044"/>
    <cellStyle name="SAPBEXHLevel3 2 2" xfId="2045"/>
    <cellStyle name="SAPBEXHLevel3 2 2 2" xfId="2046"/>
    <cellStyle name="SAPBEXHLevel3 2 2 3" xfId="2047"/>
    <cellStyle name="SAPBEXHLevel3 2 2 4" xfId="2048"/>
    <cellStyle name="SAPBEXHLevel3 2 3" xfId="2049"/>
    <cellStyle name="SAPBEXHLevel3 2 3 2" xfId="2050"/>
    <cellStyle name="SAPBEXHLevel3 2 4" xfId="2051"/>
    <cellStyle name="SAPBEXHLevel3 2 5" xfId="2052"/>
    <cellStyle name="SAPBEXHLevel3 2 6" xfId="2053"/>
    <cellStyle name="SAPBEXHLevel3 3" xfId="2054"/>
    <cellStyle name="SAPBEXHLevel3 3 2" xfId="2055"/>
    <cellStyle name="SAPBEXHLevel3 3 3" xfId="2056"/>
    <cellStyle name="SAPBEXHLevel3 3 4" xfId="2057"/>
    <cellStyle name="SAPBEXHLevel3 4" xfId="2058"/>
    <cellStyle name="SAPBEXHLevel3 4 2" xfId="2059"/>
    <cellStyle name="SAPBEXHLevel3 4 3" xfId="2060"/>
    <cellStyle name="SAPBEXHLevel3 4 4" xfId="2061"/>
    <cellStyle name="SAPBEXHLevel3 5" xfId="2062"/>
    <cellStyle name="SAPBEXHLevel3 5 2" xfId="2063"/>
    <cellStyle name="SAPBEXHLevel3 5 3" xfId="2064"/>
    <cellStyle name="SAPBEXHLevel3 5 4" xfId="2065"/>
    <cellStyle name="SAPBEXHLevel3 6" xfId="2066"/>
    <cellStyle name="SAPBEXHLevel3 7" xfId="2067"/>
    <cellStyle name="SAPBEXHLevel3 8" xfId="2068"/>
    <cellStyle name="SAPBEXHLevel3X" xfId="2069"/>
    <cellStyle name="SAPBEXHLevel3X 2" xfId="2070"/>
    <cellStyle name="SAPBEXHLevel3X 2 2" xfId="2071"/>
    <cellStyle name="SAPBEXHLevel3X 2 2 2" xfId="2072"/>
    <cellStyle name="SAPBEXHLevel3X 2 2 3" xfId="2073"/>
    <cellStyle name="SAPBEXHLevel3X 2 2 4" xfId="2074"/>
    <cellStyle name="SAPBEXHLevel3X 2 3" xfId="2075"/>
    <cellStyle name="SAPBEXHLevel3X 2 3 2" xfId="2076"/>
    <cellStyle name="SAPBEXHLevel3X 2 4" xfId="2077"/>
    <cellStyle name="SAPBEXHLevel3X 2 5" xfId="2078"/>
    <cellStyle name="SAPBEXHLevel3X 2 6" xfId="2079"/>
    <cellStyle name="SAPBEXHLevel3X 3" xfId="2080"/>
    <cellStyle name="SAPBEXHLevel3X 3 2" xfId="2081"/>
    <cellStyle name="SAPBEXHLevel3X 3 3" xfId="2082"/>
    <cellStyle name="SAPBEXHLevel3X 3 4" xfId="2083"/>
    <cellStyle name="SAPBEXHLevel3X 4" xfId="2084"/>
    <cellStyle name="SAPBEXHLevel3X 4 2" xfId="2085"/>
    <cellStyle name="SAPBEXHLevel3X 4 3" xfId="2086"/>
    <cellStyle name="SAPBEXHLevel3X 4 4" xfId="2087"/>
    <cellStyle name="SAPBEXHLevel3X 5" xfId="2088"/>
    <cellStyle name="SAPBEXHLevel3X 5 2" xfId="2089"/>
    <cellStyle name="SAPBEXHLevel3X 5 3" xfId="2090"/>
    <cellStyle name="SAPBEXHLevel3X 5 4" xfId="2091"/>
    <cellStyle name="SAPBEXHLevel3X 6" xfId="2092"/>
    <cellStyle name="SAPBEXHLevel3X 7" xfId="2093"/>
    <cellStyle name="SAPBEXHLevel3X 8" xfId="2094"/>
    <cellStyle name="SAPBEXresData" xfId="2095"/>
    <cellStyle name="SAPBEXresDataEmph" xfId="2096"/>
    <cellStyle name="SAPBEXresItem" xfId="2097"/>
    <cellStyle name="SAPBEXresItemX" xfId="2098"/>
    <cellStyle name="SAPBEXstdData" xfId="2099"/>
    <cellStyle name="SAPBEXstdDataEmph" xfId="2100"/>
    <cellStyle name="SAPBEXstdItem" xfId="2101"/>
    <cellStyle name="SAPBEXstdItem 2" xfId="2102"/>
    <cellStyle name="SAPBEXstdItem 2 2" xfId="2103"/>
    <cellStyle name="SAPBEXstdItem 2 2 2" xfId="2104"/>
    <cellStyle name="SAPBEXstdItem 2 2 3" xfId="2105"/>
    <cellStyle name="SAPBEXstdItem 2 2 4" xfId="2106"/>
    <cellStyle name="SAPBEXstdItem 2 3" xfId="2107"/>
    <cellStyle name="SAPBEXstdItem 2 3 2" xfId="2108"/>
    <cellStyle name="SAPBEXstdItem 2 4" xfId="2109"/>
    <cellStyle name="SAPBEXstdItem 2 5" xfId="2110"/>
    <cellStyle name="SAPBEXstdItem 2 6" xfId="2111"/>
    <cellStyle name="SAPBEXstdItem 3" xfId="2112"/>
    <cellStyle name="SAPBEXstdItem 3 2" xfId="2113"/>
    <cellStyle name="SAPBEXstdItem 3 3" xfId="2114"/>
    <cellStyle name="SAPBEXstdItem 3 4" xfId="2115"/>
    <cellStyle name="SAPBEXstdItem 4" xfId="2116"/>
    <cellStyle name="SAPBEXstdItem 4 2" xfId="2117"/>
    <cellStyle name="SAPBEXstdItem 4 3" xfId="2118"/>
    <cellStyle name="SAPBEXstdItem 4 4" xfId="2119"/>
    <cellStyle name="SAPBEXstdItem 5" xfId="2120"/>
    <cellStyle name="SAPBEXstdItem 5 2" xfId="2121"/>
    <cellStyle name="SAPBEXstdItem 5 3" xfId="2122"/>
    <cellStyle name="SAPBEXstdItem 5 4" xfId="2123"/>
    <cellStyle name="SAPBEXstdItem 6" xfId="2124"/>
    <cellStyle name="SAPBEXstdItem 7" xfId="2125"/>
    <cellStyle name="SAPBEXstdItem 8" xfId="2126"/>
    <cellStyle name="SAPBEXstdItemX" xfId="2127"/>
    <cellStyle name="SAPBEXstdItemX 2" xfId="2128"/>
    <cellStyle name="SAPBEXstdItemX 2 2" xfId="2129"/>
    <cellStyle name="SAPBEXstdItemX 2 2 2" xfId="2130"/>
    <cellStyle name="SAPBEXstdItemX 2 2 3" xfId="2131"/>
    <cellStyle name="SAPBEXstdItemX 2 2 4" xfId="2132"/>
    <cellStyle name="SAPBEXstdItemX 2 3" xfId="2133"/>
    <cellStyle name="SAPBEXstdItemX 2 3 2" xfId="2134"/>
    <cellStyle name="SAPBEXstdItemX 2 4" xfId="2135"/>
    <cellStyle name="SAPBEXstdItemX 2 5" xfId="2136"/>
    <cellStyle name="SAPBEXstdItemX 2 6" xfId="2137"/>
    <cellStyle name="SAPBEXstdItemX 3" xfId="2138"/>
    <cellStyle name="SAPBEXstdItemX 3 2" xfId="2139"/>
    <cellStyle name="SAPBEXstdItemX 3 3" xfId="2140"/>
    <cellStyle name="SAPBEXstdItemX 3 4" xfId="2141"/>
    <cellStyle name="SAPBEXstdItemX 4" xfId="2142"/>
    <cellStyle name="SAPBEXstdItemX 4 2" xfId="2143"/>
    <cellStyle name="SAPBEXstdItemX 4 3" xfId="2144"/>
    <cellStyle name="SAPBEXstdItemX 4 4" xfId="2145"/>
    <cellStyle name="SAPBEXstdItemX 5" xfId="2146"/>
    <cellStyle name="SAPBEXstdItemX 5 2" xfId="2147"/>
    <cellStyle name="SAPBEXstdItemX 5 3" xfId="2148"/>
    <cellStyle name="SAPBEXstdItemX 5 4" xfId="2149"/>
    <cellStyle name="SAPBEXstdItemX 6" xfId="2150"/>
    <cellStyle name="SAPBEXstdItemX 7" xfId="2151"/>
    <cellStyle name="SAPBEXstdItemX 8" xfId="2152"/>
    <cellStyle name="SAPBEXtitle" xfId="2153"/>
    <cellStyle name="SAPBEXtitle 2" xfId="2154"/>
    <cellStyle name="SAPBEXtitle 3" xfId="2155"/>
    <cellStyle name="SAPBEXtitle 4" xfId="2156"/>
    <cellStyle name="SAPBEXundefined" xfId="2157"/>
    <cellStyle name="Style 23" xfId="2158"/>
    <cellStyle name="Style 23 2" xfId="2159"/>
    <cellStyle name="Title 2" xfId="2160"/>
    <cellStyle name="Title 3" xfId="2161"/>
    <cellStyle name="Total 2" xfId="2162"/>
    <cellStyle name="Total 3" xfId="2163"/>
    <cellStyle name="Warning Text 2" xfId="2164"/>
    <cellStyle name="Warning Text 3" xfId="2165"/>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5483453"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3" name="Rectangle 2"/>
        <xdr:cNvSpPr/>
      </xdr:nvSpPr>
      <xdr:spPr>
        <a:xfrm>
          <a:off x="232826" y="818540"/>
          <a:ext cx="524975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4" name="Rectangle 3"/>
        <xdr:cNvSpPr/>
      </xdr:nvSpPr>
      <xdr:spPr>
        <a:xfrm>
          <a:off x="613411" y="275200"/>
          <a:ext cx="0"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22607"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RM_V11_NEW_GA_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afety%20backup/2014%20IRM/LH%20CDM%20reports%20from%20MS/2006-2010%20Final%20OPA%20CDM%20Results.London%20Hydro%20Inc.%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nance/Department/Monthly%20Reconciliations/2008/12.08/Regulatory%20account%20reconciliations%20De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2%20STATS/Year%202012%20Elec%20Stats%20-%20Final%20resul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Reg AC summary"/>
      <sheetName val="10.1508 Summary"/>
      <sheetName val="10.1508 OMERS "/>
      <sheetName val="10.1508 OEB Cost Assess"/>
      <sheetName val="10.1509 "/>
      <sheetName val="10.1518 )"/>
      <sheetName val="10.1548"/>
      <sheetName val="10.1550 "/>
      <sheetName val="10.1555 "/>
      <sheetName val="10.1556"/>
      <sheetName val="1555 REC"/>
      <sheetName val="1556 REC"/>
      <sheetName val=" 1562  PILs  "/>
      <sheetName val=" 1592  PILs "/>
      <sheetName val="10.1590 Recoveries "/>
      <sheetName val="10.3416 - OPC"/>
      <sheetName val="10.3511"/>
      <sheetName val="10.1480"/>
      <sheetName val="10.34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lld scenarios"/>
      <sheetName val="Unbilled results"/>
      <sheetName val="Relationships"/>
      <sheetName val="SFR stats"/>
      <sheetName val="Customer Counts"/>
      <sheetName val="Manual Bills"/>
      <sheetName val="GL Corr"/>
      <sheetName val="GL"/>
      <sheetName val="Purchases &amp; Losses"/>
      <sheetName val="Distrib Stats &amp; Unbill Distrib"/>
      <sheetName val="Energy Stats "/>
      <sheetName val="Non-Comm Chgs"/>
      <sheetName val="Unbilled Energy"/>
      <sheetName val="RSVA gl"/>
      <sheetName val="RSVA"/>
      <sheetName val="RSVA accts"/>
      <sheetName val="GA Analysis"/>
      <sheetName val="COP"/>
      <sheetName val="GL Balances 2012"/>
      <sheetName val="Day 1 2 or 3 jnls"/>
      <sheetName val="IESO invoice distribution preli"/>
      <sheetName val="IESO invoice distribution"/>
      <sheetName val="IESO Credit forms"/>
      <sheetName val="IESO Credits"/>
      <sheetName val="FCLDE Transm Conn"/>
      <sheetName val="BalSheet Pres"/>
      <sheetName val="YE WP fixed price credits"/>
      <sheetName val="Board report"/>
      <sheetName val="YE FS Note 5"/>
      <sheetName val="YE present"/>
      <sheetName val="Customer Billing analysis"/>
      <sheetName val="StatsC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1">
          <cell r="C161">
            <v>-271500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1"/>
  <sheetViews>
    <sheetView topLeftCell="A10" workbookViewId="0">
      <selection activeCell="A51" sqref="A51"/>
    </sheetView>
  </sheetViews>
  <sheetFormatPr defaultRowHeight="14.25" x14ac:dyDescent="0.2"/>
  <cols>
    <col min="1" max="1" width="3.85546875" style="151" customWidth="1"/>
    <col min="2" max="2" width="21" style="151" customWidth="1"/>
    <col min="3" max="3" width="22.28515625" style="151" customWidth="1"/>
    <col min="4" max="4" width="48.140625" style="151" customWidth="1"/>
    <col min="5" max="5" width="9.140625" style="151"/>
    <col min="6" max="6" width="9.5703125" style="151" customWidth="1"/>
    <col min="7" max="16384" width="9.140625" style="151"/>
  </cols>
  <sheetData>
    <row r="3" spans="2:4" ht="26.25" x14ac:dyDescent="0.4">
      <c r="B3" s="150" t="s">
        <v>88</v>
      </c>
    </row>
    <row r="4" spans="2:4" ht="26.25" x14ac:dyDescent="0.4">
      <c r="B4" s="150" t="s">
        <v>108</v>
      </c>
    </row>
    <row r="7" spans="2:4" s="152" customFormat="1" ht="18.75" customHeight="1" x14ac:dyDescent="0.2">
      <c r="B7" s="155" t="s">
        <v>89</v>
      </c>
      <c r="C7" s="156" t="s">
        <v>90</v>
      </c>
    </row>
    <row r="8" spans="2:4" s="152" customFormat="1" ht="23.25" customHeight="1" x14ac:dyDescent="0.2">
      <c r="B8" s="155" t="s">
        <v>91</v>
      </c>
      <c r="C8" s="156" t="s">
        <v>92</v>
      </c>
    </row>
    <row r="9" spans="2:4" s="152" customFormat="1" ht="12.75" x14ac:dyDescent="0.2"/>
    <row r="11" spans="2:4" ht="4.5" customHeight="1" x14ac:dyDescent="0.2">
      <c r="B11" s="157"/>
      <c r="C11" s="157"/>
      <c r="D11" s="157"/>
    </row>
    <row r="12" spans="2:4" ht="31.5" customHeight="1" x14ac:dyDescent="0.25">
      <c r="B12" s="154" t="s">
        <v>93</v>
      </c>
    </row>
    <row r="14" spans="2:4" s="152" customFormat="1" ht="21.75" customHeight="1" x14ac:dyDescent="0.25">
      <c r="B14" s="159" t="s">
        <v>100</v>
      </c>
      <c r="C14" s="153" t="s">
        <v>106</v>
      </c>
    </row>
    <row r="15" spans="2:4" s="152" customFormat="1" ht="33.75" customHeight="1" x14ac:dyDescent="0.25">
      <c r="B15" s="158"/>
      <c r="C15" s="204" t="s">
        <v>105</v>
      </c>
      <c r="D15" s="205"/>
    </row>
    <row r="16" spans="2:4" s="152" customFormat="1" ht="21.75" customHeight="1" x14ac:dyDescent="0.25">
      <c r="B16" s="159" t="s">
        <v>94</v>
      </c>
      <c r="C16" s="153" t="s">
        <v>96</v>
      </c>
    </row>
    <row r="17" spans="2:4" s="152" customFormat="1" ht="45.75" customHeight="1" x14ac:dyDescent="0.25">
      <c r="B17" s="158"/>
      <c r="C17" s="204" t="s">
        <v>147</v>
      </c>
      <c r="D17" s="205"/>
    </row>
    <row r="18" spans="2:4" s="152" customFormat="1" ht="21.75" customHeight="1" x14ac:dyDescent="0.25">
      <c r="B18" s="159" t="s">
        <v>95</v>
      </c>
      <c r="C18" s="153" t="s">
        <v>107</v>
      </c>
    </row>
    <row r="19" spans="2:4" s="152" customFormat="1" ht="46.5" customHeight="1" x14ac:dyDescent="0.25">
      <c r="B19" s="158"/>
      <c r="C19" s="204" t="s">
        <v>99</v>
      </c>
      <c r="D19" s="205"/>
    </row>
    <row r="20" spans="2:4" ht="22.5" customHeight="1" x14ac:dyDescent="0.2"/>
    <row r="21" spans="2:4" ht="4.5" customHeight="1" x14ac:dyDescent="0.2">
      <c r="B21" s="157"/>
      <c r="C21" s="157"/>
      <c r="D21" s="157"/>
    </row>
  </sheetData>
  <mergeCells count="3">
    <mergeCell ref="C17:D17"/>
    <mergeCell ref="C19:D19"/>
    <mergeCell ref="C15:D15"/>
  </mergeCells>
  <hyperlinks>
    <hyperlink ref="B16" location="'Tab2-WMS CBR Class B allocation'!A1" display="Tab 2"/>
    <hyperlink ref="B18" location="'Tab3-GA Allocation New Class A'!A1" display="Tab 3"/>
    <hyperlink ref="B14" location="'Tab1-CBR New Class A allocation'!A1" display="Tab 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8"/>
  <sheetViews>
    <sheetView workbookViewId="0">
      <pane ySplit="3" topLeftCell="A43" activePane="bottomLeft" state="frozen"/>
      <selection pane="bottomLeft" activeCell="A93" sqref="A93"/>
    </sheetView>
  </sheetViews>
  <sheetFormatPr defaultRowHeight="15" x14ac:dyDescent="0.25"/>
  <cols>
    <col min="1" max="1" width="2.42578125" style="16" customWidth="1"/>
    <col min="2" max="2" width="29.7109375" customWidth="1"/>
    <col min="3" max="3" width="15.28515625" bestFit="1" customWidth="1"/>
    <col min="4" max="4" width="16.42578125" bestFit="1" customWidth="1"/>
    <col min="5" max="5" width="14.28515625" customWidth="1"/>
    <col min="6" max="6" width="15.5703125" customWidth="1"/>
    <col min="7" max="8" width="15" customWidth="1"/>
    <col min="9" max="10" width="13.42578125" customWidth="1"/>
    <col min="11" max="11" width="9.140625" style="16"/>
    <col min="12" max="17" width="14.7109375" style="16" customWidth="1"/>
    <col min="18" max="26" width="9.140625" style="16"/>
  </cols>
  <sheetData>
    <row r="1" spans="2:10" s="16" customFormat="1" x14ac:dyDescent="0.25"/>
    <row r="2" spans="2:10" s="16" customFormat="1" ht="18.75" x14ac:dyDescent="0.3">
      <c r="B2" s="161" t="s">
        <v>103</v>
      </c>
    </row>
    <row r="3" spans="2:10" s="16" customFormat="1" ht="22.5" customHeight="1" x14ac:dyDescent="0.25">
      <c r="B3" s="32" t="s">
        <v>104</v>
      </c>
    </row>
    <row r="4" spans="2:10" s="16" customFormat="1" ht="7.5" customHeight="1" x14ac:dyDescent="0.25">
      <c r="B4" s="32"/>
    </row>
    <row r="5" spans="2:10" s="16" customFormat="1" ht="17.25" customHeight="1" x14ac:dyDescent="0.25"/>
    <row r="6" spans="2:10" x14ac:dyDescent="0.25">
      <c r="B6" s="162" t="s">
        <v>101</v>
      </c>
      <c r="C6" s="16"/>
      <c r="D6" s="16"/>
      <c r="E6" s="16"/>
      <c r="F6" s="15">
        <f>+I67</f>
        <v>6406.2227886650817</v>
      </c>
      <c r="G6" s="16"/>
      <c r="H6" s="16"/>
      <c r="I6" s="16"/>
      <c r="J6" s="16"/>
    </row>
    <row r="7" spans="2:10" ht="15.75" x14ac:dyDescent="0.25">
      <c r="B7" s="160"/>
      <c r="C7" s="16"/>
      <c r="D7" s="16"/>
      <c r="E7" s="16"/>
      <c r="G7" s="16"/>
      <c r="H7" s="16"/>
      <c r="I7" s="16"/>
      <c r="J7" s="16"/>
    </row>
    <row r="8" spans="2:10" ht="24" customHeight="1" x14ac:dyDescent="0.25">
      <c r="B8" s="16"/>
      <c r="C8" s="163"/>
      <c r="D8" s="163"/>
      <c r="E8" s="163"/>
      <c r="F8" s="163"/>
      <c r="G8" s="16"/>
      <c r="H8" s="16"/>
      <c r="I8" s="16"/>
      <c r="J8" s="16"/>
    </row>
    <row r="9" spans="2:10" x14ac:dyDescent="0.25">
      <c r="B9" s="32" t="s">
        <v>109</v>
      </c>
      <c r="C9" s="16"/>
      <c r="D9" s="16"/>
      <c r="E9" s="16"/>
      <c r="F9" s="16"/>
      <c r="G9" s="16"/>
      <c r="H9" s="16"/>
      <c r="I9" s="16"/>
      <c r="J9" s="16"/>
    </row>
    <row r="10" spans="2:10" ht="5.25" customHeight="1" x14ac:dyDescent="0.25">
      <c r="B10" s="32"/>
      <c r="C10" s="16"/>
      <c r="D10" s="16"/>
      <c r="E10" s="16"/>
      <c r="F10" s="16"/>
      <c r="G10" s="16"/>
      <c r="H10" s="16"/>
      <c r="I10" s="16"/>
      <c r="J10" s="16"/>
    </row>
    <row r="11" spans="2:10" ht="18" customHeight="1" x14ac:dyDescent="0.25">
      <c r="B11" s="164" t="s">
        <v>109</v>
      </c>
      <c r="C11" s="165" t="s">
        <v>110</v>
      </c>
      <c r="D11" s="165" t="s">
        <v>111</v>
      </c>
      <c r="E11" s="165" t="s">
        <v>112</v>
      </c>
      <c r="F11" s="165" t="s">
        <v>113</v>
      </c>
      <c r="G11" s="16"/>
      <c r="H11" s="16"/>
      <c r="I11" s="16"/>
      <c r="J11" s="16"/>
    </row>
    <row r="12" spans="2:10" x14ac:dyDescent="0.25">
      <c r="B12" s="16" t="s">
        <v>114</v>
      </c>
      <c r="C12" s="163">
        <v>232974012.72153848</v>
      </c>
      <c r="D12" s="163">
        <v>246915797.21538463</v>
      </c>
      <c r="E12" s="163">
        <v>254664241.83076924</v>
      </c>
      <c r="F12" s="163">
        <f t="shared" ref="F12" si="0">SUM(C12:E12)</f>
        <v>734554051.76769233</v>
      </c>
      <c r="G12" s="16"/>
      <c r="H12" s="16"/>
      <c r="I12" s="16"/>
      <c r="J12" s="16"/>
    </row>
    <row r="13" spans="2:10" x14ac:dyDescent="0.25">
      <c r="B13" s="16" t="s">
        <v>115</v>
      </c>
      <c r="C13" s="163">
        <v>8057810.7857099548</v>
      </c>
      <c r="D13" s="163">
        <v>9730658.7952466868</v>
      </c>
      <c r="E13" s="163">
        <v>10057941.977341915</v>
      </c>
      <c r="F13" s="163">
        <f>SUM(C13:E13)</f>
        <v>27846411.558298558</v>
      </c>
      <c r="G13" s="16"/>
      <c r="H13" s="16"/>
      <c r="I13" s="16"/>
      <c r="J13" s="16"/>
    </row>
    <row r="14" spans="2:10" x14ac:dyDescent="0.25">
      <c r="B14" s="16" t="s">
        <v>116</v>
      </c>
      <c r="C14" s="166">
        <f>+C13/C12</f>
        <v>3.4586736484386482E-2</v>
      </c>
      <c r="D14" s="166">
        <f>+D13/D12</f>
        <v>3.9408814279949182E-2</v>
      </c>
      <c r="E14" s="166">
        <f>+E13/E12</f>
        <v>3.9494912615276663E-2</v>
      </c>
      <c r="F14" s="166"/>
      <c r="G14" s="16"/>
      <c r="H14" s="16"/>
      <c r="I14" s="16"/>
      <c r="J14" s="16"/>
    </row>
    <row r="15" spans="2:10" ht="5.25" customHeight="1" x14ac:dyDescent="0.25">
      <c r="B15" s="16"/>
      <c r="C15" s="166"/>
      <c r="D15" s="166"/>
      <c r="E15" s="166"/>
      <c r="F15" s="166"/>
      <c r="G15" s="16"/>
      <c r="H15" s="16"/>
      <c r="I15" s="16"/>
      <c r="J15" s="16"/>
    </row>
    <row r="16" spans="2:10" x14ac:dyDescent="0.25">
      <c r="B16" s="16" t="s">
        <v>117</v>
      </c>
      <c r="C16" s="167">
        <v>8671.33</v>
      </c>
      <c r="D16" s="167">
        <v>75532.259999999995</v>
      </c>
      <c r="E16" s="167">
        <v>75957.2</v>
      </c>
      <c r="F16" s="167">
        <f>SUM(C16:E16)</f>
        <v>160160.78999999998</v>
      </c>
      <c r="G16" s="16"/>
      <c r="H16" s="16"/>
      <c r="I16" s="16"/>
      <c r="J16" s="16"/>
    </row>
    <row r="17" spans="2:10" ht="18.75" customHeight="1" x14ac:dyDescent="0.25">
      <c r="B17" s="168" t="s">
        <v>118</v>
      </c>
      <c r="C17" s="169">
        <f>+C14*C16</f>
        <v>299.91300567915505</v>
      </c>
      <c r="D17" s="169">
        <f>+D14*D16</f>
        <v>2976.6368064848343</v>
      </c>
      <c r="E17" s="169">
        <f>+E14*E16</f>
        <v>2999.9229765010923</v>
      </c>
      <c r="F17" s="169">
        <f>SUM(C17:E17)</f>
        <v>6276.4727886650817</v>
      </c>
      <c r="G17" s="16"/>
      <c r="H17" s="16"/>
      <c r="I17" s="16"/>
      <c r="J17" s="16"/>
    </row>
    <row r="18" spans="2:10" s="16" customFormat="1" ht="4.5" customHeight="1" x14ac:dyDescent="0.25">
      <c r="B18" s="32"/>
      <c r="C18" s="170"/>
      <c r="D18" s="170"/>
      <c r="E18" s="170"/>
      <c r="F18" s="170"/>
    </row>
    <row r="19" spans="2:10" s="16" customFormat="1" ht="18.75" customHeight="1" x14ac:dyDescent="0.25">
      <c r="B19" s="171" t="s">
        <v>119</v>
      </c>
      <c r="C19" s="170"/>
      <c r="D19" s="170"/>
      <c r="E19" s="170"/>
      <c r="F19" s="170"/>
    </row>
    <row r="20" spans="2:10" ht="30.75" customHeight="1" x14ac:dyDescent="0.25">
      <c r="B20" s="16"/>
      <c r="C20" s="163"/>
      <c r="D20" s="163"/>
      <c r="E20" s="163"/>
      <c r="F20" s="163"/>
      <c r="G20" s="16"/>
      <c r="H20" s="16"/>
      <c r="I20" s="16"/>
      <c r="J20" s="16"/>
    </row>
    <row r="21" spans="2:10" x14ac:dyDescent="0.25">
      <c r="B21" s="32" t="s">
        <v>120</v>
      </c>
      <c r="C21" s="16"/>
      <c r="D21" s="16"/>
      <c r="E21" s="16"/>
      <c r="F21" s="16"/>
      <c r="G21" s="16"/>
      <c r="H21" s="16"/>
      <c r="I21" s="16"/>
      <c r="J21" s="16"/>
    </row>
    <row r="22" spans="2:10" ht="5.25" customHeight="1" x14ac:dyDescent="0.25">
      <c r="B22" s="32"/>
      <c r="C22" s="16"/>
      <c r="D22" s="16"/>
      <c r="E22" s="16"/>
      <c r="F22" s="16"/>
      <c r="G22" s="16"/>
      <c r="H22" s="16"/>
      <c r="I22" s="16"/>
      <c r="J22" s="16"/>
    </row>
    <row r="23" spans="2:10" ht="60" x14ac:dyDescent="0.25">
      <c r="B23" s="172" t="s">
        <v>121</v>
      </c>
      <c r="C23" s="172" t="s">
        <v>122</v>
      </c>
      <c r="D23" s="172" t="s">
        <v>123</v>
      </c>
      <c r="E23" s="172" t="s">
        <v>124</v>
      </c>
      <c r="F23" s="16"/>
      <c r="G23" s="16"/>
      <c r="H23" s="16"/>
      <c r="I23" s="16"/>
      <c r="J23" s="16"/>
    </row>
    <row r="24" spans="2:10" x14ac:dyDescent="0.25">
      <c r="B24" s="173" t="s">
        <v>41</v>
      </c>
      <c r="C24" s="174">
        <f>+C57</f>
        <v>1425.8294212659489</v>
      </c>
      <c r="D24" s="174">
        <f>+C62</f>
        <v>29.479999999999997</v>
      </c>
      <c r="E24" s="174">
        <f>SUM(C24:D24)</f>
        <v>1455.3094212659489</v>
      </c>
      <c r="F24" s="16"/>
      <c r="G24" s="16"/>
      <c r="H24" s="16"/>
      <c r="I24" s="16"/>
      <c r="J24" s="16"/>
    </row>
    <row r="25" spans="2:10" x14ac:dyDescent="0.25">
      <c r="B25" s="173" t="s">
        <v>40</v>
      </c>
      <c r="C25" s="174">
        <f>+D57</f>
        <v>1273.6229779133696</v>
      </c>
      <c r="D25" s="174">
        <f>+D62</f>
        <v>26.36</v>
      </c>
      <c r="E25" s="174">
        <f t="shared" ref="E25:E29" si="1">SUM(C25:D25)</f>
        <v>1299.9829779133695</v>
      </c>
      <c r="F25" s="16"/>
      <c r="G25" s="16"/>
      <c r="H25" s="16"/>
      <c r="I25" s="16"/>
      <c r="J25" s="16"/>
    </row>
    <row r="26" spans="2:10" x14ac:dyDescent="0.25">
      <c r="B26" s="173" t="s">
        <v>39</v>
      </c>
      <c r="C26" s="174">
        <f>+E57</f>
        <v>1851.35051617728</v>
      </c>
      <c r="D26" s="174">
        <f>+E62</f>
        <v>38.22</v>
      </c>
      <c r="E26" s="174">
        <f t="shared" si="1"/>
        <v>1889.5705161772801</v>
      </c>
      <c r="F26" s="16"/>
      <c r="G26" s="16"/>
      <c r="H26" s="16"/>
      <c r="I26" s="16"/>
      <c r="J26" s="16"/>
    </row>
    <row r="27" spans="2:10" x14ac:dyDescent="0.25">
      <c r="B27" s="173" t="s">
        <v>38</v>
      </c>
      <c r="C27" s="174">
        <f>+F57</f>
        <v>132.96068296540483</v>
      </c>
      <c r="D27" s="174">
        <f>+F62</f>
        <v>2.78</v>
      </c>
      <c r="E27" s="174">
        <f t="shared" si="1"/>
        <v>135.74068296540483</v>
      </c>
      <c r="F27" s="16"/>
      <c r="G27" s="16"/>
      <c r="H27" s="16"/>
      <c r="I27" s="16"/>
      <c r="J27" s="16"/>
    </row>
    <row r="28" spans="2:10" x14ac:dyDescent="0.25">
      <c r="B28" s="173" t="s">
        <v>37</v>
      </c>
      <c r="C28" s="174">
        <f>+G57</f>
        <v>429.12009443738953</v>
      </c>
      <c r="D28" s="174">
        <f>+G62</f>
        <v>8.83</v>
      </c>
      <c r="E28" s="174">
        <f t="shared" si="1"/>
        <v>437.95009443738951</v>
      </c>
      <c r="F28" s="16"/>
      <c r="G28" s="16"/>
      <c r="H28" s="16"/>
      <c r="I28" s="16"/>
      <c r="J28" s="16"/>
    </row>
    <row r="29" spans="2:10" x14ac:dyDescent="0.25">
      <c r="B29" s="173" t="s">
        <v>36</v>
      </c>
      <c r="C29" s="174">
        <f>+H57</f>
        <v>1163.5890959056887</v>
      </c>
      <c r="D29" s="174">
        <f>+H62</f>
        <v>24.080000000000002</v>
      </c>
      <c r="E29" s="174">
        <f t="shared" si="1"/>
        <v>1187.6690959056887</v>
      </c>
      <c r="F29" s="16"/>
      <c r="G29" s="16"/>
      <c r="H29" s="16"/>
      <c r="I29" s="16"/>
      <c r="J29" s="16"/>
    </row>
    <row r="30" spans="2:10" ht="15.75" thickBot="1" x14ac:dyDescent="0.3">
      <c r="B30" s="175" t="s">
        <v>5</v>
      </c>
      <c r="C30" s="176">
        <f>SUM(C24:C29)</f>
        <v>6276.4727886650817</v>
      </c>
      <c r="D30" s="176">
        <f t="shared" ref="D30:E30" si="2">SUM(D24:D29)</f>
        <v>129.75</v>
      </c>
      <c r="E30" s="176">
        <f t="shared" si="2"/>
        <v>6406.2227886650817</v>
      </c>
      <c r="F30" s="16"/>
      <c r="G30" s="16"/>
      <c r="H30" s="16"/>
      <c r="I30" s="16"/>
      <c r="J30" s="16"/>
    </row>
    <row r="31" spans="2:10" ht="30.75" customHeight="1" x14ac:dyDescent="0.25">
      <c r="B31" s="16"/>
      <c r="C31" s="163"/>
      <c r="D31" s="163"/>
      <c r="E31" s="163"/>
      <c r="F31" s="163"/>
      <c r="G31" s="16"/>
      <c r="H31" s="16"/>
      <c r="I31" s="16"/>
      <c r="J31" s="16"/>
    </row>
    <row r="32" spans="2:10" x14ac:dyDescent="0.25">
      <c r="B32" s="32" t="s">
        <v>125</v>
      </c>
      <c r="C32" s="16"/>
      <c r="D32" s="16"/>
      <c r="E32" s="16"/>
      <c r="F32" s="16"/>
      <c r="G32" s="16"/>
      <c r="H32" s="16"/>
      <c r="I32" s="16"/>
      <c r="J32" s="16"/>
    </row>
    <row r="33" spans="2:10" ht="5.25" customHeight="1" x14ac:dyDescent="0.25">
      <c r="B33" s="32"/>
      <c r="C33" s="16"/>
      <c r="D33" s="16"/>
      <c r="E33" s="16"/>
      <c r="F33" s="16"/>
      <c r="G33" s="16"/>
      <c r="H33" s="16"/>
      <c r="I33" s="16"/>
      <c r="J33" s="16"/>
    </row>
    <row r="34" spans="2:10" ht="31.5" customHeight="1" thickBot="1" x14ac:dyDescent="0.3">
      <c r="B34" s="209" t="s">
        <v>126</v>
      </c>
      <c r="C34" s="210"/>
      <c r="D34" s="177">
        <v>2015</v>
      </c>
      <c r="E34" s="16"/>
      <c r="F34" s="16"/>
      <c r="G34" s="16"/>
      <c r="H34" s="16"/>
      <c r="I34" s="16"/>
      <c r="J34" s="16"/>
    </row>
    <row r="35" spans="2:10" ht="15.75" thickBot="1" x14ac:dyDescent="0.3">
      <c r="B35" s="211" t="s">
        <v>127</v>
      </c>
      <c r="C35" s="212"/>
      <c r="D35" s="178">
        <f>+I70</f>
        <v>6276.4727886650817</v>
      </c>
      <c r="E35" s="16"/>
      <c r="F35" s="16"/>
      <c r="G35" s="16"/>
      <c r="H35" s="16"/>
      <c r="I35" s="16"/>
      <c r="J35" s="16"/>
    </row>
    <row r="36" spans="2:10" ht="15" customHeight="1" x14ac:dyDescent="0.25">
      <c r="B36" s="211" t="s">
        <v>128</v>
      </c>
      <c r="C36" s="212"/>
      <c r="D36" s="178">
        <f>+I71</f>
        <v>38.049999999999997</v>
      </c>
      <c r="E36" s="16"/>
      <c r="F36" s="16"/>
      <c r="G36" s="16"/>
      <c r="H36" s="16"/>
      <c r="I36" s="16"/>
      <c r="J36" s="16"/>
    </row>
    <row r="37" spans="2:10" x14ac:dyDescent="0.25">
      <c r="B37" s="179" t="s">
        <v>129</v>
      </c>
      <c r="C37" s="180"/>
      <c r="D37" s="181">
        <f>SUM(D35:D36)</f>
        <v>6314.5227886650819</v>
      </c>
      <c r="E37" s="16"/>
      <c r="F37" s="16"/>
      <c r="G37" s="16"/>
      <c r="H37" s="16"/>
      <c r="I37" s="16"/>
      <c r="J37" s="16"/>
    </row>
    <row r="38" spans="2:10" ht="30.75" customHeight="1" x14ac:dyDescent="0.25">
      <c r="B38" s="16"/>
      <c r="C38" s="163"/>
      <c r="D38" s="163"/>
      <c r="E38" s="163"/>
      <c r="F38" s="163"/>
      <c r="G38" s="16"/>
      <c r="H38" s="16"/>
      <c r="I38" s="16"/>
      <c r="J38" s="16"/>
    </row>
    <row r="39" spans="2:10" s="16" customFormat="1" x14ac:dyDescent="0.25">
      <c r="B39" s="32" t="s">
        <v>130</v>
      </c>
    </row>
    <row r="40" spans="2:10" s="16" customFormat="1" ht="5.25" customHeight="1" x14ac:dyDescent="0.25">
      <c r="B40" s="32"/>
    </row>
    <row r="41" spans="2:10" x14ac:dyDescent="0.25">
      <c r="B41" s="182"/>
      <c r="C41" s="182" t="s">
        <v>41</v>
      </c>
      <c r="D41" s="182" t="s">
        <v>40</v>
      </c>
      <c r="E41" s="182" t="s">
        <v>39</v>
      </c>
      <c r="F41" s="182" t="s">
        <v>38</v>
      </c>
      <c r="G41" s="182" t="s">
        <v>37</v>
      </c>
      <c r="H41" s="182" t="s">
        <v>36</v>
      </c>
      <c r="I41" s="183"/>
      <c r="J41" s="183"/>
    </row>
    <row r="42" spans="2:10" ht="45.75" thickBot="1" x14ac:dyDescent="0.3">
      <c r="B42" s="184" t="s">
        <v>131</v>
      </c>
      <c r="C42" s="184" t="s">
        <v>132</v>
      </c>
      <c r="D42" s="184" t="s">
        <v>132</v>
      </c>
      <c r="E42" s="184" t="s">
        <v>132</v>
      </c>
      <c r="F42" s="184" t="s">
        <v>132</v>
      </c>
      <c r="G42" s="184" t="s">
        <v>132</v>
      </c>
      <c r="H42" s="184" t="s">
        <v>132</v>
      </c>
      <c r="I42" s="185" t="s">
        <v>133</v>
      </c>
      <c r="J42" s="185" t="s">
        <v>134</v>
      </c>
    </row>
    <row r="43" spans="2:10" x14ac:dyDescent="0.25">
      <c r="B43" s="206" t="s">
        <v>135</v>
      </c>
      <c r="C43" s="207"/>
      <c r="D43" s="207"/>
      <c r="E43" s="207"/>
      <c r="F43" s="207"/>
      <c r="G43" s="207"/>
      <c r="H43" s="207"/>
      <c r="I43" s="207"/>
      <c r="J43" s="208"/>
    </row>
    <row r="44" spans="2:10" x14ac:dyDescent="0.25">
      <c r="B44" s="186">
        <v>42124</v>
      </c>
      <c r="C44" s="187">
        <v>1960267.9337999998</v>
      </c>
      <c r="D44" s="187">
        <v>1881205.0082999996</v>
      </c>
      <c r="E44" s="187">
        <v>1835839.79</v>
      </c>
      <c r="F44" s="187">
        <v>370719.01565995527</v>
      </c>
      <c r="G44" s="187">
        <v>268936.59999999998</v>
      </c>
      <c r="H44" s="187">
        <v>1740842.4379499999</v>
      </c>
      <c r="I44" s="188">
        <f>SUM(C44:H44)</f>
        <v>8057810.7857099548</v>
      </c>
      <c r="J44" s="188">
        <v>232974012.72153848</v>
      </c>
    </row>
    <row r="45" spans="2:10" x14ac:dyDescent="0.25">
      <c r="B45" s="186">
        <v>42155</v>
      </c>
      <c r="C45" s="187">
        <v>2200975.92765</v>
      </c>
      <c r="D45" s="187">
        <v>2010183.2099999997</v>
      </c>
      <c r="E45" s="187">
        <v>2818268.5853865761</v>
      </c>
      <c r="F45" s="187">
        <v>279768.37298215809</v>
      </c>
      <c r="G45" s="187">
        <v>587650.38232795254</v>
      </c>
      <c r="H45" s="187">
        <v>1833812.3168999997</v>
      </c>
      <c r="I45" s="188">
        <f t="shared" ref="I45:I46" si="3">SUM(C45:H45)</f>
        <v>9730658.7952466868</v>
      </c>
      <c r="J45" s="188">
        <v>246915797.21538463</v>
      </c>
    </row>
    <row r="46" spans="2:10" x14ac:dyDescent="0.25">
      <c r="B46" s="186">
        <v>42185</v>
      </c>
      <c r="C46" s="187">
        <v>2278460.6334000002</v>
      </c>
      <c r="D46" s="187">
        <v>1973698.3007999996</v>
      </c>
      <c r="E46" s="187">
        <v>3087544.6467273515</v>
      </c>
      <c r="F46" s="187">
        <v>112586.47594278282</v>
      </c>
      <c r="G46" s="187">
        <v>802464.23927178141</v>
      </c>
      <c r="H46" s="187">
        <v>1803187.6812</v>
      </c>
      <c r="I46" s="188">
        <f t="shared" si="3"/>
        <v>10057941.977341916</v>
      </c>
      <c r="J46" s="188">
        <v>254664241.83076924</v>
      </c>
    </row>
    <row r="47" spans="2:10" ht="15.75" thickBot="1" x14ac:dyDescent="0.3">
      <c r="B47" s="189"/>
      <c r="C47" s="189">
        <f>SUM(C44:C46)</f>
        <v>6439704.4948500004</v>
      </c>
      <c r="D47" s="189">
        <f t="shared" ref="D47:J47" si="4">SUM(D44:D46)</f>
        <v>5865086.5190999992</v>
      </c>
      <c r="E47" s="189">
        <f t="shared" si="4"/>
        <v>7741653.0221139276</v>
      </c>
      <c r="F47" s="189">
        <f t="shared" si="4"/>
        <v>763073.86458489625</v>
      </c>
      <c r="G47" s="189">
        <f t="shared" si="4"/>
        <v>1659051.2215997339</v>
      </c>
      <c r="H47" s="189">
        <f t="shared" si="4"/>
        <v>5377842.4360499997</v>
      </c>
      <c r="I47" s="190">
        <f t="shared" si="4"/>
        <v>27846411.558298558</v>
      </c>
      <c r="J47" s="190">
        <f t="shared" si="4"/>
        <v>734554051.76769233</v>
      </c>
    </row>
    <row r="48" spans="2:10" x14ac:dyDescent="0.25">
      <c r="B48" s="206" t="s">
        <v>136</v>
      </c>
      <c r="C48" s="207"/>
      <c r="D48" s="207"/>
      <c r="E48" s="207"/>
      <c r="F48" s="207"/>
      <c r="G48" s="207"/>
      <c r="H48" s="207"/>
      <c r="I48" s="207"/>
      <c r="J48" s="208"/>
    </row>
    <row r="49" spans="2:10" x14ac:dyDescent="0.25">
      <c r="B49" s="186">
        <v>42124</v>
      </c>
      <c r="C49" s="191">
        <f>+C44/$J44</f>
        <v>8.4141055515191913E-3</v>
      </c>
      <c r="D49" s="191">
        <f t="shared" ref="D49:H49" si="5">+D44/$J44</f>
        <v>8.0747418406211021E-3</v>
      </c>
      <c r="E49" s="191">
        <f t="shared" si="5"/>
        <v>7.8800196148670117E-3</v>
      </c>
      <c r="F49" s="191">
        <f t="shared" si="5"/>
        <v>1.5912462138129376E-3</v>
      </c>
      <c r="G49" s="191">
        <f t="shared" si="5"/>
        <v>1.1543630847851072E-3</v>
      </c>
      <c r="H49" s="191">
        <f t="shared" si="5"/>
        <v>7.4722601787811276E-3</v>
      </c>
      <c r="I49" s="191">
        <f>+I44/$J44</f>
        <v>3.4586736484386482E-2</v>
      </c>
      <c r="J49" s="192">
        <f>+J44/$J44</f>
        <v>1</v>
      </c>
    </row>
    <row r="50" spans="2:10" x14ac:dyDescent="0.25">
      <c r="B50" s="186">
        <v>42155</v>
      </c>
      <c r="C50" s="191">
        <f t="shared" ref="C50:J51" si="6">+C45/$J45</f>
        <v>8.9138724717968895E-3</v>
      </c>
      <c r="D50" s="191">
        <f t="shared" si="6"/>
        <v>8.1411689032051572E-3</v>
      </c>
      <c r="E50" s="191">
        <f t="shared" si="6"/>
        <v>1.1413885288709173E-2</v>
      </c>
      <c r="F50" s="191">
        <f t="shared" si="6"/>
        <v>1.1330517372208314E-3</v>
      </c>
      <c r="G50" s="191">
        <f t="shared" si="6"/>
        <v>2.3799626794042067E-3</v>
      </c>
      <c r="H50" s="191">
        <f t="shared" si="6"/>
        <v>7.4268731996129248E-3</v>
      </c>
      <c r="I50" s="191">
        <f t="shared" si="6"/>
        <v>3.9408814279949182E-2</v>
      </c>
      <c r="J50" s="192">
        <f t="shared" si="6"/>
        <v>1</v>
      </c>
    </row>
    <row r="51" spans="2:10" x14ac:dyDescent="0.25">
      <c r="B51" s="186">
        <v>42185</v>
      </c>
      <c r="C51" s="191">
        <f t="shared" si="6"/>
        <v>8.9469201369625113E-3</v>
      </c>
      <c r="D51" s="191">
        <f t="shared" si="6"/>
        <v>7.7501980121401238E-3</v>
      </c>
      <c r="E51" s="191">
        <f t="shared" si="6"/>
        <v>1.2123981853640458E-2</v>
      </c>
      <c r="F51" s="191">
        <f t="shared" si="6"/>
        <v>4.4209770140245821E-4</v>
      </c>
      <c r="G51" s="191">
        <f t="shared" si="6"/>
        <v>3.1510675919905512E-3</v>
      </c>
      <c r="H51" s="191">
        <f t="shared" si="6"/>
        <v>7.0806473191405619E-3</v>
      </c>
      <c r="I51" s="191">
        <f t="shared" si="6"/>
        <v>3.949491261527667E-2</v>
      </c>
      <c r="J51" s="192">
        <f t="shared" si="6"/>
        <v>1</v>
      </c>
    </row>
    <row r="52" spans="2:10" ht="15.75" thickBot="1" x14ac:dyDescent="0.3">
      <c r="B52" s="189"/>
      <c r="C52" s="193"/>
      <c r="D52" s="193"/>
      <c r="E52" s="193"/>
      <c r="F52" s="193"/>
      <c r="G52" s="193"/>
      <c r="H52" s="193"/>
      <c r="I52" s="194"/>
      <c r="J52" s="194"/>
    </row>
    <row r="53" spans="2:10" x14ac:dyDescent="0.25">
      <c r="B53" s="206" t="s">
        <v>137</v>
      </c>
      <c r="C53" s="207"/>
      <c r="D53" s="207"/>
      <c r="E53" s="207"/>
      <c r="F53" s="207"/>
      <c r="G53" s="207"/>
      <c r="H53" s="207"/>
      <c r="I53" s="207"/>
      <c r="J53" s="208"/>
    </row>
    <row r="54" spans="2:10" x14ac:dyDescent="0.25">
      <c r="B54" s="186">
        <v>42124</v>
      </c>
      <c r="C54" s="195">
        <f>+C49*$J54</f>
        <v>72.96148589205491</v>
      </c>
      <c r="D54" s="195">
        <f t="shared" ref="D54:I54" si="7">+D49*$J54</f>
        <v>70.018751164832977</v>
      </c>
      <c r="E54" s="195">
        <f t="shared" si="7"/>
        <v>68.330250486984767</v>
      </c>
      <c r="F54" s="195">
        <f t="shared" si="7"/>
        <v>13.798221031222539</v>
      </c>
      <c r="G54" s="195">
        <f t="shared" si="7"/>
        <v>10.009863247989642</v>
      </c>
      <c r="H54" s="195">
        <f t="shared" si="7"/>
        <v>64.794433856070157</v>
      </c>
      <c r="I54" s="196">
        <f t="shared" si="7"/>
        <v>299.91300567915505</v>
      </c>
      <c r="J54" s="197">
        <v>8671.33</v>
      </c>
    </row>
    <row r="55" spans="2:10" x14ac:dyDescent="0.25">
      <c r="B55" s="186">
        <v>42155</v>
      </c>
      <c r="C55" s="195">
        <f t="shared" ref="C55:I56" si="8">+C50*$J55</f>
        <v>673.28493314660523</v>
      </c>
      <c r="D55" s="195">
        <f t="shared" si="8"/>
        <v>614.92088630080673</v>
      </c>
      <c r="E55" s="195">
        <f t="shared" si="8"/>
        <v>862.1165512369563</v>
      </c>
      <c r="F55" s="195">
        <f t="shared" si="8"/>
        <v>85.581958409215503</v>
      </c>
      <c r="G55" s="195">
        <f t="shared" si="8"/>
        <v>179.76395989105518</v>
      </c>
      <c r="H55" s="195">
        <f t="shared" si="8"/>
        <v>560.96851750019528</v>
      </c>
      <c r="I55" s="196">
        <f t="shared" si="8"/>
        <v>2976.6368064848343</v>
      </c>
      <c r="J55" s="197">
        <v>75532.259999999995</v>
      </c>
    </row>
    <row r="56" spans="2:10" x14ac:dyDescent="0.25">
      <c r="B56" s="186">
        <v>42185</v>
      </c>
      <c r="C56" s="195">
        <f t="shared" si="8"/>
        <v>679.58300222728883</v>
      </c>
      <c r="D56" s="195">
        <f t="shared" si="8"/>
        <v>588.68334044772973</v>
      </c>
      <c r="E56" s="195">
        <f t="shared" si="8"/>
        <v>920.90371445333892</v>
      </c>
      <c r="F56" s="195">
        <f t="shared" si="8"/>
        <v>33.580503524966801</v>
      </c>
      <c r="G56" s="195">
        <f t="shared" si="8"/>
        <v>239.34627129834467</v>
      </c>
      <c r="H56" s="195">
        <f t="shared" si="8"/>
        <v>537.82614454942347</v>
      </c>
      <c r="I56" s="196">
        <f t="shared" si="8"/>
        <v>2999.9229765010928</v>
      </c>
      <c r="J56" s="197">
        <v>75957.2</v>
      </c>
    </row>
    <row r="57" spans="2:10" ht="15.75" thickBot="1" x14ac:dyDescent="0.3">
      <c r="B57" s="189"/>
      <c r="C57" s="198">
        <f>SUM(C54:C56)</f>
        <v>1425.8294212659489</v>
      </c>
      <c r="D57" s="198">
        <f t="shared" ref="D57:J57" si="9">SUM(D54:D56)</f>
        <v>1273.6229779133696</v>
      </c>
      <c r="E57" s="198">
        <f t="shared" si="9"/>
        <v>1851.35051617728</v>
      </c>
      <c r="F57" s="198">
        <f t="shared" si="9"/>
        <v>132.96068296540483</v>
      </c>
      <c r="G57" s="198">
        <f t="shared" si="9"/>
        <v>429.12009443738953</v>
      </c>
      <c r="H57" s="198">
        <f t="shared" si="9"/>
        <v>1163.5890959056887</v>
      </c>
      <c r="I57" s="199">
        <f t="shared" si="9"/>
        <v>6276.4727886650817</v>
      </c>
      <c r="J57" s="199">
        <f t="shared" si="9"/>
        <v>160160.78999999998</v>
      </c>
    </row>
    <row r="58" spans="2:10" x14ac:dyDescent="0.25">
      <c r="B58" s="206" t="s">
        <v>138</v>
      </c>
      <c r="C58" s="207"/>
      <c r="D58" s="207"/>
      <c r="E58" s="207"/>
      <c r="F58" s="207"/>
      <c r="G58" s="207"/>
      <c r="H58" s="207"/>
      <c r="I58" s="207"/>
      <c r="J58" s="208"/>
    </row>
    <row r="59" spans="2:10" x14ac:dyDescent="0.25">
      <c r="B59" s="200" t="s">
        <v>139</v>
      </c>
      <c r="C59" s="195">
        <f>ROUND(+C54*1.1%*31/365+(C54+C55)*1.1%*30/365+C57*1.1%*(31+31+30+31+30+31)/365,2)</f>
        <v>8.65</v>
      </c>
      <c r="D59" s="195">
        <f t="shared" ref="D59:H59" si="10">ROUND(+D54*1.1%*31/365+(D54+D55)*1.1%*30/365+D57*1.1%*(31+31+30+31+30+31)/365,2)</f>
        <v>7.75</v>
      </c>
      <c r="E59" s="195">
        <f t="shared" si="10"/>
        <v>11.17</v>
      </c>
      <c r="F59" s="195">
        <f t="shared" si="10"/>
        <v>0.84</v>
      </c>
      <c r="G59" s="195">
        <f t="shared" si="10"/>
        <v>2.56</v>
      </c>
      <c r="H59" s="195">
        <f t="shared" si="10"/>
        <v>7.08</v>
      </c>
      <c r="I59" s="196">
        <f>SUM(C59:H59)</f>
        <v>38.049999999999997</v>
      </c>
      <c r="J59" s="196"/>
    </row>
    <row r="60" spans="2:10" x14ac:dyDescent="0.25">
      <c r="B60" s="200" t="s">
        <v>140</v>
      </c>
      <c r="C60" s="195">
        <f>ROUND(+C57*1.1%,2)</f>
        <v>15.68</v>
      </c>
      <c r="D60" s="195">
        <f t="shared" ref="D60:H60" si="11">ROUND(+D57*1.1%,2)</f>
        <v>14.01</v>
      </c>
      <c r="E60" s="195">
        <f t="shared" si="11"/>
        <v>20.36</v>
      </c>
      <c r="F60" s="195">
        <f t="shared" si="11"/>
        <v>1.46</v>
      </c>
      <c r="G60" s="195">
        <f t="shared" si="11"/>
        <v>4.72</v>
      </c>
      <c r="H60" s="195">
        <f t="shared" si="11"/>
        <v>12.8</v>
      </c>
      <c r="I60" s="196">
        <f t="shared" ref="I60:I61" si="12">SUM(C60:H60)</f>
        <v>69.03</v>
      </c>
      <c r="J60" s="196"/>
    </row>
    <row r="61" spans="2:10" x14ac:dyDescent="0.25">
      <c r="B61" s="200" t="s">
        <v>141</v>
      </c>
      <c r="C61" s="195">
        <f>ROUNDDOWN(+C57*1.1%*(31+28+31+30)/365,2)</f>
        <v>5.15</v>
      </c>
      <c r="D61" s="195">
        <f t="shared" ref="D61:H61" si="13">ROUNDDOWN(+D57*1.1%*(31+28+31+30)/365,2)</f>
        <v>4.5999999999999996</v>
      </c>
      <c r="E61" s="195">
        <f t="shared" si="13"/>
        <v>6.69</v>
      </c>
      <c r="F61" s="195">
        <f t="shared" si="13"/>
        <v>0.48</v>
      </c>
      <c r="G61" s="195">
        <f t="shared" si="13"/>
        <v>1.55</v>
      </c>
      <c r="H61" s="195">
        <f t="shared" si="13"/>
        <v>4.2</v>
      </c>
      <c r="I61" s="196">
        <f t="shared" si="12"/>
        <v>22.67</v>
      </c>
      <c r="J61" s="196"/>
    </row>
    <row r="62" spans="2:10" ht="15.75" thickBot="1" x14ac:dyDescent="0.3">
      <c r="B62" s="189"/>
      <c r="C62" s="198">
        <f>SUM(C59:C61)</f>
        <v>29.479999999999997</v>
      </c>
      <c r="D62" s="198">
        <f t="shared" ref="D62:I62" si="14">SUM(D59:D61)</f>
        <v>26.36</v>
      </c>
      <c r="E62" s="198">
        <f t="shared" si="14"/>
        <v>38.22</v>
      </c>
      <c r="F62" s="198">
        <f t="shared" si="14"/>
        <v>2.78</v>
      </c>
      <c r="G62" s="198">
        <f t="shared" si="14"/>
        <v>8.83</v>
      </c>
      <c r="H62" s="198">
        <f t="shared" si="14"/>
        <v>24.080000000000002</v>
      </c>
      <c r="I62" s="199">
        <f t="shared" si="14"/>
        <v>129.75</v>
      </c>
      <c r="J62" s="199"/>
    </row>
    <row r="63" spans="2:10" x14ac:dyDescent="0.25">
      <c r="B63" s="206" t="s">
        <v>142</v>
      </c>
      <c r="C63" s="207"/>
      <c r="D63" s="207"/>
      <c r="E63" s="207"/>
      <c r="F63" s="207"/>
      <c r="G63" s="207"/>
      <c r="H63" s="207"/>
      <c r="I63" s="207"/>
      <c r="J63" s="208"/>
    </row>
    <row r="64" spans="2:10" x14ac:dyDescent="0.25">
      <c r="B64" s="200" t="s">
        <v>139</v>
      </c>
      <c r="C64" s="195">
        <f>+C59+C54</f>
        <v>81.611485892054915</v>
      </c>
      <c r="D64" s="195">
        <f t="shared" ref="D64:H64" si="15">+D59+D54</f>
        <v>77.768751164832977</v>
      </c>
      <c r="E64" s="195">
        <f t="shared" si="15"/>
        <v>79.500250486984768</v>
      </c>
      <c r="F64" s="195">
        <f t="shared" si="15"/>
        <v>14.638221031222539</v>
      </c>
      <c r="G64" s="195">
        <f t="shared" si="15"/>
        <v>12.569863247989643</v>
      </c>
      <c r="H64" s="195">
        <f t="shared" si="15"/>
        <v>71.874433856070155</v>
      </c>
      <c r="I64" s="196">
        <f>SUM(C64:H64)</f>
        <v>337.963005679155</v>
      </c>
      <c r="J64" s="196"/>
    </row>
    <row r="65" spans="2:10" x14ac:dyDescent="0.25">
      <c r="B65" s="200" t="s">
        <v>140</v>
      </c>
      <c r="C65" s="195">
        <f t="shared" ref="C65:H66" si="16">+C60+C55</f>
        <v>688.96493314660518</v>
      </c>
      <c r="D65" s="195">
        <f t="shared" si="16"/>
        <v>628.93088630080672</v>
      </c>
      <c r="E65" s="195">
        <f t="shared" si="16"/>
        <v>882.47655123695631</v>
      </c>
      <c r="F65" s="195">
        <f t="shared" si="16"/>
        <v>87.041958409215496</v>
      </c>
      <c r="G65" s="195">
        <f t="shared" si="16"/>
        <v>184.48395989105518</v>
      </c>
      <c r="H65" s="195">
        <f t="shared" si="16"/>
        <v>573.76851750019523</v>
      </c>
      <c r="I65" s="196">
        <f t="shared" ref="I65:I66" si="17">SUM(C65:H65)</f>
        <v>3045.6668064848345</v>
      </c>
      <c r="J65" s="196"/>
    </row>
    <row r="66" spans="2:10" x14ac:dyDescent="0.25">
      <c r="B66" s="200" t="s">
        <v>141</v>
      </c>
      <c r="C66" s="195">
        <f t="shared" si="16"/>
        <v>684.73300222728881</v>
      </c>
      <c r="D66" s="195">
        <f t="shared" si="16"/>
        <v>593.28334044772976</v>
      </c>
      <c r="E66" s="195">
        <f t="shared" si="16"/>
        <v>927.59371445333898</v>
      </c>
      <c r="F66" s="195">
        <f t="shared" si="16"/>
        <v>34.060503524966798</v>
      </c>
      <c r="G66" s="195">
        <f t="shared" si="16"/>
        <v>240.89627129834469</v>
      </c>
      <c r="H66" s="195">
        <f t="shared" si="16"/>
        <v>542.02614454942352</v>
      </c>
      <c r="I66" s="196">
        <f t="shared" si="17"/>
        <v>3022.5929765010928</v>
      </c>
      <c r="J66" s="196"/>
    </row>
    <row r="67" spans="2:10" ht="15.75" thickBot="1" x14ac:dyDescent="0.3">
      <c r="B67" s="189"/>
      <c r="C67" s="198">
        <f>SUM(C64:C66)</f>
        <v>1455.3094212659489</v>
      </c>
      <c r="D67" s="198">
        <f t="shared" ref="D67:I67" si="18">SUM(D64:D66)</f>
        <v>1299.9829779133695</v>
      </c>
      <c r="E67" s="198">
        <f t="shared" si="18"/>
        <v>1889.5705161772801</v>
      </c>
      <c r="F67" s="198">
        <f t="shared" si="18"/>
        <v>135.74068296540483</v>
      </c>
      <c r="G67" s="198">
        <f t="shared" si="18"/>
        <v>437.95009443738951</v>
      </c>
      <c r="H67" s="198">
        <f t="shared" si="18"/>
        <v>1187.6690959056889</v>
      </c>
      <c r="I67" s="199">
        <f t="shared" si="18"/>
        <v>6406.2227886650817</v>
      </c>
      <c r="J67" s="199"/>
    </row>
    <row r="68" spans="2:10" ht="24.75" customHeight="1" thickBot="1" x14ac:dyDescent="0.3"/>
    <row r="69" spans="2:10" x14ac:dyDescent="0.25">
      <c r="B69" s="206" t="s">
        <v>143</v>
      </c>
      <c r="C69" s="207"/>
      <c r="D69" s="207"/>
      <c r="E69" s="207"/>
      <c r="F69" s="207"/>
      <c r="G69" s="207"/>
      <c r="H69" s="207"/>
      <c r="I69" s="207"/>
      <c r="J69" s="208"/>
    </row>
    <row r="70" spans="2:10" x14ac:dyDescent="0.25">
      <c r="B70" s="200" t="s">
        <v>144</v>
      </c>
      <c r="C70" s="195">
        <f>+C57</f>
        <v>1425.8294212659489</v>
      </c>
      <c r="D70" s="195">
        <f t="shared" ref="D70:H70" si="19">+D57</f>
        <v>1273.6229779133696</v>
      </c>
      <c r="E70" s="195">
        <f t="shared" si="19"/>
        <v>1851.35051617728</v>
      </c>
      <c r="F70" s="195">
        <f t="shared" si="19"/>
        <v>132.96068296540483</v>
      </c>
      <c r="G70" s="195">
        <f t="shared" si="19"/>
        <v>429.12009443738953</v>
      </c>
      <c r="H70" s="195">
        <f t="shared" si="19"/>
        <v>1163.5890959056887</v>
      </c>
      <c r="I70" s="196">
        <f>SUM(C70:H70)</f>
        <v>6276.4727886650817</v>
      </c>
      <c r="J70" s="196"/>
    </row>
    <row r="71" spans="2:10" x14ac:dyDescent="0.25">
      <c r="B71" s="200" t="s">
        <v>145</v>
      </c>
      <c r="C71" s="195">
        <f>+C59</f>
        <v>8.65</v>
      </c>
      <c r="D71" s="195">
        <f t="shared" ref="D71:H71" si="20">+D59</f>
        <v>7.75</v>
      </c>
      <c r="E71" s="195">
        <f t="shared" si="20"/>
        <v>11.17</v>
      </c>
      <c r="F71" s="195">
        <f t="shared" si="20"/>
        <v>0.84</v>
      </c>
      <c r="G71" s="195">
        <f t="shared" si="20"/>
        <v>2.56</v>
      </c>
      <c r="H71" s="195">
        <f t="shared" si="20"/>
        <v>7.08</v>
      </c>
      <c r="I71" s="196">
        <f t="shared" ref="I71" si="21">SUM(C71:H71)</f>
        <v>38.049999999999997</v>
      </c>
      <c r="J71" s="196"/>
    </row>
    <row r="72" spans="2:10" ht="4.5" customHeight="1" x14ac:dyDescent="0.25">
      <c r="B72" s="200"/>
      <c r="C72" s="195"/>
      <c r="D72" s="195"/>
      <c r="E72" s="195"/>
      <c r="F72" s="195"/>
      <c r="G72" s="195"/>
      <c r="H72" s="195"/>
      <c r="I72" s="196"/>
      <c r="J72" s="196"/>
    </row>
    <row r="73" spans="2:10" ht="15.75" thickBot="1" x14ac:dyDescent="0.3">
      <c r="B73" s="189"/>
      <c r="C73" s="198">
        <f>SUM(C70:C72)</f>
        <v>1434.479421265949</v>
      </c>
      <c r="D73" s="198">
        <f t="shared" ref="D73:I73" si="22">SUM(D70:D72)</f>
        <v>1281.3729779133696</v>
      </c>
      <c r="E73" s="198">
        <f t="shared" si="22"/>
        <v>1862.5205161772801</v>
      </c>
      <c r="F73" s="198">
        <f t="shared" si="22"/>
        <v>133.80068296540483</v>
      </c>
      <c r="G73" s="198">
        <f t="shared" si="22"/>
        <v>431.68009443738953</v>
      </c>
      <c r="H73" s="198">
        <f t="shared" si="22"/>
        <v>1170.6690959056887</v>
      </c>
      <c r="I73" s="199">
        <f t="shared" si="22"/>
        <v>6314.5227886650819</v>
      </c>
      <c r="J73" s="199"/>
    </row>
    <row r="74" spans="2:10" s="16" customFormat="1" x14ac:dyDescent="0.25"/>
    <row r="75" spans="2:10" s="16" customFormat="1" x14ac:dyDescent="0.25"/>
    <row r="76" spans="2:10" s="16" customFormat="1" x14ac:dyDescent="0.25"/>
    <row r="77" spans="2:10" s="16" customFormat="1" x14ac:dyDescent="0.25"/>
    <row r="78" spans="2:10" s="16" customFormat="1" x14ac:dyDescent="0.25"/>
    <row r="79" spans="2:10" s="16" customFormat="1" x14ac:dyDescent="0.25"/>
    <row r="80" spans="2:1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sheetData>
  <mergeCells count="9">
    <mergeCell ref="B58:J58"/>
    <mergeCell ref="B63:J63"/>
    <mergeCell ref="B69:J69"/>
    <mergeCell ref="B34:C34"/>
    <mergeCell ref="B35:C35"/>
    <mergeCell ref="B36:C36"/>
    <mergeCell ref="B43:J43"/>
    <mergeCell ref="B48:J48"/>
    <mergeCell ref="B53:J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5"/>
  <sheetViews>
    <sheetView tabSelected="1" workbookViewId="0">
      <pane ySplit="6" topLeftCell="A27" activePane="bottomLeft" state="frozen"/>
      <selection pane="bottomLeft" activeCell="D34" sqref="D34:D42"/>
    </sheetView>
  </sheetViews>
  <sheetFormatPr defaultRowHeight="15" x14ac:dyDescent="0.25"/>
  <cols>
    <col min="1" max="1" width="60.5703125" customWidth="1"/>
    <col min="2" max="2" width="10.42578125" customWidth="1"/>
    <col min="3" max="3" width="14.7109375" customWidth="1"/>
    <col min="4" max="4" width="14.42578125" customWidth="1"/>
    <col min="5" max="9" width="14.7109375" customWidth="1"/>
    <col min="10" max="10" width="13.5703125" customWidth="1"/>
    <col min="11" max="11" width="14.28515625" customWidth="1"/>
    <col min="12" max="12" width="17.28515625" customWidth="1"/>
    <col min="13" max="13" width="21.42578125" customWidth="1"/>
    <col min="14" max="15" width="20" customWidth="1"/>
  </cols>
  <sheetData>
    <row r="1" spans="1:12" ht="6" customHeight="1" x14ac:dyDescent="0.25"/>
    <row r="2" spans="1:12" ht="18.75" x14ac:dyDescent="0.3">
      <c r="A2" s="14" t="s">
        <v>146</v>
      </c>
    </row>
    <row r="3" spans="1:12" ht="22.5" customHeight="1" x14ac:dyDescent="0.25"/>
    <row r="4" spans="1:12" ht="17.25" customHeight="1" x14ac:dyDescent="0.25">
      <c r="A4" s="39" t="s">
        <v>35</v>
      </c>
      <c r="C4" s="201">
        <v>831213.82</v>
      </c>
    </row>
    <row r="5" spans="1:12" ht="17.25" customHeight="1" thickBot="1" x14ac:dyDescent="0.3">
      <c r="A5" s="39" t="s">
        <v>101</v>
      </c>
      <c r="C5" s="202">
        <f>+'Tab1-CBR New Class A allocation'!F6</f>
        <v>6406.2227886650817</v>
      </c>
    </row>
    <row r="6" spans="1:12" ht="17.25" customHeight="1" thickBot="1" x14ac:dyDescent="0.3">
      <c r="A6" s="39" t="s">
        <v>102</v>
      </c>
      <c r="C6" s="203">
        <f>+C4-C5</f>
        <v>824807.59721133485</v>
      </c>
    </row>
    <row r="9" spans="1:12" ht="18.75" x14ac:dyDescent="0.3">
      <c r="A9" s="14" t="s">
        <v>20</v>
      </c>
    </row>
    <row r="11" spans="1:12" x14ac:dyDescent="0.25">
      <c r="A11" s="13" t="s">
        <v>31</v>
      </c>
    </row>
    <row r="12" spans="1:12" x14ac:dyDescent="0.25">
      <c r="A12" s="13"/>
    </row>
    <row r="13" spans="1:12" x14ac:dyDescent="0.25">
      <c r="A13" s="32"/>
      <c r="B13" s="16"/>
      <c r="C13" s="215" t="s">
        <v>8</v>
      </c>
      <c r="D13" s="216"/>
      <c r="E13" s="215" t="s">
        <v>9</v>
      </c>
      <c r="F13" s="216"/>
      <c r="G13" s="215" t="s">
        <v>10</v>
      </c>
      <c r="H13" s="216"/>
      <c r="I13" s="215" t="s">
        <v>33</v>
      </c>
      <c r="J13" s="216"/>
      <c r="K13" s="16"/>
    </row>
    <row r="14" spans="1:12" ht="68.25" customHeight="1" x14ac:dyDescent="0.25">
      <c r="A14" s="217" t="s">
        <v>30</v>
      </c>
      <c r="B14" s="219"/>
      <c r="C14" s="213" t="s">
        <v>26</v>
      </c>
      <c r="D14" s="213" t="s">
        <v>25</v>
      </c>
      <c r="E14" s="213" t="s">
        <v>24</v>
      </c>
      <c r="F14" s="213" t="s">
        <v>23</v>
      </c>
      <c r="G14" s="213" t="s">
        <v>22</v>
      </c>
      <c r="H14" s="213" t="s">
        <v>21</v>
      </c>
      <c r="I14" s="213" t="s">
        <v>28</v>
      </c>
      <c r="J14" s="213" t="s">
        <v>29</v>
      </c>
      <c r="K14" s="213" t="s">
        <v>97</v>
      </c>
    </row>
    <row r="15" spans="1:12" ht="51" customHeight="1" thickBot="1" x14ac:dyDescent="0.3">
      <c r="A15" s="218"/>
      <c r="B15" s="220"/>
      <c r="C15" s="214"/>
      <c r="D15" s="214"/>
      <c r="E15" s="214"/>
      <c r="F15" s="214"/>
      <c r="G15" s="214"/>
      <c r="H15" s="214"/>
      <c r="I15" s="214"/>
      <c r="J15" s="214"/>
      <c r="K15" s="214"/>
    </row>
    <row r="16" spans="1:12" ht="19.5" customHeight="1" x14ac:dyDescent="0.25">
      <c r="A16" s="29" t="s">
        <v>11</v>
      </c>
      <c r="B16" s="17"/>
      <c r="C16" s="18">
        <v>1069466426</v>
      </c>
      <c r="D16" s="19"/>
      <c r="E16" s="18"/>
      <c r="F16" s="19"/>
      <c r="G16" s="18"/>
      <c r="H16" s="19"/>
      <c r="I16" s="18">
        <f t="shared" ref="I16:I24" si="0">+C16-E16-G16</f>
        <v>1069466426</v>
      </c>
      <c r="J16" s="19"/>
      <c r="K16" s="40">
        <f t="shared" ref="K16:K24" si="1">+C$6*I16/I$25</f>
        <v>308305.99657455517</v>
      </c>
      <c r="L16" s="33"/>
    </row>
    <row r="17" spans="1:12" ht="28.5" customHeight="1" x14ac:dyDescent="0.25">
      <c r="A17" s="30" t="s">
        <v>12</v>
      </c>
      <c r="B17" s="20"/>
      <c r="C17" s="21">
        <v>369565609</v>
      </c>
      <c r="D17" s="22"/>
      <c r="E17" s="21"/>
      <c r="F17" s="22"/>
      <c r="G17" s="21"/>
      <c r="H17" s="22"/>
      <c r="I17" s="21">
        <f t="shared" si="0"/>
        <v>369565609</v>
      </c>
      <c r="J17" s="22"/>
      <c r="K17" s="40">
        <f t="shared" si="1"/>
        <v>106538.44815735001</v>
      </c>
      <c r="L17" s="33"/>
    </row>
    <row r="18" spans="1:12" ht="27.75" customHeight="1" x14ac:dyDescent="0.25">
      <c r="A18" s="30" t="s">
        <v>13</v>
      </c>
      <c r="B18" s="20"/>
      <c r="C18" s="21">
        <v>1471000883</v>
      </c>
      <c r="D18" s="22">
        <v>3778018</v>
      </c>
      <c r="E18" s="21">
        <v>48842761.151942439</v>
      </c>
      <c r="F18" s="22">
        <v>184298</v>
      </c>
      <c r="G18" s="21">
        <v>33089330.785019856</v>
      </c>
      <c r="H18" s="22">
        <v>73642</v>
      </c>
      <c r="I18" s="21">
        <f t="shared" si="0"/>
        <v>1389068791.0630376</v>
      </c>
      <c r="J18" s="22">
        <f t="shared" ref="J18:J23" si="2">+D18-F18-H18</f>
        <v>3520078</v>
      </c>
      <c r="K18" s="40">
        <f t="shared" si="1"/>
        <v>400441.03071198455</v>
      </c>
      <c r="L18" s="33"/>
    </row>
    <row r="19" spans="1:12" ht="27.75" customHeight="1" x14ac:dyDescent="0.25">
      <c r="A19" s="30" t="s">
        <v>14</v>
      </c>
      <c r="B19" s="20"/>
      <c r="C19" s="21">
        <v>10227711</v>
      </c>
      <c r="D19" s="22">
        <v>65844</v>
      </c>
      <c r="E19" s="21">
        <v>6258933.3016312439</v>
      </c>
      <c r="F19" s="22">
        <v>31212</v>
      </c>
      <c r="G19" s="21">
        <v>2767898.8274029484</v>
      </c>
      <c r="H19" s="22">
        <v>23639</v>
      </c>
      <c r="I19" s="21">
        <f t="shared" si="0"/>
        <v>1200878.8709658077</v>
      </c>
      <c r="J19" s="22">
        <f t="shared" si="2"/>
        <v>10993</v>
      </c>
      <c r="K19" s="40">
        <f t="shared" si="1"/>
        <v>346.18960266307602</v>
      </c>
      <c r="L19" s="33"/>
    </row>
    <row r="20" spans="1:12" x14ac:dyDescent="0.25">
      <c r="A20" s="30" t="s">
        <v>15</v>
      </c>
      <c r="B20" s="20"/>
      <c r="C20" s="21">
        <v>24045489</v>
      </c>
      <c r="D20" s="22">
        <v>154800</v>
      </c>
      <c r="E20" s="21">
        <v>16632695.785680072</v>
      </c>
      <c r="F20" s="22">
        <v>77400</v>
      </c>
      <c r="G20" s="21">
        <v>7355505.6338010812</v>
      </c>
      <c r="H20" s="22">
        <v>77400</v>
      </c>
      <c r="I20" s="21">
        <f t="shared" si="0"/>
        <v>57287.5805188464</v>
      </c>
      <c r="J20" s="22">
        <f t="shared" si="2"/>
        <v>0</v>
      </c>
      <c r="K20" s="40">
        <f t="shared" si="1"/>
        <v>16.514875244160315</v>
      </c>
      <c r="L20" s="33"/>
    </row>
    <row r="21" spans="1:12" ht="18.75" customHeight="1" x14ac:dyDescent="0.25">
      <c r="A21" s="30" t="s">
        <v>16</v>
      </c>
      <c r="B21" s="20"/>
      <c r="C21" s="21">
        <v>88987425</v>
      </c>
      <c r="D21" s="22">
        <v>159628</v>
      </c>
      <c r="E21" s="21">
        <v>82923505</v>
      </c>
      <c r="F21" s="22">
        <v>159628</v>
      </c>
      <c r="G21" s="21"/>
      <c r="H21" s="22"/>
      <c r="I21" s="21">
        <f t="shared" si="0"/>
        <v>6063920</v>
      </c>
      <c r="J21" s="22">
        <f t="shared" si="2"/>
        <v>0</v>
      </c>
      <c r="K21" s="40">
        <f t="shared" si="1"/>
        <v>1748.1080782879822</v>
      </c>
      <c r="L21" s="33"/>
    </row>
    <row r="22" spans="1:12" ht="24.75" x14ac:dyDescent="0.25">
      <c r="A22" s="30" t="s">
        <v>17</v>
      </c>
      <c r="B22" s="20"/>
      <c r="C22" s="21">
        <v>19597552</v>
      </c>
      <c r="D22" s="22">
        <v>54607</v>
      </c>
      <c r="E22" s="21"/>
      <c r="F22" s="22"/>
      <c r="G22" s="21"/>
      <c r="H22" s="22"/>
      <c r="I22" s="21">
        <f t="shared" si="0"/>
        <v>19597552</v>
      </c>
      <c r="J22" s="22">
        <f t="shared" si="2"/>
        <v>54607</v>
      </c>
      <c r="K22" s="40">
        <f t="shared" si="1"/>
        <v>5649.5862356147181</v>
      </c>
      <c r="L22" s="33"/>
    </row>
    <row r="23" spans="1:12" ht="27" customHeight="1" x14ac:dyDescent="0.25">
      <c r="A23" s="30" t="s">
        <v>18</v>
      </c>
      <c r="B23" s="20"/>
      <c r="C23" s="21">
        <v>696900</v>
      </c>
      <c r="D23" s="22">
        <v>1907</v>
      </c>
      <c r="E23" s="21"/>
      <c r="F23" s="22"/>
      <c r="G23" s="21"/>
      <c r="H23" s="22"/>
      <c r="I23" s="21">
        <f t="shared" si="0"/>
        <v>696900</v>
      </c>
      <c r="J23" s="22">
        <f t="shared" si="2"/>
        <v>1907</v>
      </c>
      <c r="K23" s="40">
        <f t="shared" si="1"/>
        <v>200.90247228837035</v>
      </c>
      <c r="L23" s="33"/>
    </row>
    <row r="24" spans="1:12" ht="28.5" customHeight="1" thickBot="1" x14ac:dyDescent="0.3">
      <c r="A24" s="31" t="s">
        <v>19</v>
      </c>
      <c r="B24" s="23"/>
      <c r="C24" s="24">
        <v>5414248</v>
      </c>
      <c r="D24" s="25"/>
      <c r="E24" s="24"/>
      <c r="F24" s="25"/>
      <c r="G24" s="24"/>
      <c r="H24" s="25"/>
      <c r="I24" s="24">
        <f t="shared" si="0"/>
        <v>5414248</v>
      </c>
      <c r="J24" s="25"/>
      <c r="K24" s="41">
        <f t="shared" si="1"/>
        <v>1560.8205033467709</v>
      </c>
      <c r="L24" s="33"/>
    </row>
    <row r="25" spans="1:12" ht="21" customHeight="1" x14ac:dyDescent="0.25">
      <c r="A25" s="26"/>
      <c r="B25" s="26"/>
      <c r="C25" s="27">
        <f t="shared" ref="C25:K25" si="3">SUM(C16:C24)</f>
        <v>3059002243</v>
      </c>
      <c r="D25" s="28">
        <f t="shared" si="3"/>
        <v>4214804</v>
      </c>
      <c r="E25" s="27">
        <f t="shared" si="3"/>
        <v>154657895.23925376</v>
      </c>
      <c r="F25" s="28">
        <f t="shared" si="3"/>
        <v>452538</v>
      </c>
      <c r="G25" s="27">
        <f t="shared" si="3"/>
        <v>43212735.246223882</v>
      </c>
      <c r="H25" s="28">
        <f t="shared" si="3"/>
        <v>174681</v>
      </c>
      <c r="I25" s="27">
        <f t="shared" si="3"/>
        <v>2861131612.5145226</v>
      </c>
      <c r="J25" s="28">
        <f t="shared" si="3"/>
        <v>3587585</v>
      </c>
      <c r="K25" s="42">
        <f t="shared" si="3"/>
        <v>824807.59721133474</v>
      </c>
    </row>
    <row r="26" spans="1:12" x14ac:dyDescent="0.25">
      <c r="C26" s="242"/>
    </row>
    <row r="27" spans="1:12" x14ac:dyDescent="0.25">
      <c r="C27" s="243"/>
    </row>
    <row r="30" spans="1:12" ht="18" x14ac:dyDescent="0.25">
      <c r="A30" s="3" t="s">
        <v>32</v>
      </c>
      <c r="B30" s="2"/>
      <c r="C30" s="2"/>
      <c r="D30" s="2"/>
    </row>
    <row r="31" spans="1:12" x14ac:dyDescent="0.25">
      <c r="A31" s="4" t="s">
        <v>6</v>
      </c>
      <c r="B31" s="2"/>
      <c r="C31" s="2"/>
      <c r="D31" s="2"/>
    </row>
    <row r="32" spans="1:12" ht="26.25" customHeight="1" x14ac:dyDescent="0.25">
      <c r="A32" s="223" t="s">
        <v>1</v>
      </c>
      <c r="B32" s="225" t="s">
        <v>2</v>
      </c>
      <c r="C32" s="221" t="s">
        <v>3</v>
      </c>
      <c r="D32" s="221" t="s">
        <v>27</v>
      </c>
      <c r="E32" s="221" t="s">
        <v>7</v>
      </c>
    </row>
    <row r="33" spans="1:5" x14ac:dyDescent="0.25">
      <c r="A33" s="224"/>
      <c r="B33" s="225"/>
      <c r="C33" s="226"/>
      <c r="D33" s="222"/>
      <c r="E33" s="222"/>
    </row>
    <row r="34" spans="1:5" x14ac:dyDescent="0.25">
      <c r="A34" s="34" t="s">
        <v>11</v>
      </c>
      <c r="B34" s="1" t="s">
        <v>0</v>
      </c>
      <c r="C34" s="37">
        <f>+I16</f>
        <v>1069466426</v>
      </c>
      <c r="D34" s="7">
        <f>+K16</f>
        <v>308305.99657455517</v>
      </c>
      <c r="E34" s="8">
        <f t="shared" ref="E34:E37" si="4">+IF(+ROUND(C34,0)=0,0,D34/C34)</f>
        <v>2.8828020130344437E-4</v>
      </c>
    </row>
    <row r="35" spans="1:5" x14ac:dyDescent="0.25">
      <c r="A35" s="5" t="s">
        <v>12</v>
      </c>
      <c r="B35" s="1" t="s">
        <v>0</v>
      </c>
      <c r="C35" s="37">
        <f>+I17</f>
        <v>369565609</v>
      </c>
      <c r="D35" s="7">
        <f t="shared" ref="D35:D42" si="5">+K17</f>
        <v>106538.44815735001</v>
      </c>
      <c r="E35" s="8">
        <f t="shared" si="4"/>
        <v>2.8828020130344437E-4</v>
      </c>
    </row>
    <row r="36" spans="1:5" x14ac:dyDescent="0.25">
      <c r="A36" s="5" t="s">
        <v>13</v>
      </c>
      <c r="B36" s="1" t="s">
        <v>4</v>
      </c>
      <c r="C36" s="37">
        <f>+J18</f>
        <v>3520078</v>
      </c>
      <c r="D36" s="7">
        <f t="shared" si="5"/>
        <v>400441.03071198455</v>
      </c>
      <c r="E36" s="8">
        <f t="shared" si="4"/>
        <v>0.11375913565323965</v>
      </c>
    </row>
    <row r="37" spans="1:5" ht="30" customHeight="1" x14ac:dyDescent="0.25">
      <c r="A37" s="35" t="s">
        <v>14</v>
      </c>
      <c r="B37" s="1" t="s">
        <v>4</v>
      </c>
      <c r="C37" s="37">
        <f t="shared" ref="C37:C41" si="6">+J19</f>
        <v>10993</v>
      </c>
      <c r="D37" s="38">
        <f t="shared" si="5"/>
        <v>346.18960266307602</v>
      </c>
      <c r="E37" s="8">
        <f t="shared" si="4"/>
        <v>3.1491822310841085E-2</v>
      </c>
    </row>
    <row r="38" spans="1:5" x14ac:dyDescent="0.25">
      <c r="A38" s="34" t="s">
        <v>15</v>
      </c>
      <c r="B38" s="1" t="s">
        <v>4</v>
      </c>
      <c r="C38" s="37">
        <f>ROUND(+J20,0)</f>
        <v>0</v>
      </c>
      <c r="D38" s="7">
        <f t="shared" si="5"/>
        <v>16.514875244160315</v>
      </c>
      <c r="E38" s="8">
        <f>+IF(+ROUND(C38,0)=0,0,D38/C38)</f>
        <v>0</v>
      </c>
    </row>
    <row r="39" spans="1:5" x14ac:dyDescent="0.25">
      <c r="A39" s="34" t="s">
        <v>16</v>
      </c>
      <c r="B39" s="1" t="s">
        <v>4</v>
      </c>
      <c r="C39" s="37">
        <f>ROUND(+J21,0)</f>
        <v>0</v>
      </c>
      <c r="D39" s="7">
        <f t="shared" si="5"/>
        <v>1748.1080782879822</v>
      </c>
      <c r="E39" s="8">
        <f>+IF(+ROUND(C39,0)=0,0,D39/C39)</f>
        <v>0</v>
      </c>
    </row>
    <row r="40" spans="1:5" x14ac:dyDescent="0.25">
      <c r="A40" s="34" t="s">
        <v>17</v>
      </c>
      <c r="B40" s="1" t="s">
        <v>4</v>
      </c>
      <c r="C40" s="37">
        <f t="shared" si="6"/>
        <v>54607</v>
      </c>
      <c r="D40" s="7">
        <f t="shared" si="5"/>
        <v>5649.5862356147181</v>
      </c>
      <c r="E40" s="8">
        <f>+IF(+ROUND(C40,0)=0,0,D40/C40)</f>
        <v>0.1034590114017382</v>
      </c>
    </row>
    <row r="41" spans="1:5" x14ac:dyDescent="0.25">
      <c r="A41" s="34" t="s">
        <v>18</v>
      </c>
      <c r="B41" s="1" t="s">
        <v>4</v>
      </c>
      <c r="C41" s="37">
        <f t="shared" si="6"/>
        <v>1907</v>
      </c>
      <c r="D41" s="7">
        <f t="shared" si="5"/>
        <v>200.90247228837035</v>
      </c>
      <c r="E41" s="8">
        <f>+IF(+ROUND(C41,0)=0,0,D41/C41)</f>
        <v>0.10535001168766144</v>
      </c>
    </row>
    <row r="42" spans="1:5" x14ac:dyDescent="0.25">
      <c r="A42" s="34" t="s">
        <v>19</v>
      </c>
      <c r="B42" s="1" t="s">
        <v>0</v>
      </c>
      <c r="C42" s="37">
        <f>+I24</f>
        <v>5414248</v>
      </c>
      <c r="D42" s="7">
        <f t="shared" si="5"/>
        <v>1560.8205033467709</v>
      </c>
      <c r="E42" s="8">
        <f>+IF(+ROUND(C42,0)=0,0,D42/C42)</f>
        <v>2.8828020130344432E-4</v>
      </c>
    </row>
    <row r="43" spans="1:5" x14ac:dyDescent="0.25">
      <c r="A43" s="34" t="s">
        <v>34</v>
      </c>
      <c r="B43" s="1"/>
      <c r="C43" s="6"/>
      <c r="D43" s="7"/>
      <c r="E43" s="8"/>
    </row>
    <row r="44" spans="1:5" x14ac:dyDescent="0.25">
      <c r="A44" s="34"/>
      <c r="B44" s="1"/>
      <c r="C44" s="6"/>
      <c r="D44" s="7"/>
      <c r="E44" s="8"/>
    </row>
    <row r="45" spans="1:5" x14ac:dyDescent="0.25">
      <c r="A45" s="36" t="s">
        <v>5</v>
      </c>
      <c r="B45" s="10"/>
      <c r="C45" s="11"/>
      <c r="D45" s="12">
        <f>SUM(D34:D44)</f>
        <v>824807.59721133474</v>
      </c>
      <c r="E45" s="9"/>
    </row>
  </sheetData>
  <mergeCells count="20">
    <mergeCell ref="D32:D33"/>
    <mergeCell ref="E32:E33"/>
    <mergeCell ref="A32:A33"/>
    <mergeCell ref="B32:B33"/>
    <mergeCell ref="C32:C33"/>
    <mergeCell ref="E13:F13"/>
    <mergeCell ref="G13:H13"/>
    <mergeCell ref="I13:J13"/>
    <mergeCell ref="A14:A15"/>
    <mergeCell ref="B14:B15"/>
    <mergeCell ref="C13:D13"/>
    <mergeCell ref="C14:C15"/>
    <mergeCell ref="D14:D15"/>
    <mergeCell ref="E14:E15"/>
    <mergeCell ref="K14:K15"/>
    <mergeCell ref="F14:F15"/>
    <mergeCell ref="G14:G15"/>
    <mergeCell ref="H14:H15"/>
    <mergeCell ref="I14:I15"/>
    <mergeCell ref="J14:J15"/>
  </mergeCells>
  <conditionalFormatting sqref="B34:B44">
    <cfRule type="cellIs" dxfId="0" priority="1" operator="equal">
      <formula>"kW"</formula>
    </cfRule>
  </conditionalFormatting>
  <dataValidations disablePrompts="1" count="1">
    <dataValidation type="list" allowBlank="1" showInputMessage="1" showErrorMessage="1" sqref="B34:B44">
      <formula1>"kWh, kW, # of Customers"</formula1>
    </dataValidation>
  </dataValidations>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R77"/>
  <sheetViews>
    <sheetView topLeftCell="A10" workbookViewId="0"/>
  </sheetViews>
  <sheetFormatPr defaultRowHeight="15" x14ac:dyDescent="0.25"/>
  <cols>
    <col min="1" max="1" width="49" style="43" customWidth="1"/>
    <col min="2" max="2" width="20.5703125" style="43" customWidth="1"/>
    <col min="3" max="3" width="23" style="43" customWidth="1"/>
    <col min="4" max="4" width="24.28515625" style="43" customWidth="1"/>
    <col min="5" max="5" width="28.5703125" style="43" hidden="1" customWidth="1"/>
    <col min="6" max="6" width="30.28515625" style="43" hidden="1" customWidth="1"/>
    <col min="7" max="7" width="28.28515625" style="43" hidden="1" customWidth="1"/>
    <col min="8" max="8" width="14.140625" style="43" customWidth="1"/>
    <col min="9" max="9" width="21.42578125" style="43" customWidth="1"/>
    <col min="10" max="10" width="11.42578125" style="43" customWidth="1"/>
    <col min="11" max="11" width="2.85546875" style="43" customWidth="1"/>
    <col min="12" max="12" width="16.140625" style="43" customWidth="1"/>
    <col min="13" max="13" width="14.7109375" style="43" customWidth="1"/>
    <col min="14" max="14" width="13.85546875" style="43" customWidth="1"/>
    <col min="15" max="15" width="17.7109375" style="43" customWidth="1"/>
    <col min="16" max="16" width="9.140625" style="43"/>
  </cols>
  <sheetData>
    <row r="13" spans="1:9" s="43" customFormat="1" x14ac:dyDescent="0.25">
      <c r="A13" s="114"/>
      <c r="B13" s="114"/>
      <c r="C13" s="114"/>
      <c r="D13" s="114"/>
      <c r="E13" s="114"/>
    </row>
    <row r="14" spans="1:9" s="43" customFormat="1" ht="89.25" customHeight="1" x14ac:dyDescent="0.25">
      <c r="A14" s="232" t="s">
        <v>86</v>
      </c>
      <c r="B14" s="232"/>
      <c r="C14" s="232"/>
      <c r="D14" s="233"/>
      <c r="E14" s="233"/>
    </row>
    <row r="15" spans="1:9" s="43" customFormat="1" x14ac:dyDescent="0.25">
      <c r="A15" s="147" t="s">
        <v>85</v>
      </c>
      <c r="B15" s="147"/>
      <c r="C15" s="147"/>
      <c r="D15" s="146"/>
      <c r="E15" s="146"/>
    </row>
    <row r="16" spans="1:9" s="43" customFormat="1" ht="30" x14ac:dyDescent="0.25">
      <c r="A16" s="149" t="s">
        <v>84</v>
      </c>
      <c r="B16" s="148">
        <v>2014</v>
      </c>
      <c r="C16" s="234" t="s">
        <v>83</v>
      </c>
      <c r="D16" s="235"/>
      <c r="E16" s="235"/>
      <c r="F16" s="235"/>
      <c r="G16" s="235"/>
      <c r="H16" s="235"/>
      <c r="I16" s="235"/>
    </row>
    <row r="17" spans="1:16" x14ac:dyDescent="0.25">
      <c r="A17" s="147"/>
      <c r="B17" s="147"/>
      <c r="C17" s="147"/>
      <c r="D17" s="146"/>
      <c r="E17" s="146"/>
    </row>
    <row r="18" spans="1:16" x14ac:dyDescent="0.25">
      <c r="A18" s="232" t="s">
        <v>82</v>
      </c>
      <c r="B18" s="232"/>
      <c r="C18" s="232"/>
      <c r="D18" s="232"/>
      <c r="E18" s="232"/>
      <c r="H18" s="145"/>
    </row>
    <row r="19" spans="1:16" ht="15.75" thickBot="1" x14ac:dyDescent="0.3">
      <c r="B19" s="144"/>
      <c r="C19" s="110" t="s">
        <v>5</v>
      </c>
      <c r="D19" s="143">
        <v>2015</v>
      </c>
      <c r="E19" s="143">
        <v>2014</v>
      </c>
      <c r="F19" s="142"/>
      <c r="G19" s="141"/>
    </row>
    <row r="20" spans="1:16" ht="39.75" thickBot="1" x14ac:dyDescent="0.3">
      <c r="A20" s="117" t="s">
        <v>81</v>
      </c>
      <c r="B20" s="137" t="s">
        <v>8</v>
      </c>
      <c r="C20" s="136">
        <f>SUM(D20:G20)</f>
        <v>1477856294.0416002</v>
      </c>
      <c r="D20" s="140">
        <v>1477856294.0416002</v>
      </c>
      <c r="E20" s="139"/>
      <c r="F20" s="138"/>
      <c r="G20" s="138"/>
      <c r="H20" s="128"/>
      <c r="I20" s="128"/>
      <c r="J20" s="128"/>
      <c r="K20" s="128"/>
      <c r="L20" s="128"/>
      <c r="M20" s="128"/>
      <c r="N20" s="128"/>
      <c r="O20" s="128"/>
      <c r="P20" s="128"/>
    </row>
    <row r="21" spans="1:16" ht="15.75" thickBot="1" x14ac:dyDescent="0.3">
      <c r="A21" s="117" t="s">
        <v>80</v>
      </c>
      <c r="B21" s="137" t="s">
        <v>9</v>
      </c>
      <c r="C21" s="136">
        <f>SUM(D21:G21)</f>
        <v>44506946.62394578</v>
      </c>
      <c r="D21" s="135">
        <f>D40</f>
        <v>44506946.62394578</v>
      </c>
      <c r="E21" s="135">
        <f>E40</f>
        <v>0</v>
      </c>
      <c r="F21" s="134"/>
      <c r="G21" s="134"/>
      <c r="H21" s="128"/>
      <c r="I21" s="128"/>
      <c r="J21" s="128"/>
      <c r="K21" s="128"/>
      <c r="L21" s="128"/>
      <c r="M21" s="128"/>
      <c r="N21" s="128"/>
      <c r="O21" s="128"/>
      <c r="P21" s="128"/>
    </row>
    <row r="22" spans="1:16" ht="27" thickBot="1" x14ac:dyDescent="0.3">
      <c r="A22" s="133" t="s">
        <v>79</v>
      </c>
      <c r="B22" s="132" t="s">
        <v>78</v>
      </c>
      <c r="C22" s="131">
        <f>IFERROR(+C21/C20,0)</f>
        <v>3.0115882581674719E-2</v>
      </c>
      <c r="D22" s="130"/>
      <c r="E22" s="129"/>
      <c r="F22" s="129"/>
      <c r="G22" s="129"/>
      <c r="H22" s="128"/>
      <c r="I22" s="128"/>
      <c r="J22" s="128"/>
      <c r="K22" s="128"/>
      <c r="L22" s="128"/>
      <c r="M22" s="128"/>
      <c r="N22" s="128"/>
      <c r="O22" s="128"/>
      <c r="P22" s="128"/>
    </row>
    <row r="23" spans="1:16" x14ac:dyDescent="0.25">
      <c r="A23" s="114"/>
      <c r="B23" s="114"/>
      <c r="C23" s="114"/>
      <c r="D23" s="114"/>
      <c r="E23" s="114"/>
    </row>
    <row r="24" spans="1:16" x14ac:dyDescent="0.25">
      <c r="A24" s="114"/>
      <c r="B24" s="114"/>
      <c r="C24" s="126"/>
      <c r="D24" s="127"/>
      <c r="E24" s="126"/>
    </row>
    <row r="25" spans="1:16" x14ac:dyDescent="0.25">
      <c r="A25" s="236" t="s">
        <v>77</v>
      </c>
      <c r="B25" s="236"/>
      <c r="C25" s="236"/>
      <c r="D25" s="114"/>
      <c r="E25" s="125"/>
    </row>
    <row r="26" spans="1:16" ht="15.75" thickBot="1" x14ac:dyDescent="0.3">
      <c r="A26" s="124"/>
      <c r="B26" s="124"/>
      <c r="C26" s="123"/>
      <c r="D26" s="114"/>
      <c r="E26" s="114"/>
      <c r="O26" s="122"/>
    </row>
    <row r="27" spans="1:16" ht="15.75" thickBot="1" x14ac:dyDescent="0.3">
      <c r="A27" s="121" t="s">
        <v>76</v>
      </c>
      <c r="B27" s="120" t="s">
        <v>75</v>
      </c>
      <c r="C27" s="115">
        <v>-532511.63262600591</v>
      </c>
      <c r="D27" s="114"/>
      <c r="E27" s="114"/>
    </row>
    <row r="28" spans="1:16" ht="27" thickBot="1" x14ac:dyDescent="0.3">
      <c r="A28" s="117" t="s">
        <v>74</v>
      </c>
      <c r="B28" s="116" t="s">
        <v>73</v>
      </c>
      <c r="C28" s="119">
        <f>+C22*C27</f>
        <v>-16037.057801540699</v>
      </c>
      <c r="D28" s="118"/>
      <c r="E28" s="114"/>
    </row>
    <row r="29" spans="1:16" ht="27" thickBot="1" x14ac:dyDescent="0.3">
      <c r="A29" s="117" t="s">
        <v>72</v>
      </c>
      <c r="B29" s="116" t="s">
        <v>71</v>
      </c>
      <c r="C29" s="115">
        <f>+C27-C28</f>
        <v>-516474.57482446521</v>
      </c>
      <c r="D29" s="114"/>
      <c r="E29" s="114"/>
    </row>
    <row r="30" spans="1:16" x14ac:dyDescent="0.25">
      <c r="A30" s="114"/>
      <c r="B30" s="114"/>
      <c r="C30" s="114"/>
      <c r="D30" s="114"/>
      <c r="E30" s="114"/>
    </row>
    <row r="31" spans="1:16" x14ac:dyDescent="0.25">
      <c r="A31" s="237" t="s">
        <v>70</v>
      </c>
      <c r="B31" s="237"/>
      <c r="C31" s="238"/>
      <c r="D31" s="238"/>
      <c r="E31" s="114"/>
    </row>
    <row r="32" spans="1:16" x14ac:dyDescent="0.25">
      <c r="A32" s="109" t="s">
        <v>69</v>
      </c>
      <c r="B32" s="109"/>
      <c r="C32" s="239">
        <v>6</v>
      </c>
      <c r="D32" s="240"/>
      <c r="E32" s="240"/>
      <c r="F32" s="240"/>
      <c r="G32" s="241"/>
      <c r="H32" s="113"/>
      <c r="I32" s="113"/>
      <c r="J32" s="113"/>
      <c r="N32" s="113"/>
    </row>
    <row r="33" spans="1:18" ht="80.25" customHeight="1" x14ac:dyDescent="0.25">
      <c r="A33" s="112" t="s">
        <v>68</v>
      </c>
      <c r="B33" s="112"/>
      <c r="C33" s="111" t="s">
        <v>67</v>
      </c>
      <c r="D33" s="111" t="s">
        <v>66</v>
      </c>
      <c r="E33" s="111"/>
      <c r="F33" s="111"/>
      <c r="G33" s="111"/>
      <c r="H33" s="110" t="s">
        <v>65</v>
      </c>
      <c r="I33" s="109" t="s">
        <v>64</v>
      </c>
      <c r="J33" s="109" t="s">
        <v>63</v>
      </c>
      <c r="L33" s="108" t="s">
        <v>62</v>
      </c>
      <c r="M33" s="107" t="s">
        <v>59</v>
      </c>
      <c r="N33" s="106" t="s">
        <v>61</v>
      </c>
    </row>
    <row r="34" spans="1:18" x14ac:dyDescent="0.25">
      <c r="A34" s="105" t="s">
        <v>53</v>
      </c>
      <c r="B34" s="104"/>
      <c r="C34" s="103">
        <f t="shared" ref="C34:C40" si="0">SUM(D34:G34)</f>
        <v>11231984.0682</v>
      </c>
      <c r="D34" s="102">
        <v>11231984.0682</v>
      </c>
      <c r="E34" s="102"/>
      <c r="F34" s="102"/>
      <c r="G34" s="102"/>
      <c r="H34" s="101">
        <f t="shared" ref="H34:H39" si="1">IFERROR(+C34/$C$40,0)</f>
        <v>0.25236474124147013</v>
      </c>
      <c r="I34" s="100">
        <f t="shared" ref="I34:I39" si="2">+H34*$C$28</f>
        <v>-4047.1879423603182</v>
      </c>
      <c r="J34" s="99">
        <f t="shared" ref="J34:J39" si="3">+I34/12</f>
        <v>-337.26566186335987</v>
      </c>
      <c r="K34" s="72"/>
      <c r="L34" s="90">
        <v>65122.808082080934</v>
      </c>
      <c r="M34" s="89">
        <f t="shared" ref="M34:M39" si="4">+L34-I34</f>
        <v>69169.99602444125</v>
      </c>
      <c r="N34" s="98">
        <f t="shared" ref="N34:N39" si="5">+L34/12</f>
        <v>5426.9006735067442</v>
      </c>
      <c r="Q34" s="43"/>
    </row>
    <row r="35" spans="1:18" x14ac:dyDescent="0.25">
      <c r="A35" s="97" t="s">
        <v>52</v>
      </c>
      <c r="B35" s="96"/>
      <c r="C35" s="95">
        <f t="shared" si="0"/>
        <v>11284127.368199999</v>
      </c>
      <c r="D35" s="94">
        <v>11284127.368199999</v>
      </c>
      <c r="E35" s="94"/>
      <c r="F35" s="94"/>
      <c r="G35" s="94"/>
      <c r="H35" s="93">
        <f t="shared" si="1"/>
        <v>0.25353631790433528</v>
      </c>
      <c r="I35" s="92">
        <f t="shared" si="2"/>
        <v>-4065.9765850216231</v>
      </c>
      <c r="J35" s="91">
        <f t="shared" si="3"/>
        <v>-338.83138208513526</v>
      </c>
      <c r="K35" s="72"/>
      <c r="L35" s="90">
        <v>57100.797276996607</v>
      </c>
      <c r="M35" s="89">
        <f t="shared" si="4"/>
        <v>61166.773862018228</v>
      </c>
      <c r="N35" s="88">
        <f t="shared" si="5"/>
        <v>4758.3997730830506</v>
      </c>
      <c r="Q35" s="43"/>
    </row>
    <row r="36" spans="1:18" x14ac:dyDescent="0.25">
      <c r="A36" s="97" t="s">
        <v>51</v>
      </c>
      <c r="B36" s="96"/>
      <c r="C36" s="95">
        <f t="shared" si="0"/>
        <v>8212066.5925347358</v>
      </c>
      <c r="D36" s="94">
        <v>8212066.5925347358</v>
      </c>
      <c r="E36" s="94"/>
      <c r="F36" s="94"/>
      <c r="G36" s="94"/>
      <c r="H36" s="93">
        <f t="shared" si="1"/>
        <v>0.18451201925670749</v>
      </c>
      <c r="I36" s="92">
        <f t="shared" si="2"/>
        <v>-2959.0299178988084</v>
      </c>
      <c r="J36" s="91">
        <f t="shared" si="3"/>
        <v>-246.58582649156736</v>
      </c>
      <c r="K36" s="72"/>
      <c r="L36" s="90">
        <v>77397.758790252265</v>
      </c>
      <c r="M36" s="89">
        <f t="shared" si="4"/>
        <v>80356.788708151071</v>
      </c>
      <c r="N36" s="88">
        <f t="shared" si="5"/>
        <v>6449.8132325210217</v>
      </c>
      <c r="Q36" s="43"/>
    </row>
    <row r="37" spans="1:18" x14ac:dyDescent="0.25">
      <c r="A37" s="97" t="s">
        <v>41</v>
      </c>
      <c r="B37" s="96"/>
      <c r="C37" s="95">
        <f t="shared" si="0"/>
        <v>1049311.5616329007</v>
      </c>
      <c r="D37" s="94">
        <v>1049311.5616329007</v>
      </c>
      <c r="E37" s="94"/>
      <c r="F37" s="94"/>
      <c r="G37" s="94"/>
      <c r="H37" s="93">
        <f t="shared" si="1"/>
        <v>2.357635473174308E-2</v>
      </c>
      <c r="I37" s="92">
        <f t="shared" si="2"/>
        <v>-378.09536358259135</v>
      </c>
      <c r="J37" s="91">
        <f t="shared" si="3"/>
        <v>-31.507946965215947</v>
      </c>
      <c r="K37" s="72"/>
      <c r="L37" s="90">
        <v>8489.8271734344016</v>
      </c>
      <c r="M37" s="89">
        <f t="shared" si="4"/>
        <v>8867.9225370169934</v>
      </c>
      <c r="N37" s="88">
        <f t="shared" si="5"/>
        <v>707.48559778620017</v>
      </c>
      <c r="Q37" s="43"/>
    </row>
    <row r="38" spans="1:18" x14ac:dyDescent="0.25">
      <c r="A38" s="97" t="s">
        <v>40</v>
      </c>
      <c r="B38" s="96"/>
      <c r="C38" s="95">
        <f t="shared" si="0"/>
        <v>2235811.2360281469</v>
      </c>
      <c r="D38" s="94">
        <v>2235811.2360281469</v>
      </c>
      <c r="E38" s="94"/>
      <c r="F38" s="94"/>
      <c r="G38" s="94"/>
      <c r="H38" s="93">
        <f t="shared" si="1"/>
        <v>5.0235107227626086E-2</v>
      </c>
      <c r="I38" s="92">
        <f t="shared" si="2"/>
        <v>-805.62331827603452</v>
      </c>
      <c r="J38" s="91">
        <f t="shared" si="3"/>
        <v>-67.135276523002872</v>
      </c>
      <c r="K38" s="72"/>
      <c r="L38" s="90">
        <v>17627.441710397921</v>
      </c>
      <c r="M38" s="89">
        <f t="shared" si="4"/>
        <v>18433.065028673955</v>
      </c>
      <c r="N38" s="88">
        <f t="shared" si="5"/>
        <v>1468.9534758664934</v>
      </c>
      <c r="Q38" s="43"/>
    </row>
    <row r="39" spans="1:18" x14ac:dyDescent="0.25">
      <c r="A39" s="97" t="s">
        <v>39</v>
      </c>
      <c r="B39" s="96"/>
      <c r="C39" s="95">
        <f t="shared" si="0"/>
        <v>10493645.797349999</v>
      </c>
      <c r="D39" s="94">
        <v>10493645.797349999</v>
      </c>
      <c r="E39" s="94"/>
      <c r="F39" s="94"/>
      <c r="G39" s="94"/>
      <c r="H39" s="93">
        <f t="shared" si="1"/>
        <v>0.23577545963811797</v>
      </c>
      <c r="I39" s="92">
        <f t="shared" si="2"/>
        <v>-3781.1446744013238</v>
      </c>
      <c r="J39" s="91">
        <f t="shared" si="3"/>
        <v>-315.09538953344367</v>
      </c>
      <c r="K39" s="72"/>
      <c r="L39" s="90">
        <v>52878.681121127192</v>
      </c>
      <c r="M39" s="89">
        <f t="shared" si="4"/>
        <v>56659.825795528515</v>
      </c>
      <c r="N39" s="88">
        <f t="shared" si="5"/>
        <v>4406.556760093933</v>
      </c>
      <c r="Q39" s="43"/>
    </row>
    <row r="40" spans="1:18" x14ac:dyDescent="0.25">
      <c r="A40" s="87" t="s">
        <v>5</v>
      </c>
      <c r="B40" s="87"/>
      <c r="C40" s="86">
        <f t="shared" si="0"/>
        <v>44506946.62394578</v>
      </c>
      <c r="D40" s="86">
        <f>SUM(D34:D39)</f>
        <v>44506946.62394578</v>
      </c>
      <c r="E40" s="86"/>
      <c r="F40" s="86"/>
      <c r="G40" s="86"/>
      <c r="H40" s="85">
        <f>SUM(H34:H39)</f>
        <v>1</v>
      </c>
      <c r="I40" s="84">
        <f>SUM(I34:I39)</f>
        <v>-16037.057801540701</v>
      </c>
      <c r="J40" s="83"/>
      <c r="K40" s="72"/>
      <c r="L40" s="82">
        <f>SUM(L34:L39)</f>
        <v>278617.31415428931</v>
      </c>
      <c r="M40" s="81">
        <f>SUM(M34:M39)</f>
        <v>294654.37195583002</v>
      </c>
      <c r="N40" s="80"/>
      <c r="Q40" s="43"/>
    </row>
    <row r="41" spans="1:18" x14ac:dyDescent="0.25">
      <c r="A41" s="62"/>
      <c r="B41" s="62"/>
      <c r="C41" s="62"/>
      <c r="D41" s="62"/>
      <c r="E41" s="62"/>
      <c r="F41" s="62"/>
      <c r="G41" s="62"/>
      <c r="H41" s="62"/>
      <c r="I41" s="79"/>
      <c r="J41" s="62"/>
      <c r="K41" s="72"/>
      <c r="L41" s="76"/>
      <c r="M41" s="76"/>
      <c r="N41" s="62"/>
      <c r="O41" s="72"/>
      <c r="P41" s="72"/>
    </row>
    <row r="42" spans="1:18" x14ac:dyDescent="0.25">
      <c r="A42" s="62"/>
      <c r="B42" s="62"/>
      <c r="C42" s="62"/>
      <c r="D42" s="62"/>
      <c r="E42" s="62"/>
      <c r="F42" s="62"/>
      <c r="G42" s="62"/>
      <c r="H42" s="78" t="s">
        <v>60</v>
      </c>
      <c r="I42" s="77">
        <v>278617.31</v>
      </c>
      <c r="J42" s="62"/>
      <c r="K42" s="72"/>
      <c r="L42" s="76"/>
      <c r="M42" s="76"/>
      <c r="N42" s="62"/>
      <c r="O42" s="72"/>
      <c r="P42" s="72"/>
      <c r="Q42" s="72"/>
      <c r="R42" s="72"/>
    </row>
    <row r="43" spans="1:18" x14ac:dyDescent="0.25">
      <c r="A43" s="62"/>
      <c r="B43" s="62"/>
      <c r="C43" s="62"/>
      <c r="D43" s="62"/>
      <c r="E43" s="62"/>
      <c r="F43" s="62"/>
      <c r="G43" s="62"/>
      <c r="H43" s="75" t="s">
        <v>59</v>
      </c>
      <c r="I43" s="74">
        <f>+I42-I40</f>
        <v>294654.36780154071</v>
      </c>
      <c r="J43" s="62"/>
      <c r="L43" s="73"/>
      <c r="M43" s="73"/>
      <c r="N43" s="62"/>
      <c r="O43" s="72"/>
      <c r="P43" s="72"/>
      <c r="Q43" s="72"/>
      <c r="R43" s="72"/>
    </row>
    <row r="44" spans="1:18" x14ac:dyDescent="0.25">
      <c r="A44" s="62"/>
      <c r="B44" s="62"/>
      <c r="C44" s="62"/>
      <c r="E44" s="62"/>
      <c r="F44" s="62"/>
      <c r="G44" s="62"/>
      <c r="H44" s="62"/>
      <c r="I44" s="62"/>
      <c r="J44" s="62"/>
      <c r="N44" s="62"/>
    </row>
    <row r="45" spans="1:18" x14ac:dyDescent="0.25">
      <c r="A45" s="62"/>
      <c r="E45" s="62"/>
      <c r="F45" s="62"/>
      <c r="G45" s="62"/>
      <c r="H45" s="62"/>
      <c r="I45" s="71" t="s">
        <v>58</v>
      </c>
      <c r="J45" s="62"/>
      <c r="N45" s="62"/>
    </row>
    <row r="46" spans="1:18" x14ac:dyDescent="0.25">
      <c r="A46" s="62"/>
      <c r="E46" s="62"/>
      <c r="F46" s="62"/>
      <c r="G46" s="62"/>
      <c r="H46" s="62"/>
      <c r="I46" s="62"/>
      <c r="J46" s="62"/>
      <c r="N46" s="62"/>
    </row>
    <row r="47" spans="1:18" s="43" customFormat="1" x14ac:dyDescent="0.25">
      <c r="A47" s="51" t="s">
        <v>57</v>
      </c>
      <c r="B47" s="70"/>
      <c r="C47" s="70"/>
      <c r="D47"/>
      <c r="E47"/>
      <c r="F47"/>
      <c r="G47" s="62"/>
      <c r="H47" s="62"/>
      <c r="I47" s="62"/>
      <c r="J47" s="62"/>
      <c r="N47" s="62"/>
      <c r="Q47"/>
      <c r="R47"/>
    </row>
    <row r="48" spans="1:18" s="43" customFormat="1" ht="15.75" thickBot="1" x14ac:dyDescent="0.3">
      <c r="A48" s="70"/>
      <c r="B48" s="70"/>
      <c r="C48" s="70"/>
      <c r="D48"/>
      <c r="E48"/>
      <c r="F48"/>
      <c r="G48" s="62"/>
      <c r="H48" s="62"/>
      <c r="I48" s="62"/>
      <c r="J48" s="62"/>
      <c r="N48" s="62"/>
      <c r="Q48"/>
      <c r="R48"/>
    </row>
    <row r="49" spans="1:18" s="43" customFormat="1" ht="21.75" customHeight="1" thickBot="1" x14ac:dyDescent="0.3">
      <c r="A49" s="69"/>
      <c r="B49" s="227" t="s">
        <v>56</v>
      </c>
      <c r="C49" s="228"/>
      <c r="D49"/>
      <c r="E49"/>
      <c r="F49"/>
      <c r="G49" s="62"/>
      <c r="H49" s="62"/>
      <c r="I49" s="62"/>
      <c r="J49" s="62"/>
      <c r="N49" s="62"/>
      <c r="Q49"/>
      <c r="R49"/>
    </row>
    <row r="50" spans="1:18" s="43" customFormat="1" ht="15.75" customHeight="1" thickBot="1" x14ac:dyDescent="0.3">
      <c r="A50" s="68"/>
      <c r="B50" s="67" t="s">
        <v>55</v>
      </c>
      <c r="C50" s="66" t="s">
        <v>54</v>
      </c>
      <c r="D50"/>
      <c r="E50"/>
      <c r="F50"/>
      <c r="G50" s="62"/>
      <c r="H50" s="62"/>
      <c r="I50" s="62"/>
      <c r="J50" s="62"/>
      <c r="N50" s="62"/>
      <c r="Q50"/>
      <c r="R50"/>
    </row>
    <row r="51" spans="1:18" s="43" customFormat="1" ht="15" customHeight="1" thickBot="1" x14ac:dyDescent="0.3">
      <c r="A51" s="61" t="s">
        <v>53</v>
      </c>
      <c r="B51" s="63"/>
      <c r="C51" s="59"/>
      <c r="D51"/>
      <c r="E51"/>
      <c r="F51"/>
      <c r="G51" s="62"/>
      <c r="H51" s="62"/>
      <c r="I51" s="62"/>
      <c r="J51" s="62"/>
      <c r="N51" s="62"/>
      <c r="Q51"/>
      <c r="R51"/>
    </row>
    <row r="52" spans="1:18" s="43" customFormat="1" ht="15" customHeight="1" thickBot="1" x14ac:dyDescent="0.3">
      <c r="A52" s="61" t="s">
        <v>52</v>
      </c>
      <c r="B52" s="63"/>
      <c r="C52" s="65"/>
      <c r="D52"/>
      <c r="E52"/>
      <c r="F52"/>
      <c r="G52" s="62"/>
      <c r="H52" s="62"/>
      <c r="I52" s="62"/>
      <c r="J52" s="62"/>
      <c r="N52" s="62"/>
      <c r="Q52"/>
      <c r="R52"/>
    </row>
    <row r="53" spans="1:18" s="43" customFormat="1" ht="15" customHeight="1" thickBot="1" x14ac:dyDescent="0.3">
      <c r="A53" s="64" t="s">
        <v>51</v>
      </c>
      <c r="B53" s="63"/>
      <c r="C53" s="59"/>
      <c r="D53"/>
      <c r="E53"/>
      <c r="F53"/>
      <c r="G53" s="62"/>
      <c r="H53" s="62"/>
      <c r="I53" s="62"/>
      <c r="J53" s="62"/>
      <c r="N53" s="62"/>
      <c r="Q53"/>
      <c r="R53"/>
    </row>
    <row r="54" spans="1:18" s="43" customFormat="1" ht="15" customHeight="1" thickBot="1" x14ac:dyDescent="0.3">
      <c r="A54" s="61" t="s">
        <v>41</v>
      </c>
      <c r="B54" s="60"/>
      <c r="C54" s="59"/>
      <c r="D54"/>
      <c r="E54"/>
      <c r="F54"/>
      <c r="G54" s="62"/>
      <c r="H54" s="62"/>
      <c r="I54" s="62"/>
      <c r="J54" s="62"/>
      <c r="N54" s="62"/>
      <c r="Q54"/>
      <c r="R54"/>
    </row>
    <row r="55" spans="1:18" s="43" customFormat="1" ht="15" customHeight="1" thickBot="1" x14ac:dyDescent="0.3">
      <c r="A55" s="61" t="s">
        <v>40</v>
      </c>
      <c r="B55" s="60"/>
      <c r="C55" s="59"/>
      <c r="D55"/>
      <c r="E55"/>
      <c r="F55"/>
      <c r="G55" s="62"/>
      <c r="H55" s="62"/>
      <c r="I55" s="62"/>
      <c r="J55" s="62"/>
      <c r="N55" s="62"/>
      <c r="Q55"/>
      <c r="R55"/>
    </row>
    <row r="56" spans="1:18" s="43" customFormat="1" ht="15" customHeight="1" thickBot="1" x14ac:dyDescent="0.3">
      <c r="A56" s="61" t="s">
        <v>39</v>
      </c>
      <c r="B56" s="60"/>
      <c r="C56" s="59"/>
      <c r="D56"/>
      <c r="E56"/>
      <c r="F56"/>
      <c r="G56" s="62"/>
      <c r="H56" s="62"/>
      <c r="I56" s="62"/>
      <c r="J56" s="62"/>
      <c r="N56" s="62"/>
      <c r="Q56"/>
      <c r="R56"/>
    </row>
    <row r="57" spans="1:18" s="43" customFormat="1" ht="15" customHeight="1" thickBot="1" x14ac:dyDescent="0.3">
      <c r="A57" s="61" t="s">
        <v>38</v>
      </c>
      <c r="B57" s="60"/>
      <c r="C57" s="59"/>
      <c r="D57"/>
      <c r="E57"/>
      <c r="F57"/>
      <c r="G57" s="62"/>
      <c r="H57" s="62"/>
      <c r="I57" s="62"/>
      <c r="J57" s="62"/>
      <c r="N57" s="62"/>
      <c r="Q57"/>
      <c r="R57"/>
    </row>
    <row r="58" spans="1:18" ht="15" customHeight="1" thickBot="1" x14ac:dyDescent="0.3">
      <c r="A58" s="61" t="s">
        <v>37</v>
      </c>
      <c r="B58" s="60"/>
      <c r="C58" s="59"/>
      <c r="D58"/>
      <c r="E58"/>
      <c r="F58"/>
    </row>
    <row r="59" spans="1:18" ht="15" customHeight="1" thickBot="1" x14ac:dyDescent="0.3">
      <c r="A59" s="61" t="s">
        <v>36</v>
      </c>
      <c r="B59" s="60"/>
      <c r="C59" s="59"/>
      <c r="D59"/>
      <c r="E59"/>
      <c r="F59"/>
    </row>
    <row r="60" spans="1:18" ht="3.75" customHeight="1" x14ac:dyDescent="0.25">
      <c r="A60" s="58"/>
      <c r="B60" s="58"/>
      <c r="C60" s="58"/>
      <c r="D60"/>
      <c r="E60"/>
      <c r="F60"/>
    </row>
    <row r="61" spans="1:18" x14ac:dyDescent="0.25">
      <c r="A61" s="57" t="s">
        <v>50</v>
      </c>
      <c r="B61" s="55"/>
      <c r="C61" s="55"/>
      <c r="D61"/>
      <c r="E61"/>
      <c r="F61"/>
    </row>
    <row r="62" spans="1:18" ht="3" customHeight="1" thickBot="1" x14ac:dyDescent="0.3">
      <c r="A62" s="56"/>
      <c r="B62" s="55"/>
      <c r="C62" s="55"/>
      <c r="D62"/>
      <c r="E62"/>
      <c r="F62"/>
    </row>
    <row r="63" spans="1:18" ht="16.5" customHeight="1" thickBot="1" x14ac:dyDescent="0.3">
      <c r="A63" s="54"/>
      <c r="B63" s="229" t="s">
        <v>49</v>
      </c>
      <c r="C63" s="230"/>
      <c r="D63" s="231"/>
      <c r="E63"/>
      <c r="F63"/>
    </row>
    <row r="64" spans="1:18" ht="16.5" customHeight="1" thickBot="1" x14ac:dyDescent="0.3">
      <c r="A64" s="53"/>
      <c r="B64" s="229" t="s">
        <v>48</v>
      </c>
      <c r="C64" s="230"/>
      <c r="D64" s="231"/>
      <c r="E64"/>
      <c r="F64"/>
    </row>
    <row r="65" spans="1:9" ht="16.5" customHeight="1" thickBot="1" x14ac:dyDescent="0.3">
      <c r="A65" s="52"/>
      <c r="B65" s="229" t="s">
        <v>47</v>
      </c>
      <c r="C65" s="230"/>
      <c r="D65" s="231"/>
      <c r="E65"/>
      <c r="F65"/>
    </row>
    <row r="66" spans="1:9" x14ac:dyDescent="0.25">
      <c r="A66"/>
      <c r="B66"/>
      <c r="C66"/>
      <c r="D66"/>
      <c r="E66"/>
      <c r="F66"/>
    </row>
    <row r="67" spans="1:9" x14ac:dyDescent="0.25">
      <c r="A67"/>
      <c r="B67"/>
      <c r="C67"/>
      <c r="D67"/>
      <c r="E67"/>
      <c r="F67"/>
    </row>
    <row r="68" spans="1:9" x14ac:dyDescent="0.25">
      <c r="A68" s="51" t="s">
        <v>98</v>
      </c>
      <c r="B68"/>
      <c r="C68"/>
      <c r="D68"/>
      <c r="E68"/>
      <c r="F68"/>
    </row>
    <row r="69" spans="1:9" x14ac:dyDescent="0.25">
      <c r="A69"/>
      <c r="B69"/>
      <c r="C69"/>
      <c r="D69"/>
      <c r="E69"/>
      <c r="F69"/>
    </row>
    <row r="70" spans="1:9" ht="34.5" x14ac:dyDescent="0.25">
      <c r="A70" s="50" t="s">
        <v>46</v>
      </c>
      <c r="B70" s="50" t="s">
        <v>45</v>
      </c>
      <c r="C70" s="50" t="s">
        <v>44</v>
      </c>
      <c r="D70" s="50" t="s">
        <v>87</v>
      </c>
      <c r="H70" s="50" t="s">
        <v>43</v>
      </c>
      <c r="I70" s="50" t="s">
        <v>42</v>
      </c>
    </row>
    <row r="71" spans="1:9" x14ac:dyDescent="0.25">
      <c r="A71" s="49" t="s">
        <v>41</v>
      </c>
      <c r="B71" s="48">
        <v>63815.800000000017</v>
      </c>
      <c r="C71" s="48">
        <v>1307.0080820809192</v>
      </c>
      <c r="D71" s="48">
        <f t="shared" ref="D71:D76" si="6">SUM(B71:C71)</f>
        <v>65122.808082080934</v>
      </c>
      <c r="H71" s="47">
        <f t="shared" ref="H71:H76" si="7">+ROUND(D71/12,2)</f>
        <v>5426.9</v>
      </c>
      <c r="I71" s="46">
        <v>11231984.0682</v>
      </c>
    </row>
    <row r="72" spans="1:9" x14ac:dyDescent="0.25">
      <c r="A72" s="49" t="s">
        <v>40</v>
      </c>
      <c r="B72" s="48">
        <v>55979.270000000048</v>
      </c>
      <c r="C72" s="48">
        <v>1121.5272769965572</v>
      </c>
      <c r="D72" s="48">
        <f t="shared" si="6"/>
        <v>57100.797276996607</v>
      </c>
      <c r="H72" s="47">
        <f t="shared" si="7"/>
        <v>4758.3999999999996</v>
      </c>
      <c r="I72" s="46">
        <v>11284127.368199999</v>
      </c>
    </row>
    <row r="73" spans="1:9" x14ac:dyDescent="0.25">
      <c r="A73" s="49" t="s">
        <v>39</v>
      </c>
      <c r="B73" s="48">
        <v>75752.22000000003</v>
      </c>
      <c r="C73" s="48">
        <v>1645.5387902522355</v>
      </c>
      <c r="D73" s="48">
        <f t="shared" si="6"/>
        <v>77397.758790252265</v>
      </c>
      <c r="H73" s="47">
        <f t="shared" si="7"/>
        <v>6449.81</v>
      </c>
      <c r="I73" s="46">
        <v>8212066.5925347358</v>
      </c>
    </row>
    <row r="74" spans="1:9" x14ac:dyDescent="0.25">
      <c r="A74" s="49" t="s">
        <v>38</v>
      </c>
      <c r="B74" s="48">
        <v>8316.5699999999979</v>
      </c>
      <c r="C74" s="48">
        <v>173.2571734344038</v>
      </c>
      <c r="D74" s="48">
        <f t="shared" si="6"/>
        <v>8489.8271734344016</v>
      </c>
      <c r="H74" s="47">
        <f t="shared" si="7"/>
        <v>707.49</v>
      </c>
      <c r="I74" s="46">
        <v>1049311.5616329007</v>
      </c>
    </row>
    <row r="75" spans="1:9" x14ac:dyDescent="0.25">
      <c r="A75" s="49" t="s">
        <v>37</v>
      </c>
      <c r="B75" s="48">
        <v>17253.370000000003</v>
      </c>
      <c r="C75" s="48">
        <v>374.07171039791893</v>
      </c>
      <c r="D75" s="48">
        <f t="shared" si="6"/>
        <v>17627.441710397921</v>
      </c>
      <c r="H75" s="47">
        <f t="shared" si="7"/>
        <v>1468.95</v>
      </c>
      <c r="I75" s="46">
        <v>2235811.2360281469</v>
      </c>
    </row>
    <row r="76" spans="1:9" x14ac:dyDescent="0.25">
      <c r="A76" s="49" t="s">
        <v>36</v>
      </c>
      <c r="B76" s="48">
        <v>51840.010000000009</v>
      </c>
      <c r="C76" s="48">
        <v>1038.6711211271804</v>
      </c>
      <c r="D76" s="48">
        <f t="shared" si="6"/>
        <v>52878.681121127192</v>
      </c>
      <c r="H76" s="47">
        <f t="shared" si="7"/>
        <v>4406.5600000000004</v>
      </c>
      <c r="I76" s="46">
        <v>10493645.797349999</v>
      </c>
    </row>
    <row r="77" spans="1:9" ht="20.25" customHeight="1" thickBot="1" x14ac:dyDescent="0.3">
      <c r="A77" s="45" t="s">
        <v>5</v>
      </c>
      <c r="B77" s="44">
        <f>SUM(B71:B76)</f>
        <v>272957.24000000011</v>
      </c>
      <c r="C77" s="44">
        <f>SUM(C71:C76)</f>
        <v>5660.0741542892147</v>
      </c>
      <c r="D77" s="44">
        <f>SUM(D71:D76)</f>
        <v>278617.31415428931</v>
      </c>
    </row>
  </sheetData>
  <mergeCells count="10">
    <mergeCell ref="B49:C49"/>
    <mergeCell ref="B63:D63"/>
    <mergeCell ref="B64:D64"/>
    <mergeCell ref="B65:D65"/>
    <mergeCell ref="A14:E14"/>
    <mergeCell ref="C16:I16"/>
    <mergeCell ref="A18:E18"/>
    <mergeCell ref="A25:C25"/>
    <mergeCell ref="A31:D31"/>
    <mergeCell ref="C32:G32"/>
  </mergeCells>
  <pageMargins left="0.7" right="0.7" top="0.75" bottom="0.75" header="0.3" footer="0.3"/>
  <pageSetup scale="52"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Tab1-CBR New Class A allocation</vt:lpstr>
      <vt:lpstr>Tab2-WMS CBR Class B allocation</vt:lpstr>
      <vt:lpstr>Tab3-GA Allocation New Class 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Martin Benum</cp:lastModifiedBy>
  <cp:lastPrinted>2017-01-20T20:00:17Z</cp:lastPrinted>
  <dcterms:created xsi:type="dcterms:W3CDTF">2016-08-15T18:17:57Z</dcterms:created>
  <dcterms:modified xsi:type="dcterms:W3CDTF">2017-01-20T20:25:26Z</dcterms:modified>
</cp:coreProperties>
</file>