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7540" windowHeight="7380" activeTab="1"/>
  </bookViews>
  <sheets>
    <sheet name="1. CBR Class B Rates" sheetId="1" r:id="rId1"/>
    <sheet name="2. CBR Transitional Customers"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Order1" hidden="1">255</definedName>
    <definedName name="_Sort" hidden="1">[1]Sheet1!$G$40:$K$40</definedName>
    <definedName name="BridgeYear">'[2]LDC Info'!$E$26</definedName>
    <definedName name="CAfile">[3]Refs!$B$2</definedName>
    <definedName name="CArevReq">[3]Refs!$B$6</definedName>
    <definedName name="ClassRange1">[3]Refs!$B$3</definedName>
    <definedName name="ClassRange2">[3]Refs!$B$4</definedName>
    <definedName name="CustomerAdministration">[2]lists!$Z$1:$Z$36</definedName>
    <definedName name="EBNUMBER">'[2]LDC Info'!$E$16</definedName>
    <definedName name="Fixed_Charges">[2]lists!$I$1:$I$212</definedName>
    <definedName name="FolderPath">[3]Menu!$C$8</definedName>
    <definedName name="histdate">[4]Financials!$E$76</definedName>
    <definedName name="LDC_LIST">[5]lists!$AM$1:$AM$80</definedName>
    <definedName name="LossFactors">[2]lists!$L$2:$L$15</definedName>
    <definedName name="NewRevReq">[3]Refs!$B$8</definedName>
    <definedName name="NonPayment">[2]lists!$AA$1:$AA$71</definedName>
    <definedName name="PAGE2">[1]Sheet1!$A$1:$I$40</definedName>
    <definedName name="_xlnm.Print_Area" localSheetId="0">'1. CBR Class B Rates'!$A$1:$J$36</definedName>
    <definedName name="_xlnm.Print_Area" localSheetId="1">'2. CBR Transitional Customers'!$A$1:$H$23</definedName>
    <definedName name="Rate_Class">[2]lists!$A$1:$A$104</definedName>
    <definedName name="ratedescription">[6]hidden1!$D$1:$D$122</definedName>
    <definedName name="RebaseYear">'[2]LDC Info'!$E$28</definedName>
    <definedName name="RevReqLookupKey">[3]Refs!$B$5</definedName>
    <definedName name="RevReqRange">[3]Refs!$B$7</definedName>
    <definedName name="RRRP_15">'[7]Regulatory Rates'!$D$6</definedName>
    <definedName name="SM_15">'[7]Regulatory Rates'!$D$7</definedName>
    <definedName name="TestYear">'[2]LDC Info'!$E$24</definedName>
    <definedName name="Units">[2]lists!$N$2:$N$5</definedName>
    <definedName name="Utility">[4]Financials!$A$1</definedName>
    <definedName name="utitliy1">[8]Financials!$A$1</definedName>
    <definedName name="WMS_15">'[7]Regulatory Rates'!$D$5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J14" i="1"/>
  <c r="J13" i="1"/>
  <c r="J7" i="1"/>
  <c r="J8" i="1"/>
  <c r="J9" i="1"/>
  <c r="J10" i="1"/>
  <c r="J11" i="1"/>
  <c r="J12" i="1"/>
  <c r="J6" i="1"/>
  <c r="D8" i="2"/>
  <c r="C8" i="2"/>
  <c r="F21" i="2"/>
  <c r="F22" i="2"/>
  <c r="F20" i="2"/>
  <c r="E16" i="1" l="1"/>
  <c r="F9" i="1"/>
  <c r="F8" i="1"/>
  <c r="F7" i="1"/>
  <c r="F10" i="1"/>
  <c r="F11" i="1"/>
  <c r="F12" i="1"/>
  <c r="F13" i="1"/>
  <c r="F6" i="1"/>
  <c r="F23" i="2" l="1"/>
  <c r="E23" i="2"/>
  <c r="D23" i="2"/>
  <c r="C23" i="2"/>
  <c r="C9" i="2"/>
  <c r="C14" i="2" s="1"/>
  <c r="C15" i="2" s="1"/>
  <c r="H14" i="1" s="1"/>
  <c r="G21" i="2" l="1"/>
  <c r="H21" i="2" s="1"/>
  <c r="G20" i="2"/>
  <c r="H20" i="2" s="1"/>
  <c r="G22" i="2"/>
  <c r="H22" i="2" s="1"/>
  <c r="H23" i="2" l="1"/>
  <c r="G23" i="2"/>
  <c r="D25" i="1" l="1"/>
  <c r="C25" i="1"/>
  <c r="F24" i="1"/>
  <c r="F23" i="1"/>
  <c r="F22" i="1"/>
  <c r="F21" i="1"/>
  <c r="F18" i="1"/>
  <c r="A18" i="1"/>
  <c r="A19" i="1" s="1"/>
  <c r="A20" i="1" s="1"/>
  <c r="A21" i="1" s="1"/>
  <c r="A22" i="1" s="1"/>
  <c r="A23" i="1" s="1"/>
  <c r="A24" i="1" s="1"/>
  <c r="A25" i="1" s="1"/>
  <c r="F17" i="1"/>
  <c r="A30" i="1"/>
  <c r="A31" i="1" s="1"/>
  <c r="A32" i="1" s="1"/>
  <c r="A33" i="1" s="1"/>
  <c r="A34" i="1" s="1"/>
  <c r="A35" i="1" s="1"/>
  <c r="A36" i="1" s="1"/>
  <c r="D14" i="1"/>
  <c r="C14" i="1"/>
  <c r="C30" i="1"/>
  <c r="A7" i="1"/>
  <c r="A8" i="1" s="1"/>
  <c r="A9" i="1" s="1"/>
  <c r="A10" i="1" s="1"/>
  <c r="A11" i="1" s="1"/>
  <c r="A12" i="1" s="1"/>
  <c r="A13" i="1" s="1"/>
  <c r="A14" i="1" s="1"/>
  <c r="C29" i="1" l="1"/>
  <c r="C33" i="1"/>
  <c r="F20" i="1" l="1"/>
  <c r="D32" i="1" s="1"/>
  <c r="F19" i="1" l="1"/>
  <c r="E25" i="1"/>
  <c r="E14" i="1" l="1"/>
  <c r="D31" i="1"/>
  <c r="F25" i="1"/>
  <c r="F14" i="1" l="1"/>
  <c r="G9" i="1" s="1"/>
  <c r="H9" i="1" s="1"/>
  <c r="F32" i="1" s="1"/>
  <c r="G13" i="1" l="1"/>
  <c r="H13" i="1" s="1"/>
  <c r="F36" i="1" s="1"/>
  <c r="G8" i="1"/>
  <c r="H8" i="1" s="1"/>
  <c r="F31" i="1" s="1"/>
  <c r="G11" i="1"/>
  <c r="H11" i="1" s="1"/>
  <c r="F34" i="1" s="1"/>
  <c r="G12" i="1"/>
  <c r="H12" i="1" s="1"/>
  <c r="F35" i="1" s="1"/>
  <c r="G7" i="1"/>
  <c r="H7" i="1" s="1"/>
  <c r="E30" i="1" s="1"/>
  <c r="G10" i="1"/>
  <c r="H10" i="1" s="1"/>
  <c r="E33" i="1" s="1"/>
  <c r="G6" i="1"/>
  <c r="H6" i="1" s="1"/>
  <c r="E29" i="1" s="1"/>
</calcChain>
</file>

<file path=xl/comments1.xml><?xml version="1.0" encoding="utf-8"?>
<comments xmlns="http://schemas.openxmlformats.org/spreadsheetml/2006/main">
  <authors>
    <author>Katherine Wang</author>
  </authors>
  <commentList>
    <comment ref="C7" authorId="0">
      <text>
        <r>
          <rPr>
            <b/>
            <sz val="9"/>
            <color indexed="81"/>
            <rFont val="Tahoma"/>
            <family val="2"/>
          </rPr>
          <t>Katherine Wang:</t>
        </r>
        <r>
          <rPr>
            <sz val="9"/>
            <color indexed="81"/>
            <rFont val="Tahoma"/>
            <family val="2"/>
          </rPr>
          <t xml:space="preserve">
total NON-RPP has been changed to total metered kWh in the calculation
</t>
        </r>
      </text>
    </comment>
  </commentList>
</comments>
</file>

<file path=xl/sharedStrings.xml><?xml version="1.0" encoding="utf-8"?>
<sst xmlns="http://schemas.openxmlformats.org/spreadsheetml/2006/main" count="81" uniqueCount="54">
  <si>
    <t xml:space="preserve">Line No. </t>
  </si>
  <si>
    <t>Rate Class</t>
  </si>
  <si>
    <t>Total kWh</t>
  </si>
  <si>
    <t>WMP</t>
  </si>
  <si>
    <t>Adjusted kWh</t>
  </si>
  <si>
    <t>Percentage</t>
  </si>
  <si>
    <t>Allocated CBR</t>
  </si>
  <si>
    <t>Residential</t>
  </si>
  <si>
    <t>General Service &lt; 50 kW</t>
  </si>
  <si>
    <t>General Service &gt; 50 kW to 4,999 kW</t>
  </si>
  <si>
    <t>Large Use</t>
  </si>
  <si>
    <t>Unmetered Scattered Load</t>
  </si>
  <si>
    <t>Sentinel Lighting</t>
  </si>
  <si>
    <t>Street Lighting</t>
  </si>
  <si>
    <t>Embedded Distributor</t>
  </si>
  <si>
    <t>Total</t>
  </si>
  <si>
    <t>Total kW</t>
  </si>
  <si>
    <t>Rate Rider 
/ kWh</t>
  </si>
  <si>
    <t>Rate Rider 
/ kW</t>
  </si>
  <si>
    <t>Class B Adjusted kW</t>
  </si>
  <si>
    <t>Entegrus Powerlines Inc.</t>
  </si>
  <si>
    <t>CBR Calculation for Transitional Customers</t>
  </si>
  <si>
    <t>January 3, 2017</t>
  </si>
  <si>
    <t>Portion of Consumption of Former Class B Customers</t>
  </si>
  <si>
    <t>Allocation of total Non-RPP consumption (kWh) between Class B and New Class A (Former Class B) customers</t>
  </si>
  <si>
    <t>A</t>
  </si>
  <si>
    <t>B</t>
  </si>
  <si>
    <t>C=B/A</t>
  </si>
  <si>
    <t>D</t>
  </si>
  <si>
    <t>E=C*D</t>
  </si>
  <si>
    <t>F=D-E</t>
  </si>
  <si>
    <t>Allocation of Total CBR Balance $</t>
  </si>
  <si>
    <t># of Former Class B customer(s)</t>
  </si>
  <si>
    <t>Customer</t>
  </si>
  <si>
    <t>% of kWh</t>
  </si>
  <si>
    <t>Monthly Equal Payments</t>
  </si>
  <si>
    <t>Customer 1</t>
  </si>
  <si>
    <t>Customer 2</t>
  </si>
  <si>
    <t>Customer 3</t>
  </si>
  <si>
    <t>Allocation of CBR Balances to Former Class B Customers</t>
  </si>
  <si>
    <t>Customer specific CBR allocation for the period prior to becoming Class A</t>
  </si>
  <si>
    <t>Total CBR Balance</t>
  </si>
  <si>
    <t>Class A &amp; Transitional Customers</t>
  </si>
  <si>
    <t>May 1, 2017 CBR Rate Calculation</t>
  </si>
  <si>
    <t>Updated January 3, 2016</t>
  </si>
  <si>
    <t>* Reflects total Class A and Transitional Customers from Table 5, Line 2 through 6 of the Application.</t>
  </si>
  <si>
    <t>Transitional Customers' Class B Consumption</t>
  </si>
  <si>
    <t>Class A Consumption</t>
  </si>
  <si>
    <t>Total Class B Consumption for Years Since Last Disposition 
(Total consumption LESS WMP LESS Class A)</t>
  </si>
  <si>
    <t>Total LESS WMP LESS Class A</t>
  </si>
  <si>
    <t>Transitional Customers' Class B Portion of CBR Balance</t>
  </si>
  <si>
    <t>CBR Balance to be disposed to Current Class B Customers (excluding transitional customer)</t>
  </si>
  <si>
    <t>Total Metered kWh Class B Consumption for Transitional customer</t>
  </si>
  <si>
    <t>Metered kWh Class B Consumption for each Transitioal customer in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</si>
</sst>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quot;$&quot;#,##0.00"/>
    <numFmt numFmtId="166" formatCode="_(* #,##0_);_(* \(#,##0\);_(* &quot;-&quot;??_);_(@_)"/>
    <numFmt numFmtId="167" formatCode="&quot;$&quot;#,##0"/>
    <numFmt numFmtId="168" formatCode="&quot;$&quot;#,##0.0000"/>
    <numFmt numFmtId="169" formatCode="_(* #,##0.0_);_(* \(#,##0.0\);_(* &quot;-&quot;??_);_(@_)"/>
  </numFmts>
  <fonts count="7" x14ac:knownFonts="1">
    <font>
      <sz val="11"/>
      <color theme="1"/>
      <name val="Calibri"/>
      <family val="2"/>
    </font>
    <font>
      <sz val="11"/>
      <color theme="1"/>
      <name val="Calibri"/>
      <family val="2"/>
    </font>
    <font>
      <b/>
      <sz val="11"/>
      <color theme="1"/>
      <name val="Calibri"/>
      <family val="2"/>
    </font>
    <font>
      <sz val="9"/>
      <color theme="1"/>
      <name val="Calibri"/>
      <family val="2"/>
    </font>
    <font>
      <b/>
      <sz val="14"/>
      <color theme="1"/>
      <name val="Calibri"/>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30">
    <border>
      <left/>
      <right/>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right style="thin">
        <color theme="0" tint="-0.249977111117893"/>
      </right>
      <top style="thin">
        <color indexed="64"/>
      </top>
      <bottom style="thin">
        <color indexed="64"/>
      </bottom>
      <diagonal/>
    </border>
    <border>
      <left style="thin">
        <color theme="0" tint="-0.249977111117893"/>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0" fontId="0" fillId="0" borderId="4" xfId="0" applyBorder="1" applyAlignment="1">
      <alignment horizontal="center"/>
    </xf>
    <xf numFmtId="0" fontId="0" fillId="0" borderId="5" xfId="0" applyBorder="1"/>
    <xf numFmtId="166" fontId="0" fillId="0" borderId="5" xfId="1" applyNumberFormat="1" applyFont="1" applyBorder="1"/>
    <xf numFmtId="167" fontId="0" fillId="0" borderId="6" xfId="0" applyNumberFormat="1" applyBorder="1"/>
    <xf numFmtId="0" fontId="0" fillId="0" borderId="7" xfId="0" applyBorder="1" applyAlignment="1">
      <alignment horizontal="center"/>
    </xf>
    <xf numFmtId="0" fontId="0" fillId="0" borderId="8" xfId="0" applyBorder="1"/>
    <xf numFmtId="166" fontId="0" fillId="0" borderId="8" xfId="1" applyNumberFormat="1" applyFont="1" applyBorder="1"/>
    <xf numFmtId="167" fontId="0" fillId="0" borderId="9" xfId="0" applyNumberFormat="1" applyBorder="1"/>
    <xf numFmtId="0" fontId="0" fillId="0" borderId="10" xfId="0" applyBorder="1" applyAlignment="1">
      <alignment horizontal="center"/>
    </xf>
    <xf numFmtId="0" fontId="0" fillId="0" borderId="11" xfId="0" applyBorder="1"/>
    <xf numFmtId="166" fontId="0" fillId="0" borderId="11" xfId="1" applyNumberFormat="1" applyFont="1" applyBorder="1"/>
    <xf numFmtId="167" fontId="0" fillId="0" borderId="12" xfId="0" applyNumberFormat="1" applyBorder="1"/>
    <xf numFmtId="0" fontId="2" fillId="0" borderId="1" xfId="0" applyFont="1" applyBorder="1" applyAlignment="1">
      <alignment horizontal="center"/>
    </xf>
    <xf numFmtId="0" fontId="2" fillId="0" borderId="2" xfId="0" applyFont="1" applyBorder="1"/>
    <xf numFmtId="166" fontId="2" fillId="0" borderId="2" xfId="1" applyNumberFormat="1" applyFont="1" applyBorder="1"/>
    <xf numFmtId="167" fontId="2" fillId="0" borderId="3" xfId="0" applyNumberFormat="1" applyFont="1" applyBorder="1"/>
    <xf numFmtId="0" fontId="0" fillId="0" borderId="0" xfId="0" applyAlignment="1">
      <alignment horizontal="center"/>
    </xf>
    <xf numFmtId="167" fontId="0" fillId="0" borderId="0" xfId="0" applyNumberFormat="1"/>
    <xf numFmtId="165" fontId="0" fillId="0" borderId="0" xfId="0" applyNumberFormat="1"/>
    <xf numFmtId="0" fontId="2" fillId="2" borderId="3" xfId="0" applyFont="1" applyFill="1" applyBorder="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wrapText="1"/>
    </xf>
    <xf numFmtId="166" fontId="0" fillId="0" borderId="5" xfId="0" applyNumberFormat="1" applyBorder="1"/>
    <xf numFmtId="166" fontId="0" fillId="0" borderId="8" xfId="0" applyNumberFormat="1" applyBorder="1"/>
    <xf numFmtId="0" fontId="0" fillId="0" borderId="13" xfId="0" applyBorder="1" applyAlignment="1">
      <alignment horizontal="center"/>
    </xf>
    <xf numFmtId="0" fontId="0" fillId="0" borderId="14" xfId="0" applyBorder="1"/>
    <xf numFmtId="166" fontId="0" fillId="0" borderId="14" xfId="0" applyNumberFormat="1" applyBorder="1"/>
    <xf numFmtId="166" fontId="0" fillId="0" borderId="6" xfId="1" applyNumberFormat="1" applyFont="1" applyBorder="1"/>
    <xf numFmtId="166" fontId="0" fillId="0" borderId="9" xfId="1" applyNumberFormat="1" applyFont="1" applyBorder="1"/>
    <xf numFmtId="166" fontId="0" fillId="0" borderId="16" xfId="1" applyNumberFormat="1" applyFont="1" applyBorder="1"/>
    <xf numFmtId="166" fontId="0" fillId="0" borderId="17" xfId="1" applyNumberFormat="1" applyFont="1" applyBorder="1"/>
    <xf numFmtId="166" fontId="2" fillId="0" borderId="3" xfId="1" applyNumberFormat="1" applyFont="1" applyBorder="1"/>
    <xf numFmtId="0" fontId="3" fillId="0" borderId="0" xfId="0" quotePrefix="1" applyFont="1"/>
    <xf numFmtId="0" fontId="0" fillId="0" borderId="0" xfId="0" applyBorder="1"/>
    <xf numFmtId="0" fontId="0" fillId="0" borderId="18" xfId="0" applyBorder="1"/>
    <xf numFmtId="10" fontId="0" fillId="0" borderId="8" xfId="2" applyNumberFormat="1" applyFont="1" applyBorder="1"/>
    <xf numFmtId="0" fontId="0" fillId="0" borderId="8" xfId="0" applyBorder="1" applyAlignment="1">
      <alignment horizontal="center" vertical="center"/>
    </xf>
    <xf numFmtId="0" fontId="0" fillId="0" borderId="0" xfId="0" applyAlignment="1">
      <alignment horizontal="center" vertical="center"/>
    </xf>
    <xf numFmtId="165" fontId="0" fillId="0" borderId="8" xfId="0" applyNumberFormat="1" applyBorder="1"/>
    <xf numFmtId="0" fontId="2" fillId="3" borderId="19" xfId="0" applyFont="1" applyFill="1" applyBorder="1"/>
    <xf numFmtId="0" fontId="2" fillId="3" borderId="20" xfId="0" applyFont="1" applyFill="1" applyBorder="1"/>
    <xf numFmtId="0" fontId="2" fillId="3" borderId="21" xfId="0" applyFont="1" applyFill="1" applyBorder="1"/>
    <xf numFmtId="0" fontId="0" fillId="0" borderId="7" xfId="0" applyBorder="1"/>
    <xf numFmtId="165" fontId="0" fillId="0" borderId="9" xfId="0" applyNumberFormat="1" applyBorder="1"/>
    <xf numFmtId="0" fontId="0" fillId="0" borderId="10" xfId="0" applyBorder="1"/>
    <xf numFmtId="0" fontId="0" fillId="0" borderId="12" xfId="0" applyBorder="1"/>
    <xf numFmtId="0" fontId="0" fillId="0" borderId="4" xfId="0" applyBorder="1"/>
    <xf numFmtId="10" fontId="0" fillId="0" borderId="5" xfId="2" applyNumberFormat="1" applyFont="1" applyBorder="1"/>
    <xf numFmtId="165" fontId="0" fillId="0" borderId="5" xfId="0" applyNumberFormat="1" applyBorder="1"/>
    <xf numFmtId="165" fontId="0" fillId="0" borderId="6" xfId="0" applyNumberFormat="1" applyBorder="1"/>
    <xf numFmtId="0" fontId="0" fillId="0" borderId="22" xfId="0" applyBorder="1"/>
    <xf numFmtId="0" fontId="0" fillId="0" borderId="23" xfId="0" applyBorder="1"/>
    <xf numFmtId="0" fontId="0" fillId="0" borderId="24" xfId="0" applyBorder="1"/>
    <xf numFmtId="0" fontId="0" fillId="0" borderId="11" xfId="0"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xf>
    <xf numFmtId="0" fontId="2" fillId="0" borderId="1" xfId="0" applyFont="1" applyBorder="1"/>
    <xf numFmtId="10" fontId="0" fillId="0" borderId="11" xfId="2" applyNumberFormat="1" applyFont="1" applyBorder="1"/>
    <xf numFmtId="165" fontId="0" fillId="0" borderId="11" xfId="0" applyNumberFormat="1" applyBorder="1"/>
    <xf numFmtId="165" fontId="0" fillId="0" borderId="12" xfId="0" applyNumberFormat="1" applyBorder="1"/>
    <xf numFmtId="10" fontId="2" fillId="0" borderId="2" xfId="2" applyNumberFormat="1" applyFont="1" applyBorder="1"/>
    <xf numFmtId="165" fontId="2" fillId="0" borderId="2" xfId="0" applyNumberFormat="1" applyFont="1" applyBorder="1"/>
    <xf numFmtId="165" fontId="2" fillId="0" borderId="3" xfId="0" applyNumberFormat="1" applyFont="1" applyBorder="1"/>
    <xf numFmtId="0" fontId="0" fillId="0" borderId="25" xfId="0" applyBorder="1"/>
    <xf numFmtId="0" fontId="0" fillId="0" borderId="26" xfId="0" applyBorder="1"/>
    <xf numFmtId="167" fontId="0" fillId="0" borderId="27" xfId="0" applyNumberFormat="1" applyBorder="1"/>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166" fontId="0" fillId="0" borderId="9" xfId="1" applyNumberFormat="1" applyFont="1" applyBorder="1" applyAlignment="1">
      <alignment vertical="center"/>
    </xf>
    <xf numFmtId="166" fontId="0" fillId="0" borderId="12" xfId="1" applyNumberFormat="1" applyFont="1" applyBorder="1" applyAlignment="1">
      <alignment vertical="center"/>
    </xf>
    <xf numFmtId="164" fontId="0" fillId="0" borderId="28" xfId="1" applyFont="1" applyBorder="1" applyAlignment="1">
      <alignment vertical="center"/>
    </xf>
    <xf numFmtId="164" fontId="0" fillId="0" borderId="3" xfId="1" applyFont="1" applyBorder="1" applyAlignment="1">
      <alignment vertical="center"/>
    </xf>
    <xf numFmtId="10" fontId="2" fillId="0" borderId="2" xfId="2" applyNumberFormat="1" applyFont="1" applyBorder="1" applyAlignment="1">
      <alignment vertical="center"/>
    </xf>
    <xf numFmtId="169" fontId="0" fillId="0" borderId="6" xfId="1" applyNumberFormat="1" applyFont="1" applyBorder="1"/>
    <xf numFmtId="168" fontId="2" fillId="2" borderId="5" xfId="0" applyNumberFormat="1" applyFont="1" applyFill="1" applyBorder="1"/>
    <xf numFmtId="168" fontId="2" fillId="2" borderId="6" xfId="0" applyNumberFormat="1" applyFont="1" applyFill="1" applyBorder="1"/>
    <xf numFmtId="168" fontId="2" fillId="2" borderId="8" xfId="0" applyNumberFormat="1" applyFont="1" applyFill="1" applyBorder="1"/>
    <xf numFmtId="168" fontId="2" fillId="2" borderId="9" xfId="0" applyNumberFormat="1" applyFont="1" applyFill="1" applyBorder="1"/>
    <xf numFmtId="168" fontId="2" fillId="2" borderId="14" xfId="0" applyNumberFormat="1" applyFont="1" applyFill="1" applyBorder="1"/>
    <xf numFmtId="168" fontId="2" fillId="2" borderId="15" xfId="0" applyNumberFormat="1" applyFont="1" applyFill="1" applyBorder="1"/>
    <xf numFmtId="0" fontId="4" fillId="0" borderId="0" xfId="0" applyFont="1" applyBorder="1"/>
    <xf numFmtId="15" fontId="4" fillId="0" borderId="18" xfId="0" quotePrefix="1" applyNumberFormat="1" applyFont="1" applyBorder="1"/>
    <xf numFmtId="0" fontId="4" fillId="0" borderId="18" xfId="0" applyFont="1" applyBorder="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66" fontId="0" fillId="4" borderId="11" xfId="1" applyNumberFormat="1" applyFont="1" applyFill="1" applyBorder="1"/>
    <xf numFmtId="166" fontId="0" fillId="4" borderId="11" xfId="1" applyNumberFormat="1" applyFont="1" applyFill="1" applyBorder="1" applyAlignment="1">
      <alignment vertical="center"/>
    </xf>
    <xf numFmtId="0" fontId="0" fillId="4" borderId="10" xfId="0" applyFill="1" applyBorder="1" applyAlignment="1">
      <alignment vertical="center" wrapText="1"/>
    </xf>
    <xf numFmtId="0" fontId="0" fillId="4" borderId="7" xfId="0" applyFill="1" applyBorder="1" applyAlignment="1">
      <alignment vertical="center" wrapText="1"/>
    </xf>
    <xf numFmtId="0" fontId="2" fillId="4" borderId="29"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0" fillId="4" borderId="0" xfId="0" applyFill="1"/>
    <xf numFmtId="166" fontId="0" fillId="4" borderId="0" xfId="0" applyNumberFormat="1" applyFill="1"/>
    <xf numFmtId="166" fontId="0" fillId="4" borderId="8" xfId="1" applyNumberFormat="1" applyFont="1" applyFill="1" applyBorder="1"/>
    <xf numFmtId="166" fontId="2" fillId="4" borderId="0" xfId="0" applyNumberFormat="1" applyFont="1" applyFill="1"/>
    <xf numFmtId="166" fontId="0" fillId="4" borderId="8" xfId="1" applyNumberFormat="1" applyFont="1" applyFill="1" applyBorder="1" applyAlignment="1">
      <alignment vertical="center"/>
    </xf>
    <xf numFmtId="10" fontId="0" fillId="0" borderId="5" xfId="2" applyNumberFormat="1"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2016%20Cost%20of%20Service%20Prep/2015%20Filing%20Requirements/Models/2015_Filing_Requirements_Chapter2_Appendic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gulatory/2016%20Cost%20of%20Service%20Prep/2_RateBase/Cost%20of%20Power/Cost%20of%20Power%202015-16%20Forecast%20v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row r="24">
          <cell r="E24">
            <v>0</v>
          </cell>
        </row>
        <row r="26">
          <cell r="E26" t="str">
            <v/>
          </cell>
        </row>
        <row r="28">
          <cell r="E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topLeftCell="A4" zoomScale="110" zoomScaleNormal="110" workbookViewId="0">
      <selection activeCell="E29" sqref="E29"/>
    </sheetView>
  </sheetViews>
  <sheetFormatPr defaultRowHeight="15" x14ac:dyDescent="0.25"/>
  <cols>
    <col min="1" max="1" width="5.28515625" customWidth="1"/>
    <col min="2" max="2" width="33.28515625" bestFit="1" customWidth="1"/>
    <col min="3" max="9" width="12.7109375" customWidth="1"/>
    <col min="10" max="10" width="12.5703125" bestFit="1" customWidth="1"/>
  </cols>
  <sheetData>
    <row r="1" spans="1:10" ht="18.75" x14ac:dyDescent="0.3">
      <c r="A1" s="85" t="s">
        <v>20</v>
      </c>
      <c r="B1" s="85"/>
      <c r="C1" s="85"/>
      <c r="D1" s="85"/>
      <c r="E1" s="85"/>
      <c r="F1" s="85"/>
      <c r="G1" s="85"/>
      <c r="H1" s="85"/>
    </row>
    <row r="2" spans="1:10" ht="18.75" x14ac:dyDescent="0.3">
      <c r="A2" s="85" t="s">
        <v>43</v>
      </c>
      <c r="B2" s="85"/>
      <c r="C2" s="85"/>
      <c r="D2" s="85"/>
      <c r="E2" s="85"/>
      <c r="F2" s="85"/>
      <c r="G2" s="85"/>
      <c r="H2" s="85"/>
    </row>
    <row r="3" spans="1:10" ht="19.5" thickBot="1" x14ac:dyDescent="0.35">
      <c r="A3" s="87" t="s">
        <v>44</v>
      </c>
      <c r="B3" s="87"/>
      <c r="C3" s="87"/>
      <c r="D3" s="87"/>
      <c r="E3" s="87"/>
      <c r="F3" s="87"/>
      <c r="G3" s="87"/>
      <c r="H3" s="87"/>
    </row>
    <row r="5" spans="1:10" ht="45" x14ac:dyDescent="0.25">
      <c r="A5" s="1" t="s">
        <v>0</v>
      </c>
      <c r="B5" s="2" t="s">
        <v>1</v>
      </c>
      <c r="C5" s="2" t="s">
        <v>2</v>
      </c>
      <c r="D5" s="2" t="s">
        <v>3</v>
      </c>
      <c r="E5" s="2" t="s">
        <v>42</v>
      </c>
      <c r="F5" s="2" t="s">
        <v>4</v>
      </c>
      <c r="G5" s="2" t="s">
        <v>5</v>
      </c>
      <c r="H5" s="3" t="s">
        <v>6</v>
      </c>
      <c r="I5" s="94" t="s">
        <v>47</v>
      </c>
      <c r="J5" s="95" t="s">
        <v>49</v>
      </c>
    </row>
    <row r="6" spans="1:10" x14ac:dyDescent="0.25">
      <c r="A6" s="4">
        <v>1</v>
      </c>
      <c r="B6" s="5" t="s">
        <v>7</v>
      </c>
      <c r="C6" s="6">
        <v>280745450.25999999</v>
      </c>
      <c r="D6" s="6"/>
      <c r="E6" s="6"/>
      <c r="F6" s="6">
        <f>C6-D6-E6</f>
        <v>280745450.25999999</v>
      </c>
      <c r="G6" s="51">
        <f t="shared" ref="G6:G13" si="0">F6/$F$14</f>
        <v>0.34025984547906329</v>
      </c>
      <c r="H6" s="7">
        <f t="shared" ref="H6:H13" si="1">$H$14*G6</f>
        <v>80926.458479463923</v>
      </c>
      <c r="I6" s="96"/>
      <c r="J6" s="97">
        <f>C6-D6-I6</f>
        <v>280745450.25999999</v>
      </c>
    </row>
    <row r="7" spans="1:10" x14ac:dyDescent="0.25">
      <c r="A7" s="8">
        <f>A6+1</f>
        <v>2</v>
      </c>
      <c r="B7" s="9" t="s">
        <v>8</v>
      </c>
      <c r="C7" s="10">
        <v>111900367.05000001</v>
      </c>
      <c r="D7" s="9"/>
      <c r="E7" s="9"/>
      <c r="F7" s="6">
        <f t="shared" ref="F7:F13" si="2">C7-D7-E7</f>
        <v>111900367.05000001</v>
      </c>
      <c r="G7" s="39">
        <f t="shared" si="0"/>
        <v>0.13562179392834969</v>
      </c>
      <c r="H7" s="11">
        <f t="shared" si="1"/>
        <v>32255.911536668045</v>
      </c>
      <c r="I7" s="96"/>
      <c r="J7" s="97">
        <f t="shared" ref="J7:J13" si="3">C7-D7-I7</f>
        <v>111900367.05000001</v>
      </c>
    </row>
    <row r="8" spans="1:10" x14ac:dyDescent="0.25">
      <c r="A8" s="8">
        <f t="shared" ref="A8:A14" si="4">A7+1</f>
        <v>3</v>
      </c>
      <c r="B8" s="9" t="s">
        <v>9</v>
      </c>
      <c r="C8" s="10">
        <v>462999618.48000002</v>
      </c>
      <c r="D8" s="10">
        <v>8839029.6099999994</v>
      </c>
      <c r="E8" s="10">
        <v>35084041.21464549</v>
      </c>
      <c r="F8" s="6">
        <f t="shared" si="2"/>
        <v>419076547.6553545</v>
      </c>
      <c r="G8" s="39">
        <f t="shared" si="0"/>
        <v>0.50791534187660825</v>
      </c>
      <c r="H8" s="11">
        <f t="shared" si="1"/>
        <v>120801.17701690205</v>
      </c>
      <c r="I8" s="98">
        <v>18022194.517628826</v>
      </c>
      <c r="J8" s="97">
        <f t="shared" si="3"/>
        <v>436138394.35237116</v>
      </c>
    </row>
    <row r="9" spans="1:10" x14ac:dyDescent="0.25">
      <c r="A9" s="8">
        <f t="shared" si="4"/>
        <v>4</v>
      </c>
      <c r="B9" s="9" t="s">
        <v>10</v>
      </c>
      <c r="C9" s="10">
        <v>58616829.700000003</v>
      </c>
      <c r="D9" s="10"/>
      <c r="E9" s="10">
        <v>58616829.691518083</v>
      </c>
      <c r="F9" s="6">
        <f t="shared" si="2"/>
        <v>8.4819197654724121E-3</v>
      </c>
      <c r="G9" s="39">
        <f t="shared" si="0"/>
        <v>1.0279976776445216E-11</v>
      </c>
      <c r="H9" s="11">
        <f t="shared" si="1"/>
        <v>2.4449611813511409E-6</v>
      </c>
      <c r="I9" s="98">
        <v>43556206.657137841</v>
      </c>
      <c r="J9" s="97">
        <f t="shared" si="3"/>
        <v>15060623.042862162</v>
      </c>
    </row>
    <row r="10" spans="1:10" x14ac:dyDescent="0.25">
      <c r="A10" s="8">
        <f t="shared" si="4"/>
        <v>5</v>
      </c>
      <c r="B10" s="9" t="s">
        <v>11</v>
      </c>
      <c r="C10" s="10">
        <v>1247802.96</v>
      </c>
      <c r="D10" s="10"/>
      <c r="E10" s="10"/>
      <c r="F10" s="6">
        <f t="shared" si="2"/>
        <v>1247802.96</v>
      </c>
      <c r="G10" s="39">
        <f t="shared" si="0"/>
        <v>1.5123210081043677E-3</v>
      </c>
      <c r="H10" s="11">
        <f t="shared" si="1"/>
        <v>359.68623655155864</v>
      </c>
      <c r="I10" s="96"/>
      <c r="J10" s="97">
        <f t="shared" si="3"/>
        <v>1247802.96</v>
      </c>
    </row>
    <row r="11" spans="1:10" x14ac:dyDescent="0.25">
      <c r="A11" s="8">
        <f t="shared" si="4"/>
        <v>6</v>
      </c>
      <c r="B11" s="9" t="s">
        <v>12</v>
      </c>
      <c r="C11" s="10">
        <v>398325.98</v>
      </c>
      <c r="D11" s="10"/>
      <c r="E11" s="10"/>
      <c r="F11" s="6">
        <f t="shared" si="2"/>
        <v>398325.98</v>
      </c>
      <c r="G11" s="39">
        <f t="shared" si="0"/>
        <v>4.8276592293687153E-4</v>
      </c>
      <c r="H11" s="11">
        <f t="shared" si="1"/>
        <v>114.81970892817196</v>
      </c>
      <c r="I11" s="96"/>
      <c r="J11" s="97">
        <f t="shared" si="3"/>
        <v>398325.98</v>
      </c>
    </row>
    <row r="12" spans="1:10" x14ac:dyDescent="0.25">
      <c r="A12" s="8">
        <f t="shared" si="4"/>
        <v>7</v>
      </c>
      <c r="B12" s="9" t="s">
        <v>13</v>
      </c>
      <c r="C12" s="10">
        <v>7429834.4000000004</v>
      </c>
      <c r="D12" s="10"/>
      <c r="E12" s="10"/>
      <c r="F12" s="6">
        <f t="shared" si="2"/>
        <v>7429834.4000000004</v>
      </c>
      <c r="G12" s="39">
        <f t="shared" si="0"/>
        <v>9.0048629551708302E-3</v>
      </c>
      <c r="H12" s="11">
        <f t="shared" si="1"/>
        <v>2141.6916445985248</v>
      </c>
      <c r="I12" s="96"/>
      <c r="J12" s="97">
        <f t="shared" si="3"/>
        <v>7429834.4000000004</v>
      </c>
    </row>
    <row r="13" spans="1:10" x14ac:dyDescent="0.25">
      <c r="A13" s="12">
        <f t="shared" si="4"/>
        <v>8</v>
      </c>
      <c r="B13" s="13" t="s">
        <v>14</v>
      </c>
      <c r="C13" s="14">
        <v>4293007</v>
      </c>
      <c r="D13" s="14"/>
      <c r="E13" s="14"/>
      <c r="F13" s="6">
        <f t="shared" si="2"/>
        <v>4293007</v>
      </c>
      <c r="G13" s="61">
        <f t="shared" si="0"/>
        <v>5.2030688194866174E-3</v>
      </c>
      <c r="H13" s="15">
        <f t="shared" si="1"/>
        <v>1237.4834655941968</v>
      </c>
      <c r="I13" s="96"/>
      <c r="J13" s="97">
        <f t="shared" si="3"/>
        <v>4293007</v>
      </c>
    </row>
    <row r="14" spans="1:10" x14ac:dyDescent="0.25">
      <c r="A14" s="16">
        <f t="shared" si="4"/>
        <v>9</v>
      </c>
      <c r="B14" s="17" t="s">
        <v>15</v>
      </c>
      <c r="C14" s="18">
        <f>SUM(C6:C13)</f>
        <v>927631235.83000004</v>
      </c>
      <c r="D14" s="18">
        <f t="shared" ref="D14:F14" si="5">SUM(D6:D13)</f>
        <v>8839029.6099999994</v>
      </c>
      <c r="E14" s="18">
        <f t="shared" si="5"/>
        <v>93700870.906163573</v>
      </c>
      <c r="F14" s="18">
        <f t="shared" si="5"/>
        <v>825091335.31383646</v>
      </c>
      <c r="G14" s="17"/>
      <c r="H14" s="19">
        <f>'2. CBR Transitional Customers'!C15</f>
        <v>237837.22809115145</v>
      </c>
      <c r="I14" s="99">
        <f>SUM(I6:I13)</f>
        <v>61578401.174766667</v>
      </c>
      <c r="J14" s="99">
        <f>SUM(J6:J13)</f>
        <v>857213805.04523337</v>
      </c>
    </row>
    <row r="15" spans="1:10" x14ac:dyDescent="0.25">
      <c r="A15" s="20"/>
      <c r="H15" s="21"/>
    </row>
    <row r="16" spans="1:10" ht="45" x14ac:dyDescent="0.25">
      <c r="A16" s="1" t="s">
        <v>0</v>
      </c>
      <c r="B16" s="2" t="s">
        <v>1</v>
      </c>
      <c r="C16" s="2" t="s">
        <v>16</v>
      </c>
      <c r="D16" s="2" t="s">
        <v>3</v>
      </c>
      <c r="E16" s="2" t="str">
        <f>E5</f>
        <v>Class A &amp; Transitional Customers</v>
      </c>
      <c r="F16" s="23" t="s">
        <v>19</v>
      </c>
      <c r="H16" s="22"/>
    </row>
    <row r="17" spans="1:8" x14ac:dyDescent="0.25">
      <c r="A17" s="4">
        <v>1</v>
      </c>
      <c r="B17" s="5" t="s">
        <v>7</v>
      </c>
      <c r="C17" s="6">
        <v>0</v>
      </c>
      <c r="D17" s="6"/>
      <c r="E17" s="6"/>
      <c r="F17" s="31">
        <f t="shared" ref="F17:F24" si="6">C17-D17-E17</f>
        <v>0</v>
      </c>
      <c r="H17" s="22"/>
    </row>
    <row r="18" spans="1:8" x14ac:dyDescent="0.25">
      <c r="A18" s="8">
        <f>A17+1</f>
        <v>2</v>
      </c>
      <c r="B18" s="9" t="s">
        <v>8</v>
      </c>
      <c r="C18" s="10">
        <v>0</v>
      </c>
      <c r="D18" s="10"/>
      <c r="E18" s="10"/>
      <c r="F18" s="32">
        <f t="shared" si="6"/>
        <v>0</v>
      </c>
      <c r="H18" s="22"/>
    </row>
    <row r="19" spans="1:8" x14ac:dyDescent="0.25">
      <c r="A19" s="8">
        <f t="shared" ref="A19:A24" si="7">A18+1</f>
        <v>3</v>
      </c>
      <c r="B19" s="5" t="s">
        <v>9</v>
      </c>
      <c r="C19" s="6">
        <v>1198842.6399999999</v>
      </c>
      <c r="D19" s="6">
        <v>32308.260000000002</v>
      </c>
      <c r="E19" s="6">
        <v>88393.680000000008</v>
      </c>
      <c r="F19" s="31">
        <f t="shared" si="6"/>
        <v>1078140.7</v>
      </c>
      <c r="H19" s="22"/>
    </row>
    <row r="20" spans="1:8" x14ac:dyDescent="0.25">
      <c r="A20" s="8">
        <f t="shared" si="7"/>
        <v>4</v>
      </c>
      <c r="B20" s="5" t="s">
        <v>10</v>
      </c>
      <c r="C20" s="6">
        <v>149040</v>
      </c>
      <c r="D20" s="6"/>
      <c r="E20" s="6">
        <v>149039.99999999997</v>
      </c>
      <c r="F20" s="78">
        <f>C20-D20-E20</f>
        <v>0</v>
      </c>
      <c r="H20" s="22"/>
    </row>
    <row r="21" spans="1:8" x14ac:dyDescent="0.25">
      <c r="A21" s="8">
        <f t="shared" si="7"/>
        <v>5</v>
      </c>
      <c r="B21" s="9" t="s">
        <v>11</v>
      </c>
      <c r="C21" s="6">
        <v>0</v>
      </c>
      <c r="D21" s="6"/>
      <c r="E21" s="6"/>
      <c r="F21" s="31">
        <f t="shared" si="6"/>
        <v>0</v>
      </c>
      <c r="H21" s="22"/>
    </row>
    <row r="22" spans="1:8" x14ac:dyDescent="0.25">
      <c r="A22" s="8">
        <f t="shared" si="7"/>
        <v>6</v>
      </c>
      <c r="B22" s="9" t="s">
        <v>12</v>
      </c>
      <c r="C22" s="6">
        <v>1106.1400000000001</v>
      </c>
      <c r="D22" s="6"/>
      <c r="E22" s="6"/>
      <c r="F22" s="31">
        <f t="shared" si="6"/>
        <v>1106.1400000000001</v>
      </c>
      <c r="H22" s="22"/>
    </row>
    <row r="23" spans="1:8" x14ac:dyDescent="0.25">
      <c r="A23" s="8">
        <f t="shared" si="7"/>
        <v>7</v>
      </c>
      <c r="B23" s="9" t="s">
        <v>13</v>
      </c>
      <c r="C23" s="6">
        <v>21993.439999999999</v>
      </c>
      <c r="D23" s="6"/>
      <c r="E23" s="6"/>
      <c r="F23" s="31">
        <f t="shared" si="6"/>
        <v>21993.439999999999</v>
      </c>
      <c r="H23" s="22"/>
    </row>
    <row r="24" spans="1:8" x14ac:dyDescent="0.25">
      <c r="A24" s="12">
        <f t="shared" si="7"/>
        <v>8</v>
      </c>
      <c r="B24" s="13" t="s">
        <v>14</v>
      </c>
      <c r="C24" s="33">
        <v>9593.6</v>
      </c>
      <c r="D24" s="33"/>
      <c r="E24" s="33"/>
      <c r="F24" s="34">
        <f t="shared" si="6"/>
        <v>9593.6</v>
      </c>
      <c r="H24" s="22"/>
    </row>
    <row r="25" spans="1:8" x14ac:dyDescent="0.25">
      <c r="A25" s="16">
        <f>A24+1</f>
        <v>9</v>
      </c>
      <c r="B25" s="17" t="s">
        <v>15</v>
      </c>
      <c r="C25" s="18">
        <f>SUM(C17:C24)</f>
        <v>1380575.8199999998</v>
      </c>
      <c r="D25" s="18">
        <f t="shared" ref="D25:F25" si="8">SUM(D17:D24)</f>
        <v>32308.260000000002</v>
      </c>
      <c r="E25" s="18">
        <f t="shared" si="8"/>
        <v>237433.68</v>
      </c>
      <c r="F25" s="35">
        <f t="shared" si="8"/>
        <v>1110833.8799999999</v>
      </c>
      <c r="H25" s="22"/>
    </row>
    <row r="26" spans="1:8" x14ac:dyDescent="0.25">
      <c r="A26" s="36" t="s">
        <v>45</v>
      </c>
    </row>
    <row r="27" spans="1:8" x14ac:dyDescent="0.25">
      <c r="A27" s="20"/>
      <c r="H27" s="22"/>
    </row>
    <row r="28" spans="1:8" ht="30" x14ac:dyDescent="0.25">
      <c r="A28" s="1" t="s">
        <v>0</v>
      </c>
      <c r="B28" s="2" t="s">
        <v>1</v>
      </c>
      <c r="C28" s="2" t="s">
        <v>2</v>
      </c>
      <c r="D28" s="2" t="s">
        <v>16</v>
      </c>
      <c r="E28" s="2" t="s">
        <v>17</v>
      </c>
      <c r="F28" s="23" t="s">
        <v>18</v>
      </c>
      <c r="G28" s="24"/>
      <c r="H28" s="25"/>
    </row>
    <row r="29" spans="1:8" x14ac:dyDescent="0.25">
      <c r="A29" s="4">
        <v>1</v>
      </c>
      <c r="B29" s="5" t="s">
        <v>7</v>
      </c>
      <c r="C29" s="26">
        <f>F6</f>
        <v>280745450.25999999</v>
      </c>
      <c r="D29" s="26">
        <v>0</v>
      </c>
      <c r="E29" s="79">
        <f>ROUND(H6/C29,4)</f>
        <v>2.9999999999999997E-4</v>
      </c>
      <c r="F29" s="80"/>
      <c r="H29" s="22"/>
    </row>
    <row r="30" spans="1:8" x14ac:dyDescent="0.25">
      <c r="A30" s="8">
        <f>A29+1</f>
        <v>2</v>
      </c>
      <c r="B30" s="9" t="s">
        <v>8</v>
      </c>
      <c r="C30" s="27">
        <f>F7</f>
        <v>111900367.05000001</v>
      </c>
      <c r="D30" s="27">
        <v>0</v>
      </c>
      <c r="E30" s="81">
        <f>ROUND(H7/C30,4)</f>
        <v>2.9999999999999997E-4</v>
      </c>
      <c r="F30" s="82"/>
      <c r="H30" s="22"/>
    </row>
    <row r="31" spans="1:8" x14ac:dyDescent="0.25">
      <c r="A31" s="8">
        <f t="shared" ref="A31:A36" si="9">A30+1</f>
        <v>3</v>
      </c>
      <c r="B31" s="9" t="s">
        <v>9</v>
      </c>
      <c r="C31" s="27"/>
      <c r="D31" s="27">
        <f>F19</f>
        <v>1078140.7</v>
      </c>
      <c r="E31" s="81"/>
      <c r="F31" s="82">
        <f>ROUND(H8/D31,4)</f>
        <v>0.112</v>
      </c>
      <c r="H31" s="22"/>
    </row>
    <row r="32" spans="1:8" x14ac:dyDescent="0.25">
      <c r="A32" s="8">
        <f t="shared" si="9"/>
        <v>4</v>
      </c>
      <c r="B32" s="9" t="s">
        <v>10</v>
      </c>
      <c r="C32" s="27"/>
      <c r="D32" s="27">
        <f>F20</f>
        <v>0</v>
      </c>
      <c r="E32" s="81"/>
      <c r="F32" s="82">
        <f>IFERROR(ROUND(H9/D32,4),0)</f>
        <v>0</v>
      </c>
      <c r="H32" s="22"/>
    </row>
    <row r="33" spans="1:8" x14ac:dyDescent="0.25">
      <c r="A33" s="8">
        <f t="shared" si="9"/>
        <v>5</v>
      </c>
      <c r="B33" s="9" t="s">
        <v>11</v>
      </c>
      <c r="C33" s="27">
        <f>F10</f>
        <v>1247802.96</v>
      </c>
      <c r="D33" s="27">
        <v>0</v>
      </c>
      <c r="E33" s="81">
        <f>ROUND(H10/C33,4)</f>
        <v>2.9999999999999997E-4</v>
      </c>
      <c r="F33" s="82"/>
      <c r="H33" s="22"/>
    </row>
    <row r="34" spans="1:8" x14ac:dyDescent="0.25">
      <c r="A34" s="8">
        <f t="shared" si="9"/>
        <v>6</v>
      </c>
      <c r="B34" s="9" t="s">
        <v>12</v>
      </c>
      <c r="C34" s="27"/>
      <c r="D34" s="27">
        <v>1106.1400000000001</v>
      </c>
      <c r="E34" s="81"/>
      <c r="F34" s="82">
        <f>ROUND(H11/D34,4)</f>
        <v>0.1038</v>
      </c>
      <c r="H34" s="22"/>
    </row>
    <row r="35" spans="1:8" x14ac:dyDescent="0.25">
      <c r="A35" s="8">
        <f t="shared" si="9"/>
        <v>7</v>
      </c>
      <c r="B35" s="9" t="s">
        <v>13</v>
      </c>
      <c r="C35" s="27"/>
      <c r="D35" s="27">
        <v>21993.439999999999</v>
      </c>
      <c r="E35" s="81"/>
      <c r="F35" s="82">
        <f>ROUND(H12/D35,4)</f>
        <v>9.74E-2</v>
      </c>
      <c r="H35" s="22"/>
    </row>
    <row r="36" spans="1:8" x14ac:dyDescent="0.25">
      <c r="A36" s="28">
        <f t="shared" si="9"/>
        <v>8</v>
      </c>
      <c r="B36" s="29" t="s">
        <v>14</v>
      </c>
      <c r="C36" s="30"/>
      <c r="D36" s="30">
        <v>9593.6</v>
      </c>
      <c r="E36" s="83"/>
      <c r="F36" s="84">
        <f>ROUND(H13/D36,4)</f>
        <v>0.129</v>
      </c>
      <c r="H36" s="22"/>
    </row>
    <row r="37" spans="1:8" x14ac:dyDescent="0.25">
      <c r="A37" s="20"/>
      <c r="H37" s="22"/>
    </row>
  </sheetData>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3"/>
  <sheetViews>
    <sheetView tabSelected="1" zoomScale="110" zoomScaleNormal="110" workbookViewId="0">
      <selection activeCell="K19" sqref="K19"/>
    </sheetView>
  </sheetViews>
  <sheetFormatPr defaultRowHeight="15" x14ac:dyDescent="0.25"/>
  <cols>
    <col min="1" max="1" width="56.42578125" customWidth="1"/>
    <col min="3" max="4" width="14.7109375" customWidth="1"/>
    <col min="5" max="5" width="4" customWidth="1"/>
    <col min="6" max="11" width="14.7109375" customWidth="1"/>
  </cols>
  <sheetData>
    <row r="1" spans="1:8" ht="18.75" x14ac:dyDescent="0.3">
      <c r="A1" s="85" t="s">
        <v>20</v>
      </c>
      <c r="B1" s="37"/>
      <c r="C1" s="37"/>
      <c r="D1" s="37"/>
      <c r="E1" s="37"/>
      <c r="F1" s="37"/>
      <c r="G1" s="37"/>
      <c r="H1" s="37"/>
    </row>
    <row r="2" spans="1:8" ht="18.75" x14ac:dyDescent="0.3">
      <c r="A2" s="85" t="s">
        <v>21</v>
      </c>
      <c r="B2" s="37"/>
      <c r="C2" s="37"/>
      <c r="D2" s="37"/>
      <c r="E2" s="37"/>
      <c r="F2" s="37"/>
      <c r="G2" s="37"/>
      <c r="H2" s="37"/>
    </row>
    <row r="3" spans="1:8" ht="19.5" thickBot="1" x14ac:dyDescent="0.35">
      <c r="A3" s="86" t="s">
        <v>22</v>
      </c>
      <c r="B3" s="38"/>
      <c r="C3" s="38"/>
      <c r="D3" s="38"/>
      <c r="E3" s="38"/>
      <c r="F3" s="38"/>
      <c r="G3" s="38"/>
      <c r="H3" s="38"/>
    </row>
    <row r="5" spans="1:8" x14ac:dyDescent="0.25">
      <c r="A5" s="43" t="s">
        <v>24</v>
      </c>
      <c r="B5" s="44"/>
      <c r="C5" s="44"/>
      <c r="D5" s="44"/>
      <c r="E5" s="44"/>
      <c r="F5" s="44"/>
      <c r="G5" s="44"/>
      <c r="H5" s="45"/>
    </row>
    <row r="6" spans="1:8" x14ac:dyDescent="0.25">
      <c r="A6" s="70"/>
      <c r="B6" s="71"/>
      <c r="C6" s="71" t="s">
        <v>15</v>
      </c>
      <c r="D6" s="71">
        <v>2015</v>
      </c>
      <c r="E6" s="72">
        <v>2014</v>
      </c>
      <c r="F6" s="37"/>
      <c r="G6" s="37"/>
      <c r="H6" s="54"/>
    </row>
    <row r="7" spans="1:8" ht="30" x14ac:dyDescent="0.25">
      <c r="A7" s="93" t="s">
        <v>48</v>
      </c>
      <c r="B7" s="40" t="s">
        <v>25</v>
      </c>
      <c r="C7" s="100">
        <v>857213805.04523337</v>
      </c>
      <c r="D7" s="100">
        <v>857213805.04523337</v>
      </c>
      <c r="E7" s="73"/>
      <c r="F7" s="37"/>
      <c r="G7" s="37"/>
      <c r="H7" s="54"/>
    </row>
    <row r="8" spans="1:8" x14ac:dyDescent="0.25">
      <c r="A8" s="92" t="s">
        <v>46</v>
      </c>
      <c r="B8" s="57" t="s">
        <v>26</v>
      </c>
      <c r="C8" s="91">
        <f>C23</f>
        <v>32122468</v>
      </c>
      <c r="D8" s="91">
        <f>D23</f>
        <v>32122468</v>
      </c>
      <c r="E8" s="74">
        <v>0</v>
      </c>
      <c r="F8" s="37"/>
      <c r="G8" s="37"/>
      <c r="H8" s="54"/>
    </row>
    <row r="9" spans="1:8" x14ac:dyDescent="0.25">
      <c r="A9" s="58" t="s">
        <v>23</v>
      </c>
      <c r="B9" s="59" t="s">
        <v>27</v>
      </c>
      <c r="C9" s="77">
        <f>C8/C7</f>
        <v>3.7473110921615364E-2</v>
      </c>
      <c r="D9" s="75"/>
      <c r="E9" s="76"/>
      <c r="F9" s="55"/>
      <c r="G9" s="55"/>
      <c r="H9" s="56"/>
    </row>
    <row r="12" spans="1:8" x14ac:dyDescent="0.25">
      <c r="A12" s="43" t="s">
        <v>31</v>
      </c>
      <c r="B12" s="44"/>
      <c r="C12" s="44"/>
      <c r="D12" s="44"/>
      <c r="E12" s="44"/>
      <c r="F12" s="44"/>
      <c r="G12" s="44"/>
      <c r="H12" s="45"/>
    </row>
    <row r="13" spans="1:8" x14ac:dyDescent="0.25">
      <c r="A13" s="67" t="s">
        <v>41</v>
      </c>
      <c r="B13" s="68" t="s">
        <v>28</v>
      </c>
      <c r="C13" s="69">
        <v>247096.71053333333</v>
      </c>
      <c r="D13" s="37"/>
      <c r="E13" s="37"/>
      <c r="F13" s="37"/>
      <c r="G13" s="37"/>
      <c r="H13" s="54"/>
    </row>
    <row r="14" spans="1:8" x14ac:dyDescent="0.25">
      <c r="A14" s="48" t="s">
        <v>50</v>
      </c>
      <c r="B14" s="13" t="s">
        <v>29</v>
      </c>
      <c r="C14" s="15">
        <f>C13*C9</f>
        <v>9259.482442181883</v>
      </c>
      <c r="D14" s="37"/>
      <c r="E14" s="37"/>
      <c r="F14" s="37"/>
      <c r="G14" s="37"/>
      <c r="H14" s="54"/>
    </row>
    <row r="15" spans="1:8" x14ac:dyDescent="0.25">
      <c r="A15" s="60" t="s">
        <v>51</v>
      </c>
      <c r="B15" s="17" t="s">
        <v>30</v>
      </c>
      <c r="C15" s="19">
        <f>C13-C14</f>
        <v>237837.22809115145</v>
      </c>
      <c r="D15" s="55"/>
      <c r="E15" s="55"/>
      <c r="F15" s="55"/>
      <c r="G15" s="55"/>
      <c r="H15" s="56"/>
    </row>
    <row r="17" spans="1:9" x14ac:dyDescent="0.25">
      <c r="A17" s="43" t="s">
        <v>39</v>
      </c>
      <c r="B17" s="44"/>
      <c r="C17" s="44"/>
      <c r="D17" s="44"/>
      <c r="E17" s="44"/>
      <c r="F17" s="44"/>
      <c r="G17" s="44"/>
      <c r="H17" s="45"/>
    </row>
    <row r="18" spans="1:9" x14ac:dyDescent="0.25">
      <c r="A18" s="48" t="s">
        <v>32</v>
      </c>
      <c r="B18" s="13"/>
      <c r="C18" s="13">
        <v>3</v>
      </c>
      <c r="D18" s="13"/>
      <c r="E18" s="13"/>
      <c r="F18" s="13"/>
      <c r="G18" s="13"/>
      <c r="H18" s="49"/>
    </row>
    <row r="19" spans="1:9" s="41" customFormat="1" ht="105" x14ac:dyDescent="0.25">
      <c r="A19" s="88" t="s">
        <v>33</v>
      </c>
      <c r="B19" s="89"/>
      <c r="C19" s="2" t="s">
        <v>52</v>
      </c>
      <c r="D19" s="2" t="s">
        <v>53</v>
      </c>
      <c r="E19" s="2"/>
      <c r="F19" s="2" t="s">
        <v>34</v>
      </c>
      <c r="G19" s="2" t="s">
        <v>40</v>
      </c>
      <c r="H19" s="23" t="s">
        <v>35</v>
      </c>
      <c r="I19" s="24"/>
    </row>
    <row r="20" spans="1:9" x14ac:dyDescent="0.25">
      <c r="A20" s="50" t="s">
        <v>36</v>
      </c>
      <c r="B20" s="5"/>
      <c r="C20" s="6">
        <v>12947094</v>
      </c>
      <c r="D20" s="6">
        <v>12947094</v>
      </c>
      <c r="E20" s="5"/>
      <c r="F20" s="101">
        <f>D20/$D$23</f>
        <v>0.40305414889042773</v>
      </c>
      <c r="G20" s="52">
        <f>F20*$C$14</f>
        <v>3732.0728148994781</v>
      </c>
      <c r="H20" s="53">
        <f>G20/12</f>
        <v>311.00606790828982</v>
      </c>
    </row>
    <row r="21" spans="1:9" x14ac:dyDescent="0.25">
      <c r="A21" s="46" t="s">
        <v>37</v>
      </c>
      <c r="B21" s="9"/>
      <c r="C21" s="10">
        <v>4114752</v>
      </c>
      <c r="D21" s="10">
        <v>4114752</v>
      </c>
      <c r="E21" s="9"/>
      <c r="F21" s="101">
        <f t="shared" ref="F21:F22" si="0">D21/$D$23</f>
        <v>0.12809576150873589</v>
      </c>
      <c r="G21" s="42">
        <f>F21*$C$14</f>
        <v>1186.1004546080578</v>
      </c>
      <c r="H21" s="47">
        <f t="shared" ref="H21:H22" si="1">G21/12</f>
        <v>98.84170455067148</v>
      </c>
    </row>
    <row r="22" spans="1:9" x14ac:dyDescent="0.25">
      <c r="A22" s="48" t="s">
        <v>38</v>
      </c>
      <c r="B22" s="13"/>
      <c r="C22" s="90">
        <v>15060622</v>
      </c>
      <c r="D22" s="90">
        <v>15060622</v>
      </c>
      <c r="E22" s="13"/>
      <c r="F22" s="101">
        <f t="shared" si="0"/>
        <v>0.46885008960083641</v>
      </c>
      <c r="G22" s="62">
        <f>F22*$C$14</f>
        <v>4341.3091726743478</v>
      </c>
      <c r="H22" s="63">
        <f t="shared" si="1"/>
        <v>361.775764389529</v>
      </c>
    </row>
    <row r="23" spans="1:9" x14ac:dyDescent="0.25">
      <c r="A23" s="60" t="s">
        <v>15</v>
      </c>
      <c r="B23" s="17"/>
      <c r="C23" s="18">
        <f>SUM(C20:C22)</f>
        <v>32122468</v>
      </c>
      <c r="D23" s="18">
        <f t="shared" ref="D23:H23" si="2">SUM(D20:D22)</f>
        <v>32122468</v>
      </c>
      <c r="E23" s="17">
        <f t="shared" si="2"/>
        <v>0</v>
      </c>
      <c r="F23" s="64">
        <f t="shared" si="2"/>
        <v>1</v>
      </c>
      <c r="G23" s="65">
        <f t="shared" si="2"/>
        <v>9259.4824421818848</v>
      </c>
      <c r="H23" s="66">
        <f t="shared" si="2"/>
        <v>771.62353684849029</v>
      </c>
    </row>
  </sheetData>
  <pageMargins left="0.7" right="0.7" top="0.75" bottom="0.75" header="0.3" footer="0.3"/>
  <pageSetup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CBR Class B Rates</vt:lpstr>
      <vt:lpstr>2. CBR Transitional Customers</vt:lpstr>
      <vt:lpstr>'1. CBR Class B Rates'!Print_Area</vt:lpstr>
      <vt:lpstr>'2. CBR Transitional Customers'!Print_Area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 Eagen</dc:creator>
  <cp:lastModifiedBy>Katherine Wang</cp:lastModifiedBy>
  <cp:lastPrinted>2017-01-05T14:57:49Z</cp:lastPrinted>
  <dcterms:created xsi:type="dcterms:W3CDTF">2017-01-02T15:36:37Z</dcterms:created>
  <dcterms:modified xsi:type="dcterms:W3CDTF">2017-01-05T16:00:48Z</dcterms:modified>
</cp:coreProperties>
</file>