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0" yWindow="1155" windowWidth="28800" windowHeight="16305" tabRatio="840" firstSheet="1"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8. Street lighting" sheetId="64" r:id="rId15"/>
  </sheets>
  <externalReferences>
    <externalReference r:id="rId16"/>
  </externalReferences>
  <definedNames>
    <definedName name="CarryingChargeyear" localSheetId="14">[1]CarryingCharges!$Q$153:$Q$160</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LRAM'!$A$1:$P$331</definedName>
    <definedName name="_xlnm.Print_Area" localSheetId="6">'5.  2015 LRAM'!$A$1:$P$131</definedName>
    <definedName name="_xlnm.Print_Area" localSheetId="12">'6.  Persistence Rates'!$A$1:$W$51</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Resultsyears" localSheetId="14">'[1]LRAMVA Register'!$O$118:$O$122</definedName>
    <definedName name="Z_A186AAF5_0EF4_9B40_A3C4_A7A0F5600750_.wvu.Cols" localSheetId="14" hidden="1">'8. Street lighting'!#REF!</definedName>
    <definedName name="Z_A186AAF5_0EF4_9B40_A3C4_A7A0F5600750_.wvu.Rows" localSheetId="14" hidden="1">'8. Street lighting'!#REF!,'8. Street lighting'!$91:$95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K38" i="43" l="1"/>
  <c r="K37" i="43"/>
  <c r="K32" i="43"/>
  <c r="K31" i="43"/>
  <c r="H321" i="46" l="1"/>
  <c r="H238" i="46" l="1"/>
  <c r="H239" i="46"/>
  <c r="C49" i="64" l="1"/>
  <c r="D49" i="64"/>
  <c r="E49" i="64"/>
  <c r="C50" i="64"/>
  <c r="D50" i="64"/>
  <c r="E50" i="64"/>
  <c r="C51" i="64"/>
  <c r="D51" i="64"/>
  <c r="E51" i="64"/>
  <c r="C52" i="64"/>
  <c r="D52" i="64"/>
  <c r="E52" i="64"/>
  <c r="C53" i="64"/>
  <c r="D53" i="64"/>
  <c r="E53" i="64"/>
  <c r="C54" i="64"/>
  <c r="D54" i="64"/>
  <c r="E54" i="64"/>
  <c r="C55" i="64"/>
  <c r="D55" i="64"/>
  <c r="E55" i="64"/>
  <c r="C56" i="64"/>
  <c r="D56" i="64"/>
  <c r="E56" i="64"/>
  <c r="C57" i="64"/>
  <c r="D57" i="64"/>
  <c r="E57" i="64"/>
  <c r="C58" i="64"/>
  <c r="D58" i="64"/>
  <c r="E58" i="64"/>
  <c r="C59" i="64"/>
  <c r="D59" i="64"/>
  <c r="E59" i="64"/>
  <c r="C60" i="64"/>
  <c r="D60" i="64"/>
  <c r="E60" i="64"/>
  <c r="E61" i="64"/>
  <c r="N155" i="46"/>
  <c r="J321" i="3"/>
  <c r="C36" i="64"/>
  <c r="D36" i="64"/>
  <c r="E36" i="64"/>
  <c r="C37" i="64"/>
  <c r="D37" i="64"/>
  <c r="E37" i="64"/>
  <c r="C38" i="64"/>
  <c r="D38" i="64"/>
  <c r="E38" i="64"/>
  <c r="C39" i="64"/>
  <c r="D39" i="64"/>
  <c r="E39" i="64"/>
  <c r="C40" i="64"/>
  <c r="D40" i="64"/>
  <c r="E40" i="64"/>
  <c r="C41" i="64"/>
  <c r="D41" i="64"/>
  <c r="E41" i="64"/>
  <c r="C42" i="64"/>
  <c r="D42" i="64"/>
  <c r="E42" i="64"/>
  <c r="C43" i="64"/>
  <c r="D43" i="64"/>
  <c r="E43" i="64"/>
  <c r="C44" i="64"/>
  <c r="D44" i="64"/>
  <c r="E44" i="64"/>
  <c r="C45" i="64"/>
  <c r="D45" i="64"/>
  <c r="E45" i="64"/>
  <c r="C46" i="64"/>
  <c r="D46" i="64"/>
  <c r="E46" i="64"/>
  <c r="C47" i="64"/>
  <c r="D47" i="64"/>
  <c r="E47" i="64"/>
  <c r="E48" i="64"/>
  <c r="N154" i="46"/>
  <c r="J320" i="3"/>
  <c r="H19" i="45"/>
  <c r="H39" i="45"/>
  <c r="N318" i="46"/>
  <c r="N320" i="46"/>
  <c r="D5" i="64"/>
  <c r="K192" i="3"/>
  <c r="G186" i="46"/>
  <c r="C23" i="64"/>
  <c r="D23" i="64"/>
  <c r="E23" i="64"/>
  <c r="C24" i="64"/>
  <c r="D24" i="64"/>
  <c r="E24" i="64"/>
  <c r="C25" i="64"/>
  <c r="D25" i="64"/>
  <c r="E25" i="64"/>
  <c r="C26" i="64"/>
  <c r="D26" i="64"/>
  <c r="E26" i="64"/>
  <c r="C27" i="64"/>
  <c r="D27" i="64"/>
  <c r="E27" i="64"/>
  <c r="C28" i="64"/>
  <c r="D28" i="64"/>
  <c r="E28" i="64"/>
  <c r="C29" i="64"/>
  <c r="D29" i="64"/>
  <c r="E29" i="64"/>
  <c r="C30" i="64"/>
  <c r="D30" i="64"/>
  <c r="E30" i="64"/>
  <c r="C31" i="64"/>
  <c r="D31" i="64"/>
  <c r="E31" i="64"/>
  <c r="C32" i="64"/>
  <c r="D32" i="64"/>
  <c r="E32" i="64"/>
  <c r="C33" i="64"/>
  <c r="D33" i="64"/>
  <c r="E33" i="64"/>
  <c r="C34" i="64"/>
  <c r="D34" i="64"/>
  <c r="E34" i="64"/>
  <c r="E35" i="64"/>
  <c r="N147" i="46"/>
  <c r="D4" i="64"/>
  <c r="W128" i="3"/>
  <c r="V128" i="3"/>
  <c r="C75" i="64"/>
  <c r="D75" i="64"/>
  <c r="E75" i="64"/>
  <c r="C76" i="64"/>
  <c r="D76" i="64"/>
  <c r="E76" i="64"/>
  <c r="C77" i="64"/>
  <c r="D77" i="64"/>
  <c r="E77" i="64"/>
  <c r="C78" i="64"/>
  <c r="D78" i="64"/>
  <c r="E78" i="64"/>
  <c r="C79" i="64"/>
  <c r="D79" i="64"/>
  <c r="E79" i="64"/>
  <c r="C80" i="64"/>
  <c r="D80" i="64"/>
  <c r="E80" i="64"/>
  <c r="C81" i="64"/>
  <c r="D81" i="64"/>
  <c r="E81" i="64"/>
  <c r="C82" i="64"/>
  <c r="D82" i="64"/>
  <c r="E82" i="64"/>
  <c r="C83" i="64"/>
  <c r="D83" i="64"/>
  <c r="E83" i="64"/>
  <c r="C84" i="64"/>
  <c r="D84" i="64"/>
  <c r="E84" i="64"/>
  <c r="C85" i="64"/>
  <c r="D85" i="64"/>
  <c r="E85" i="64"/>
  <c r="C86" i="64"/>
  <c r="D86" i="64"/>
  <c r="E86" i="64"/>
  <c r="E87" i="64"/>
  <c r="C87" i="64"/>
  <c r="C62" i="64"/>
  <c r="D62" i="64"/>
  <c r="E62" i="64"/>
  <c r="C63" i="64"/>
  <c r="D63" i="64"/>
  <c r="E63" i="64"/>
  <c r="C64" i="64"/>
  <c r="D64" i="64"/>
  <c r="E64" i="64"/>
  <c r="C65" i="64"/>
  <c r="D65" i="64"/>
  <c r="E65" i="64"/>
  <c r="C66" i="64"/>
  <c r="D66" i="64"/>
  <c r="E66" i="64"/>
  <c r="C67" i="64"/>
  <c r="D67" i="64"/>
  <c r="E67" i="64"/>
  <c r="C68" i="64"/>
  <c r="D68" i="64"/>
  <c r="E68" i="64"/>
  <c r="C69" i="64"/>
  <c r="D69" i="64"/>
  <c r="E69" i="64"/>
  <c r="C70" i="64"/>
  <c r="D70" i="64"/>
  <c r="E70" i="64"/>
  <c r="C71" i="64"/>
  <c r="D71" i="64"/>
  <c r="E71" i="64"/>
  <c r="C72" i="64"/>
  <c r="D72" i="64"/>
  <c r="E72" i="64"/>
  <c r="C73" i="64"/>
  <c r="D73" i="64"/>
  <c r="E73" i="64"/>
  <c r="E74" i="64"/>
  <c r="C74" i="64"/>
  <c r="C61" i="64"/>
  <c r="H47" i="64"/>
  <c r="I48" i="64"/>
  <c r="H36" i="64"/>
  <c r="H37" i="64"/>
  <c r="H38" i="64"/>
  <c r="H39" i="64"/>
  <c r="H40" i="64"/>
  <c r="H41" i="64"/>
  <c r="H42" i="64"/>
  <c r="H43" i="64"/>
  <c r="H44" i="64"/>
  <c r="H45" i="64"/>
  <c r="H46" i="64"/>
  <c r="H48" i="64"/>
  <c r="J48" i="64"/>
  <c r="G34" i="64"/>
  <c r="H35" i="64"/>
  <c r="G23" i="64"/>
  <c r="G24" i="64"/>
  <c r="G25" i="64"/>
  <c r="G26" i="64"/>
  <c r="G27" i="64"/>
  <c r="G28" i="64"/>
  <c r="G29" i="64"/>
  <c r="G30" i="64"/>
  <c r="G31" i="64"/>
  <c r="G32" i="64"/>
  <c r="G33" i="64"/>
  <c r="G35" i="64"/>
  <c r="I35" i="64"/>
  <c r="C20" i="64"/>
  <c r="D20" i="64"/>
  <c r="E20" i="64"/>
  <c r="F20" i="64"/>
  <c r="C21" i="64"/>
  <c r="D21" i="64"/>
  <c r="E21" i="64"/>
  <c r="F21" i="64"/>
  <c r="F22" i="64"/>
  <c r="G22" i="64"/>
  <c r="H22" i="64"/>
  <c r="K48" i="64"/>
  <c r="C48" i="64"/>
  <c r="C35" i="64"/>
  <c r="E22" i="64"/>
  <c r="C11" i="64"/>
  <c r="C12" i="64"/>
  <c r="C13" i="64"/>
  <c r="C14" i="64"/>
  <c r="C15" i="64"/>
  <c r="C16" i="64"/>
  <c r="C17" i="64"/>
  <c r="C18" i="64"/>
  <c r="C19" i="64"/>
  <c r="C22" i="64"/>
  <c r="D6" i="64"/>
  <c r="X217" i="3"/>
  <c r="X188" i="3"/>
  <c r="X201" i="3"/>
  <c r="X211" i="3"/>
  <c r="X226" i="3"/>
  <c r="X234" i="3"/>
  <c r="M217" i="3"/>
  <c r="L217" i="3"/>
  <c r="K217" i="3"/>
  <c r="I210" i="46"/>
  <c r="I232" i="46"/>
  <c r="G19" i="45"/>
  <c r="G34" i="45"/>
  <c r="I235" i="46"/>
  <c r="I238" i="46"/>
  <c r="J210" i="46"/>
  <c r="J233" i="46"/>
  <c r="G35" i="45"/>
  <c r="J235" i="46"/>
  <c r="J238" i="46"/>
  <c r="K210" i="46"/>
  <c r="K233" i="46"/>
  <c r="G36" i="45"/>
  <c r="K235" i="46"/>
  <c r="K238" i="46"/>
  <c r="L210" i="46"/>
  <c r="L232" i="46"/>
  <c r="G37" i="45"/>
  <c r="L235" i="46"/>
  <c r="L238" i="46"/>
  <c r="M210" i="46"/>
  <c r="M233" i="46"/>
  <c r="G38" i="45"/>
  <c r="M235" i="46"/>
  <c r="M238" i="46"/>
  <c r="N210" i="46"/>
  <c r="N233" i="46"/>
  <c r="G39" i="45"/>
  <c r="N235" i="46"/>
  <c r="N238" i="46"/>
  <c r="O233" i="46"/>
  <c r="O238" i="46"/>
  <c r="H210" i="46"/>
  <c r="H232" i="46"/>
  <c r="G33" i="45"/>
  <c r="H235" i="46"/>
  <c r="J232" i="46"/>
  <c r="K232" i="46"/>
  <c r="M232" i="46"/>
  <c r="N232" i="46"/>
  <c r="O232" i="46"/>
  <c r="I233" i="46"/>
  <c r="L233" i="46"/>
  <c r="H233" i="46"/>
  <c r="P233" i="46"/>
  <c r="I228" i="46"/>
  <c r="I229" i="46"/>
  <c r="H228" i="46"/>
  <c r="H229" i="46"/>
  <c r="P232" i="46"/>
  <c r="P43" i="47"/>
  <c r="P45" i="47"/>
  <c r="P58" i="47"/>
  <c r="P60" i="47"/>
  <c r="P73" i="47"/>
  <c r="P75" i="47"/>
  <c r="P88" i="47"/>
  <c r="P90" i="47"/>
  <c r="H91" i="47"/>
  <c r="P91" i="47"/>
  <c r="H92" i="47"/>
  <c r="P92" i="47"/>
  <c r="H93" i="47"/>
  <c r="P93" i="47"/>
  <c r="H94" i="47"/>
  <c r="P94" i="47"/>
  <c r="H95" i="47"/>
  <c r="P95" i="47"/>
  <c r="H96" i="47"/>
  <c r="P96" i="47"/>
  <c r="H97" i="47"/>
  <c r="P97" i="47"/>
  <c r="H98" i="47"/>
  <c r="P98" i="47"/>
  <c r="H99" i="47"/>
  <c r="P99" i="47"/>
  <c r="H100" i="47"/>
  <c r="P100" i="47"/>
  <c r="H101" i="47"/>
  <c r="P101" i="47"/>
  <c r="H102" i="47"/>
  <c r="P102" i="47"/>
  <c r="C40" i="47"/>
  <c r="H106" i="47"/>
  <c r="P106" i="47"/>
  <c r="H107" i="47"/>
  <c r="P107" i="47"/>
  <c r="H108" i="47"/>
  <c r="P108" i="47"/>
  <c r="C41" i="47"/>
  <c r="H109" i="47"/>
  <c r="P109" i="47"/>
  <c r="N67" i="46"/>
  <c r="N72" i="46"/>
  <c r="N73" i="46"/>
  <c r="I23" i="43"/>
  <c r="I133" i="44"/>
  <c r="I22" i="43"/>
  <c r="H16" i="47"/>
  <c r="O16" i="47"/>
  <c r="O28" i="47" s="1"/>
  <c r="O30" i="47" s="1"/>
  <c r="O43" i="47" s="1"/>
  <c r="O45" i="47" s="1"/>
  <c r="H17" i="47"/>
  <c r="O17" i="47"/>
  <c r="H18" i="47"/>
  <c r="O18" i="47"/>
  <c r="H19" i="47"/>
  <c r="O19" i="47"/>
  <c r="H20" i="47"/>
  <c r="O20" i="47"/>
  <c r="H21" i="47"/>
  <c r="O21" i="47"/>
  <c r="H22" i="47"/>
  <c r="O22" i="47"/>
  <c r="H23" i="47"/>
  <c r="O23" i="47"/>
  <c r="H24" i="47"/>
  <c r="O24" i="47"/>
  <c r="H25" i="47"/>
  <c r="O25" i="47"/>
  <c r="H26" i="47"/>
  <c r="O26" i="47"/>
  <c r="H27" i="47"/>
  <c r="O27" i="47"/>
  <c r="I24" i="43"/>
  <c r="J312" i="3"/>
  <c r="D66" i="3"/>
  <c r="P66" i="3"/>
  <c r="P77" i="3"/>
  <c r="P86" i="3"/>
  <c r="P91" i="3"/>
  <c r="J314" i="3"/>
  <c r="N150" i="46"/>
  <c r="N151" i="46"/>
  <c r="N152" i="46"/>
  <c r="N153" i="46"/>
  <c r="I26" i="43"/>
  <c r="I134" i="44"/>
  <c r="I25" i="43"/>
  <c r="H31" i="47"/>
  <c r="O31" i="47"/>
  <c r="H32" i="47"/>
  <c r="O32" i="47"/>
  <c r="H33" i="47"/>
  <c r="O33" i="47"/>
  <c r="H34" i="47"/>
  <c r="O34" i="47"/>
  <c r="H35" i="47"/>
  <c r="O35" i="47"/>
  <c r="H36" i="47"/>
  <c r="O36" i="47"/>
  <c r="H37" i="47"/>
  <c r="O37" i="47"/>
  <c r="H38" i="47"/>
  <c r="O38" i="47"/>
  <c r="H39" i="47"/>
  <c r="O39" i="47"/>
  <c r="H40" i="47"/>
  <c r="O40" i="47"/>
  <c r="Q40" i="47" s="1"/>
  <c r="H41" i="47"/>
  <c r="O41" i="47"/>
  <c r="H42" i="47"/>
  <c r="O42" i="47"/>
  <c r="I27" i="43"/>
  <c r="I135" i="44"/>
  <c r="I28" i="43"/>
  <c r="E66" i="3"/>
  <c r="Q66" i="3"/>
  <c r="Q77" i="3"/>
  <c r="Q86" i="3"/>
  <c r="Q91" i="3"/>
  <c r="J315" i="3"/>
  <c r="E125" i="3"/>
  <c r="E137" i="3"/>
  <c r="E146" i="3"/>
  <c r="E152" i="3"/>
  <c r="Q125" i="3"/>
  <c r="Q137" i="3"/>
  <c r="Q146" i="3"/>
  <c r="Q152" i="3"/>
  <c r="N239" i="46"/>
  <c r="H46" i="47"/>
  <c r="O46" i="47"/>
  <c r="H47" i="47"/>
  <c r="O47" i="47"/>
  <c r="H48" i="47"/>
  <c r="O48" i="47"/>
  <c r="H49" i="47"/>
  <c r="O49" i="47"/>
  <c r="H50" i="47"/>
  <c r="O50" i="47"/>
  <c r="H51" i="47"/>
  <c r="O51" i="47"/>
  <c r="H52" i="47"/>
  <c r="O52" i="47"/>
  <c r="H53" i="47"/>
  <c r="O53" i="47"/>
  <c r="H54" i="47"/>
  <c r="O54" i="47"/>
  <c r="H55" i="47"/>
  <c r="O55" i="47"/>
  <c r="H56" i="47"/>
  <c r="O56" i="47"/>
  <c r="H57" i="47"/>
  <c r="O57" i="47"/>
  <c r="I136" i="44"/>
  <c r="I31" i="43"/>
  <c r="F66" i="3"/>
  <c r="R66" i="3"/>
  <c r="R77" i="3"/>
  <c r="R86" i="3"/>
  <c r="R91" i="3"/>
  <c r="J316" i="3"/>
  <c r="N319" i="46"/>
  <c r="F125" i="3"/>
  <c r="F137" i="3"/>
  <c r="F146" i="3"/>
  <c r="F152" i="3"/>
  <c r="R125" i="3"/>
  <c r="R137" i="3"/>
  <c r="R146" i="3"/>
  <c r="R152" i="3"/>
  <c r="F188" i="3"/>
  <c r="F201" i="3"/>
  <c r="F211" i="3"/>
  <c r="F217" i="3"/>
  <c r="F226" i="3"/>
  <c r="R188" i="3"/>
  <c r="R201" i="3"/>
  <c r="R211" i="3"/>
  <c r="R217" i="3"/>
  <c r="R226" i="3"/>
  <c r="J325" i="3"/>
  <c r="N321" i="46"/>
  <c r="N322" i="46"/>
  <c r="N323" i="46"/>
  <c r="I32" i="43"/>
  <c r="H61" i="47"/>
  <c r="O61" i="47"/>
  <c r="H62" i="47"/>
  <c r="O62" i="47"/>
  <c r="H63" i="47"/>
  <c r="O63" i="47"/>
  <c r="H64" i="47"/>
  <c r="O64" i="47"/>
  <c r="H65" i="47"/>
  <c r="O65" i="47"/>
  <c r="H66" i="47"/>
  <c r="O66" i="47"/>
  <c r="H67" i="47"/>
  <c r="O67" i="47"/>
  <c r="H68" i="47"/>
  <c r="O68" i="47"/>
  <c r="H69" i="47"/>
  <c r="O69" i="47"/>
  <c r="H70" i="47"/>
  <c r="O70" i="47"/>
  <c r="H71" i="47"/>
  <c r="O71" i="47"/>
  <c r="H72" i="47"/>
  <c r="O72" i="47"/>
  <c r="I19" i="45"/>
  <c r="I39" i="45"/>
  <c r="I137" i="44"/>
  <c r="I34" i="43"/>
  <c r="N117" i="54"/>
  <c r="N118" i="54"/>
  <c r="N119" i="54"/>
  <c r="G188" i="3"/>
  <c r="G201" i="3"/>
  <c r="G211" i="3"/>
  <c r="G217" i="3"/>
  <c r="G226" i="3"/>
  <c r="S188" i="3"/>
  <c r="S201" i="3"/>
  <c r="S211" i="3"/>
  <c r="S226" i="3"/>
  <c r="S217" i="3"/>
  <c r="N120" i="54"/>
  <c r="G254" i="3"/>
  <c r="G267" i="3"/>
  <c r="G277" i="3"/>
  <c r="G283" i="3"/>
  <c r="G292" i="3"/>
  <c r="J329" i="3"/>
  <c r="N121" i="54"/>
  <c r="N122" i="54"/>
  <c r="N123" i="54"/>
  <c r="I35" i="43"/>
  <c r="H76" i="47"/>
  <c r="O76" i="47"/>
  <c r="O77" i="47"/>
  <c r="O78" i="47"/>
  <c r="H79" i="47"/>
  <c r="O79" i="47"/>
  <c r="O80" i="47"/>
  <c r="O81" i="47"/>
  <c r="H82" i="47"/>
  <c r="O82" i="47"/>
  <c r="H83" i="47"/>
  <c r="O83" i="47"/>
  <c r="H84" i="47"/>
  <c r="O84" i="47"/>
  <c r="H85" i="47"/>
  <c r="O85" i="47"/>
  <c r="H86" i="47"/>
  <c r="O86" i="47"/>
  <c r="H87" i="47"/>
  <c r="O87" i="47"/>
  <c r="O91" i="47"/>
  <c r="O92" i="47"/>
  <c r="O93" i="47"/>
  <c r="O94" i="47"/>
  <c r="O95" i="47"/>
  <c r="O96" i="47"/>
  <c r="O97" i="47"/>
  <c r="O98" i="47"/>
  <c r="O99" i="47"/>
  <c r="O100" i="47"/>
  <c r="O101" i="47"/>
  <c r="O102" i="47"/>
  <c r="O106" i="47"/>
  <c r="O107" i="47"/>
  <c r="O108" i="47"/>
  <c r="O109" i="47"/>
  <c r="M69" i="46"/>
  <c r="M72" i="46"/>
  <c r="M73" i="46"/>
  <c r="H23" i="43"/>
  <c r="H133" i="44"/>
  <c r="H22" i="43"/>
  <c r="N16" i="47"/>
  <c r="N17" i="47"/>
  <c r="N18" i="47"/>
  <c r="N19" i="47"/>
  <c r="N20" i="47"/>
  <c r="N28" i="47" s="1"/>
  <c r="N30" i="47" s="1"/>
  <c r="N43" i="47" s="1"/>
  <c r="N45" i="47" s="1"/>
  <c r="N21" i="47"/>
  <c r="N22" i="47"/>
  <c r="N23" i="47"/>
  <c r="N24" i="47"/>
  <c r="N25" i="47"/>
  <c r="N26" i="47"/>
  <c r="N27" i="47"/>
  <c r="H24" i="43"/>
  <c r="I312" i="3"/>
  <c r="I314" i="3"/>
  <c r="M150" i="46"/>
  <c r="M151" i="46"/>
  <c r="M152" i="46"/>
  <c r="M153" i="46"/>
  <c r="H26" i="43"/>
  <c r="H134" i="44"/>
  <c r="H25" i="43"/>
  <c r="N31" i="47"/>
  <c r="N32" i="47"/>
  <c r="N33" i="47"/>
  <c r="N34" i="47"/>
  <c r="N35" i="47"/>
  <c r="N36" i="47"/>
  <c r="N37" i="47"/>
  <c r="N38" i="47"/>
  <c r="N39" i="47"/>
  <c r="N40" i="47"/>
  <c r="N41" i="47"/>
  <c r="N42" i="47"/>
  <c r="H27" i="43"/>
  <c r="H135" i="44"/>
  <c r="H28" i="43"/>
  <c r="I315" i="3"/>
  <c r="I320" i="3"/>
  <c r="M239" i="46"/>
  <c r="N46" i="47"/>
  <c r="N47" i="47"/>
  <c r="N48" i="47"/>
  <c r="N49" i="47"/>
  <c r="N50" i="47"/>
  <c r="N51" i="47"/>
  <c r="N52" i="47"/>
  <c r="N53" i="47"/>
  <c r="N54" i="47"/>
  <c r="N55" i="47"/>
  <c r="N56" i="47"/>
  <c r="N57" i="47"/>
  <c r="H38" i="45"/>
  <c r="H136" i="44"/>
  <c r="H31" i="43"/>
  <c r="M318" i="46"/>
  <c r="I316" i="3"/>
  <c r="M319" i="46"/>
  <c r="I321" i="3"/>
  <c r="M320" i="46"/>
  <c r="I325" i="3"/>
  <c r="M321" i="46"/>
  <c r="M322" i="46"/>
  <c r="M323" i="46"/>
  <c r="H32" i="43"/>
  <c r="N61" i="47"/>
  <c r="N62" i="47"/>
  <c r="N63" i="47"/>
  <c r="N64" i="47"/>
  <c r="N65" i="47"/>
  <c r="N66" i="47"/>
  <c r="N67" i="47"/>
  <c r="N68" i="47"/>
  <c r="N69" i="47"/>
  <c r="N70" i="47"/>
  <c r="N71" i="47"/>
  <c r="N72" i="47"/>
  <c r="I38" i="45"/>
  <c r="H137" i="44"/>
  <c r="H34" i="43"/>
  <c r="M117" i="54"/>
  <c r="M118" i="54"/>
  <c r="M119" i="54"/>
  <c r="M120" i="54"/>
  <c r="I329" i="3"/>
  <c r="M121" i="54"/>
  <c r="M113" i="54"/>
  <c r="M122" i="54"/>
  <c r="M123" i="54"/>
  <c r="H35" i="43"/>
  <c r="N76" i="47"/>
  <c r="N77" i="47"/>
  <c r="N78" i="47"/>
  <c r="N79" i="47"/>
  <c r="N80" i="47"/>
  <c r="N81" i="47"/>
  <c r="N82" i="47"/>
  <c r="N83" i="47"/>
  <c r="N84" i="47"/>
  <c r="N85" i="47"/>
  <c r="N86" i="47"/>
  <c r="N87" i="47"/>
  <c r="N91" i="47"/>
  <c r="N92" i="47"/>
  <c r="N93" i="47"/>
  <c r="N94" i="47"/>
  <c r="N95" i="47"/>
  <c r="N96" i="47"/>
  <c r="N97" i="47"/>
  <c r="N98" i="47"/>
  <c r="N99" i="47"/>
  <c r="N100" i="47"/>
  <c r="N101" i="47"/>
  <c r="N102" i="47"/>
  <c r="N106" i="47"/>
  <c r="N107" i="47"/>
  <c r="N108" i="47"/>
  <c r="N109" i="47"/>
  <c r="L69" i="46"/>
  <c r="L72" i="46"/>
  <c r="L73" i="46"/>
  <c r="G23" i="43"/>
  <c r="G133" i="44"/>
  <c r="G22" i="43"/>
  <c r="M16" i="47"/>
  <c r="M28" i="47" s="1"/>
  <c r="M30" i="47" s="1"/>
  <c r="M43" i="47" s="1"/>
  <c r="M45" i="47" s="1"/>
  <c r="M17" i="47"/>
  <c r="M18" i="47"/>
  <c r="M19" i="47"/>
  <c r="M20" i="47"/>
  <c r="M21" i="47"/>
  <c r="M22" i="47"/>
  <c r="M23" i="47"/>
  <c r="M24" i="47"/>
  <c r="M25" i="47"/>
  <c r="M26" i="47"/>
  <c r="M27" i="47"/>
  <c r="G24" i="43"/>
  <c r="H312" i="3"/>
  <c r="I66" i="3"/>
  <c r="U66" i="3"/>
  <c r="U77" i="3"/>
  <c r="U86" i="3"/>
  <c r="U91" i="3"/>
  <c r="H314" i="3"/>
  <c r="L150" i="46"/>
  <c r="L151" i="46"/>
  <c r="L147" i="46"/>
  <c r="L152" i="46"/>
  <c r="L153" i="46"/>
  <c r="G26" i="43"/>
  <c r="G134" i="44"/>
  <c r="G25" i="43"/>
  <c r="M31" i="47"/>
  <c r="M32" i="47"/>
  <c r="M33" i="47"/>
  <c r="M34" i="47"/>
  <c r="M35" i="47"/>
  <c r="M36" i="47"/>
  <c r="M37" i="47"/>
  <c r="M38" i="47"/>
  <c r="M39" i="47"/>
  <c r="M40" i="47"/>
  <c r="M41" i="47"/>
  <c r="M42" i="47"/>
  <c r="G27" i="43"/>
  <c r="G135" i="44"/>
  <c r="G28" i="43"/>
  <c r="J66" i="3"/>
  <c r="V66" i="3"/>
  <c r="V77" i="3"/>
  <c r="V86" i="3"/>
  <c r="V91" i="3"/>
  <c r="H315" i="3"/>
  <c r="J125" i="3"/>
  <c r="J137" i="3"/>
  <c r="J146" i="3"/>
  <c r="V125" i="3"/>
  <c r="V137" i="3"/>
  <c r="V146" i="3"/>
  <c r="V152" i="3"/>
  <c r="H320" i="3"/>
  <c r="L230" i="46"/>
  <c r="L239" i="46"/>
  <c r="M46" i="47"/>
  <c r="M47" i="47"/>
  <c r="M48" i="47"/>
  <c r="M49" i="47"/>
  <c r="M50" i="47"/>
  <c r="M51" i="47"/>
  <c r="M52" i="47"/>
  <c r="M53" i="47"/>
  <c r="M54" i="47"/>
  <c r="M55" i="47"/>
  <c r="M56" i="47"/>
  <c r="M57" i="47"/>
  <c r="H37" i="45"/>
  <c r="G136" i="44"/>
  <c r="G31" i="43"/>
  <c r="L318" i="46"/>
  <c r="K66" i="3"/>
  <c r="W66" i="3"/>
  <c r="W77" i="3"/>
  <c r="W86" i="3"/>
  <c r="W91" i="3"/>
  <c r="H316" i="3"/>
  <c r="L319" i="46"/>
  <c r="K125" i="3"/>
  <c r="K137" i="3"/>
  <c r="K146" i="3"/>
  <c r="W125" i="3"/>
  <c r="W137" i="3"/>
  <c r="W146" i="3"/>
  <c r="W152" i="3"/>
  <c r="H321" i="3"/>
  <c r="L320" i="46"/>
  <c r="K188" i="3"/>
  <c r="K201" i="3"/>
  <c r="K211" i="3"/>
  <c r="K226" i="3"/>
  <c r="W188" i="3"/>
  <c r="W201" i="3"/>
  <c r="W211" i="3"/>
  <c r="W217" i="3"/>
  <c r="W226" i="3"/>
  <c r="H325" i="3"/>
  <c r="L321" i="46"/>
  <c r="L315" i="46"/>
  <c r="L322" i="46"/>
  <c r="L323" i="46"/>
  <c r="G32" i="43"/>
  <c r="M61" i="47"/>
  <c r="M62" i="47"/>
  <c r="M63" i="47"/>
  <c r="M64" i="47"/>
  <c r="M65" i="47"/>
  <c r="M66" i="47"/>
  <c r="M67" i="47"/>
  <c r="M68" i="47"/>
  <c r="M69" i="47"/>
  <c r="M70" i="47"/>
  <c r="M71" i="47"/>
  <c r="M72" i="47"/>
  <c r="I37" i="45"/>
  <c r="G137" i="44"/>
  <c r="G34" i="43"/>
  <c r="L117" i="54"/>
  <c r="L118" i="54"/>
  <c r="L119" i="54"/>
  <c r="L188" i="3"/>
  <c r="L201" i="3"/>
  <c r="L211" i="3"/>
  <c r="L226" i="3"/>
  <c r="L120" i="54"/>
  <c r="L254" i="3"/>
  <c r="L267" i="3"/>
  <c r="L277" i="3"/>
  <c r="L283" i="3"/>
  <c r="L292" i="3"/>
  <c r="H329" i="3"/>
  <c r="L121" i="54"/>
  <c r="L113" i="54"/>
  <c r="L122" i="54"/>
  <c r="L123" i="54"/>
  <c r="G35" i="43"/>
  <c r="M76" i="47"/>
  <c r="M77" i="47"/>
  <c r="M78" i="47"/>
  <c r="M79" i="47"/>
  <c r="M80" i="47"/>
  <c r="M81" i="47"/>
  <c r="M82" i="47"/>
  <c r="M83" i="47"/>
  <c r="M84" i="47"/>
  <c r="M85" i="47"/>
  <c r="M86" i="47"/>
  <c r="M87" i="47"/>
  <c r="M91" i="47"/>
  <c r="M92" i="47"/>
  <c r="M93" i="47"/>
  <c r="M94" i="47"/>
  <c r="M95" i="47"/>
  <c r="M96" i="47"/>
  <c r="M97" i="47"/>
  <c r="M98" i="47"/>
  <c r="M99" i="47"/>
  <c r="M100" i="47"/>
  <c r="M101" i="47"/>
  <c r="M102" i="47"/>
  <c r="M106" i="47"/>
  <c r="M107" i="47"/>
  <c r="M108" i="47"/>
  <c r="M109" i="47"/>
  <c r="K69" i="46"/>
  <c r="K72" i="46"/>
  <c r="K73" i="46"/>
  <c r="F23" i="43"/>
  <c r="F133" i="44"/>
  <c r="F22" i="43"/>
  <c r="L16" i="47"/>
  <c r="L17" i="47"/>
  <c r="L18" i="47"/>
  <c r="L19" i="47"/>
  <c r="L20" i="47"/>
  <c r="L28" i="47" s="1"/>
  <c r="L30" i="47" s="1"/>
  <c r="L43" i="47" s="1"/>
  <c r="L45" i="47" s="1"/>
  <c r="L21" i="47"/>
  <c r="L22" i="47"/>
  <c r="L23" i="47"/>
  <c r="L24" i="47"/>
  <c r="L25" i="47"/>
  <c r="L26" i="47"/>
  <c r="L27" i="47"/>
  <c r="F24" i="43"/>
  <c r="G312" i="3"/>
  <c r="G314" i="3"/>
  <c r="K150" i="46"/>
  <c r="K151" i="46"/>
  <c r="K147" i="46"/>
  <c r="K152" i="46"/>
  <c r="K153" i="46"/>
  <c r="F26" i="43"/>
  <c r="F134" i="44"/>
  <c r="F25" i="43"/>
  <c r="L31" i="47"/>
  <c r="L32" i="47"/>
  <c r="L33" i="47"/>
  <c r="L34" i="47"/>
  <c r="L35" i="47"/>
  <c r="Q35" i="47" s="1"/>
  <c r="L36" i="47"/>
  <c r="Q36" i="47" s="1"/>
  <c r="L37" i="47"/>
  <c r="L38" i="47"/>
  <c r="L39" i="47"/>
  <c r="L40" i="47"/>
  <c r="L41" i="47"/>
  <c r="L42" i="47"/>
  <c r="F27" i="43"/>
  <c r="F135" i="44"/>
  <c r="F28" i="43"/>
  <c r="G315" i="3"/>
  <c r="G320" i="3"/>
  <c r="K230" i="46"/>
  <c r="K239" i="46"/>
  <c r="L46" i="47"/>
  <c r="L47" i="47"/>
  <c r="L48" i="47"/>
  <c r="L49" i="47"/>
  <c r="L50" i="47"/>
  <c r="L51" i="47"/>
  <c r="L52" i="47"/>
  <c r="L53" i="47"/>
  <c r="L54" i="47"/>
  <c r="L55" i="47"/>
  <c r="L56" i="47"/>
  <c r="L57" i="47"/>
  <c r="H36" i="45"/>
  <c r="F136" i="44"/>
  <c r="F31" i="43"/>
  <c r="K318" i="46"/>
  <c r="G316" i="3"/>
  <c r="K319" i="46"/>
  <c r="G321" i="3"/>
  <c r="K320" i="46"/>
  <c r="G325" i="3"/>
  <c r="K321" i="46"/>
  <c r="K315" i="46"/>
  <c r="K322" i="46"/>
  <c r="K323" i="46"/>
  <c r="F32" i="43"/>
  <c r="L61" i="47"/>
  <c r="L62" i="47"/>
  <c r="L63" i="47"/>
  <c r="L64" i="47"/>
  <c r="L65" i="47"/>
  <c r="L66" i="47"/>
  <c r="L67" i="47"/>
  <c r="L68" i="47"/>
  <c r="L69" i="47"/>
  <c r="L70" i="47"/>
  <c r="L71" i="47"/>
  <c r="L72" i="47"/>
  <c r="I36" i="45"/>
  <c r="F137" i="44"/>
  <c r="F34" i="43"/>
  <c r="K117" i="54"/>
  <c r="K118" i="54"/>
  <c r="K119" i="54"/>
  <c r="K120" i="54"/>
  <c r="K121" i="54"/>
  <c r="K113" i="54"/>
  <c r="K122" i="54"/>
  <c r="K123" i="54"/>
  <c r="F35" i="43"/>
  <c r="L76" i="47"/>
  <c r="L77" i="47"/>
  <c r="L78" i="47"/>
  <c r="L79" i="47"/>
  <c r="L80" i="47"/>
  <c r="L81" i="47"/>
  <c r="L82" i="47"/>
  <c r="L83" i="47"/>
  <c r="L84" i="47"/>
  <c r="L85" i="47"/>
  <c r="L86" i="47"/>
  <c r="L87" i="47"/>
  <c r="L91" i="47"/>
  <c r="L92" i="47"/>
  <c r="L93" i="47"/>
  <c r="L94" i="47"/>
  <c r="L95" i="47"/>
  <c r="L96" i="47"/>
  <c r="L97" i="47"/>
  <c r="L98" i="47"/>
  <c r="L99" i="47"/>
  <c r="L100" i="47"/>
  <c r="L101" i="47"/>
  <c r="L102" i="47"/>
  <c r="L106" i="47"/>
  <c r="L107" i="47"/>
  <c r="L108" i="47"/>
  <c r="L109" i="47"/>
  <c r="J69" i="46"/>
  <c r="J72" i="46"/>
  <c r="J73" i="46"/>
  <c r="E23" i="43"/>
  <c r="E133" i="44"/>
  <c r="E22" i="43"/>
  <c r="K16" i="47"/>
  <c r="K28" i="47" s="1"/>
  <c r="K30" i="47" s="1"/>
  <c r="K43" i="47" s="1"/>
  <c r="K45" i="47" s="1"/>
  <c r="K17" i="47"/>
  <c r="K18" i="47"/>
  <c r="K19" i="47"/>
  <c r="K20" i="47"/>
  <c r="K21" i="47"/>
  <c r="K22" i="47"/>
  <c r="K23" i="47"/>
  <c r="K24" i="47"/>
  <c r="K25" i="47"/>
  <c r="Q25" i="47" s="1"/>
  <c r="K26" i="47"/>
  <c r="K27" i="47"/>
  <c r="E24" i="43"/>
  <c r="F312" i="3"/>
  <c r="F314" i="3"/>
  <c r="J150" i="46"/>
  <c r="J151" i="46"/>
  <c r="J147" i="46"/>
  <c r="J152" i="46"/>
  <c r="J153" i="46"/>
  <c r="E26" i="43"/>
  <c r="E134" i="44"/>
  <c r="E25" i="43"/>
  <c r="K31" i="47"/>
  <c r="Q31" i="47" s="1"/>
  <c r="K32" i="47"/>
  <c r="K33" i="47"/>
  <c r="K34" i="47"/>
  <c r="K35" i="47"/>
  <c r="K36" i="47"/>
  <c r="K37" i="47"/>
  <c r="K38" i="47"/>
  <c r="K39" i="47"/>
  <c r="Q39" i="47" s="1"/>
  <c r="K40" i="47"/>
  <c r="K41" i="47"/>
  <c r="K42" i="47"/>
  <c r="E27" i="43"/>
  <c r="E135" i="44"/>
  <c r="E28" i="43"/>
  <c r="F315" i="3"/>
  <c r="F320" i="3"/>
  <c r="J230" i="46"/>
  <c r="J239" i="46"/>
  <c r="K46" i="47"/>
  <c r="K47" i="47"/>
  <c r="K48" i="47"/>
  <c r="K49" i="47"/>
  <c r="K50" i="47"/>
  <c r="K51" i="47"/>
  <c r="K52" i="47"/>
  <c r="K53" i="47"/>
  <c r="K54" i="47"/>
  <c r="K55" i="47"/>
  <c r="K56" i="47"/>
  <c r="K57" i="47"/>
  <c r="H35" i="45"/>
  <c r="E136" i="44"/>
  <c r="E31" i="43"/>
  <c r="J318" i="46"/>
  <c r="F316" i="3"/>
  <c r="J319" i="46"/>
  <c r="F321" i="3"/>
  <c r="J320" i="46"/>
  <c r="F325" i="3"/>
  <c r="J321" i="46"/>
  <c r="J315" i="46"/>
  <c r="J322" i="46"/>
  <c r="J323" i="46"/>
  <c r="E32" i="43"/>
  <c r="K61" i="47"/>
  <c r="K62" i="47"/>
  <c r="K63" i="47"/>
  <c r="K64" i="47"/>
  <c r="K65" i="47"/>
  <c r="K66" i="47"/>
  <c r="K67" i="47"/>
  <c r="K68" i="47"/>
  <c r="K69" i="47"/>
  <c r="K70" i="47"/>
  <c r="K71" i="47"/>
  <c r="K72" i="47"/>
  <c r="I35" i="45"/>
  <c r="E137" i="44"/>
  <c r="E34" i="43"/>
  <c r="J117" i="54"/>
  <c r="J118" i="54"/>
  <c r="J119" i="54"/>
  <c r="J120" i="54"/>
  <c r="J121" i="54"/>
  <c r="J113" i="54"/>
  <c r="J122" i="54"/>
  <c r="J123" i="54"/>
  <c r="E35" i="43"/>
  <c r="K76" i="47"/>
  <c r="K77" i="47"/>
  <c r="K78" i="47"/>
  <c r="K79" i="47"/>
  <c r="K80" i="47"/>
  <c r="K81" i="47"/>
  <c r="K82" i="47"/>
  <c r="K83" i="47"/>
  <c r="K84" i="47"/>
  <c r="K85" i="47"/>
  <c r="K86" i="47"/>
  <c r="K87" i="47"/>
  <c r="K91" i="47"/>
  <c r="K92" i="47"/>
  <c r="K93" i="47"/>
  <c r="K94" i="47"/>
  <c r="K95" i="47"/>
  <c r="K96" i="47"/>
  <c r="K97" i="47"/>
  <c r="K98" i="47"/>
  <c r="K99" i="47"/>
  <c r="K100" i="47"/>
  <c r="K101" i="47"/>
  <c r="K102" i="47"/>
  <c r="K106" i="47"/>
  <c r="K107" i="47"/>
  <c r="K108" i="47"/>
  <c r="K109" i="47"/>
  <c r="I67" i="46"/>
  <c r="I72" i="46"/>
  <c r="I73" i="46"/>
  <c r="D23" i="43"/>
  <c r="D133" i="44"/>
  <c r="D22" i="43"/>
  <c r="J16" i="47"/>
  <c r="J17" i="47"/>
  <c r="Q17" i="47" s="1"/>
  <c r="J18" i="47"/>
  <c r="Q18" i="47" s="1"/>
  <c r="J19" i="47"/>
  <c r="Q19" i="47" s="1"/>
  <c r="J20" i="47"/>
  <c r="Q20" i="47" s="1"/>
  <c r="J21" i="47"/>
  <c r="J22" i="47"/>
  <c r="J23" i="47"/>
  <c r="J24" i="47"/>
  <c r="J25" i="47"/>
  <c r="J26" i="47"/>
  <c r="Q26" i="47" s="1"/>
  <c r="J27" i="47"/>
  <c r="Q27" i="47" s="1"/>
  <c r="D24" i="43"/>
  <c r="E312" i="3"/>
  <c r="E314" i="3"/>
  <c r="I150" i="46"/>
  <c r="I151" i="46"/>
  <c r="I145" i="46"/>
  <c r="I152" i="46"/>
  <c r="I153" i="46"/>
  <c r="D26" i="43"/>
  <c r="D134" i="44"/>
  <c r="D25" i="43"/>
  <c r="J31" i="47"/>
  <c r="J32" i="47"/>
  <c r="Q32" i="47" s="1"/>
  <c r="J33" i="47"/>
  <c r="Q33" i="47" s="1"/>
  <c r="J34" i="47"/>
  <c r="Q34" i="47" s="1"/>
  <c r="J35" i="47"/>
  <c r="J36" i="47"/>
  <c r="J37" i="47"/>
  <c r="J38" i="47"/>
  <c r="J39" i="47"/>
  <c r="J40" i="47"/>
  <c r="J41" i="47"/>
  <c r="J42" i="47"/>
  <c r="Q42" i="47" s="1"/>
  <c r="D27" i="43"/>
  <c r="D135" i="44"/>
  <c r="D28" i="43"/>
  <c r="E315" i="3"/>
  <c r="E320" i="3"/>
  <c r="I239" i="46"/>
  <c r="J46" i="47"/>
  <c r="J47" i="47"/>
  <c r="J48" i="47"/>
  <c r="J49" i="47"/>
  <c r="J50" i="47"/>
  <c r="J51" i="47"/>
  <c r="J52" i="47"/>
  <c r="J53" i="47"/>
  <c r="J54" i="47"/>
  <c r="J55" i="47"/>
  <c r="J56" i="47"/>
  <c r="J57" i="47"/>
  <c r="H34" i="45"/>
  <c r="D136" i="44"/>
  <c r="D31" i="43"/>
  <c r="I318" i="46"/>
  <c r="E316" i="3"/>
  <c r="I319" i="46"/>
  <c r="E321" i="3"/>
  <c r="I320" i="46"/>
  <c r="E325" i="3"/>
  <c r="I321" i="46"/>
  <c r="I313" i="46"/>
  <c r="I322" i="46"/>
  <c r="I323" i="46"/>
  <c r="D32" i="43"/>
  <c r="J61" i="47"/>
  <c r="J62" i="47"/>
  <c r="J63" i="47"/>
  <c r="J64" i="47"/>
  <c r="J65" i="47"/>
  <c r="J66" i="47"/>
  <c r="J67" i="47"/>
  <c r="J68" i="47"/>
  <c r="J69" i="47"/>
  <c r="J70" i="47"/>
  <c r="J71" i="47"/>
  <c r="J72" i="47"/>
  <c r="I34" i="45"/>
  <c r="D137" i="44"/>
  <c r="D34" i="43"/>
  <c r="I117" i="54"/>
  <c r="I118" i="54"/>
  <c r="I119" i="54"/>
  <c r="I120" i="54"/>
  <c r="I121" i="54"/>
  <c r="I112" i="54"/>
  <c r="I122" i="54"/>
  <c r="I123" i="54"/>
  <c r="D35" i="43"/>
  <c r="J76" i="47"/>
  <c r="J77" i="47"/>
  <c r="J78" i="47"/>
  <c r="J79" i="47"/>
  <c r="J80" i="47"/>
  <c r="J81" i="47"/>
  <c r="J82" i="47"/>
  <c r="J83" i="47"/>
  <c r="J84" i="47"/>
  <c r="J85" i="47"/>
  <c r="J86" i="47"/>
  <c r="J87" i="47"/>
  <c r="J91" i="47"/>
  <c r="J92" i="47"/>
  <c r="J93" i="47"/>
  <c r="J94" i="47"/>
  <c r="J95" i="47"/>
  <c r="J96" i="47"/>
  <c r="J97" i="47"/>
  <c r="J98" i="47"/>
  <c r="J99" i="47"/>
  <c r="J100" i="47"/>
  <c r="J101" i="47"/>
  <c r="J102" i="47"/>
  <c r="J106" i="47"/>
  <c r="J107" i="47"/>
  <c r="J108" i="47"/>
  <c r="J109" i="47"/>
  <c r="H67" i="46"/>
  <c r="H72" i="46"/>
  <c r="H73" i="46"/>
  <c r="C23" i="43"/>
  <c r="C133" i="44"/>
  <c r="C22" i="43"/>
  <c r="I16" i="47"/>
  <c r="I28" i="47" s="1"/>
  <c r="I30" i="47" s="1"/>
  <c r="I43" i="47" s="1"/>
  <c r="I45" i="47" s="1"/>
  <c r="I17" i="47"/>
  <c r="I18" i="47"/>
  <c r="I19" i="47"/>
  <c r="I20" i="47"/>
  <c r="I21" i="47"/>
  <c r="I22" i="47"/>
  <c r="Q22" i="47" s="1"/>
  <c r="I23" i="47"/>
  <c r="I24" i="47"/>
  <c r="Q24" i="47" s="1"/>
  <c r="I25" i="47"/>
  <c r="I26" i="47"/>
  <c r="I27" i="47"/>
  <c r="C24" i="43"/>
  <c r="D312" i="3"/>
  <c r="D314" i="3"/>
  <c r="H150" i="46"/>
  <c r="H151" i="46"/>
  <c r="H145" i="46"/>
  <c r="H152" i="46"/>
  <c r="H153" i="46"/>
  <c r="C26" i="43"/>
  <c r="C134" i="44"/>
  <c r="C25" i="43"/>
  <c r="I31" i="47"/>
  <c r="I32" i="47"/>
  <c r="I33" i="47"/>
  <c r="I34" i="47"/>
  <c r="I35" i="47"/>
  <c r="I36" i="47"/>
  <c r="I37" i="47"/>
  <c r="Q37" i="47" s="1"/>
  <c r="I38" i="47"/>
  <c r="Q38" i="47" s="1"/>
  <c r="I39" i="47"/>
  <c r="I40" i="47"/>
  <c r="I41" i="47"/>
  <c r="I42" i="47"/>
  <c r="C27" i="43"/>
  <c r="C135" i="44"/>
  <c r="C28" i="43"/>
  <c r="D315" i="3"/>
  <c r="D320" i="3"/>
  <c r="I49" i="47"/>
  <c r="I46" i="47"/>
  <c r="I47" i="47"/>
  <c r="I48" i="47"/>
  <c r="I53" i="47"/>
  <c r="I54" i="47"/>
  <c r="I55" i="47"/>
  <c r="I56" i="47"/>
  <c r="H33" i="45"/>
  <c r="C136" i="44"/>
  <c r="C31" i="43"/>
  <c r="H318" i="46"/>
  <c r="D316" i="3"/>
  <c r="H319" i="46"/>
  <c r="D321" i="3"/>
  <c r="H320" i="46"/>
  <c r="D325" i="3"/>
  <c r="H313" i="46"/>
  <c r="H322" i="46"/>
  <c r="H323" i="46"/>
  <c r="C32" i="43"/>
  <c r="I72" i="47" s="1"/>
  <c r="I64" i="47"/>
  <c r="I33" i="45"/>
  <c r="C137" i="44"/>
  <c r="C34" i="43"/>
  <c r="H117" i="54"/>
  <c r="H118" i="54"/>
  <c r="H119" i="54"/>
  <c r="H120" i="54"/>
  <c r="H121" i="54"/>
  <c r="H112" i="54"/>
  <c r="H122" i="54"/>
  <c r="H123" i="54"/>
  <c r="C35" i="43"/>
  <c r="I94" i="47"/>
  <c r="B40" i="45"/>
  <c r="J24" i="44"/>
  <c r="J131" i="44" s="1"/>
  <c r="P15" i="47"/>
  <c r="I20" i="46"/>
  <c r="I88" i="46" s="1"/>
  <c r="I169" i="46" s="1"/>
  <c r="I254" i="46" s="1"/>
  <c r="I16" i="54" s="1"/>
  <c r="J20" i="46"/>
  <c r="J88" i="46" s="1"/>
  <c r="J169" i="46" s="1"/>
  <c r="J254" i="46" s="1"/>
  <c r="J16" i="54" s="1"/>
  <c r="K20" i="46"/>
  <c r="K88" i="46"/>
  <c r="K169" i="46"/>
  <c r="K254" i="46"/>
  <c r="K16" i="54" s="1"/>
  <c r="L20" i="46"/>
  <c r="L88" i="46" s="1"/>
  <c r="L169" i="46" s="1"/>
  <c r="L254" i="46" s="1"/>
  <c r="L16" i="54" s="1"/>
  <c r="M20" i="46"/>
  <c r="M88" i="46"/>
  <c r="M169" i="46" s="1"/>
  <c r="M254" i="46" s="1"/>
  <c r="M16" i="54" s="1"/>
  <c r="N20" i="46"/>
  <c r="N88" i="46"/>
  <c r="N169" i="46"/>
  <c r="N254" i="46"/>
  <c r="N16" i="54"/>
  <c r="O20" i="46"/>
  <c r="O88" i="46"/>
  <c r="O169" i="46" s="1"/>
  <c r="O254" i="46" s="1"/>
  <c r="O16" i="54" s="1"/>
  <c r="H20" i="46"/>
  <c r="H88" i="46"/>
  <c r="H169" i="46"/>
  <c r="H254" i="46" s="1"/>
  <c r="H16" i="54" s="1"/>
  <c r="E17" i="44"/>
  <c r="E16" i="44"/>
  <c r="E15" i="44"/>
  <c r="E14" i="44"/>
  <c r="I146" i="46"/>
  <c r="J19" i="45"/>
  <c r="J34" i="45"/>
  <c r="K19" i="45"/>
  <c r="K34" i="45"/>
  <c r="J35" i="45"/>
  <c r="K35" i="45"/>
  <c r="J36" i="45"/>
  <c r="K36" i="45"/>
  <c r="J37" i="45"/>
  <c r="K37" i="45"/>
  <c r="J38" i="45"/>
  <c r="K38" i="45"/>
  <c r="J39" i="45"/>
  <c r="K39" i="45"/>
  <c r="G40" i="45"/>
  <c r="H40" i="45"/>
  <c r="I40" i="45"/>
  <c r="J40" i="45"/>
  <c r="K40" i="45"/>
  <c r="J33" i="45"/>
  <c r="K33" i="45"/>
  <c r="C32" i="44"/>
  <c r="D32" i="44"/>
  <c r="E32" i="44"/>
  <c r="F32" i="44"/>
  <c r="G32" i="44"/>
  <c r="H32" i="44"/>
  <c r="I32" i="44"/>
  <c r="J32" i="44"/>
  <c r="K38" i="44"/>
  <c r="C39" i="44"/>
  <c r="C40" i="44"/>
  <c r="E19" i="45"/>
  <c r="K312" i="3"/>
  <c r="K329" i="3"/>
  <c r="O121" i="54"/>
  <c r="O210" i="46"/>
  <c r="O120" i="54"/>
  <c r="L125" i="3"/>
  <c r="L137" i="3"/>
  <c r="L146" i="3"/>
  <c r="X125" i="3"/>
  <c r="X137" i="3"/>
  <c r="X146" i="3"/>
  <c r="X152" i="3"/>
  <c r="O119" i="54"/>
  <c r="G125" i="3"/>
  <c r="G137" i="3"/>
  <c r="G146" i="3"/>
  <c r="G152" i="3"/>
  <c r="S125" i="3"/>
  <c r="S137" i="3"/>
  <c r="S146" i="3"/>
  <c r="S152" i="3"/>
  <c r="L66" i="3"/>
  <c r="X66" i="3"/>
  <c r="X77" i="3"/>
  <c r="X86" i="3"/>
  <c r="X91" i="3"/>
  <c r="O118" i="54"/>
  <c r="G66" i="3"/>
  <c r="S66" i="3"/>
  <c r="S77" i="3"/>
  <c r="S86" i="3"/>
  <c r="S91" i="3"/>
  <c r="K314" i="3"/>
  <c r="O151" i="46"/>
  <c r="F19" i="45"/>
  <c r="K320" i="3"/>
  <c r="O237" i="46"/>
  <c r="K315" i="3"/>
  <c r="O236" i="46"/>
  <c r="K325" i="3"/>
  <c r="O321" i="46"/>
  <c r="K321" i="3"/>
  <c r="O320" i="46"/>
  <c r="K316" i="3"/>
  <c r="O319" i="46"/>
  <c r="M254" i="3"/>
  <c r="M267" i="3"/>
  <c r="M277" i="3"/>
  <c r="M283" i="3"/>
  <c r="M292" i="3"/>
  <c r="O325" i="46"/>
  <c r="H254" i="3"/>
  <c r="H267" i="3"/>
  <c r="H277" i="3"/>
  <c r="H283" i="3"/>
  <c r="H292" i="3"/>
  <c r="N325" i="46"/>
  <c r="M325" i="46"/>
  <c r="L325" i="46"/>
  <c r="K325" i="46"/>
  <c r="J325" i="46"/>
  <c r="I325" i="46"/>
  <c r="O324" i="46"/>
  <c r="N324" i="46"/>
  <c r="M324" i="46"/>
  <c r="L324" i="46"/>
  <c r="H325" i="46"/>
  <c r="M66" i="3"/>
  <c r="Y66" i="3"/>
  <c r="Y77" i="3"/>
  <c r="Y86" i="3"/>
  <c r="Y91" i="3"/>
  <c r="H66" i="3"/>
  <c r="T66" i="3"/>
  <c r="T77" i="3"/>
  <c r="T86" i="3"/>
  <c r="T91" i="3"/>
  <c r="O76" i="46"/>
  <c r="N76" i="46"/>
  <c r="M76" i="46"/>
  <c r="L76" i="46"/>
  <c r="K76" i="46"/>
  <c r="J76" i="46"/>
  <c r="I76" i="46"/>
  <c r="O75" i="46"/>
  <c r="N75" i="46"/>
  <c r="M75" i="46"/>
  <c r="L75" i="46"/>
  <c r="K75" i="46"/>
  <c r="J75" i="46"/>
  <c r="I75" i="46"/>
  <c r="O74" i="46"/>
  <c r="N74" i="46"/>
  <c r="M74" i="46"/>
  <c r="L74" i="46"/>
  <c r="K74" i="46"/>
  <c r="J74" i="46"/>
  <c r="I74" i="46"/>
  <c r="H76" i="46"/>
  <c r="H75" i="46"/>
  <c r="H74" i="46"/>
  <c r="M188" i="3"/>
  <c r="M201" i="3"/>
  <c r="M211" i="3"/>
  <c r="M226" i="3"/>
  <c r="Y188" i="3"/>
  <c r="Y201" i="3"/>
  <c r="Y211" i="3"/>
  <c r="Y226" i="3"/>
  <c r="Y217" i="3"/>
  <c r="H188" i="3"/>
  <c r="H201" i="3"/>
  <c r="H211" i="3"/>
  <c r="H217" i="3"/>
  <c r="H226" i="3"/>
  <c r="T188" i="3"/>
  <c r="T201" i="3"/>
  <c r="T211" i="3"/>
  <c r="T226" i="3"/>
  <c r="T217" i="3"/>
  <c r="M125" i="3"/>
  <c r="M137" i="3"/>
  <c r="M146" i="3"/>
  <c r="Y125" i="3"/>
  <c r="Y137" i="3"/>
  <c r="Y146" i="3"/>
  <c r="Y152" i="3"/>
  <c r="H125" i="3"/>
  <c r="H137" i="3"/>
  <c r="H146" i="3"/>
  <c r="H152" i="3"/>
  <c r="T125" i="3"/>
  <c r="T137" i="3"/>
  <c r="T146" i="3"/>
  <c r="T152" i="3"/>
  <c r="O242" i="46"/>
  <c r="N242" i="46"/>
  <c r="M242" i="46"/>
  <c r="L242" i="46"/>
  <c r="K242" i="46"/>
  <c r="J242" i="46"/>
  <c r="I242" i="46"/>
  <c r="O241" i="46"/>
  <c r="N241" i="46"/>
  <c r="M241" i="46"/>
  <c r="L241" i="46"/>
  <c r="K241" i="46"/>
  <c r="J241" i="46"/>
  <c r="I241" i="46"/>
  <c r="O240" i="46"/>
  <c r="N240" i="46"/>
  <c r="M240" i="46"/>
  <c r="L240" i="46"/>
  <c r="K240" i="46"/>
  <c r="J240" i="46"/>
  <c r="I240" i="46"/>
  <c r="H242" i="46"/>
  <c r="H241" i="46"/>
  <c r="H240" i="46"/>
  <c r="O155" i="46"/>
  <c r="M155" i="46"/>
  <c r="L155" i="46"/>
  <c r="K155" i="46"/>
  <c r="J155" i="46"/>
  <c r="I155" i="46"/>
  <c r="O154" i="46"/>
  <c r="M154" i="46"/>
  <c r="L154" i="46"/>
  <c r="K154" i="46"/>
  <c r="J154" i="46"/>
  <c r="I154" i="46"/>
  <c r="H155" i="46"/>
  <c r="H154" i="46"/>
  <c r="P288" i="46"/>
  <c r="Y100" i="3"/>
  <c r="Y103" i="3"/>
  <c r="X100" i="3"/>
  <c r="X103" i="3"/>
  <c r="W100" i="3"/>
  <c r="W103" i="3"/>
  <c r="V100" i="3"/>
  <c r="V103" i="3"/>
  <c r="U100" i="3"/>
  <c r="U103" i="3"/>
  <c r="T100" i="3"/>
  <c r="T103" i="3"/>
  <c r="S100" i="3"/>
  <c r="S103" i="3"/>
  <c r="R100" i="3"/>
  <c r="R103" i="3"/>
  <c r="Q100" i="3"/>
  <c r="Q103" i="3"/>
  <c r="P100" i="3"/>
  <c r="P103" i="3"/>
  <c r="M299" i="3"/>
  <c r="M301" i="3"/>
  <c r="L299" i="3"/>
  <c r="L301" i="3"/>
  <c r="H299" i="3"/>
  <c r="H301" i="3"/>
  <c r="G299" i="3"/>
  <c r="G301" i="3"/>
  <c r="H232" i="3"/>
  <c r="G232" i="3"/>
  <c r="F232" i="3"/>
  <c r="M234" i="3"/>
  <c r="L234" i="3"/>
  <c r="K234" i="3"/>
  <c r="H234" i="3"/>
  <c r="G234" i="3"/>
  <c r="F234" i="3"/>
  <c r="M168" i="3"/>
  <c r="M161" i="3"/>
  <c r="M170" i="3"/>
  <c r="L168" i="3"/>
  <c r="L161" i="3"/>
  <c r="L170" i="3"/>
  <c r="K168" i="3"/>
  <c r="K161" i="3"/>
  <c r="K170" i="3"/>
  <c r="J168" i="3"/>
  <c r="J161" i="3"/>
  <c r="J170" i="3"/>
  <c r="H168" i="3"/>
  <c r="H161" i="3"/>
  <c r="H170" i="3"/>
  <c r="G168" i="3"/>
  <c r="G161" i="3"/>
  <c r="G170" i="3"/>
  <c r="F168" i="3"/>
  <c r="F161" i="3"/>
  <c r="F170" i="3"/>
  <c r="E161" i="3"/>
  <c r="E168" i="3"/>
  <c r="E170" i="3"/>
  <c r="O74" i="3"/>
  <c r="Y161" i="3"/>
  <c r="Y168" i="3"/>
  <c r="Y170" i="3"/>
  <c r="T161" i="3"/>
  <c r="T168" i="3"/>
  <c r="T170" i="3"/>
  <c r="X161" i="3"/>
  <c r="X168" i="3"/>
  <c r="X170" i="3"/>
  <c r="S161" i="3"/>
  <c r="S168" i="3"/>
  <c r="S170" i="3"/>
  <c r="W161" i="3"/>
  <c r="W168" i="3"/>
  <c r="W170" i="3"/>
  <c r="R161" i="3"/>
  <c r="R168" i="3"/>
  <c r="R170" i="3"/>
  <c r="V161" i="3"/>
  <c r="V168" i="3"/>
  <c r="V170" i="3"/>
  <c r="K311" i="3"/>
  <c r="I24" i="44"/>
  <c r="J311" i="3" s="1"/>
  <c r="H24" i="44"/>
  <c r="I311" i="3"/>
  <c r="G24" i="44"/>
  <c r="G131" i="44" s="1"/>
  <c r="H311" i="3"/>
  <c r="F24" i="44"/>
  <c r="G311" i="3"/>
  <c r="E24" i="44"/>
  <c r="F311" i="3" s="1"/>
  <c r="D24" i="44"/>
  <c r="D36" i="44" s="1"/>
  <c r="D49" i="44" s="1"/>
  <c r="D62" i="44" s="1"/>
  <c r="D75" i="44" s="1"/>
  <c r="D88" i="44" s="1"/>
  <c r="D101" i="44" s="1"/>
  <c r="D114" i="44" s="1"/>
  <c r="E311" i="3"/>
  <c r="C24" i="44"/>
  <c r="C131" i="44" s="1"/>
  <c r="D311" i="3"/>
  <c r="Y232" i="3"/>
  <c r="Y234" i="3"/>
  <c r="T232" i="3"/>
  <c r="T234" i="3"/>
  <c r="S232" i="3"/>
  <c r="S234" i="3"/>
  <c r="W232" i="3"/>
  <c r="W234" i="3"/>
  <c r="R232" i="3"/>
  <c r="R234" i="3"/>
  <c r="Q161" i="3"/>
  <c r="Q168" i="3"/>
  <c r="Q170" i="3"/>
  <c r="K64" i="44"/>
  <c r="H65" i="44"/>
  <c r="H66" i="44"/>
  <c r="H70" i="44"/>
  <c r="G65" i="44"/>
  <c r="G66" i="44"/>
  <c r="G70" i="44"/>
  <c r="F65" i="44"/>
  <c r="F66" i="44"/>
  <c r="F70" i="44"/>
  <c r="E65" i="44"/>
  <c r="E66" i="44"/>
  <c r="E70" i="44"/>
  <c r="D65" i="44"/>
  <c r="D66" i="44"/>
  <c r="C65" i="44"/>
  <c r="C66" i="44"/>
  <c r="I65" i="44"/>
  <c r="I66" i="44"/>
  <c r="I70" i="44"/>
  <c r="I69" i="44"/>
  <c r="I71" i="44"/>
  <c r="K116" i="44"/>
  <c r="H117" i="44"/>
  <c r="H118" i="44"/>
  <c r="H122" i="44"/>
  <c r="G117" i="44"/>
  <c r="G118" i="44"/>
  <c r="G122" i="44"/>
  <c r="F117" i="44"/>
  <c r="F118" i="44"/>
  <c r="F122" i="44"/>
  <c r="E117" i="44"/>
  <c r="E118" i="44"/>
  <c r="E122" i="44"/>
  <c r="D117" i="44"/>
  <c r="D118" i="44"/>
  <c r="K103" i="44"/>
  <c r="H104" i="44"/>
  <c r="H105" i="44"/>
  <c r="H109" i="44"/>
  <c r="G104" i="44"/>
  <c r="G105" i="44"/>
  <c r="G109" i="44"/>
  <c r="D104" i="44"/>
  <c r="D105" i="44"/>
  <c r="K90" i="44"/>
  <c r="H91" i="44"/>
  <c r="H92" i="44"/>
  <c r="H96" i="44"/>
  <c r="G91" i="44"/>
  <c r="G92" i="44"/>
  <c r="G96" i="44"/>
  <c r="D91" i="44"/>
  <c r="D92" i="44"/>
  <c r="K77" i="44"/>
  <c r="I78" i="44"/>
  <c r="I79" i="44"/>
  <c r="I83" i="44"/>
  <c r="H78" i="44"/>
  <c r="H79" i="44"/>
  <c r="H83" i="44"/>
  <c r="G78" i="44"/>
  <c r="G79" i="44"/>
  <c r="G83" i="44"/>
  <c r="F78" i="44"/>
  <c r="F79" i="44"/>
  <c r="F83" i="44"/>
  <c r="E78" i="44"/>
  <c r="E79" i="44"/>
  <c r="E83" i="44"/>
  <c r="D78" i="44"/>
  <c r="D79" i="44"/>
  <c r="K51"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s="1"/>
  <c r="I88" i="44" s="1"/>
  <c r="I101" i="44" s="1"/>
  <c r="I114" i="44" s="1"/>
  <c r="H36" i="44"/>
  <c r="H49" i="44"/>
  <c r="H62" i="44"/>
  <c r="H75" i="44"/>
  <c r="H88" i="44" s="1"/>
  <c r="H101" i="44" s="1"/>
  <c r="H114" i="44" s="1"/>
  <c r="F36" i="44"/>
  <c r="F49" i="44" s="1"/>
  <c r="F62" i="44" s="1"/>
  <c r="F75" i="44" s="1"/>
  <c r="F88" i="44" s="1"/>
  <c r="F101" i="44" s="1"/>
  <c r="F114" i="44" s="1"/>
  <c r="E36" i="44"/>
  <c r="E49" i="44" s="1"/>
  <c r="E62" i="44" s="1"/>
  <c r="E75" i="44" s="1"/>
  <c r="E88" i="44" s="1"/>
  <c r="E101" i="44" s="1"/>
  <c r="E114" i="44" s="1"/>
  <c r="C36" i="44"/>
  <c r="C49" i="44" s="1"/>
  <c r="C62" i="44" s="1"/>
  <c r="C75" i="44" s="1"/>
  <c r="C88" i="44" s="1"/>
  <c r="C101" i="44" s="1"/>
  <c r="C114" i="44" s="1"/>
  <c r="E109" i="44"/>
  <c r="E110" i="44"/>
  <c r="F110" i="44"/>
  <c r="G108" i="44"/>
  <c r="G110" i="44"/>
  <c r="H108" i="44"/>
  <c r="H110" i="44"/>
  <c r="C39" i="45"/>
  <c r="B39" i="45"/>
  <c r="C38" i="45"/>
  <c r="B38" i="45"/>
  <c r="C37" i="45"/>
  <c r="B37" i="45"/>
  <c r="C36" i="45"/>
  <c r="B36" i="45"/>
  <c r="C35" i="45"/>
  <c r="B35" i="45"/>
  <c r="C34" i="45"/>
  <c r="B34" i="45"/>
  <c r="C33" i="45"/>
  <c r="B33" i="45"/>
  <c r="E121" i="44"/>
  <c r="E96" i="44"/>
  <c r="J114" i="54"/>
  <c r="I68" i="46"/>
  <c r="Y28" i="3"/>
  <c r="M329" i="46"/>
  <c r="X28" i="3"/>
  <c r="L328" i="46"/>
  <c r="M28" i="3"/>
  <c r="N329" i="46"/>
  <c r="L28" i="3"/>
  <c r="N328" i="46"/>
  <c r="K28" i="3"/>
  <c r="N327" i="46"/>
  <c r="J28" i="3"/>
  <c r="N326" i="46"/>
  <c r="I28" i="3"/>
  <c r="H28" i="3"/>
  <c r="H27" i="3"/>
  <c r="G27" i="3"/>
  <c r="Y27" i="3"/>
  <c r="M246" i="46"/>
  <c r="S27" i="3"/>
  <c r="L246" i="46"/>
  <c r="X27" i="3"/>
  <c r="L245" i="46"/>
  <c r="M27" i="3"/>
  <c r="I246" i="46"/>
  <c r="H246" i="46"/>
  <c r="J27" i="3"/>
  <c r="H243" i="46"/>
  <c r="M26" i="3"/>
  <c r="K26" i="3"/>
  <c r="I26" i="3"/>
  <c r="X26" i="3"/>
  <c r="W26" i="3"/>
  <c r="U26" i="3"/>
  <c r="H26" i="3"/>
  <c r="G26" i="3"/>
  <c r="H25" i="3"/>
  <c r="G25" i="3"/>
  <c r="J25" i="3"/>
  <c r="I25" i="3"/>
  <c r="Y25" i="3"/>
  <c r="X25" i="3"/>
  <c r="W25" i="3"/>
  <c r="V25" i="3"/>
  <c r="T25" i="3"/>
  <c r="U25" i="3"/>
  <c r="M25" i="3"/>
  <c r="T27" i="3"/>
  <c r="U27" i="3"/>
  <c r="V27" i="3"/>
  <c r="L243" i="46"/>
  <c r="W27" i="3"/>
  <c r="L244" i="46"/>
  <c r="M245" i="46"/>
  <c r="I27" i="3"/>
  <c r="I243" i="46"/>
  <c r="K27" i="3"/>
  <c r="I244" i="46"/>
  <c r="L27" i="3"/>
  <c r="N245" i="46"/>
  <c r="N246" i="46"/>
  <c r="L329" i="46"/>
  <c r="Y26" i="3"/>
  <c r="U28" i="3"/>
  <c r="V28" i="3"/>
  <c r="L326" i="46"/>
  <c r="W28" i="3"/>
  <c r="M327" i="46"/>
  <c r="M328" i="46"/>
  <c r="T26" i="3"/>
  <c r="V26" i="3"/>
  <c r="T28" i="3"/>
  <c r="L26" i="3"/>
  <c r="J26" i="3"/>
  <c r="K25" i="3"/>
  <c r="L25" i="3"/>
  <c r="L327" i="46"/>
  <c r="M326" i="46"/>
  <c r="M243" i="46"/>
  <c r="M244" i="46"/>
  <c r="H244" i="46"/>
  <c r="I245" i="46"/>
  <c r="H245" i="46"/>
  <c r="N243" i="46"/>
  <c r="N244" i="46"/>
  <c r="V48" i="3"/>
  <c r="V44" i="3"/>
  <c r="U44" i="3"/>
  <c r="T44" i="3"/>
  <c r="S44" i="3"/>
  <c r="M127" i="54"/>
  <c r="L127" i="54"/>
  <c r="M128" i="54"/>
  <c r="L128" i="54"/>
  <c r="M129" i="54"/>
  <c r="L129" i="54"/>
  <c r="M126" i="54"/>
  <c r="L126" i="54"/>
  <c r="J316" i="46"/>
  <c r="F25" i="3"/>
  <c r="E25" i="3"/>
  <c r="K70" i="46"/>
  <c r="J328" i="46"/>
  <c r="J327" i="46"/>
  <c r="J326" i="46"/>
  <c r="J329" i="46"/>
  <c r="S25" i="3"/>
  <c r="H68" i="46"/>
  <c r="V47" i="3"/>
  <c r="V46" i="3"/>
  <c r="V45" i="3"/>
  <c r="I44" i="3"/>
  <c r="F44" i="3"/>
  <c r="S26" i="3"/>
  <c r="R26" i="3"/>
  <c r="R25" i="3"/>
  <c r="F26" i="3"/>
  <c r="K316" i="46"/>
  <c r="I314" i="46"/>
  <c r="H314" i="46"/>
  <c r="K231" i="46"/>
  <c r="J231" i="46"/>
  <c r="K148" i="46"/>
  <c r="J148" i="46"/>
  <c r="J70" i="46"/>
  <c r="H146" i="46"/>
  <c r="I129" i="54"/>
  <c r="N129" i="54"/>
  <c r="N126" i="54"/>
  <c r="I126" i="54"/>
  <c r="I326" i="46"/>
  <c r="I329" i="46"/>
  <c r="I328" i="46"/>
  <c r="I327" i="46"/>
  <c r="K329" i="46"/>
  <c r="K327" i="46"/>
  <c r="K328" i="46"/>
  <c r="K326" i="46"/>
  <c r="H329" i="46"/>
  <c r="H328" i="46"/>
  <c r="H327" i="46"/>
  <c r="H326" i="46"/>
  <c r="H129" i="54"/>
  <c r="K114" i="54"/>
  <c r="J246" i="46"/>
  <c r="J244" i="46"/>
  <c r="J245" i="46"/>
  <c r="J243" i="46"/>
  <c r="K243" i="46"/>
  <c r="K245" i="46"/>
  <c r="K244" i="46"/>
  <c r="K246" i="46"/>
  <c r="P113" i="54"/>
  <c r="H126" i="54"/>
  <c r="P112" i="54"/>
  <c r="K126" i="54"/>
  <c r="K129" i="54"/>
  <c r="K128" i="54"/>
  <c r="K127" i="54"/>
  <c r="J129" i="54"/>
  <c r="J127" i="54"/>
  <c r="J126" i="54"/>
  <c r="J128" i="54"/>
  <c r="F104" i="44"/>
  <c r="F105" i="44"/>
  <c r="E104" i="44"/>
  <c r="E105" i="44"/>
  <c r="I104" i="44"/>
  <c r="I105" i="44"/>
  <c r="K104" i="44"/>
  <c r="E91" i="44"/>
  <c r="E92" i="44"/>
  <c r="F91" i="44"/>
  <c r="F92" i="44"/>
  <c r="I91" i="44"/>
  <c r="I92" i="44"/>
  <c r="E69" i="44"/>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K95" i="44"/>
  <c r="K108" i="44"/>
  <c r="K121" i="44"/>
  <c r="F56" i="44"/>
  <c r="K117" i="44"/>
  <c r="H116" i="47"/>
  <c r="H117" i="47"/>
  <c r="H115" i="47"/>
  <c r="H113" i="47"/>
  <c r="H114" i="47"/>
  <c r="H112" i="47"/>
  <c r="H110" i="47"/>
  <c r="H111" i="47"/>
  <c r="C119" i="44"/>
  <c r="K118" i="44"/>
  <c r="P28" i="47"/>
  <c r="J116" i="59"/>
  <c r="T45" i="3"/>
  <c r="T46" i="3"/>
  <c r="J113" i="58"/>
  <c r="J127" i="58"/>
  <c r="D119" i="44"/>
  <c r="Q25" i="3"/>
  <c r="H116" i="57"/>
  <c r="E44" i="3"/>
  <c r="I116" i="57"/>
  <c r="I111" i="57"/>
  <c r="P111" i="57"/>
  <c r="J116" i="57"/>
  <c r="R44" i="3"/>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4" i="3"/>
  <c r="G45" i="3"/>
  <c r="G46" i="3"/>
  <c r="N127" i="58"/>
  <c r="I116" i="59"/>
  <c r="I111" i="59"/>
  <c r="J112" i="59"/>
  <c r="J113" i="59"/>
  <c r="K116" i="59"/>
  <c r="K112" i="59"/>
  <c r="L116" i="59"/>
  <c r="M116" i="59"/>
  <c r="N116" i="59"/>
  <c r="N124" i="59"/>
  <c r="H116" i="60"/>
  <c r="H44" i="3"/>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29" i="54"/>
  <c r="P30" i="54"/>
  <c r="P31" i="54"/>
  <c r="P32" i="54"/>
  <c r="P33" i="54"/>
  <c r="P39" i="54"/>
  <c r="P40" i="54"/>
  <c r="P41" i="54"/>
  <c r="P47" i="54"/>
  <c r="P48" i="54"/>
  <c r="P49" i="54"/>
  <c r="P51" i="54"/>
  <c r="P53" i="54"/>
  <c r="P54" i="54"/>
  <c r="P55" i="54"/>
  <c r="P56" i="54"/>
  <c r="P57" i="54"/>
  <c r="P64" i="54"/>
  <c r="P65" i="54"/>
  <c r="P66" i="54"/>
  <c r="P67" i="54"/>
  <c r="P73" i="54"/>
  <c r="P74" i="54"/>
  <c r="P75" i="54"/>
  <c r="P76" i="54"/>
  <c r="P77" i="54"/>
  <c r="P78" i="54"/>
  <c r="P79" i="54"/>
  <c r="P80" i="54"/>
  <c r="P86" i="54"/>
  <c r="P87" i="54"/>
  <c r="P88" i="54"/>
  <c r="P94" i="54"/>
  <c r="P95" i="54"/>
  <c r="P96" i="54"/>
  <c r="P97" i="54"/>
  <c r="P98" i="54"/>
  <c r="P99" i="54"/>
  <c r="P100" i="54"/>
  <c r="P101" i="54"/>
  <c r="P102" i="54"/>
  <c r="P103" i="54"/>
  <c r="P104" i="54"/>
  <c r="P105" i="54"/>
  <c r="P106" i="54"/>
  <c r="P107" i="54"/>
  <c r="P20" i="54"/>
  <c r="P21" i="54"/>
  <c r="P22" i="54"/>
  <c r="P23" i="54"/>
  <c r="P19" i="54"/>
  <c r="P104" i="46"/>
  <c r="P103" i="46"/>
  <c r="P309" i="46"/>
  <c r="P308" i="46"/>
  <c r="P302" i="46"/>
  <c r="P301" i="46"/>
  <c r="P300" i="46"/>
  <c r="P299" i="46"/>
  <c r="P298" i="46"/>
  <c r="P293" i="46"/>
  <c r="P287" i="46"/>
  <c r="P286" i="46"/>
  <c r="P285" i="46"/>
  <c r="P284" i="46"/>
  <c r="P283" i="46"/>
  <c r="P277" i="46"/>
  <c r="P276" i="46"/>
  <c r="P275" i="46"/>
  <c r="P274" i="46"/>
  <c r="P273" i="46"/>
  <c r="P272" i="46"/>
  <c r="P271" i="46"/>
  <c r="P270" i="46"/>
  <c r="P264" i="46"/>
  <c r="P263" i="46"/>
  <c r="P262" i="46"/>
  <c r="P261" i="46"/>
  <c r="P260" i="46"/>
  <c r="P259" i="46"/>
  <c r="P258" i="46"/>
  <c r="P257" i="46"/>
  <c r="P256" i="46"/>
  <c r="P224" i="46"/>
  <c r="P223" i="46"/>
  <c r="P218" i="46"/>
  <c r="P217" i="46"/>
  <c r="P216" i="46"/>
  <c r="P215" i="46"/>
  <c r="P214" i="46"/>
  <c r="P209" i="46"/>
  <c r="P203" i="46"/>
  <c r="P202" i="46"/>
  <c r="P201" i="46"/>
  <c r="P200" i="46"/>
  <c r="P199" i="46"/>
  <c r="P193" i="46"/>
  <c r="P192" i="46"/>
  <c r="P191" i="46"/>
  <c r="P190" i="46"/>
  <c r="P189" i="46"/>
  <c r="P188" i="46"/>
  <c r="P187" i="46"/>
  <c r="P186" i="46"/>
  <c r="P180" i="46"/>
  <c r="P179" i="46"/>
  <c r="P178" i="46"/>
  <c r="P177" i="46"/>
  <c r="P176" i="46"/>
  <c r="P175" i="46"/>
  <c r="P174" i="46"/>
  <c r="P173" i="46"/>
  <c r="P172"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H82" i="44"/>
  <c r="G82" i="44"/>
  <c r="F82" i="44"/>
  <c r="E82" i="44"/>
  <c r="H69" i="44"/>
  <c r="G69" i="44"/>
  <c r="F69"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F131" i="44"/>
  <c r="I131" i="44"/>
  <c r="L125" i="57"/>
  <c r="L125" i="54"/>
  <c r="M125" i="54"/>
  <c r="J125" i="54"/>
  <c r="K125" i="54"/>
  <c r="K122" i="58"/>
  <c r="I129" i="58"/>
  <c r="I127" i="54"/>
  <c r="N127" i="54"/>
  <c r="H127" i="54"/>
  <c r="N127" i="59"/>
  <c r="N125" i="54"/>
  <c r="I125" i="54"/>
  <c r="H125" i="54"/>
  <c r="H121" i="57"/>
  <c r="N128" i="54"/>
  <c r="N121" i="60"/>
  <c r="I128" i="54"/>
  <c r="H128" i="54"/>
  <c r="C80" i="44"/>
  <c r="I80" i="44"/>
  <c r="H84" i="44"/>
  <c r="K69" i="44"/>
  <c r="I128" i="60"/>
  <c r="I125" i="61"/>
  <c r="H129" i="58"/>
  <c r="H123" i="61"/>
  <c r="N122" i="58"/>
  <c r="I127" i="59"/>
  <c r="P315" i="46"/>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K105" i="44"/>
  <c r="I41" i="44"/>
  <c r="K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P313" i="46"/>
  <c r="P147" i="46"/>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P145" i="46"/>
  <c r="P230" i="46"/>
  <c r="P67" i="46"/>
  <c r="P228" i="46"/>
  <c r="P69" i="46"/>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H122" i="57"/>
  <c r="J125" i="60"/>
  <c r="M125" i="61"/>
  <c r="M126" i="61"/>
  <c r="M121" i="61"/>
  <c r="J124" i="58"/>
  <c r="L126" i="61"/>
  <c r="I124" i="59"/>
  <c r="M122" i="57"/>
  <c r="N122" i="60"/>
  <c r="L125" i="61"/>
  <c r="H125" i="60"/>
  <c r="M121" i="59"/>
  <c r="M122" i="59"/>
  <c r="M123" i="59"/>
  <c r="M124" i="59"/>
  <c r="M124" i="58"/>
  <c r="H124" i="58"/>
  <c r="J126" i="61"/>
  <c r="J123" i="59"/>
  <c r="H122" i="61"/>
  <c r="L125" i="60"/>
  <c r="J124" i="59"/>
  <c r="P120" i="54"/>
  <c r="P121" i="54"/>
  <c r="K35" i="43"/>
  <c r="P118" i="54"/>
  <c r="P119" i="54"/>
  <c r="K66" i="44"/>
  <c r="I54" i="44"/>
  <c r="F54" i="44"/>
  <c r="K52" i="44"/>
  <c r="K133" i="44"/>
  <c r="C54" i="44"/>
  <c r="E123" i="44"/>
  <c r="K92" i="44"/>
  <c r="N121" i="57"/>
  <c r="N123" i="57"/>
  <c r="I123" i="57"/>
  <c r="N125" i="58"/>
  <c r="D106" i="44"/>
  <c r="D138" i="44"/>
  <c r="E106" i="44"/>
  <c r="F106" i="44"/>
  <c r="E119" i="44"/>
  <c r="E139" i="44"/>
  <c r="C139" i="44"/>
  <c r="I119" i="44"/>
  <c r="I139" i="44"/>
  <c r="F119" i="44"/>
  <c r="K65" i="44"/>
  <c r="I93" i="44"/>
  <c r="H106" i="44"/>
  <c r="G106" i="44"/>
  <c r="C138" i="44"/>
  <c r="C106" i="44"/>
  <c r="H119" i="44"/>
  <c r="D80" i="44"/>
  <c r="K78" i="44"/>
  <c r="I106" i="44"/>
  <c r="I138" i="44"/>
  <c r="G119" i="44"/>
  <c r="G67" i="44"/>
  <c r="F93" i="44"/>
  <c r="E93" i="44"/>
  <c r="C93" i="44"/>
  <c r="G93" i="44"/>
  <c r="H93" i="44"/>
  <c r="G41" i="44"/>
  <c r="G45" i="44"/>
  <c r="H41" i="44"/>
  <c r="H45" i="44"/>
  <c r="F41" i="44"/>
  <c r="F45" i="44"/>
  <c r="E41" i="44"/>
  <c r="K39" i="44"/>
  <c r="E80" i="44"/>
  <c r="G54" i="44"/>
  <c r="G80" i="44"/>
  <c r="H80" i="44"/>
  <c r="E67" i="44"/>
  <c r="K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2" i="57"/>
  <c r="P124" i="58"/>
  <c r="H123" i="57"/>
  <c r="P123" i="58"/>
  <c r="P125" i="60"/>
  <c r="M127" i="61"/>
  <c r="J125" i="58"/>
  <c r="P121" i="61"/>
  <c r="I125" i="58"/>
  <c r="P125" i="61"/>
  <c r="P123" i="60"/>
  <c r="P124" i="60"/>
  <c r="P238" i="46"/>
  <c r="P121" i="60"/>
  <c r="P122" i="54"/>
  <c r="P123" i="59"/>
  <c r="M125" i="59"/>
  <c r="L127" i="61"/>
  <c r="P121" i="59"/>
  <c r="L125" i="59"/>
  <c r="H125" i="58"/>
  <c r="H127" i="61"/>
  <c r="P123" i="54"/>
  <c r="K119" i="44"/>
  <c r="K122" i="44"/>
  <c r="K106" i="44"/>
  <c r="K53" i="44"/>
  <c r="K70" i="44"/>
  <c r="G58" i="44"/>
  <c r="D54" i="44"/>
  <c r="K54" i="44"/>
  <c r="K41" i="44"/>
  <c r="K44" i="44"/>
  <c r="P237" i="46"/>
  <c r="P239" i="46"/>
  <c r="P73" i="46"/>
  <c r="E138" i="44"/>
  <c r="K109" i="44"/>
  <c r="K96" i="44"/>
  <c r="F97" i="44"/>
  <c r="G123" i="44"/>
  <c r="G139" i="44"/>
  <c r="G97" i="44"/>
  <c r="H138" i="44"/>
  <c r="F138" i="44"/>
  <c r="G138" i="44"/>
  <c r="H97" i="44"/>
  <c r="F123" i="44"/>
  <c r="F139" i="44"/>
  <c r="H123" i="44"/>
  <c r="H139" i="44"/>
  <c r="K79" i="44"/>
  <c r="D93" i="44"/>
  <c r="K93" i="44"/>
  <c r="D139" i="44"/>
  <c r="K80" i="44"/>
  <c r="G71" i="44"/>
  <c r="E97" i="44"/>
  <c r="E45" i="44"/>
  <c r="K45" i="44"/>
  <c r="G84" i="44"/>
  <c r="E84" i="44"/>
  <c r="H58" i="44"/>
  <c r="D67" i="44"/>
  <c r="K67" i="44"/>
  <c r="H71" i="44"/>
  <c r="F84" i="44"/>
  <c r="K83" i="44"/>
  <c r="E71" i="44"/>
  <c r="F71" i="44"/>
  <c r="P122" i="58"/>
  <c r="P125" i="58"/>
  <c r="P121" i="57"/>
  <c r="P123" i="57"/>
  <c r="J125" i="59"/>
  <c r="P122" i="61"/>
  <c r="P127" i="61"/>
  <c r="P122" i="60"/>
  <c r="P126" i="60"/>
  <c r="P125" i="59"/>
  <c r="K23" i="43"/>
  <c r="P152" i="46"/>
  <c r="P321" i="46"/>
  <c r="P323" i="46" s="1"/>
  <c r="P319" i="46"/>
  <c r="P236" i="46"/>
  <c r="P320" i="46"/>
  <c r="P151" i="46"/>
  <c r="P322" i="46"/>
  <c r="K22" i="43"/>
  <c r="K139" i="44"/>
  <c r="K123" i="44"/>
  <c r="K138" i="44"/>
  <c r="K110" i="44"/>
  <c r="K137" i="44"/>
  <c r="Q132" i="47"/>
  <c r="K97" i="44"/>
  <c r="K136" i="44"/>
  <c r="Q131" i="47"/>
  <c r="Q128" i="47"/>
  <c r="Q143" i="47"/>
  <c r="Q130" i="47"/>
  <c r="Q129" i="47"/>
  <c r="Q137" i="47"/>
  <c r="Q136" i="47"/>
  <c r="K135" i="44"/>
  <c r="Q139" i="47"/>
  <c r="Q122" i="47"/>
  <c r="Q123" i="47"/>
  <c r="Q127" i="47"/>
  <c r="Q121" i="47"/>
  <c r="Q140" i="47"/>
  <c r="Q124" i="47"/>
  <c r="Q147" i="47"/>
  <c r="Q138" i="47"/>
  <c r="Q144" i="47"/>
  <c r="Q126" i="47"/>
  <c r="K71" i="44"/>
  <c r="Q145" i="47"/>
  <c r="Q125" i="47"/>
  <c r="Q141" i="47"/>
  <c r="Q142" i="47"/>
  <c r="Q146" i="47"/>
  <c r="F58" i="44"/>
  <c r="K57" i="44"/>
  <c r="K34" i="43"/>
  <c r="K84" i="44"/>
  <c r="P153" i="46"/>
  <c r="Q23" i="47"/>
  <c r="Q21" i="47"/>
  <c r="K26" i="43"/>
  <c r="K28" i="43"/>
  <c r="E58" i="44"/>
  <c r="K58" i="44"/>
  <c r="K134" i="44"/>
  <c r="K56" i="44"/>
  <c r="Q159" i="47"/>
  <c r="Q161" i="47"/>
  <c r="Q158" i="47"/>
  <c r="Q151" i="47"/>
  <c r="Q153" i="47"/>
  <c r="Q154" i="47"/>
  <c r="Q157" i="47"/>
  <c r="Q155" i="47"/>
  <c r="Q162" i="47"/>
  <c r="Q160" i="47"/>
  <c r="Q152" i="47"/>
  <c r="Q156" i="47"/>
  <c r="Q41" i="47"/>
  <c r="Q112" i="47"/>
  <c r="K25" i="43"/>
  <c r="Q113" i="47"/>
  <c r="Q111" i="47"/>
  <c r="Q117" i="47"/>
  <c r="Q114" i="47"/>
  <c r="Q116" i="47"/>
  <c r="Q110" i="47"/>
  <c r="Q115" i="47"/>
  <c r="P103" i="47" l="1"/>
  <c r="P105" i="47" s="1"/>
  <c r="P118" i="47" s="1"/>
  <c r="P120" i="47" s="1"/>
  <c r="P133" i="47" s="1"/>
  <c r="P135" i="47" s="1"/>
  <c r="P148" i="47" s="1"/>
  <c r="P150" i="47" s="1"/>
  <c r="P163" i="47" s="1"/>
  <c r="Q64" i="47"/>
  <c r="K58" i="47"/>
  <c r="K60" i="47" s="1"/>
  <c r="K73" i="47" s="1"/>
  <c r="K75" i="47" s="1"/>
  <c r="K88" i="47" s="1"/>
  <c r="K90" i="47" s="1"/>
  <c r="K103" i="47" s="1"/>
  <c r="K105" i="47" s="1"/>
  <c r="K118" i="47" s="1"/>
  <c r="K120" i="47" s="1"/>
  <c r="K133" i="47" s="1"/>
  <c r="K135" i="47" s="1"/>
  <c r="K148" i="47" s="1"/>
  <c r="K150" i="47" s="1"/>
  <c r="K163" i="47" s="1"/>
  <c r="Q53" i="47"/>
  <c r="L58" i="47"/>
  <c r="L60" i="47" s="1"/>
  <c r="L73" i="47" s="1"/>
  <c r="L75" i="47" s="1"/>
  <c r="L88" i="47" s="1"/>
  <c r="L90" i="47" s="1"/>
  <c r="L103" i="47" s="1"/>
  <c r="L105" i="47" s="1"/>
  <c r="L118" i="47" s="1"/>
  <c r="L120" i="47" s="1"/>
  <c r="L133" i="47" s="1"/>
  <c r="L135" i="47" s="1"/>
  <c r="L148" i="47" s="1"/>
  <c r="L150" i="47" s="1"/>
  <c r="L163" i="47" s="1"/>
  <c r="M58" i="47"/>
  <c r="M60" i="47" s="1"/>
  <c r="M73" i="47" s="1"/>
  <c r="M75" i="47" s="1"/>
  <c r="M88" i="47" s="1"/>
  <c r="M90" i="47" s="1"/>
  <c r="M103" i="47" s="1"/>
  <c r="M105" i="47" s="1"/>
  <c r="M118" i="47" s="1"/>
  <c r="G37" i="43" s="1"/>
  <c r="G38" i="43" s="1"/>
  <c r="N58" i="47"/>
  <c r="N60" i="47" s="1"/>
  <c r="N73" i="47" s="1"/>
  <c r="N75" i="47" s="1"/>
  <c r="N88" i="47" s="1"/>
  <c r="N90" i="47" s="1"/>
  <c r="N103" i="47" s="1"/>
  <c r="N105" i="47" s="1"/>
  <c r="N118" i="47" s="1"/>
  <c r="H37" i="43" s="1"/>
  <c r="H38" i="43" s="1"/>
  <c r="O58" i="47"/>
  <c r="O60" i="47" s="1"/>
  <c r="O73" i="47" s="1"/>
  <c r="O75" i="47" s="1"/>
  <c r="O88" i="47" s="1"/>
  <c r="O90" i="47" s="1"/>
  <c r="O103" i="47" s="1"/>
  <c r="O105" i="47" s="1"/>
  <c r="O118" i="47" s="1"/>
  <c r="O120" i="47" s="1"/>
  <c r="O133" i="47" s="1"/>
  <c r="O135" i="47" s="1"/>
  <c r="O148" i="47" s="1"/>
  <c r="O150" i="47" s="1"/>
  <c r="O163" i="47" s="1"/>
  <c r="I96" i="47"/>
  <c r="I78" i="47"/>
  <c r="Q78" i="47" s="1"/>
  <c r="I66" i="47"/>
  <c r="Q66" i="47" s="1"/>
  <c r="Q94" i="47"/>
  <c r="I95" i="47"/>
  <c r="Q95" i="47" s="1"/>
  <c r="I77" i="47"/>
  <c r="Q77" i="47" s="1"/>
  <c r="I65" i="47"/>
  <c r="Q65" i="47" s="1"/>
  <c r="I87" i="47"/>
  <c r="I86" i="47"/>
  <c r="Q86" i="47" s="1"/>
  <c r="I106" i="47"/>
  <c r="Q106" i="47" s="1"/>
  <c r="I85" i="47"/>
  <c r="Q85" i="47" s="1"/>
  <c r="I102" i="47"/>
  <c r="Q102" i="47" s="1"/>
  <c r="I80" i="47"/>
  <c r="Q80" i="47" s="1"/>
  <c r="Q96" i="47"/>
  <c r="I97" i="47"/>
  <c r="Q97" i="47" s="1"/>
  <c r="I79" i="47"/>
  <c r="I67" i="47"/>
  <c r="Q67" i="47" s="1"/>
  <c r="J37" i="43"/>
  <c r="J28" i="47"/>
  <c r="J30" i="47" s="1"/>
  <c r="J43" i="47" s="1"/>
  <c r="J45" i="47" s="1"/>
  <c r="J58" i="47" s="1"/>
  <c r="J60" i="47" s="1"/>
  <c r="J73" i="47" s="1"/>
  <c r="J75" i="47" s="1"/>
  <c r="J88" i="47" s="1"/>
  <c r="J90" i="47" s="1"/>
  <c r="J103" i="47" s="1"/>
  <c r="J105" i="47" s="1"/>
  <c r="J118" i="47" s="1"/>
  <c r="Q48" i="47"/>
  <c r="Q72" i="47"/>
  <c r="Q16" i="47"/>
  <c r="Q28" i="47" s="1"/>
  <c r="Q30" i="47" s="1"/>
  <c r="Q43" i="47" s="1"/>
  <c r="Q45" i="47" s="1"/>
  <c r="G36" i="44"/>
  <c r="G49" i="44" s="1"/>
  <c r="G62" i="44" s="1"/>
  <c r="G75" i="44" s="1"/>
  <c r="G88" i="44" s="1"/>
  <c r="G101" i="44" s="1"/>
  <c r="G114" i="44" s="1"/>
  <c r="Q49" i="47"/>
  <c r="Q47" i="47"/>
  <c r="Q79" i="47"/>
  <c r="Q56" i="47"/>
  <c r="Q46" i="47"/>
  <c r="Q55" i="47"/>
  <c r="Q87" i="47"/>
  <c r="Q54" i="47"/>
  <c r="I101" i="47"/>
  <c r="Q101" i="47" s="1"/>
  <c r="I93" i="47"/>
  <c r="Q93" i="47" s="1"/>
  <c r="I84" i="47"/>
  <c r="Q84" i="47" s="1"/>
  <c r="I76" i="47"/>
  <c r="Q76" i="47" s="1"/>
  <c r="I71" i="47"/>
  <c r="Q71" i="47" s="1"/>
  <c r="I63" i="47"/>
  <c r="Q63" i="47" s="1"/>
  <c r="I52" i="47"/>
  <c r="Q52" i="47" s="1"/>
  <c r="I109" i="47"/>
  <c r="Q109" i="47" s="1"/>
  <c r="I100" i="47"/>
  <c r="Q100" i="47" s="1"/>
  <c r="I92" i="47"/>
  <c r="Q92" i="47" s="1"/>
  <c r="I83" i="47"/>
  <c r="Q83" i="47" s="1"/>
  <c r="I70" i="47"/>
  <c r="Q70" i="47" s="1"/>
  <c r="I62" i="47"/>
  <c r="Q62" i="47" s="1"/>
  <c r="I51" i="47"/>
  <c r="Q51" i="47" s="1"/>
  <c r="I108" i="47"/>
  <c r="Q108" i="47" s="1"/>
  <c r="I99" i="47"/>
  <c r="Q99" i="47" s="1"/>
  <c r="I91" i="47"/>
  <c r="Q91" i="47" s="1"/>
  <c r="I82" i="47"/>
  <c r="Q82" i="47" s="1"/>
  <c r="I69" i="47"/>
  <c r="Q69" i="47" s="1"/>
  <c r="I61" i="47"/>
  <c r="Q61" i="47" s="1"/>
  <c r="I50" i="47"/>
  <c r="Q50" i="47" s="1"/>
  <c r="I107" i="47"/>
  <c r="Q107" i="47" s="1"/>
  <c r="I98" i="47"/>
  <c r="Q98" i="47" s="1"/>
  <c r="I81" i="47"/>
  <c r="Q81" i="47" s="1"/>
  <c r="I68" i="47"/>
  <c r="Q68" i="47" s="1"/>
  <c r="I57" i="47"/>
  <c r="Q57" i="47" s="1"/>
  <c r="M120" i="47" l="1"/>
  <c r="M133" i="47" s="1"/>
  <c r="M135" i="47" s="1"/>
  <c r="M148" i="47" s="1"/>
  <c r="M150" i="47" s="1"/>
  <c r="M163" i="47" s="1"/>
  <c r="E37" i="43"/>
  <c r="E38" i="43" s="1"/>
  <c r="F37" i="43"/>
  <c r="F38" i="43" s="1"/>
  <c r="N120" i="47"/>
  <c r="N133" i="47" s="1"/>
  <c r="N135" i="47" s="1"/>
  <c r="N148" i="47" s="1"/>
  <c r="N150" i="47" s="1"/>
  <c r="N163" i="47" s="1"/>
  <c r="I37" i="43"/>
  <c r="I38" i="43" s="1"/>
  <c r="Q58" i="47"/>
  <c r="Q60" i="47" s="1"/>
  <c r="Q73" i="47" s="1"/>
  <c r="Q75" i="47" s="1"/>
  <c r="Q88" i="47" s="1"/>
  <c r="Q90" i="47" s="1"/>
  <c r="Q103" i="47" s="1"/>
  <c r="Q105" i="47" s="1"/>
  <c r="Q118" i="47" s="1"/>
  <c r="Q120" i="47" s="1"/>
  <c r="Q133" i="47" s="1"/>
  <c r="Q135" i="47" s="1"/>
  <c r="Q148" i="47" s="1"/>
  <c r="Q150" i="47" s="1"/>
  <c r="Q163" i="47" s="1"/>
  <c r="D37" i="43"/>
  <c r="D38" i="43" s="1"/>
  <c r="J120" i="47"/>
  <c r="J133" i="47" s="1"/>
  <c r="J135" i="47" s="1"/>
  <c r="J148" i="47" s="1"/>
  <c r="J150" i="47" s="1"/>
  <c r="J163" i="47" s="1"/>
  <c r="I58" i="47"/>
  <c r="I60" i="47" s="1"/>
  <c r="I73" i="47" s="1"/>
  <c r="I75" i="47" s="1"/>
  <c r="I88" i="47" s="1"/>
  <c r="I90" i="47" s="1"/>
  <c r="I103" i="47" s="1"/>
  <c r="I105" i="47" s="1"/>
  <c r="I118" i="47" s="1"/>
  <c r="I120" i="47" l="1"/>
  <c r="I133" i="47" s="1"/>
  <c r="I135" i="47" s="1"/>
  <c r="I148" i="47" s="1"/>
  <c r="I150" i="47" s="1"/>
  <c r="I163" i="47" s="1"/>
  <c r="C37" i="43"/>
  <c r="C38" i="43" l="1"/>
  <c r="H14" i="43" l="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Josh Shook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 ref="V128" authorId="1">
      <text>
        <r>
          <rPr>
            <b/>
            <sz val="9"/>
            <color indexed="81"/>
            <rFont val="Calibri"/>
            <family val="2"/>
          </rPr>
          <t>Josh Shook:</t>
        </r>
        <r>
          <rPr>
            <sz val="9"/>
            <color indexed="81"/>
            <rFont val="Calibri"/>
            <family val="2"/>
          </rPr>
          <t xml:space="preserve">
Net kWh for street lighting projects removed from persistence of adjustments to Retrofit program results.</t>
        </r>
      </text>
    </comment>
    <comment ref="W128" authorId="1">
      <text>
        <r>
          <rPr>
            <b/>
            <sz val="9"/>
            <color indexed="81"/>
            <rFont val="Calibri"/>
            <family val="2"/>
          </rPr>
          <t>Josh Shook:</t>
        </r>
        <r>
          <rPr>
            <sz val="9"/>
            <color indexed="81"/>
            <rFont val="Calibri"/>
            <family val="2"/>
          </rPr>
          <t xml:space="preserve">
Net kWh for street lighting projects removed from persistence of adjustments to Retrofit program results.</t>
        </r>
      </text>
    </comment>
    <comment ref="K192" authorId="1">
      <text>
        <r>
          <rPr>
            <b/>
            <sz val="9"/>
            <color indexed="81"/>
            <rFont val="Calibri"/>
            <family val="2"/>
          </rPr>
          <t>Josh Shook:</t>
        </r>
        <r>
          <rPr>
            <sz val="9"/>
            <color indexed="81"/>
            <rFont val="Calibri"/>
            <family val="2"/>
          </rPr>
          <t xml:space="preserve">
Net kWh for street lighting projects removed from persistence of Retrofit program results.</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H106" authorId="1">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Josh Shook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G111" authorId="2">
      <text>
        <r>
          <rPr>
            <b/>
            <sz val="9"/>
            <color indexed="81"/>
            <rFont val="Calibri"/>
            <family val="2"/>
          </rPr>
          <t>Josh Shook:</t>
        </r>
        <r>
          <rPr>
            <sz val="9"/>
            <color indexed="81"/>
            <rFont val="Calibri"/>
            <family val="2"/>
          </rPr>
          <t xml:space="preserve">
Net kWh for street lighting projects removed from adjustments to Retrofit program results.</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text>
        <r>
          <rPr>
            <b/>
            <sz val="9"/>
            <color indexed="81"/>
            <rFont val="Tahoma"/>
            <family val="2"/>
          </rPr>
          <t>OEB Staff:</t>
        </r>
        <r>
          <rPr>
            <sz val="9"/>
            <color indexed="81"/>
            <rFont val="Tahoma"/>
            <family val="2"/>
          </rPr>
          <t xml:space="preserve">
Excludes demand response savings</t>
        </r>
      </text>
    </comment>
    <comment ref="G186" authorId="2">
      <text>
        <r>
          <rPr>
            <b/>
            <sz val="9"/>
            <color indexed="81"/>
            <rFont val="Calibri"/>
            <family val="2"/>
          </rPr>
          <t>Josh Shook:</t>
        </r>
        <r>
          <rPr>
            <sz val="9"/>
            <color indexed="81"/>
            <rFont val="Calibri"/>
            <family val="2"/>
          </rPr>
          <t xml:space="preserve">
Net kWh for street lighting projects removed from Retrofit program results.</t>
        </r>
      </text>
    </comment>
    <comment ref="C228"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30" authorId="0">
      <text>
        <r>
          <rPr>
            <b/>
            <sz val="9"/>
            <color indexed="81"/>
            <rFont val="Tahoma"/>
            <family val="2"/>
          </rPr>
          <t>OEB Staff:</t>
        </r>
        <r>
          <rPr>
            <sz val="9"/>
            <color indexed="81"/>
            <rFont val="Tahoma"/>
            <family val="2"/>
          </rPr>
          <t xml:space="preserve">
Excludes demand response savings</t>
        </r>
      </text>
    </comment>
    <comment ref="C23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33" authorId="0">
      <text>
        <r>
          <rPr>
            <b/>
            <sz val="9"/>
            <color indexed="81"/>
            <rFont val="Tahoma"/>
            <family val="2"/>
          </rPr>
          <t>OEB Staff:</t>
        </r>
        <r>
          <rPr>
            <sz val="9"/>
            <color indexed="81"/>
            <rFont val="Tahoma"/>
            <family val="2"/>
          </rPr>
          <t xml:space="preserve">
Excludes demand response savings</t>
        </r>
      </text>
    </comment>
    <comment ref="C313"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15"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text>
        <r>
          <rPr>
            <b/>
            <sz val="9"/>
            <color indexed="81"/>
            <rFont val="Tahoma"/>
            <family val="2"/>
          </rPr>
          <t>OEB Staff:</t>
        </r>
        <r>
          <rPr>
            <sz val="9"/>
            <color indexed="81"/>
            <rFont val="Tahoma"/>
            <family val="2"/>
          </rPr>
          <t xml:space="preserve">
Adjust formulas as needed.</t>
        </r>
      </text>
    </comment>
    <comment ref="C114"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<sst xmlns="http://schemas.openxmlformats.org/spreadsheetml/2006/main" count="2633" uniqueCount="597">
  <si>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</si>
  <si>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</si>
  <si>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</si>
  <si>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</si>
  <si>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</si>
  <si>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</si>
  <si>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</si>
  <si>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</si>
  <si>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</si>
  <si>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</si>
  <si>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</si>
  <si>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</si>
  <si>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</si>
  <si>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</si>
  <si>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</si>
  <si>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</si>
  <si>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</si>
  <si>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</si>
  <si>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</si>
  <si>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</si>
  <si>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</si>
  <si>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</si>
  <si>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</si>
  <si>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</si>
  <si>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</si>
  <si>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</si>
  <si>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</si>
  <si>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</si>
  <si>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</si>
  <si>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</si>
  <si>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</si>
  <si>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</si>
  <si>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</si>
  <si>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</si>
  <si>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</si>
  <si>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</si>
  <si>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</si>
  <si>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</si>
  <si>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</si>
  <si>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</si>
  <si>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</si>
  <si>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</si>
  <si>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</si>
  <si>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</si>
  <si>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</si>
  <si>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</si>
  <si>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</si>
  <si>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</si>
  <si>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</si>
  <si>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</si>
  <si>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</si>
  <si>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</si>
  <si>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</si>
  <si>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</si>
  <si>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</si>
  <si>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</si>
  <si>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</si>
  <si>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</si>
  <si>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</si>
  <si>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</si>
  <si>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</si>
  <si>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</si>
  <si>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</si>
  <si>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</si>
  <si>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</si>
  <si>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</si>
  <si>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</si>
  <si>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</si>
  <si>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</si>
  <si>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</si>
  <si>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</si>
  <si>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</si>
  <si>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</si>
  <si>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</si>
  <si>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</si>
  <si>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</si>
  <si>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</si>
  <si>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</si>
  <si>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</si>
  <si>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</si>
  <si>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</si>
  <si>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</si>
  <si>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</si>
  <si>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</si>
  <si>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</si>
  <si>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</si>
  <si>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</si>
  <si>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</si>
  <si>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</si>
  <si>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</si>
  <si>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</si>
  <si>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</si>
  <si>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</si>
  <si>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</si>
  <si>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</si>
  <si>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</si>
  <si>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</si>
  <si>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</si>
  <si>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</si>
  <si>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</si>
  <si>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</si>
  <si>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</si>
  <si>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</si>
  <si>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</si>
  <si>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</si>
  <si>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</si>
  <si>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</si>
  <si>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</si>
  <si>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</si>
  <si>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</si>
  <si>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</si>
  <si>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</si>
  <si>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</si>
  <si>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</si>
  <si>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</si>
  <si>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</si>
  <si>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</si>
  <si>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</si>
  <si>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</si>
  <si>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</si>
  <si>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</si>
  <si>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</si>
  <si>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</si>
  <si>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</si>
  <si>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</si>
  <si>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</si>
  <si>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</si>
  <si>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</si>
  <si>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</si>
  <si>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</si>
  <si>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</si>
  <si>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</si>
  <si>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</si>
  <si>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</si>
  <si>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</si>
  <si>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</si>
  <si>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</si>
  <si>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</si>
  <si>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</si>
  <si>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</si>
  <si>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</si>
  <si>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</si>
  <si>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</si>
  <si>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</si>
  <si>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</si>
  <si>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</si>
  <si>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</si>
  <si>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</si>
  <si>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</si>
  <si>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</si>
  <si>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</si>
  <si>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</si>
  <si>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</si>
  <si>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</si>
  <si>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</si>
  <si>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</si>
  <si>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</si>
  <si>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</si>
  <si>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</si>
  <si>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</si>
  <si>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</si>
  <si>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</si>
  <si>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</si>
  <si>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</si>
  <si>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</si>
  <si>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</si>
  <si>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</si>
  <si>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</si>
  <si>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</si>
  <si>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</si>
  <si>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</si>
  <si>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</si>
  <si>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</si>
  <si>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</si>
  <si>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</si>
  <si>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</si>
  <si>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</si>
  <si>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</si>
  <si>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</si>
  <si>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</si>
  <si>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</si>
  <si>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</si>
  <si>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</si>
  <si>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</si>
  <si>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</si>
  <si>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</si>
  <si>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</si>
  <si>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</si>
  <si>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</si>
  <si>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</si>
  <si>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</si>
  <si>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</si>
  <si>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</si>
  <si>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</si>
  <si>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</si>
  <si>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</si>
  <si>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</si>
  <si>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</si>
  <si>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</si>
  <si>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</si>
  <si>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</si>
  <si>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</si>
  <si>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</si>
  <si>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</si>
  <si>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</si>
  <si>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</si>
  <si>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</si>
  <si>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</si>
  <si>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</si>
  <si>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</si>
  <si>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</si>
  <si>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</si>
  <si>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</si>
  <si>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</si>
  <si>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</si>
  <si>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</si>
  <si>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</si>
  <si>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</si>
  <si>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</si>
  <si>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</si>
  <si>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</si>
  <si>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</si>
  <si>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</si>
  <si>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</si>
  <si>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</si>
  <si>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</si>
  <si>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</si>
  <si>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</si>
  <si>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</si>
  <si>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</si>
  <si>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</si>
  <si>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</si>
  <si>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</si>
  <si>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</si>
  <si>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</si>
  <si>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</si>
  <si>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</si>
  <si>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</si>
  <si>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</si>
  <si>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</si>
  <si>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</si>
  <si>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</si>
  <si>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</si>
  <si>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</si>
  <si>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</si>
  <si>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</si>
  <si>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</si>
  <si>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</si>
  <si>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</si>
  <si>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</si>
  <si>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</si>
  <si>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</si>
  <si>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</si>
  <si>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</si>
  <si>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</si>
  <si>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</si>
  <si>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</si>
  <si>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</si>
  <si>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</si>
  <si>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</si>
  <si>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</si>
  <si>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</si>
  <si>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</si>
  <si>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</si>
  <si>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</si>
  <si>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</si>
  <si>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</si>
  <si>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</si>
  <si>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</si>
  <si>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</si>
  <si>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</si>
  <si>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</si>
  <si>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</si>
  <si>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</si>
  <si>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</si>
  <si>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</si>
  <si>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</si>
  <si>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</si>
  <si>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</si>
  <si>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</si>
  <si>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</si>
  <si>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</si>
  <si>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</si>
  <si>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</si>
  <si>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</si>
  <si>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</si>
  <si>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</si>
  <si>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</si>
  <si>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</si>
  <si>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</si>
  <si>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</si>
  <si>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</si>
  <si>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</si>
  <si>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</si>
  <si>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</si>
  <si>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</si>
  <si>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</si>
  <si>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</si>
  <si>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</si>
  <si>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</si>
  <si>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</si>
  <si>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</si>
  <si>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</si>
  <si>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</si>
  <si>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</si>
  <si>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</si>
  <si>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</si>
  <si>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</si>
  <si>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</si>
  <si>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</si>
  <si>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</si>
  <si>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</si>
  <si>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</si>
  <si>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</si>
  <si>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</si>
  <si>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</si>
  <si>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</si>
  <si>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</si>
  <si>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</si>
  <si>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</si>
  <si>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</si>
  <si>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</si>
  <si>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</si>
  <si>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</si>
  <si>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</si>
  <si>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</si>
  <si>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</si>
  <si>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</si>
  <si>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</si>
  <si>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</si>
  <si>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</si>
  <si>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</si>
  <si>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</si>
  <si>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</si>
  <si>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</si>
  <si>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</si>
  <si>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</si>
  <si>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</si>
  <si>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</si>
  <si>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</si>
  <si>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</si>
  <si>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</si>
  <si>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</si>
  <si>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</si>
  <si>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</si>
  <si>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</si>
  <si>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</si>
  <si>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</si>
  <si>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</si>
  <si>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</si>
  <si>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</si>
  <si>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</si>
  <si>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</si>
  <si>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</si>
  <si>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</si>
  <si>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</si>
  <si>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</si>
  <si>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</si>
  <si>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</si>
  <si>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</si>
  <si>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</si>
  <si>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</si>
  <si>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</si>
  <si>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</si>
  <si>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</si>
  <si>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</si>
  <si>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</si>
  <si>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</si>
  <si>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</si>
  <si>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</si>
  <si>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</si>
  <si>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</si>
  <si>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</si>
  <si>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</si>
  <si>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</si>
  <si>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</si>
  <si>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</si>
  <si>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</si>
  <si>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</si>
  <si>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</si>
  <si>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</si>
  <si>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</si>
  <si>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</si>
  <si>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</si>
  <si>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</si>
  <si>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</si>
  <si>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</si>
  <si>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</si>
  <si>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</si>
  <si>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</si>
  <si>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</si>
  <si>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</si>
  <si>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</si>
  <si>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</si>
  <si>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</si>
  <si>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</si>
  <si>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</si>
  <si>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</si>
  <si>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</si>
  <si>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</si>
  <si>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</si>
  <si>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</si>
  <si>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</si>
  <si>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</si>
  <si>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</si>
  <si>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</si>
  <si>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</si>
  <si>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</si>
  <si>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</si>
  <si>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</si>
  <si>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</si>
  <si>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</si>
  <si>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</si>
  <si>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</si>
  <si>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</si>
  <si>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</si>
  <si>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</si>
  <si>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</si>
  <si>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</si>
  <si>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</si>
  <si>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</si>
  <si>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</si>
  <si>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</si>
  <si>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</si>
  <si>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</si>
  <si>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</si>
  <si>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</si>
  <si>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</si>
  <si>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</si>
  <si>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</si>
  <si>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</si>
  <si>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</si>
  <si>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</si>
  <si>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</si>
  <si>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</si>
  <si>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</si>
  <si>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</si>
  <si>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</si>
  <si>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</si>
  <si>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</si>
  <si>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</si>
  <si>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</si>
  <si>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</si>
  <si>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</si>
  <si>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</si>
  <si>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</si>
  <si>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</si>
  <si>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</si>
  <si>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</si>
  <si>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</si>
  <si>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</si>
  <si>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</si>
  <si>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</si>
  <si>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</si>
  <si>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</si>
  <si>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</si>
  <si>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</si>
  <si>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</si>
  <si>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</si>
  <si>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</si>
  <si>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</si>
  <si>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</si>
  <si>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</si>
  <si>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</si>
  <si>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</si>
  <si>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</si>
  <si>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</si>
  <si>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</si>
  <si>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</si>
  <si>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</si>
  <si>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</si>
  <si>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</si>
  <si>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</si>
  <si>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</si>
  <si>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</si>
  <si>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</si>
  <si>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</si>
  <si>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</si>
  <si>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</si>
  <si>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</si>
  <si>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</si>
  <si>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</si>
  <si>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</si>
  <si>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</si>
  <si>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</si>
  <si>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</si>
  <si>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</si>
  <si>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</si>
  <si>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</si>
  <si>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</si>
  <si>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</si>
  <si>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</si>
  <si>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</si>
  <si>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</si>
  <si>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</si>
  <si>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</si>
  <si>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</si>
  <si>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</si>
  <si>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</si>
  <si>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</si>
  <si>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</si>
  <si>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</si>
  <si>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</si>
  <si>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</si>
  <si>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</si>
  <si>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20.  Persistence by Program from the IESO for 2015 Programs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</si>
  <si>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</si>
  <si>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</si>
  <si>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</si>
  <si>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</si>
  <si>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</si>
  <si>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</si>
  <si>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</si>
  <si>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</si>
  <si>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</si>
  <si>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</si>
  <si>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 xml:space="preserve">Note: </t>
  </si>
  <si>
    <t>Note:</t>
  </si>
  <si>
    <t xml:space="preserve">Initiative level persistence was used. See below. </t>
  </si>
  <si>
    <t xml:space="preserve">Actual CDM Threshold and Allocation values were used in Tables 2 and 3, so Tables 3a were not filled out. </t>
  </si>
  <si>
    <t>EB-2016-0214</t>
  </si>
  <si>
    <t>2005-2013</t>
  </si>
  <si>
    <t>Table 17.  Persistence by Program from the IESO for 2014 Programs</t>
  </si>
  <si>
    <t>Note: Results for 2011 - 2013 (other than adjustments) were claimed in EB-2013-0157</t>
  </si>
  <si>
    <t>The load forecast affecting 2013 and 2014 is from the 2010 COS (EB-2009-0270). The forecast made adjustments for CDM results in 2009 and 2010, but not for programs offered after 2010.</t>
  </si>
  <si>
    <t xml:space="preserve">Notes: Tables 2 and 3a not used, as the values do not impact LRAMVA and Tables 3a assumed allocation of CDM impacts based on kWh load share by rate class. </t>
  </si>
  <si>
    <t>EB-2014-0099</t>
  </si>
  <si>
    <t xml:space="preserve">2011-2012 rates removed, as 2011-2012 LRAMVA was disposed in the 2015 COS rate case. </t>
  </si>
  <si>
    <t xml:space="preserve">Persistence of 2011 load impact removed for 2015 on, as the 2011 CDM impact would be embedded in the load forecast base numbers in the 2015 COS load forecast. </t>
  </si>
  <si>
    <t xml:space="preserve">Persistence of 2012 load impact removed for 2015 on, as the 2012 CDM impact would be embedded in the load forecast base numbers in the 2015 COS load forecast. </t>
  </si>
  <si>
    <t>Total kWh from adjustments to 2013 results</t>
  </si>
  <si>
    <t>Total GS &gt; 50 kW from adjustments to 2013 results</t>
  </si>
  <si>
    <t>Disposed in 2015 COS rate case</t>
  </si>
  <si>
    <t>Lost Revenue in 2013 from 2013 adjustments</t>
  </si>
  <si>
    <t>Table 18.  Persistence by Program from the IESO for 2013 Programs</t>
  </si>
  <si>
    <t>Note Tables 12 - 15 are not used and instead actual persistence from the IESO is used and these Tables are therefore hidden. These values are shown in Tables 16-22.</t>
  </si>
  <si>
    <t xml:space="preserve">Persistence of 2013 load impact removed for 2015 on, as the 2013 CDM impact would be embedded in the load forecast base numbers in the 2015 COS load forecast. </t>
  </si>
  <si>
    <t xml:space="preserve">Persistence of 2011-2013 load impact removed for 2015 on, as the 2011-2013 CDM impact would be embedded in the load forecast base numbers in the 2015 COS load forecast. </t>
  </si>
  <si>
    <t>Year</t>
  </si>
  <si>
    <t>Gross</t>
  </si>
  <si>
    <t>NTG</t>
  </si>
  <si>
    <t>Net</t>
  </si>
  <si>
    <t>Billed kW</t>
  </si>
  <si>
    <t>Gross kW reduction</t>
  </si>
  <si>
    <t>Net kW reduction</t>
  </si>
  <si>
    <t>2011 total</t>
  </si>
  <si>
    <t>2012 total</t>
  </si>
  <si>
    <t>Total difference in convential calculation vs. using actual billing data:</t>
  </si>
  <si>
    <t>2013 total</t>
  </si>
  <si>
    <t>2014 total</t>
  </si>
  <si>
    <t>2015 total</t>
  </si>
  <si>
    <t>2016 total</t>
  </si>
  <si>
    <t xml:space="preserve">Note: The CDM impact from 2011-2013 would have been embedded in the 2015 COS load forecast data and only the impact after 2013 would persist in 2015 and beyond. </t>
  </si>
  <si>
    <r>
      <t xml:space="preserve">Note: </t>
    </r>
    <r>
      <rPr>
        <sz val="10"/>
        <rFont val="Verdana"/>
        <family val="2"/>
      </rPr>
      <t>In the absence of 2015 NTG ratios, we've used the 2014 number for the 2015 estimate.</t>
    </r>
  </si>
  <si>
    <t>Table 23. Energy savings attributed to street lighting project in OPA results</t>
  </si>
  <si>
    <t>Table 24. Actual lost revenue based on kW billing</t>
  </si>
  <si>
    <t>The kWh assigned to street lighting projects by the IESO have been manually removed from the Retrofit program results and the actual kW that customer bills were reduced was included in the total kW load impact.</t>
  </si>
  <si>
    <t>The street lighting calculations can be found in Tables 23 and 24 in tab 8. Street lighting.</t>
  </si>
  <si>
    <t xml:space="preserve">The lost revenue in 2013 from 2011-2013 CDM programs was disposed in the 2015 COS rate case. Only the lost revenue from 2013 adjustments included with the 2014 final results are calculated. </t>
  </si>
  <si>
    <t>Table 19.  Persistence by Program from the IESO for 2011 Program Adjustments</t>
  </si>
  <si>
    <t>Table 20.  Persistence by Program from the IESO for 2012 Program Adjustments</t>
  </si>
  <si>
    <t>Table 21.  Persistence by Program from the IESO for 2013 Program Adjustments</t>
  </si>
  <si>
    <t>Table 22.  Persistence by Rate Class</t>
  </si>
  <si>
    <t>EB-2009-0270</t>
  </si>
  <si>
    <t>EB-2010-0102</t>
  </si>
  <si>
    <t>EB-2011-0187</t>
  </si>
  <si>
    <t>EB-2012-0152</t>
  </si>
  <si>
    <t>EB-2013-0157</t>
  </si>
  <si>
    <t>EB-2015-0092</t>
  </si>
  <si>
    <t/>
  </si>
  <si>
    <t>May 1, 2010-April 30, 2011</t>
  </si>
  <si>
    <t>May 1, 2011-April 30, 2012</t>
  </si>
  <si>
    <t>May 1, 2012-April 30, 2013</t>
  </si>
  <si>
    <t>May 1, 2013-April 30, 2014</t>
  </si>
  <si>
    <t>May 1, 2014-April 30, 2015</t>
  </si>
  <si>
    <t>July 1, 2015-April 30, 2016</t>
  </si>
  <si>
    <t>May 1, 2016-April 30, 2017</t>
  </si>
  <si>
    <t>GS &lt; 50 kW</t>
  </si>
  <si>
    <t>GS 50 to 2,999 kW</t>
  </si>
  <si>
    <t>GS 3,000 to 4,999 kW</t>
  </si>
  <si>
    <t>"--Unused -- hide</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</si>
  <si>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</si>
  <si>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</si>
  <si>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</si>
  <si>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</si>
  <si>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</si>
  <si>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</si>
  <si>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</si>
  <si>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</si>
  <si>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</si>
  <si>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</si>
  <si>
    <t>Notes:</t>
  </si>
  <si>
    <t>NA</t>
  </si>
  <si>
    <t>N/A</t>
  </si>
  <si>
    <t>Section 6</t>
  </si>
  <si>
    <t>Appendix  E</t>
  </si>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</sst>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127">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quot;$&quot;#,##0_);[Red]\(&quot;$&quot;#,##0\)"/>
  </numFmts>
  <fonts count="242">
    <font>
      <sz val="11"/>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b/>
      <sz val="11"/>
      <color rgb="FFFF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rgb="FFFF0000"/>
      <name val="Calibri"/>
      <family val="2"/>
    </font>
    <font>
      <sz val="10"/>
      <color indexed="8"/>
      <name val="Calibri"/>
      <family val="2"/>
    </font>
    <font>
      <b/>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11"/>
      <color rgb="FFFF0000"/>
      <name val="Calibri"/>
      <family val="2"/>
      <scheme val="minor"/>
    </font>
    <font>
      <sz val="8"/>
      <color indexed="12"/>
      <name val="Times New Roman"/>
      <family val="1"/>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1FCC1"/>
        <bgColor indexed="64"/>
      </patternFill>
    </fill>
    <fill>
      <patternFill patternType="solid">
        <fgColor rgb="FFE1F4E1"/>
        <bgColor indexed="64"/>
      </patternFill>
    </fill>
    <fill>
      <patternFill patternType="solid">
        <fgColor rgb="FFC0C0C0"/>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s>
  <borders count="12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style="hair">
        <color auto="1"/>
      </left>
      <right style="thin">
        <color auto="1"/>
      </right>
      <top/>
      <bottom style="hair">
        <color auto="1"/>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hair">
        <color auto="1"/>
      </top>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hair">
        <color auto="1"/>
      </left>
      <right/>
      <top style="thin">
        <color auto="1"/>
      </top>
      <bottom style="medium">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thin">
        <color auto="1"/>
      </top>
      <bottom style="thin">
        <color auto="1"/>
      </bottom>
      <diagonal/>
    </border>
  </borders>
  <cellStyleXfs count="5038">
    <xf numFmtId="0" fontId="0" fillId="0" borderId="0"/>
    <xf numFmtId="166" fontId="16" fillId="0" borderId="0" applyFont="0" applyFill="0" applyBorder="0" applyAlignment="0" applyProtection="0"/>
    <xf numFmtId="166" fontId="18"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0" fontId="16" fillId="0" borderId="0"/>
    <xf numFmtId="0" fontId="18" fillId="0" borderId="0"/>
    <xf numFmtId="0" fontId="16" fillId="0" borderId="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16" applyNumberFormat="0" applyAlignment="0" applyProtection="0"/>
    <xf numFmtId="0" fontId="23" fillId="22" borderId="17"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8" borderId="16" applyNumberFormat="0" applyAlignment="0" applyProtection="0"/>
    <xf numFmtId="0" fontId="31" fillId="0" borderId="21" applyNumberFormat="0" applyFill="0" applyAlignment="0" applyProtection="0"/>
    <xf numFmtId="0" fontId="32" fillId="23" borderId="0" applyNumberFormat="0" applyBorder="0" applyAlignment="0" applyProtection="0"/>
    <xf numFmtId="0" fontId="24" fillId="0" borderId="0"/>
    <xf numFmtId="0" fontId="24" fillId="0" borderId="0"/>
    <xf numFmtId="0" fontId="9" fillId="0" borderId="0"/>
    <xf numFmtId="0" fontId="16" fillId="0" borderId="0"/>
    <xf numFmtId="0" fontId="9" fillId="0" borderId="0"/>
    <xf numFmtId="0" fontId="16" fillId="24" borderId="22" applyNumberFormat="0" applyFont="0" applyAlignment="0" applyProtection="0"/>
    <xf numFmtId="0" fontId="16" fillId="24" borderId="22" applyNumberFormat="0" applyFont="0" applyAlignment="0" applyProtection="0"/>
    <xf numFmtId="0" fontId="33" fillId="21" borderId="23" applyNumberFormat="0" applyAlignment="0" applyProtection="0"/>
    <xf numFmtId="9" fontId="9" fillId="0" borderId="0" applyFont="0" applyFill="0" applyBorder="0" applyAlignment="0" applyProtection="0"/>
    <xf numFmtId="0" fontId="16" fillId="25" borderId="2" applyNumberFormat="0" applyProtection="0">
      <alignment horizontal="left" vertical="center"/>
    </xf>
    <xf numFmtId="0" fontId="16" fillId="25" borderId="2" applyNumberFormat="0" applyProtection="0">
      <alignment horizontal="left" vertical="center"/>
    </xf>
    <xf numFmtId="0" fontId="34" fillId="0" borderId="0" applyNumberFormat="0" applyFill="0" applyBorder="0" applyAlignment="0" applyProtection="0"/>
    <xf numFmtId="0" fontId="35" fillId="0" borderId="24" applyNumberFormat="0" applyFill="0" applyAlignment="0" applyProtection="0"/>
    <xf numFmtId="0" fontId="36" fillId="0" borderId="0" applyNumberFormat="0" applyFill="0" applyBorder="0" applyAlignment="0" applyProtection="0"/>
    <xf numFmtId="0" fontId="22" fillId="21" borderId="25" applyNumberFormat="0" applyAlignment="0" applyProtection="0"/>
    <xf numFmtId="0" fontId="30" fillId="8" borderId="25" applyNumberFormat="0" applyAlignment="0" applyProtection="0"/>
    <xf numFmtId="0" fontId="16" fillId="24" borderId="26" applyNumberFormat="0" applyFont="0" applyAlignment="0" applyProtection="0"/>
    <xf numFmtId="0" fontId="16" fillId="24" borderId="26" applyNumberFormat="0" applyFont="0" applyAlignment="0" applyProtection="0"/>
    <xf numFmtId="0" fontId="33" fillId="21" borderId="27" applyNumberFormat="0" applyAlignment="0" applyProtection="0"/>
    <xf numFmtId="0" fontId="35" fillId="0" borderId="28" applyNumberFormat="0" applyFill="0" applyAlignment="0" applyProtection="0"/>
    <xf numFmtId="44"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46" fillId="0" borderId="0" applyNumberFormat="0" applyFill="0" applyBorder="0" applyAlignment="0" applyProtection="0"/>
    <xf numFmtId="0" fontId="9" fillId="0" borderId="0"/>
    <xf numFmtId="9" fontId="9" fillId="0" borderId="0" applyFont="0" applyFill="0" applyBorder="0" applyAlignment="0" applyProtection="0"/>
    <xf numFmtId="0" fontId="16" fillId="25" borderId="37" applyNumberFormat="0" applyProtection="0">
      <alignment horizontal="left" vertical="center"/>
    </xf>
    <xf numFmtId="0" fontId="16" fillId="25" borderId="37" applyNumberFormat="0" applyProtection="0">
      <alignment horizontal="left" vertical="center"/>
    </xf>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166" fontId="9"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95" fillId="0" borderId="0"/>
    <xf numFmtId="0" fontId="1" fillId="0" borderId="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6" fillId="0" borderId="0"/>
    <xf numFmtId="0" fontId="16" fillId="0" borderId="0" applyFont="0" applyFill="0" applyBorder="0" applyAlignment="0" applyProtection="0"/>
    <xf numFmtId="179" fontId="16" fillId="0" borderId="0" applyFont="0" applyFill="0" applyBorder="0" applyAlignment="0" applyProtection="0"/>
    <xf numFmtId="0" fontId="103" fillId="0" borderId="0"/>
    <xf numFmtId="0" fontId="104" fillId="0" borderId="0" applyFont="0" applyFill="0" applyBorder="0" applyAlignment="0" applyProtection="0"/>
    <xf numFmtId="180" fontId="16" fillId="0" borderId="0" applyFont="0" applyFill="0" applyBorder="0" applyAlignment="0" applyProtection="0"/>
    <xf numFmtId="176" fontId="16" fillId="0" borderId="0" applyFont="0" applyFill="0" applyBorder="0" applyAlignment="0" applyProtection="0"/>
    <xf numFmtId="181" fontId="105" fillId="0" borderId="0" applyFont="0" applyFill="0" applyBorder="0" applyAlignment="0" applyProtection="0"/>
    <xf numFmtId="182" fontId="105" fillId="0" borderId="0" applyFont="0" applyFill="0" applyBorder="0" applyAlignment="0" applyProtection="0"/>
    <xf numFmtId="39" fontId="16" fillId="0" borderId="0" applyFont="0" applyFill="0" applyBorder="0" applyAlignment="0" applyProtection="0"/>
    <xf numFmtId="0" fontId="103" fillId="0" borderId="0"/>
    <xf numFmtId="0" fontId="16" fillId="0" borderId="0">
      <alignment vertical="top"/>
    </xf>
    <xf numFmtId="0" fontId="104" fillId="0" borderId="0" applyNumberFormat="0" applyFill="0">
      <alignment horizontal="left" vertical="center" wrapText="1"/>
    </xf>
    <xf numFmtId="183" fontId="16" fillId="0" borderId="0" applyFont="0" applyFill="0" applyBorder="0" applyAlignment="0" applyProtection="0"/>
    <xf numFmtId="184" fontId="105" fillId="0" borderId="0" applyFont="0" applyFill="0" applyBorder="0" applyAlignment="0" applyProtection="0"/>
    <xf numFmtId="185" fontId="105" fillId="0" borderId="0" applyFont="0" applyFill="0" applyBorder="0" applyAlignment="0" applyProtection="0"/>
    <xf numFmtId="186" fontId="105" fillId="0" borderId="0" applyFont="0" applyFill="0" applyBorder="0" applyAlignment="0" applyProtection="0"/>
    <xf numFmtId="187" fontId="105" fillId="0" borderId="0" applyFont="0" applyFill="0" applyBorder="0" applyAlignment="0" applyProtection="0"/>
    <xf numFmtId="188" fontId="16" fillId="0" borderId="0" applyFont="0" applyFill="0" applyBorder="0" applyAlignment="0" applyProtection="0"/>
    <xf numFmtId="189" fontId="16" fillId="0" borderId="0" applyFont="0" applyFill="0" applyBorder="0" applyAlignment="0" applyProtection="0"/>
    <xf numFmtId="190" fontId="16" fillId="0" borderId="0" applyFont="0" applyFill="0" applyBorder="0" applyProtection="0">
      <alignment horizontal="right"/>
    </xf>
    <xf numFmtId="191" fontId="105" fillId="0" borderId="0" applyFont="0" applyFill="0" applyBorder="0" applyAlignment="0" applyProtection="0"/>
    <xf numFmtId="41" fontId="105" fillId="0" borderId="0" applyFont="0" applyFill="0" applyBorder="0" applyAlignment="0" applyProtection="0"/>
    <xf numFmtId="192" fontId="16" fillId="0" borderId="0" applyFont="0" applyFill="0" applyBorder="0" applyAlignment="0" applyProtection="0"/>
    <xf numFmtId="172" fontId="16" fillId="0" borderId="0" applyFont="0" applyFill="0" applyBorder="0" applyAlignment="0" applyProtection="0"/>
    <xf numFmtId="193" fontId="105" fillId="0" borderId="0" applyFont="0" applyFill="0" applyBorder="0" applyAlignment="0" applyProtection="0"/>
    <xf numFmtId="193" fontId="16" fillId="0" borderId="0" applyFont="0" applyFill="0" applyBorder="0" applyAlignment="0" applyProtection="0"/>
    <xf numFmtId="194" fontId="16" fillId="0" borderId="0" applyFont="0" applyFill="0" applyBorder="0" applyAlignment="0" applyProtection="0"/>
    <xf numFmtId="195" fontId="16" fillId="0" borderId="0" applyFont="0" applyFill="0" applyBorder="0" applyAlignment="0" applyProtection="0"/>
    <xf numFmtId="196" fontId="16" fillId="0" borderId="0" applyFont="0" applyFill="0" applyBorder="0" applyAlignment="0" applyProtection="0"/>
    <xf numFmtId="0" fontId="16" fillId="0" borderId="0"/>
    <xf numFmtId="0" fontId="16" fillId="0" borderId="0"/>
    <xf numFmtId="9" fontId="106" fillId="0" borderId="0">
      <alignment horizontal="right"/>
    </xf>
    <xf numFmtId="9" fontId="104" fillId="0" borderId="0">
      <alignment horizontal="right"/>
    </xf>
    <xf numFmtId="0" fontId="16" fillId="71" borderId="30" applyNumberFormat="0">
      <alignment horizontal="centerContinuous" vertical="center" wrapText="1"/>
    </xf>
    <xf numFmtId="0" fontId="16" fillId="72" borderId="30" applyNumberFormat="0">
      <alignment horizontal="left" vertical="center"/>
    </xf>
    <xf numFmtId="43" fontId="107" fillId="0" borderId="0" applyFont="0" applyFill="0" applyBorder="0" applyAlignment="0" applyProtection="0"/>
    <xf numFmtId="0" fontId="16" fillId="0" borderId="0"/>
    <xf numFmtId="9" fontId="108" fillId="0" borderId="0" applyFont="0" applyFill="0" applyBorder="0" applyAlignment="0" applyProtection="0"/>
    <xf numFmtId="10" fontId="108" fillId="0" borderId="0" applyFont="0" applyFill="0" applyBorder="0" applyAlignment="0" applyProtection="0"/>
    <xf numFmtId="0" fontId="105" fillId="0" borderId="0" applyNumberFormat="0" applyFill="0" applyBorder="0" applyAlignment="0" applyProtection="0"/>
    <xf numFmtId="0" fontId="24" fillId="0" borderId="0"/>
    <xf numFmtId="197" fontId="104" fillId="0" borderId="0" applyNumberFormat="0" applyFill="0">
      <alignment horizontal="left" vertical="center" wrapText="1"/>
    </xf>
    <xf numFmtId="5" fontId="108" fillId="0" borderId="0" applyFont="0" applyFill="0" applyBorder="0" applyAlignment="0" applyProtection="0"/>
    <xf numFmtId="8" fontId="108" fillId="0" borderId="0" applyFont="0" applyFill="0" applyBorder="0" applyAlignment="0" applyProtection="0"/>
    <xf numFmtId="0" fontId="109" fillId="0" borderId="0" applyFont="0" applyFill="0" applyBorder="0" applyAlignment="0" applyProtection="0"/>
    <xf numFmtId="198" fontId="109" fillId="0" borderId="0" applyFont="0" applyFill="0" applyBorder="0" applyAlignment="0" applyProtection="0"/>
    <xf numFmtId="0" fontId="104" fillId="25" borderId="0" applyFont="0" applyFill="0" applyProtection="0"/>
    <xf numFmtId="179" fontId="16" fillId="0" borderId="0"/>
    <xf numFmtId="199" fontId="110" fillId="0" borderId="0" applyFill="0" applyBorder="0" applyAlignment="0" applyProtection="0">
      <alignment horizontal="right"/>
    </xf>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9" fillId="44" borderId="0" applyNumberFormat="0" applyBorder="0" applyAlignment="0" applyProtection="0"/>
    <xf numFmtId="0" fontId="52"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52" fillId="44" borderId="0" applyNumberFormat="0" applyBorder="0" applyAlignment="0" applyProtection="0"/>
    <xf numFmtId="0" fontId="9"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111"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8" borderId="0" applyNumberFormat="0" applyBorder="0" applyAlignment="0" applyProtection="0"/>
    <xf numFmtId="0" fontId="52"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52" fillId="48" borderId="0" applyNumberFormat="0" applyBorder="0" applyAlignment="0" applyProtection="0"/>
    <xf numFmtId="0" fontId="9" fillId="48"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111"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52" borderId="0" applyNumberFormat="0" applyBorder="0" applyAlignment="0" applyProtection="0"/>
    <xf numFmtId="0" fontId="52"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52" fillId="52" borderId="0" applyNumberFormat="0" applyBorder="0" applyAlignment="0" applyProtection="0"/>
    <xf numFmtId="0" fontId="9" fillId="52"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111"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6" borderId="0" applyNumberFormat="0" applyBorder="0" applyAlignment="0" applyProtection="0"/>
    <xf numFmtId="0" fontId="52"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52" fillId="56" borderId="0" applyNumberFormat="0" applyBorder="0" applyAlignment="0" applyProtection="0"/>
    <xf numFmtId="0" fontId="9" fillId="56"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111"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60" borderId="0" applyNumberFormat="0" applyBorder="0" applyAlignment="0" applyProtection="0"/>
    <xf numFmtId="0" fontId="52"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52" fillId="60" borderId="0" applyNumberFormat="0" applyBorder="0" applyAlignment="0" applyProtection="0"/>
    <xf numFmtId="0" fontId="9" fillId="60" borderId="0" applyNumberFormat="0" applyBorder="0" applyAlignment="0" applyProtection="0"/>
    <xf numFmtId="0" fontId="52" fillId="60" borderId="0" applyNumberFormat="0" applyBorder="0" applyAlignment="0" applyProtection="0"/>
    <xf numFmtId="0" fontId="52" fillId="60" borderId="0" applyNumberFormat="0" applyBorder="0" applyAlignment="0" applyProtection="0"/>
    <xf numFmtId="0" fontId="52" fillId="60" borderId="0" applyNumberFormat="0" applyBorder="0" applyAlignment="0" applyProtection="0"/>
    <xf numFmtId="0" fontId="52" fillId="60" borderId="0" applyNumberFormat="0" applyBorder="0" applyAlignment="0" applyProtection="0"/>
    <xf numFmtId="0" fontId="52" fillId="60" borderId="0" applyNumberFormat="0" applyBorder="0" applyAlignment="0" applyProtection="0"/>
    <xf numFmtId="0" fontId="111"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4" borderId="0" applyNumberFormat="0" applyBorder="0" applyAlignment="0" applyProtection="0"/>
    <xf numFmtId="0" fontId="52"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52" fillId="64" borderId="0" applyNumberFormat="0" applyBorder="0" applyAlignment="0" applyProtection="0"/>
    <xf numFmtId="0" fontId="9"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111"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9" fillId="45" borderId="0" applyNumberFormat="0" applyBorder="0" applyAlignment="0" applyProtection="0"/>
    <xf numFmtId="0" fontId="52"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52" fillId="45" borderId="0" applyNumberFormat="0" applyBorder="0" applyAlignment="0" applyProtection="0"/>
    <xf numFmtId="0" fontId="9"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111"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9" borderId="0" applyNumberFormat="0" applyBorder="0" applyAlignment="0" applyProtection="0"/>
    <xf numFmtId="0" fontId="52"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52" fillId="49" borderId="0" applyNumberFormat="0" applyBorder="0" applyAlignment="0" applyProtection="0"/>
    <xf numFmtId="0" fontId="9" fillId="49"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111"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53" borderId="0" applyNumberFormat="0" applyBorder="0" applyAlignment="0" applyProtection="0"/>
    <xf numFmtId="0" fontId="52"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52" fillId="53" borderId="0" applyNumberFormat="0" applyBorder="0" applyAlignment="0" applyProtection="0"/>
    <xf numFmtId="0" fontId="9"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111"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7" borderId="0" applyNumberFormat="0" applyBorder="0" applyAlignment="0" applyProtection="0"/>
    <xf numFmtId="0" fontId="52"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52" fillId="57" borderId="0" applyNumberFormat="0" applyBorder="0" applyAlignment="0" applyProtection="0"/>
    <xf numFmtId="0" fontId="9" fillId="57"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111"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61" borderId="0" applyNumberFormat="0" applyBorder="0" applyAlignment="0" applyProtection="0"/>
    <xf numFmtId="0" fontId="52"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52" fillId="61" borderId="0" applyNumberFormat="0" applyBorder="0" applyAlignment="0" applyProtection="0"/>
    <xf numFmtId="0" fontId="9" fillId="61" borderId="0" applyNumberFormat="0" applyBorder="0" applyAlignment="0" applyProtection="0"/>
    <xf numFmtId="0" fontId="52" fillId="61" borderId="0" applyNumberFormat="0" applyBorder="0" applyAlignment="0" applyProtection="0"/>
    <xf numFmtId="0" fontId="52" fillId="61" borderId="0" applyNumberFormat="0" applyBorder="0" applyAlignment="0" applyProtection="0"/>
    <xf numFmtId="0" fontId="52" fillId="61" borderId="0" applyNumberFormat="0" applyBorder="0" applyAlignment="0" applyProtection="0"/>
    <xf numFmtId="0" fontId="52" fillId="61" borderId="0" applyNumberFormat="0" applyBorder="0" applyAlignment="0" applyProtection="0"/>
    <xf numFmtId="0" fontId="52" fillId="61" borderId="0" applyNumberFormat="0" applyBorder="0" applyAlignment="0" applyProtection="0"/>
    <xf numFmtId="0" fontId="111"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5" borderId="0" applyNumberFormat="0" applyBorder="0" applyAlignment="0" applyProtection="0"/>
    <xf numFmtId="0" fontId="52"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52" fillId="65" borderId="0" applyNumberFormat="0" applyBorder="0" applyAlignment="0" applyProtection="0"/>
    <xf numFmtId="0" fontId="9" fillId="65" borderId="0" applyNumberFormat="0" applyBorder="0" applyAlignment="0" applyProtection="0"/>
    <xf numFmtId="0" fontId="52" fillId="65" borderId="0" applyNumberFormat="0" applyBorder="0" applyAlignment="0" applyProtection="0"/>
    <xf numFmtId="0" fontId="52" fillId="65" borderId="0" applyNumberFormat="0" applyBorder="0" applyAlignment="0" applyProtection="0"/>
    <xf numFmtId="0" fontId="52" fillId="65" borderId="0" applyNumberFormat="0" applyBorder="0" applyAlignment="0" applyProtection="0"/>
    <xf numFmtId="0" fontId="52" fillId="65" borderId="0" applyNumberFormat="0" applyBorder="0" applyAlignment="0" applyProtection="0"/>
    <xf numFmtId="0" fontId="52" fillId="65" borderId="0" applyNumberFormat="0" applyBorder="0" applyAlignment="0" applyProtection="0"/>
    <xf numFmtId="0" fontId="111"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112" fillId="46" borderId="0" applyNumberFormat="0" applyBorder="0" applyAlignment="0" applyProtection="0"/>
    <xf numFmtId="0" fontId="112" fillId="46"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112" fillId="50" borderId="0" applyNumberFormat="0" applyBorder="0" applyAlignment="0" applyProtection="0"/>
    <xf numFmtId="0" fontId="112" fillId="50"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112" fillId="54" borderId="0" applyNumberFormat="0" applyBorder="0" applyAlignment="0" applyProtection="0"/>
    <xf numFmtId="0" fontId="112" fillId="54"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12" fillId="58" borderId="0" applyNumberFormat="0" applyBorder="0" applyAlignment="0" applyProtection="0"/>
    <xf numFmtId="0" fontId="112" fillId="58"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112" fillId="62" borderId="0" applyNumberFormat="0" applyBorder="0" applyAlignment="0" applyProtection="0"/>
    <xf numFmtId="0" fontId="112" fillId="62"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112" fillId="66" borderId="0" applyNumberFormat="0" applyBorder="0" applyAlignment="0" applyProtection="0"/>
    <xf numFmtId="0" fontId="112" fillId="66" borderId="0" applyNumberFormat="0" applyBorder="0" applyAlignment="0" applyProtection="0"/>
    <xf numFmtId="200" fontId="16" fillId="0" borderId="11">
      <alignment horizontal="right"/>
    </xf>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112" fillId="43" borderId="0" applyNumberFormat="0" applyBorder="0" applyAlignment="0" applyProtection="0"/>
    <xf numFmtId="0" fontId="112" fillId="43"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112" fillId="47" borderId="0" applyNumberFormat="0" applyBorder="0" applyAlignment="0" applyProtection="0"/>
    <xf numFmtId="0" fontId="112" fillId="47"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112" fillId="51" borderId="0" applyNumberFormat="0" applyBorder="0" applyAlignment="0" applyProtection="0"/>
    <xf numFmtId="0" fontId="112" fillId="51"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112" fillId="55" borderId="0" applyNumberFormat="0" applyBorder="0" applyAlignment="0" applyProtection="0"/>
    <xf numFmtId="0" fontId="112" fillId="55"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112" fillId="59" borderId="0" applyNumberFormat="0" applyBorder="0" applyAlignment="0" applyProtection="0"/>
    <xf numFmtId="0" fontId="112" fillId="59"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112" fillId="63" borderId="0" applyNumberFormat="0" applyBorder="0" applyAlignment="0" applyProtection="0"/>
    <xf numFmtId="0" fontId="112" fillId="63" borderId="0" applyNumberFormat="0" applyBorder="0" applyAlignment="0" applyProtection="0"/>
    <xf numFmtId="42" fontId="113" fillId="0" borderId="0" applyFont="0"/>
    <xf numFmtId="42" fontId="113" fillId="0" borderId="104" applyFont="0"/>
    <xf numFmtId="41" fontId="113" fillId="0" borderId="0" applyFont="0"/>
    <xf numFmtId="201" fontId="114" fillId="0" borderId="11">
      <alignment horizontal="right"/>
    </xf>
    <xf numFmtId="201" fontId="114" fillId="0" borderId="11" applyFill="0">
      <alignment horizontal="right"/>
    </xf>
    <xf numFmtId="3" fontId="16" fillId="0" borderId="11" applyFill="0">
      <alignment horizontal="right"/>
    </xf>
    <xf numFmtId="202" fontId="114" fillId="0" borderId="11" applyFill="0">
      <alignment horizontal="right"/>
    </xf>
    <xf numFmtId="203" fontId="15" fillId="73" borderId="105">
      <alignment horizontal="center" vertical="center"/>
    </xf>
    <xf numFmtId="0" fontId="16" fillId="0" borderId="0"/>
    <xf numFmtId="179" fontId="115" fillId="0" borderId="0"/>
    <xf numFmtId="0" fontId="16" fillId="0" borderId="0"/>
    <xf numFmtId="204" fontId="16" fillId="0" borderId="11">
      <alignment horizontal="right"/>
      <protection locked="0"/>
    </xf>
    <xf numFmtId="6" fontId="114" fillId="0" borderId="11" applyNumberFormat="0" applyFont="0" applyBorder="0" applyProtection="0">
      <alignment horizontal="right"/>
    </xf>
    <xf numFmtId="205" fontId="116" fillId="74" borderId="106"/>
    <xf numFmtId="0" fontId="16" fillId="0" borderId="0" applyNumberFormat="0" applyFill="0" applyBorder="0" applyAlignment="0" applyProtection="0"/>
    <xf numFmtId="0" fontId="117" fillId="0" borderId="0" applyNumberFormat="0" applyFill="0" applyBorder="0" applyAlignment="0" applyProtection="0"/>
    <xf numFmtId="0" fontId="118" fillId="0" borderId="0"/>
    <xf numFmtId="0" fontId="36" fillId="0" borderId="0" applyNumberFormat="0" applyFill="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20" fillId="37" borderId="0" applyNumberFormat="0" applyBorder="0" applyAlignment="0" applyProtection="0"/>
    <xf numFmtId="0" fontId="120" fillId="37" borderId="0" applyNumberFormat="0" applyBorder="0" applyAlignment="0" applyProtection="0"/>
    <xf numFmtId="1" fontId="121" fillId="75" borderId="12" applyNumberFormat="0" applyBorder="0" applyAlignment="0">
      <alignment horizontal="center" vertical="top" wrapText="1"/>
      <protection hidden="1"/>
    </xf>
    <xf numFmtId="0" fontId="122" fillId="76" borderId="0"/>
    <xf numFmtId="0" fontId="123" fillId="0" borderId="0" applyAlignment="0"/>
    <xf numFmtId="0" fontId="124" fillId="0" borderId="6" applyNumberFormat="0" applyFill="0" applyAlignment="0" applyProtection="0"/>
    <xf numFmtId="0" fontId="125" fillId="0" borderId="107" applyNumberFormat="0" applyFont="0" applyFill="0" applyAlignment="0" applyProtection="0"/>
    <xf numFmtId="0" fontId="126" fillId="0" borderId="108" applyNumberFormat="0" applyFont="0" applyFill="0" applyAlignment="0" applyProtection="0">
      <alignment horizontal="centerContinuous"/>
    </xf>
    <xf numFmtId="0" fontId="108" fillId="0" borderId="6" applyNumberFormat="0" applyFont="0" applyFill="0" applyAlignment="0" applyProtection="0"/>
    <xf numFmtId="0" fontId="108" fillId="0" borderId="12" applyNumberFormat="0" applyFont="0" applyFill="0" applyAlignment="0" applyProtection="0"/>
    <xf numFmtId="0" fontId="108" fillId="0" borderId="13" applyNumberFormat="0" applyFont="0" applyFill="0" applyAlignment="0" applyProtection="0"/>
    <xf numFmtId="0" fontId="108" fillId="0" borderId="50" applyNumberFormat="0" applyFont="0" applyFill="0" applyAlignment="0" applyProtection="0"/>
    <xf numFmtId="206" fontId="16" fillId="0" borderId="0" applyFont="0" applyFill="0" applyBorder="0" applyAlignment="0" applyProtection="0"/>
    <xf numFmtId="0" fontId="105" fillId="0" borderId="0">
      <alignment horizontal="right"/>
    </xf>
    <xf numFmtId="0" fontId="109" fillId="0" borderId="0" applyFont="0" applyFill="0" applyBorder="0" applyAlignment="0" applyProtection="0"/>
    <xf numFmtId="207" fontId="105" fillId="0" borderId="0" applyFill="0" applyBorder="0" applyAlignment="0"/>
    <xf numFmtId="208" fontId="105" fillId="0" borderId="0" applyFill="0" applyBorder="0" applyAlignment="0"/>
    <xf numFmtId="169" fontId="105" fillId="0" borderId="0" applyFill="0" applyBorder="0" applyAlignment="0"/>
    <xf numFmtId="209" fontId="105" fillId="0" borderId="0" applyFill="0" applyBorder="0" applyAlignment="0"/>
    <xf numFmtId="169" fontId="16" fillId="0" borderId="0" applyFill="0" applyBorder="0" applyAlignment="0"/>
    <xf numFmtId="207" fontId="105" fillId="0" borderId="0" applyFill="0" applyBorder="0" applyAlignment="0"/>
    <xf numFmtId="209" fontId="16" fillId="0" borderId="0" applyFill="0" applyBorder="0" applyAlignment="0"/>
    <xf numFmtId="208" fontId="105" fillId="0" borderId="0" applyFill="0" applyBorder="0" applyAlignment="0"/>
    <xf numFmtId="0" fontId="22" fillId="21" borderId="30" applyNumberFormat="0" applyAlignment="0" applyProtection="0"/>
    <xf numFmtId="0" fontId="127" fillId="40" borderId="97" applyNumberFormat="0" applyAlignment="0" applyProtection="0"/>
    <xf numFmtId="0" fontId="127" fillId="40" borderId="97" applyNumberFormat="0" applyAlignment="0" applyProtection="0"/>
    <xf numFmtId="0" fontId="127" fillId="40" borderId="97" applyNumberFormat="0" applyAlignment="0" applyProtection="0"/>
    <xf numFmtId="0" fontId="127" fillId="40" borderId="97" applyNumberFormat="0" applyAlignment="0" applyProtection="0"/>
    <xf numFmtId="0" fontId="127" fillId="40" borderId="97" applyNumberFormat="0" applyAlignment="0" applyProtection="0"/>
    <xf numFmtId="0" fontId="128" fillId="40" borderId="97" applyNumberFormat="0" applyAlignment="0" applyProtection="0"/>
    <xf numFmtId="0" fontId="128" fillId="40" borderId="97" applyNumberFormat="0" applyAlignment="0" applyProtection="0"/>
    <xf numFmtId="179" fontId="125" fillId="77" borderId="0" applyNumberFormat="0" applyFont="0" applyBorder="0" applyAlignment="0">
      <alignment horizontal="left"/>
    </xf>
    <xf numFmtId="0" fontId="31" fillId="0" borderId="21" applyNumberFormat="0" applyFill="0" applyAlignment="0" applyProtection="0"/>
    <xf numFmtId="210" fontId="16" fillId="0" borderId="0" applyFont="0" applyFill="0" applyBorder="0" applyProtection="0">
      <alignment horizontal="center" vertical="center"/>
    </xf>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92" fillId="41" borderId="100" applyNumberFormat="0" applyAlignment="0" applyProtection="0"/>
    <xf numFmtId="0" fontId="92" fillId="41" borderId="100" applyNumberFormat="0" applyAlignment="0" applyProtection="0"/>
    <xf numFmtId="211" fontId="16" fillId="0" borderId="0" applyNumberFormat="0" applyFont="0" applyFill="0" applyAlignment="0" applyProtection="0"/>
    <xf numFmtId="0" fontId="124" fillId="0" borderId="6" applyNumberFormat="0" applyFill="0" applyProtection="0">
      <alignment horizontal="left" vertical="center"/>
    </xf>
    <xf numFmtId="0" fontId="129" fillId="0" borderId="0">
      <alignment horizontal="center" wrapText="1"/>
      <protection hidden="1"/>
    </xf>
    <xf numFmtId="0" fontId="130" fillId="0" borderId="0">
      <alignment horizontal="right"/>
    </xf>
    <xf numFmtId="167" fontId="110" fillId="0" borderId="0" applyBorder="0">
      <alignment horizontal="right"/>
    </xf>
    <xf numFmtId="167" fontId="110" fillId="0" borderId="107" applyAlignment="0">
      <alignment horizontal="right"/>
    </xf>
    <xf numFmtId="212" fontId="105" fillId="0" borderId="0"/>
    <xf numFmtId="212" fontId="105" fillId="0" borderId="0"/>
    <xf numFmtId="212" fontId="105" fillId="0" borderId="0"/>
    <xf numFmtId="212" fontId="105" fillId="0" borderId="0"/>
    <xf numFmtId="212" fontId="105" fillId="0" borderId="0"/>
    <xf numFmtId="212" fontId="105" fillId="0" borderId="0"/>
    <xf numFmtId="212" fontId="105" fillId="0" borderId="0"/>
    <xf numFmtId="212" fontId="105" fillId="0" borderId="0"/>
    <xf numFmtId="41" fontId="131" fillId="0" borderId="0" applyFont="0" applyBorder="0">
      <alignment horizontal="right"/>
    </xf>
    <xf numFmtId="207" fontId="105" fillId="0" borderId="0" applyFont="0" applyFill="0" applyBorder="0" applyAlignment="0" applyProtection="0"/>
    <xf numFmtId="213" fontId="16" fillId="0" borderId="0" applyFont="0"/>
    <xf numFmtId="0" fontId="132" fillId="0" borderId="0" applyFont="0" applyFill="0" applyBorder="0" applyProtection="0">
      <alignment horizontal="right"/>
    </xf>
    <xf numFmtId="0" fontId="132" fillId="0" borderId="0" applyFont="0" applyFill="0" applyBorder="0" applyProtection="0">
      <alignment horizontal="right"/>
    </xf>
    <xf numFmtId="172" fontId="16" fillId="0" borderId="0" applyFont="0" applyFill="0" applyBorder="0" applyAlignment="0" applyProtection="0">
      <alignment horizontal="right"/>
    </xf>
    <xf numFmtId="214" fontId="16"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6" fillId="0" borderId="0" applyFont="0" applyFill="0" applyBorder="0" applyAlignment="0" applyProtection="0"/>
    <xf numFmtId="43" fontId="133" fillId="0" borderId="0" applyFont="0" applyFill="0" applyBorder="0" applyAlignment="0" applyProtection="0"/>
    <xf numFmtId="166" fontId="16" fillId="0" borderId="0" applyFont="0" applyFill="0" applyBorder="0" applyAlignment="0" applyProtection="0"/>
    <xf numFmtId="178" fontId="16" fillId="0" borderId="0" applyFont="0" applyFill="0" applyBorder="0" applyAlignment="0" applyProtection="0">
      <alignment horizontal="right"/>
    </xf>
    <xf numFmtId="178" fontId="16" fillId="0" borderId="0" applyFont="0" applyFill="0" applyBorder="0" applyAlignment="0" applyProtection="0">
      <alignment horizontal="right"/>
    </xf>
    <xf numFmtId="178" fontId="16" fillId="0" borderId="0" applyFont="0" applyFill="0" applyBorder="0" applyAlignment="0" applyProtection="0">
      <alignment horizontal="right"/>
    </xf>
    <xf numFmtId="178" fontId="16" fillId="0" borderId="0" applyFont="0" applyFill="0" applyBorder="0" applyAlignment="0" applyProtection="0">
      <alignment horizontal="right"/>
    </xf>
    <xf numFmtId="43" fontId="16" fillId="0" borderId="0" applyFont="0" applyFill="0" applyBorder="0" applyAlignment="0" applyProtection="0"/>
    <xf numFmtId="43" fontId="133" fillId="0" borderId="0" applyFont="0" applyFill="0" applyBorder="0" applyAlignment="0" applyProtection="0"/>
    <xf numFmtId="178" fontId="16" fillId="0" borderId="0" applyFont="0" applyFill="0" applyBorder="0" applyAlignment="0" applyProtection="0">
      <alignment horizontal="right"/>
    </xf>
    <xf numFmtId="178" fontId="16" fillId="0" borderId="0" applyFont="0" applyFill="0" applyBorder="0" applyAlignment="0" applyProtection="0">
      <alignment horizontal="right"/>
    </xf>
    <xf numFmtId="178" fontId="16" fillId="0" borderId="0" applyFont="0" applyFill="0" applyBorder="0" applyAlignment="0" applyProtection="0">
      <alignment horizontal="right"/>
    </xf>
    <xf numFmtId="178" fontId="16" fillId="0" borderId="0" applyFont="0" applyFill="0" applyBorder="0" applyAlignment="0" applyProtection="0">
      <alignment horizontal="right"/>
    </xf>
    <xf numFmtId="43" fontId="129" fillId="0" borderId="0" applyFont="0" applyFill="0" applyBorder="0" applyAlignment="0" applyProtection="0"/>
    <xf numFmtId="43" fontId="133" fillId="0" borderId="0" applyFont="0" applyFill="0" applyBorder="0" applyAlignment="0" applyProtection="0"/>
    <xf numFmtId="43" fontId="129" fillId="0" borderId="0" applyFont="0" applyFill="0" applyBorder="0" applyAlignment="0" applyProtection="0"/>
    <xf numFmtId="43" fontId="129" fillId="0" borderId="0" applyFont="0" applyFill="0" applyBorder="0" applyAlignment="0" applyProtection="0"/>
    <xf numFmtId="43" fontId="129" fillId="0" borderId="0" applyFont="0" applyFill="0" applyBorder="0" applyAlignment="0" applyProtection="0"/>
    <xf numFmtId="43" fontId="13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215" fontId="134"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11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166" fontId="13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13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1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1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 fontId="137" fillId="0" borderId="0" applyFont="0" applyFill="0" applyBorder="0" applyAlignment="0" applyProtection="0"/>
    <xf numFmtId="179" fontId="138" fillId="0" borderId="0"/>
    <xf numFmtId="0" fontId="139" fillId="0" borderId="0"/>
    <xf numFmtId="0" fontId="16" fillId="24" borderId="31" applyNumberFormat="0" applyFont="0" applyAlignment="0" applyProtection="0"/>
    <xf numFmtId="0" fontId="140" fillId="78" borderId="0">
      <alignment horizontal="center" vertical="center" wrapText="1"/>
    </xf>
    <xf numFmtId="216" fontId="16" fillId="0" borderId="0" applyFill="0" applyBorder="0">
      <alignment horizontal="right"/>
      <protection locked="0"/>
    </xf>
    <xf numFmtId="208" fontId="105" fillId="0" borderId="0" applyFont="0" applyFill="0" applyBorder="0" applyAlignment="0" applyProtection="0"/>
    <xf numFmtId="217" fontId="45" fillId="0" borderId="0">
      <alignment horizontal="right"/>
    </xf>
    <xf numFmtId="8" fontId="141" fillId="0" borderId="109">
      <protection locked="0"/>
    </xf>
    <xf numFmtId="0" fontId="132" fillId="0" borderId="0" applyFont="0" applyFill="0" applyBorder="0" applyProtection="0">
      <alignment horizontal="right"/>
    </xf>
    <xf numFmtId="188" fontId="16" fillId="0" borderId="0" applyFont="0" applyFill="0" applyBorder="0" applyAlignment="0" applyProtection="0">
      <alignment horizontal="right"/>
    </xf>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9" fillId="0" borderId="0" applyFont="0" applyFill="0" applyBorder="0" applyAlignment="0" applyProtection="0"/>
    <xf numFmtId="44" fontId="1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24"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24" fillId="0" borderId="0" applyFont="0" applyFill="0" applyBorder="0" applyAlignment="0" applyProtection="0"/>
    <xf numFmtId="44" fontId="95" fillId="0" borderId="0" applyFont="0" applyFill="0" applyBorder="0" applyAlignment="0" applyProtection="0"/>
    <xf numFmtId="44" fontId="117" fillId="0" borderId="0" applyFont="0" applyFill="0" applyBorder="0" applyAlignment="0" applyProtection="0"/>
    <xf numFmtId="14" fontId="16" fillId="0" borderId="0" applyFont="0" applyFill="0" applyBorder="0" applyAlignment="0" applyProtection="0"/>
    <xf numFmtId="44" fontId="16" fillId="0" borderId="0" applyFont="0" applyFill="0" applyBorder="0" applyAlignment="0" applyProtection="0"/>
    <xf numFmtId="44" fontId="9" fillId="0" borderId="0" applyFont="0" applyFill="0" applyBorder="0" applyAlignment="0" applyProtection="0"/>
    <xf numFmtId="165" fontId="135" fillId="0" borderId="0" applyFont="0" applyFill="0" applyBorder="0" applyAlignment="0" applyProtection="0"/>
    <xf numFmtId="165" fontId="16" fillId="0" borderId="0" applyFont="0" applyFill="0" applyBorder="0" applyAlignment="0" applyProtection="0"/>
    <xf numFmtId="218" fontId="16" fillId="0" borderId="0" applyFont="0" applyFill="0" applyBorder="0" applyAlignment="0" applyProtection="0">
      <alignment horizontal="right"/>
    </xf>
    <xf numFmtId="218" fontId="16" fillId="0" borderId="0" applyFont="0" applyFill="0" applyBorder="0" applyAlignment="0" applyProtection="0">
      <alignment horizontal="right"/>
    </xf>
    <xf numFmtId="218" fontId="16" fillId="0" borderId="0" applyFont="0" applyFill="0" applyBorder="0" applyAlignment="0" applyProtection="0">
      <alignment horizontal="right"/>
    </xf>
    <xf numFmtId="218" fontId="16" fillId="0" borderId="0" applyFont="0" applyFill="0" applyBorder="0" applyAlignment="0" applyProtection="0">
      <alignment horizontal="right"/>
    </xf>
    <xf numFmtId="44" fontId="16" fillId="0" borderId="0" applyFont="0" applyFill="0" applyBorder="0" applyAlignment="0" applyProtection="0"/>
    <xf numFmtId="44" fontId="24" fillId="0" borderId="0" applyFont="0" applyFill="0" applyBorder="0" applyAlignment="0" applyProtection="0"/>
    <xf numFmtId="165" fontId="9" fillId="0" borderId="0" applyFont="0" applyFill="0" applyBorder="0" applyAlignment="0" applyProtection="0"/>
    <xf numFmtId="218" fontId="16" fillId="0" borderId="0" applyFont="0" applyFill="0" applyBorder="0" applyAlignment="0" applyProtection="0">
      <alignment horizontal="right"/>
    </xf>
    <xf numFmtId="218" fontId="16" fillId="0" borderId="0" applyFont="0" applyFill="0" applyBorder="0" applyAlignment="0" applyProtection="0">
      <alignment horizontal="right"/>
    </xf>
    <xf numFmtId="218" fontId="16" fillId="0" borderId="0" applyFont="0" applyFill="0" applyBorder="0" applyAlignment="0" applyProtection="0">
      <alignment horizontal="right"/>
    </xf>
    <xf numFmtId="218" fontId="16" fillId="0" borderId="0" applyFont="0" applyFill="0" applyBorder="0" applyAlignment="0" applyProtection="0">
      <alignment horizontal="right"/>
    </xf>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219" fontId="14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5"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5" fontId="1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5" fillId="0" borderId="0" applyFont="0" applyFill="0" applyBorder="0" applyAlignment="0" applyProtection="0"/>
    <xf numFmtId="44" fontId="9" fillId="0" borderId="0" applyFont="0" applyFill="0" applyBorder="0" applyAlignment="0" applyProtection="0"/>
    <xf numFmtId="44" fontId="16" fillId="0" borderId="0" applyFont="0" applyFill="0" applyBorder="0" applyAlignment="0" applyProtection="0"/>
    <xf numFmtId="44" fontId="9"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165" fontId="136" fillId="0" borderId="0" applyFont="0" applyFill="0" applyBorder="0" applyAlignment="0" applyProtection="0"/>
    <xf numFmtId="44" fontId="95" fillId="0" borderId="0" applyFont="0" applyFill="0" applyBorder="0" applyAlignment="0" applyProtection="0"/>
    <xf numFmtId="165" fontId="1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5" fontId="1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220" fontId="105" fillId="0" borderId="0" applyFont="0" applyFill="0" applyBorder="0" applyProtection="0">
      <alignment horizontal="right"/>
    </xf>
    <xf numFmtId="221" fontId="136" fillId="0" borderId="110" applyFont="0" applyFill="0" applyBorder="0" applyAlignment="0" applyProtection="0"/>
    <xf numFmtId="222" fontId="114" fillId="0" borderId="0" applyFont="0" applyFill="0" applyBorder="0" applyAlignment="0" applyProtection="0">
      <alignment vertical="center"/>
    </xf>
    <xf numFmtId="223" fontId="114" fillId="0" borderId="0" applyFont="0" applyFill="0" applyBorder="0" applyAlignment="0" applyProtection="0">
      <alignment vertical="center"/>
    </xf>
    <xf numFmtId="0" fontId="129" fillId="0" borderId="0" applyFont="0" applyFill="0" applyBorder="0" applyAlignment="0">
      <protection locked="0"/>
    </xf>
    <xf numFmtId="0" fontId="109" fillId="0" borderId="0" applyFont="0" applyFill="0" applyBorder="0" applyAlignment="0" applyProtection="0"/>
    <xf numFmtId="224" fontId="103" fillId="0" borderId="111" applyNumberFormat="0" applyFill="0">
      <alignment horizontal="right"/>
    </xf>
    <xf numFmtId="224" fontId="103" fillId="0" borderId="111" applyNumberFormat="0" applyFill="0">
      <alignment horizontal="right"/>
    </xf>
    <xf numFmtId="1" fontId="143" fillId="0" borderId="0"/>
    <xf numFmtId="225" fontId="125" fillId="0" borderId="0" applyFont="0" applyFill="0" applyBorder="0" applyProtection="0">
      <alignment horizontal="right"/>
    </xf>
    <xf numFmtId="226" fontId="106" fillId="76" borderId="10" applyFont="0" applyFill="0" applyBorder="0" applyAlignment="0" applyProtection="0"/>
    <xf numFmtId="227" fontId="136" fillId="0" borderId="0" applyFont="0" applyFill="0" applyBorder="0" applyAlignment="0" applyProtection="0"/>
    <xf numFmtId="227" fontId="136" fillId="0" borderId="0" applyFont="0" applyFill="0" applyBorder="0" applyAlignment="0" applyProtection="0"/>
    <xf numFmtId="228" fontId="110" fillId="0" borderId="6" applyFont="0" applyFill="0" applyBorder="0" applyAlignment="0" applyProtection="0"/>
    <xf numFmtId="180" fontId="16" fillId="0" borderId="0" applyFont="0" applyFill="0" applyBorder="0" applyAlignment="0" applyProtection="0"/>
    <xf numFmtId="229" fontId="134" fillId="0" borderId="0" applyFont="0" applyFill="0" applyBorder="0" applyAlignment="0" applyProtection="0"/>
    <xf numFmtId="14" fontId="24" fillId="0" borderId="0" applyFill="0" applyBorder="0" applyAlignment="0"/>
    <xf numFmtId="0" fontId="16" fillId="0" borderId="0">
      <alignment horizontal="left" vertical="top"/>
    </xf>
    <xf numFmtId="42" fontId="144" fillId="0" borderId="0"/>
    <xf numFmtId="0" fontId="136" fillId="0" borderId="0"/>
    <xf numFmtId="41" fontId="16" fillId="0" borderId="0" applyFont="0" applyFill="0" applyBorder="0" applyAlignment="0" applyProtection="0"/>
    <xf numFmtId="43" fontId="16" fillId="0" borderId="0" applyFont="0" applyFill="0" applyBorder="0" applyAlignment="0" applyProtection="0"/>
    <xf numFmtId="0" fontId="145" fillId="0" borderId="0">
      <protection locked="0"/>
    </xf>
    <xf numFmtId="0" fontId="16" fillId="0" borderId="0"/>
    <xf numFmtId="42" fontId="105" fillId="0" borderId="0"/>
    <xf numFmtId="167" fontId="16" fillId="0" borderId="112" applyNumberFormat="0" applyFont="0" applyFill="0" applyAlignment="0" applyProtection="0"/>
    <xf numFmtId="167" fontId="16" fillId="0" borderId="112" applyNumberFormat="0" applyFont="0" applyFill="0" applyAlignment="0" applyProtection="0"/>
    <xf numFmtId="167" fontId="16" fillId="0" borderId="112" applyNumberFormat="0" applyFont="0" applyFill="0" applyAlignment="0" applyProtection="0"/>
    <xf numFmtId="42" fontId="146" fillId="0" borderId="0" applyFill="0" applyBorder="0" applyAlignment="0" applyProtection="0"/>
    <xf numFmtId="1" fontId="125" fillId="0" borderId="0"/>
    <xf numFmtId="230" fontId="147" fillId="0" borderId="0">
      <protection locked="0"/>
    </xf>
    <xf numFmtId="230" fontId="147" fillId="0" borderId="0">
      <protection locked="0"/>
    </xf>
    <xf numFmtId="207" fontId="105" fillId="0" borderId="0" applyFill="0" applyBorder="0" applyAlignment="0"/>
    <xf numFmtId="208" fontId="105" fillId="0" borderId="0" applyFill="0" applyBorder="0" applyAlignment="0"/>
    <xf numFmtId="207" fontId="105" fillId="0" borderId="0" applyFill="0" applyBorder="0" applyAlignment="0"/>
    <xf numFmtId="209" fontId="16" fillId="0" borderId="0" applyFill="0" applyBorder="0" applyAlignment="0"/>
    <xf numFmtId="208" fontId="105" fillId="0" borderId="0" applyFill="0" applyBorder="0" applyAlignment="0"/>
    <xf numFmtId="0" fontId="30" fillId="8" borderId="30" applyNumberFormat="0" applyAlignment="0" applyProtection="0"/>
    <xf numFmtId="231" fontId="104" fillId="0" borderId="0" applyFon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232" fontId="129" fillId="79" borderId="12">
      <alignment horizontal="left"/>
    </xf>
    <xf numFmtId="1" fontId="150" fillId="80" borderId="49" applyNumberFormat="0" applyBorder="0" applyAlignment="0">
      <alignment horizontal="centerContinuous" vertical="center"/>
      <protection locked="0"/>
    </xf>
    <xf numFmtId="233" fontId="16" fillId="0" borderId="0">
      <protection locked="0"/>
    </xf>
    <xf numFmtId="211" fontId="16" fillId="0" borderId="0">
      <protection locked="0"/>
    </xf>
    <xf numFmtId="2" fontId="137" fillId="0" borderId="0" applyFont="0" applyFill="0" applyBorder="0" applyAlignment="0" applyProtection="0"/>
    <xf numFmtId="0" fontId="151" fillId="0" borderId="0" applyNumberFormat="0" applyFill="0" applyBorder="0" applyAlignment="0" applyProtection="0"/>
    <xf numFmtId="0" fontId="152" fillId="0" borderId="0" applyFill="0" applyBorder="0" applyProtection="0">
      <alignment horizontal="left"/>
    </xf>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4" fillId="36" borderId="0" applyNumberFormat="0" applyBorder="0" applyAlignment="0" applyProtection="0"/>
    <xf numFmtId="0" fontId="154" fillId="36" borderId="0" applyNumberFormat="0" applyBorder="0" applyAlignment="0" applyProtection="0"/>
    <xf numFmtId="38" fontId="136" fillId="81" borderId="0" applyNumberFormat="0" applyBorder="0" applyAlignment="0" applyProtection="0"/>
    <xf numFmtId="0" fontId="155" fillId="0" borderId="0" applyNumberFormat="0">
      <alignment horizontal="right"/>
    </xf>
    <xf numFmtId="0" fontId="16" fillId="0" borderId="0"/>
    <xf numFmtId="0" fontId="16" fillId="0" borderId="0"/>
    <xf numFmtId="0" fontId="16" fillId="0" borderId="0"/>
    <xf numFmtId="0" fontId="16" fillId="0" borderId="0"/>
    <xf numFmtId="234" fontId="16" fillId="82" borderId="37" applyNumberFormat="0" applyFont="0" applyBorder="0" applyAlignment="0" applyProtection="0"/>
    <xf numFmtId="183" fontId="16" fillId="0" borderId="0" applyFont="0" applyFill="0" applyBorder="0" applyAlignment="0" applyProtection="0">
      <alignment horizontal="right"/>
    </xf>
    <xf numFmtId="179" fontId="156" fillId="82" borderId="0" applyNumberFormat="0" applyFont="0" applyAlignment="0"/>
    <xf numFmtId="0" fontId="157" fillId="0" borderId="0" applyProtection="0">
      <alignment horizontal="right"/>
    </xf>
    <xf numFmtId="0" fontId="59" fillId="0" borderId="113" applyNumberFormat="0" applyAlignment="0" applyProtection="0">
      <alignment horizontal="left" vertical="center"/>
    </xf>
    <xf numFmtId="0" fontId="59" fillId="0" borderId="35">
      <alignment horizontal="left" vertical="center"/>
    </xf>
    <xf numFmtId="49" fontId="158" fillId="0" borderId="0">
      <alignment horizontal="centerContinuous"/>
    </xf>
    <xf numFmtId="0" fontId="159" fillId="0" borderId="0" applyNumberFormat="0" applyFill="0" applyBorder="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97" fillId="0" borderId="94" applyNumberFormat="0" applyFill="0" applyAlignment="0" applyProtection="0"/>
    <xf numFmtId="0" fontId="159" fillId="0" borderId="0" applyNumberFormat="0" applyFill="0" applyBorder="0" applyAlignment="0" applyProtection="0"/>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98" fillId="0" borderId="95" applyNumberFormat="0" applyFill="0" applyAlignment="0" applyProtection="0"/>
    <xf numFmtId="0" fontId="160" fillId="0" borderId="0" applyProtection="0">
      <alignment horizontal="left"/>
    </xf>
    <xf numFmtId="0" fontId="161" fillId="0" borderId="0" applyProtection="0">
      <alignment horizontal="left"/>
    </xf>
    <xf numFmtId="0" fontId="161" fillId="0" borderId="0" applyProtection="0">
      <alignment horizontal="left"/>
    </xf>
    <xf numFmtId="0" fontId="161" fillId="0" borderId="0" applyProtection="0">
      <alignment horizontal="left"/>
    </xf>
    <xf numFmtId="0" fontId="161" fillId="0" borderId="0" applyProtection="0">
      <alignment horizontal="left"/>
    </xf>
    <xf numFmtId="0" fontId="162" fillId="0" borderId="96" applyNumberFormat="0" applyFill="0" applyAlignment="0" applyProtection="0"/>
    <xf numFmtId="0" fontId="99" fillId="0" borderId="96" applyNumberFormat="0" applyFill="0" applyAlignment="0" applyProtection="0"/>
    <xf numFmtId="0" fontId="161" fillId="0" borderId="0" applyProtection="0">
      <alignment horizontal="left"/>
    </xf>
    <xf numFmtId="0" fontId="99" fillId="0" borderId="0" applyNumberFormat="0" applyFill="0" applyBorder="0" applyAlignment="0" applyProtection="0"/>
    <xf numFmtId="0" fontId="99" fillId="0" borderId="0" applyNumberFormat="0" applyFill="0" applyBorder="0" applyAlignment="0" applyProtection="0"/>
    <xf numFmtId="0" fontId="163" fillId="0" borderId="0"/>
    <xf numFmtId="0" fontId="118" fillId="0" borderId="0"/>
    <xf numFmtId="235" fontId="113" fillId="0" borderId="0">
      <alignment horizontal="centerContinuous"/>
    </xf>
    <xf numFmtId="0" fontId="164" fillId="0" borderId="114" applyNumberFormat="0" applyFill="0" applyBorder="0" applyAlignment="0" applyProtection="0">
      <alignment horizontal="left"/>
    </xf>
    <xf numFmtId="235" fontId="113" fillId="0" borderId="115">
      <alignment horizontal="center"/>
    </xf>
    <xf numFmtId="0" fontId="16" fillId="0" borderId="0" applyNumberFormat="0" applyFill="0" applyBorder="0" applyProtection="0">
      <alignment wrapText="1"/>
    </xf>
    <xf numFmtId="0" fontId="16" fillId="0" borderId="0" applyNumberFormat="0" applyFill="0" applyBorder="0" applyProtection="0">
      <alignment horizontal="justify" vertical="top" wrapText="1"/>
    </xf>
    <xf numFmtId="0" fontId="165" fillId="0" borderId="43">
      <alignment horizontal="left" vertical="center"/>
    </xf>
    <xf numFmtId="0" fontId="165" fillId="83" borderId="0">
      <alignment horizontal="centerContinuous" wrapText="1"/>
    </xf>
    <xf numFmtId="0" fontId="166" fillId="0" borderId="0" applyNumberFormat="0" applyFill="0" applyBorder="0" applyAlignment="0" applyProtection="0"/>
    <xf numFmtId="0" fontId="167"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46" fillId="0" borderId="0" applyNumberFormat="0" applyFill="0" applyBorder="0" applyAlignment="0" applyProtection="0"/>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236" fontId="167" fillId="0" borderId="0" applyNumberFormat="0" applyFill="0" applyBorder="0" applyAlignment="0" applyProtection="0">
      <alignment vertical="top"/>
      <protection locked="0"/>
    </xf>
    <xf numFmtId="0" fontId="16" fillId="0" borderId="0" applyNumberFormat="0" applyFill="0" applyBorder="0" applyAlignment="0" applyProtection="0"/>
    <xf numFmtId="0" fontId="16" fillId="0" borderId="0">
      <alignment horizontal="right"/>
    </xf>
    <xf numFmtId="10" fontId="136" fillId="76" borderId="37" applyNumberFormat="0" applyBorder="0" applyAlignment="0" applyProtection="0"/>
    <xf numFmtId="0" fontId="172" fillId="39" borderId="97" applyNumberFormat="0" applyAlignment="0" applyProtection="0"/>
    <xf numFmtId="0" fontId="172" fillId="39" borderId="97" applyNumberFormat="0" applyAlignment="0" applyProtection="0"/>
    <xf numFmtId="0" fontId="172" fillId="39" borderId="97" applyNumberFormat="0" applyAlignment="0" applyProtection="0"/>
    <xf numFmtId="0" fontId="172" fillId="39" borderId="97" applyNumberFormat="0" applyAlignment="0" applyProtection="0"/>
    <xf numFmtId="0" fontId="172" fillId="39" borderId="97" applyNumberFormat="0" applyAlignment="0" applyProtection="0"/>
    <xf numFmtId="0" fontId="173" fillId="39" borderId="97" applyNumberFormat="0" applyAlignment="0" applyProtection="0"/>
    <xf numFmtId="237" fontId="129" fillId="0" borderId="0" applyNumberFormat="0" applyFill="0" applyBorder="0" applyAlignment="0" applyProtection="0"/>
    <xf numFmtId="0" fontId="16" fillId="0" borderId="0" applyNumberFormat="0" applyFill="0" applyBorder="0" applyAlignment="0">
      <protection locked="0"/>
    </xf>
    <xf numFmtId="0" fontId="174" fillId="76" borderId="0" applyNumberFormat="0" applyFont="0" applyBorder="0" applyAlignment="0">
      <alignment horizontal="right"/>
      <protection locked="0"/>
    </xf>
    <xf numFmtId="0" fontId="175" fillId="23" borderId="0" applyNumberFormat="0" applyFont="0" applyBorder="0" applyAlignment="0">
      <alignment horizontal="right" vertical="top"/>
      <protection locked="0"/>
    </xf>
    <xf numFmtId="238" fontId="16" fillId="76" borderId="116" applyNumberFormat="0" applyFont="0" applyBorder="0" applyAlignment="0">
      <alignment horizontal="right" vertical="center"/>
      <protection locked="0"/>
    </xf>
    <xf numFmtId="0" fontId="175" fillId="23" borderId="0" applyNumberFormat="0" applyFont="0" applyBorder="0" applyAlignment="0">
      <alignment horizontal="right" vertical="top"/>
      <protection locked="0"/>
    </xf>
    <xf numFmtId="0" fontId="129" fillId="0" borderId="0" applyFill="0" applyBorder="0">
      <alignment horizontal="right"/>
      <protection locked="0"/>
    </xf>
    <xf numFmtId="239" fontId="176" fillId="0" borderId="117" applyFont="0" applyFill="0" applyBorder="0" applyAlignment="0" applyProtection="0"/>
    <xf numFmtId="240" fontId="16" fillId="0" borderId="0" applyFill="0" applyBorder="0">
      <alignment horizontal="right"/>
      <protection locked="0"/>
    </xf>
    <xf numFmtId="0" fontId="177" fillId="0" borderId="0" applyFill="0" applyBorder="0"/>
    <xf numFmtId="0" fontId="178" fillId="84" borderId="118">
      <alignment horizontal="left" vertical="center" wrapText="1"/>
    </xf>
    <xf numFmtId="0" fontId="109" fillId="0" borderId="0" applyNumberFormat="0" applyFill="0" applyBorder="0" applyProtection="0">
      <alignment horizontal="left" vertical="center"/>
    </xf>
    <xf numFmtId="0" fontId="179"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05" fillId="85" borderId="0" applyNumberFormat="0" applyFont="0" applyBorder="0" applyProtection="0"/>
    <xf numFmtId="2" fontId="180" fillId="0" borderId="6"/>
    <xf numFmtId="207" fontId="105" fillId="0" borderId="0" applyFill="0" applyBorder="0" applyAlignment="0"/>
    <xf numFmtId="208" fontId="105" fillId="0" borderId="0" applyFill="0" applyBorder="0" applyAlignment="0"/>
    <xf numFmtId="207" fontId="105" fillId="0" borderId="0" applyFill="0" applyBorder="0" applyAlignment="0"/>
    <xf numFmtId="209" fontId="16" fillId="0" borderId="0" applyFill="0" applyBorder="0" applyAlignment="0"/>
    <xf numFmtId="208" fontId="105" fillId="0" borderId="0" applyFill="0" applyBorder="0" applyAlignment="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2" fillId="0" borderId="99" applyNumberFormat="0" applyFill="0" applyAlignment="0" applyProtection="0"/>
    <xf numFmtId="0" fontId="182" fillId="0" borderId="99" applyNumberFormat="0" applyFill="0" applyAlignment="0" applyProtection="0"/>
    <xf numFmtId="14" fontId="110" fillId="0" borderId="6" applyFont="0" applyFill="0" applyBorder="0" applyAlignment="0" applyProtection="0"/>
    <xf numFmtId="3" fontId="16" fillId="0" borderId="0"/>
    <xf numFmtId="1" fontId="183" fillId="0" borderId="0"/>
    <xf numFmtId="241" fontId="184" fillId="86" borderId="0" applyBorder="0" applyAlignment="0">
      <alignment horizontal="right"/>
    </xf>
    <xf numFmtId="41"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42" fontId="16" fillId="0" borderId="0" applyFont="0" applyFill="0" applyBorder="0" applyAlignment="0" applyProtection="0"/>
    <xf numFmtId="243" fontId="9" fillId="0" borderId="0" applyFont="0" applyFill="0" applyBorder="0" applyAlignment="0" applyProtection="0"/>
    <xf numFmtId="244" fontId="16" fillId="0" borderId="0" applyFont="0" applyFill="0" applyBorder="0" applyAlignment="0" applyProtection="0"/>
    <xf numFmtId="14" fontId="108" fillId="0" borderId="0" applyFont="0" applyFill="0" applyBorder="0" applyAlignment="0" applyProtection="0"/>
    <xf numFmtId="3" fontId="109" fillId="0" borderId="0"/>
    <xf numFmtId="3" fontId="109" fillId="0" borderId="0"/>
    <xf numFmtId="0" fontId="16" fillId="0" borderId="0" applyFont="0" applyFill="0" applyBorder="0" applyAlignment="0" applyProtection="0"/>
    <xf numFmtId="0" fontId="16" fillId="0" borderId="0" applyFont="0" applyFill="0" applyBorder="0" applyAlignment="0" applyProtection="0"/>
    <xf numFmtId="245" fontId="16" fillId="0" borderId="0" applyFont="0" applyFill="0" applyBorder="0" applyAlignment="0" applyProtection="0"/>
    <xf numFmtId="246" fontId="9" fillId="0" borderId="0" applyFont="0" applyFill="0" applyBorder="0" applyAlignment="0" applyProtection="0"/>
    <xf numFmtId="247" fontId="16" fillId="0" borderId="0" applyFont="0" applyFill="0" applyBorder="0" applyAlignment="0" applyProtection="0"/>
    <xf numFmtId="248" fontId="16" fillId="0" borderId="0">
      <protection locked="0"/>
    </xf>
    <xf numFmtId="228" fontId="136" fillId="76" borderId="0">
      <alignment horizontal="center"/>
    </xf>
    <xf numFmtId="249" fontId="134" fillId="0" borderId="0" applyFont="0" applyFill="0" applyBorder="0" applyProtection="0">
      <alignment horizontal="right"/>
    </xf>
    <xf numFmtId="250" fontId="16" fillId="0" borderId="0" applyFont="0" applyFill="0" applyBorder="0" applyAlignment="0" applyProtection="0"/>
    <xf numFmtId="176" fontId="16" fillId="0" borderId="0" applyFont="0" applyFill="0" applyBorder="0" applyAlignment="0" applyProtection="0"/>
    <xf numFmtId="0" fontId="132" fillId="0" borderId="0" applyFont="0" applyFill="0" applyBorder="0" applyProtection="0">
      <alignment horizontal="right"/>
    </xf>
    <xf numFmtId="0" fontId="132" fillId="0" borderId="0" applyFont="0" applyFill="0" applyBorder="0" applyProtection="0">
      <alignment horizontal="right"/>
    </xf>
    <xf numFmtId="0" fontId="132" fillId="0" borderId="0" applyFont="0" applyFill="0" applyBorder="0" applyProtection="0">
      <alignment horizontal="right"/>
    </xf>
    <xf numFmtId="0" fontId="16" fillId="0" borderId="0" applyFont="0" applyFill="0" applyBorder="0" applyProtection="0">
      <alignment horizontal="right"/>
    </xf>
    <xf numFmtId="167" fontId="16" fillId="0" borderId="0" applyFont="0" applyFill="0" applyBorder="0" applyProtection="0">
      <alignment horizontal="right"/>
    </xf>
    <xf numFmtId="0" fontId="16" fillId="0" borderId="119" applyBorder="0" applyAlignment="0" applyProtection="0">
      <alignment horizontal="center"/>
    </xf>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6" fillId="38" borderId="0" applyNumberFormat="0" applyBorder="0" applyAlignment="0" applyProtection="0"/>
    <xf numFmtId="0" fontId="186" fillId="38" borderId="0" applyNumberFormat="0" applyBorder="0" applyAlignment="0" applyProtection="0"/>
    <xf numFmtId="0" fontId="123" fillId="0" borderId="0"/>
    <xf numFmtId="238" fontId="114" fillId="0" borderId="0" applyNumberFormat="0" applyFont="0" applyFill="0" applyBorder="0" applyAlignment="0" applyProtection="0">
      <alignment vertical="center"/>
    </xf>
    <xf numFmtId="37" fontId="187" fillId="0" borderId="0"/>
    <xf numFmtId="0" fontId="188" fillId="0" borderId="0"/>
    <xf numFmtId="0" fontId="45" fillId="87" borderId="0" applyNumberFormat="0" applyBorder="0" applyAlignment="0">
      <alignment horizontal="right"/>
      <protection hidden="1"/>
    </xf>
    <xf numFmtId="238" fontId="189" fillId="0" borderId="0" applyNumberFormat="0" applyFill="0" applyBorder="0" applyAlignment="0" applyProtection="0">
      <alignment vertical="center"/>
    </xf>
    <xf numFmtId="1" fontId="109" fillId="0" borderId="0"/>
    <xf numFmtId="251" fontId="190" fillId="0" borderId="0"/>
    <xf numFmtId="37" fontId="106" fillId="88" borderId="0" applyFont="0" applyFill="0" applyBorder="0" applyAlignment="0" applyProtection="0"/>
    <xf numFmtId="230" fontId="16" fillId="0" borderId="0" applyFont="0" applyFill="0" applyBorder="0" applyAlignment="0"/>
    <xf numFmtId="252" fontId="136" fillId="0" borderId="0" applyFont="0" applyFill="0" applyBorder="0" applyAlignment="0"/>
    <xf numFmtId="253" fontId="136" fillId="0" borderId="0" applyFont="0" applyFill="0" applyBorder="0" applyAlignment="0"/>
    <xf numFmtId="252" fontId="136" fillId="0" borderId="0" applyFont="0" applyFill="0" applyBorder="0" applyAlignment="0"/>
    <xf numFmtId="254" fontId="9" fillId="0" borderId="0"/>
    <xf numFmtId="0" fontId="16" fillId="0" borderId="0"/>
    <xf numFmtId="0" fontId="16" fillId="0" borderId="0"/>
    <xf numFmtId="0" fontId="16" fillId="0" borderId="0"/>
    <xf numFmtId="0" fontId="16" fillId="0" borderId="0"/>
    <xf numFmtId="0" fontId="129" fillId="0" borderId="0"/>
    <xf numFmtId="0" fontId="9" fillId="0" borderId="0"/>
    <xf numFmtId="0" fontId="16" fillId="0" borderId="0"/>
    <xf numFmtId="0" fontId="9" fillId="0" borderId="0"/>
    <xf numFmtId="0" fontId="16" fillId="0" borderId="0"/>
    <xf numFmtId="0" fontId="9" fillId="0" borderId="0"/>
    <xf numFmtId="0" fontId="9" fillId="0" borderId="0"/>
    <xf numFmtId="0" fontId="9" fillId="0" borderId="0"/>
    <xf numFmtId="0" fontId="129" fillId="0" borderId="0"/>
    <xf numFmtId="0" fontId="16" fillId="0" borderId="0"/>
    <xf numFmtId="0" fontId="24" fillId="0" borderId="0"/>
    <xf numFmtId="0" fontId="9" fillId="0" borderId="0"/>
    <xf numFmtId="0" fontId="9" fillId="0" borderId="0"/>
    <xf numFmtId="0" fontId="9" fillId="0" borderId="0"/>
    <xf numFmtId="0" fontId="9" fillId="0" borderId="0"/>
    <xf numFmtId="0" fontId="16" fillId="0" borderId="37"/>
    <xf numFmtId="0" fontId="24" fillId="0" borderId="0">
      <alignment vertical="top"/>
    </xf>
    <xf numFmtId="0" fontId="24" fillId="0" borderId="0">
      <alignment vertical="top"/>
    </xf>
    <xf numFmtId="0" fontId="16" fillId="0" borderId="0"/>
    <xf numFmtId="0" fontId="9" fillId="0" borderId="0"/>
    <xf numFmtId="0" fontId="16" fillId="0" borderId="0"/>
    <xf numFmtId="0" fontId="9" fillId="0" borderId="0"/>
    <xf numFmtId="0" fontId="16" fillId="0" borderId="0"/>
    <xf numFmtId="0" fontId="16" fillId="0" borderId="0"/>
    <xf numFmtId="0" fontId="16" fillId="0" borderId="0"/>
    <xf numFmtId="0" fontId="16" fillId="0" borderId="0"/>
    <xf numFmtId="0" fontId="9" fillId="0" borderId="0"/>
    <xf numFmtId="0" fontId="16" fillId="0" borderId="0"/>
    <xf numFmtId="0" fontId="16" fillId="0" borderId="0"/>
    <xf numFmtId="0" fontId="129" fillId="0" borderId="0"/>
    <xf numFmtId="0" fontId="9" fillId="0" borderId="0"/>
    <xf numFmtId="0" fontId="129" fillId="0" borderId="0"/>
    <xf numFmtId="0" fontId="12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41" fillId="0" borderId="0"/>
    <xf numFmtId="0" fontId="16" fillId="0" borderId="0"/>
    <xf numFmtId="0" fontId="16" fillId="0" borderId="0"/>
    <xf numFmtId="0" fontId="41" fillId="0" borderId="0"/>
    <xf numFmtId="0" fontId="129" fillId="0" borderId="0"/>
    <xf numFmtId="0" fontId="16" fillId="0" borderId="0"/>
    <xf numFmtId="236" fontId="16" fillId="0" borderId="0"/>
    <xf numFmtId="0" fontId="129" fillId="0" borderId="0"/>
    <xf numFmtId="0" fontId="129" fillId="0" borderId="0"/>
    <xf numFmtId="236" fontId="16" fillId="0" borderId="0"/>
    <xf numFmtId="0" fontId="41"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9" fillId="0" borderId="0"/>
    <xf numFmtId="0" fontId="9" fillId="0" borderId="0"/>
    <xf numFmtId="0" fontId="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17"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9" fillId="0" borderId="0"/>
    <xf numFmtId="0" fontId="155" fillId="0" borderId="0"/>
    <xf numFmtId="0" fontId="16" fillId="0" borderId="0"/>
    <xf numFmtId="236" fontId="16" fillId="0" borderId="0"/>
    <xf numFmtId="236" fontId="16" fillId="0" borderId="0"/>
    <xf numFmtId="0" fontId="16" fillId="0" borderId="0"/>
    <xf numFmtId="0" fontId="12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 fillId="0" borderId="0"/>
    <xf numFmtId="236" fontId="16" fillId="0" borderId="0"/>
    <xf numFmtId="236" fontId="16" fillId="0" borderId="0"/>
    <xf numFmtId="0" fontId="12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29" fillId="0" borderId="0"/>
    <xf numFmtId="0" fontId="129" fillId="0" borderId="0"/>
    <xf numFmtId="0" fontId="129" fillId="0" borderId="0"/>
    <xf numFmtId="0" fontId="129" fillId="0" borderId="0"/>
    <xf numFmtId="0" fontId="12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6" fillId="0" borderId="0"/>
    <xf numFmtId="0" fontId="16" fillId="0" borderId="0"/>
    <xf numFmtId="0" fontId="129" fillId="0" borderId="0"/>
    <xf numFmtId="0" fontId="95" fillId="0" borderId="0"/>
    <xf numFmtId="0" fontId="129" fillId="0" borderId="0"/>
    <xf numFmtId="0" fontId="129" fillId="0" borderId="0"/>
    <xf numFmtId="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129" fillId="0" borderId="0"/>
    <xf numFmtId="0" fontId="9" fillId="0" borderId="0"/>
    <xf numFmtId="0" fontId="9" fillId="0" borderId="0"/>
    <xf numFmtId="0" fontId="9" fillId="0" borderId="0"/>
    <xf numFmtId="0" fontId="129" fillId="0" borderId="0"/>
    <xf numFmtId="0" fontId="129" fillId="0" borderId="0"/>
    <xf numFmtId="0" fontId="129" fillId="0" borderId="0"/>
    <xf numFmtId="0" fontId="129" fillId="0" borderId="0"/>
    <xf numFmtId="0" fontId="129" fillId="0" borderId="0"/>
    <xf numFmtId="0" fontId="19" fillId="0" borderId="0"/>
    <xf numFmtId="0" fontId="129" fillId="0" borderId="0"/>
    <xf numFmtId="0" fontId="95" fillId="0" borderId="0"/>
    <xf numFmtId="0" fontId="95" fillId="0" borderId="0"/>
    <xf numFmtId="0" fontId="129" fillId="0" borderId="0"/>
    <xf numFmtId="0" fontId="12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5" fillId="0" borderId="0"/>
    <xf numFmtId="0" fontId="9" fillId="0" borderId="0"/>
    <xf numFmtId="0" fontId="129" fillId="0" borderId="0"/>
    <xf numFmtId="0" fontId="16" fillId="0" borderId="0"/>
    <xf numFmtId="0" fontId="95" fillId="0" borderId="0"/>
    <xf numFmtId="0" fontId="16" fillId="0" borderId="0"/>
    <xf numFmtId="0" fontId="16" fillId="0" borderId="0"/>
    <xf numFmtId="0" fontId="95" fillId="0" borderId="0"/>
    <xf numFmtId="0" fontId="16" fillId="0" borderId="0"/>
    <xf numFmtId="0" fontId="16" fillId="0" borderId="0"/>
    <xf numFmtId="0" fontId="16" fillId="0" borderId="0"/>
    <xf numFmtId="0" fontId="16" fillId="0" borderId="0"/>
    <xf numFmtId="0" fontId="16" fillId="0" borderId="0"/>
    <xf numFmtId="0" fontId="95" fillId="0" borderId="0"/>
    <xf numFmtId="0" fontId="16" fillId="0" borderId="0"/>
    <xf numFmtId="0" fontId="129" fillId="0" borderId="0"/>
    <xf numFmtId="0" fontId="95" fillId="0" borderId="0"/>
    <xf numFmtId="0" fontId="16" fillId="0" borderId="0"/>
    <xf numFmtId="0" fontId="16" fillId="0" borderId="0"/>
    <xf numFmtId="0" fontId="117" fillId="0" borderId="0"/>
    <xf numFmtId="0" fontId="129" fillId="0" borderId="0"/>
    <xf numFmtId="0" fontId="129" fillId="0" borderId="0"/>
    <xf numFmtId="0" fontId="129" fillId="0" borderId="0"/>
    <xf numFmtId="0" fontId="12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2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29" fillId="0" borderId="0"/>
    <xf numFmtId="0" fontId="129" fillId="0" borderId="0"/>
    <xf numFmtId="0" fontId="12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9" fillId="0" borderId="0"/>
    <xf numFmtId="236" fontId="16" fillId="0" borderId="0"/>
    <xf numFmtId="236" fontId="16" fillId="0" borderId="0"/>
    <xf numFmtId="0" fontId="16" fillId="0" borderId="0"/>
    <xf numFmtId="236"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191" fillId="0" borderId="0"/>
    <xf numFmtId="0" fontId="191" fillId="0" borderId="0"/>
    <xf numFmtId="236" fontId="16" fillId="0" borderId="0"/>
    <xf numFmtId="236" fontId="16" fillId="0" borderId="0"/>
    <xf numFmtId="0" fontId="117"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54" fontId="9" fillId="0" borderId="0"/>
    <xf numFmtId="0" fontId="9" fillId="0" borderId="0"/>
    <xf numFmtId="0" fontId="135" fillId="0" borderId="0"/>
    <xf numFmtId="236" fontId="16" fillId="0" borderId="0"/>
    <xf numFmtId="0" fontId="16" fillId="0" borderId="0"/>
    <xf numFmtId="236" fontId="16" fillId="0" borderId="0"/>
    <xf numFmtId="0" fontId="95" fillId="0" borderId="0"/>
    <xf numFmtId="0" fontId="9" fillId="0" borderId="0"/>
    <xf numFmtId="0" fontId="95" fillId="0" borderId="0"/>
    <xf numFmtId="236" fontId="16" fillId="0" borderId="0"/>
    <xf numFmtId="236" fontId="16" fillId="0" borderId="0"/>
    <xf numFmtId="236"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36" fontId="16" fillId="0" borderId="0"/>
    <xf numFmtId="236"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36" fontId="16" fillId="0" borderId="0"/>
    <xf numFmtId="236"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36" fontId="16" fillId="0" borderId="0"/>
    <xf numFmtId="236"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36" fontId="16" fillId="0" borderId="0"/>
    <xf numFmtId="236" fontId="16" fillId="0" borderId="0"/>
    <xf numFmtId="0" fontId="9" fillId="0" borderId="0"/>
    <xf numFmtId="0" fontId="9" fillId="0" borderId="0"/>
    <xf numFmtId="0" fontId="9" fillId="0" borderId="0"/>
    <xf numFmtId="236" fontId="16" fillId="0" borderId="0"/>
    <xf numFmtId="236" fontId="16" fillId="0" borderId="0"/>
    <xf numFmtId="236" fontId="16" fillId="0" borderId="0"/>
    <xf numFmtId="236" fontId="16" fillId="0" borderId="0"/>
    <xf numFmtId="0" fontId="9" fillId="0" borderId="0"/>
    <xf numFmtId="0" fontId="9" fillId="0" borderId="0"/>
    <xf numFmtId="0" fontId="9" fillId="0" borderId="0"/>
    <xf numFmtId="236" fontId="16" fillId="0" borderId="0"/>
    <xf numFmtId="236" fontId="16" fillId="0" borderId="0"/>
    <xf numFmtId="0" fontId="9" fillId="0" borderId="0"/>
    <xf numFmtId="236" fontId="16" fillId="0" borderId="0"/>
    <xf numFmtId="236" fontId="16" fillId="0" borderId="0"/>
    <xf numFmtId="236" fontId="16" fillId="0" borderId="0"/>
    <xf numFmtId="0" fontId="9" fillId="0" borderId="0"/>
    <xf numFmtId="0" fontId="16" fillId="0" borderId="0"/>
    <xf numFmtId="0" fontId="16" fillId="0" borderId="0"/>
    <xf numFmtId="0" fontId="16" fillId="0" borderId="0"/>
    <xf numFmtId="0" fontId="16" fillId="0" borderId="0"/>
    <xf numFmtId="236" fontId="16" fillId="0" borderId="0"/>
    <xf numFmtId="0" fontId="16" fillId="0" borderId="0"/>
    <xf numFmtId="0" fontId="12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6" fillId="0" borderId="0"/>
    <xf numFmtId="0" fontId="12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05"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1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6" fillId="0" borderId="0"/>
    <xf numFmtId="236" fontId="16" fillId="0" borderId="0"/>
    <xf numFmtId="236" fontId="16" fillId="0" borderId="0"/>
    <xf numFmtId="236" fontId="16" fillId="0" borderId="0"/>
    <xf numFmtId="0" fontId="16" fillId="0" borderId="0">
      <alignment wrapText="1"/>
    </xf>
    <xf numFmtId="0" fontId="16" fillId="0" borderId="0">
      <alignment wrapText="1"/>
    </xf>
    <xf numFmtId="0" fontId="117"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6" fillId="0" borderId="0"/>
    <xf numFmtId="236" fontId="16" fillId="0" borderId="0"/>
    <xf numFmtId="0" fontId="16" fillId="0" borderId="0"/>
    <xf numFmtId="0" fontId="9" fillId="0" borderId="0"/>
    <xf numFmtId="236" fontId="16" fillId="0" borderId="0"/>
    <xf numFmtId="236" fontId="16" fillId="0" borderId="0"/>
    <xf numFmtId="236" fontId="16" fillId="0" borderId="0"/>
    <xf numFmtId="236" fontId="16" fillId="0" borderId="0"/>
    <xf numFmtId="236" fontId="16" fillId="0" borderId="0"/>
    <xf numFmtId="0" fontId="9" fillId="0" borderId="0"/>
    <xf numFmtId="0" fontId="9" fillId="0" borderId="0"/>
    <xf numFmtId="0" fontId="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36"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6" fillId="0" borderId="0"/>
    <xf numFmtId="236" fontId="16" fillId="0" borderId="0"/>
    <xf numFmtId="236" fontId="16" fillId="0" borderId="0"/>
    <xf numFmtId="236" fontId="16" fillId="0" borderId="0"/>
    <xf numFmtId="0" fontId="52" fillId="0" borderId="0"/>
    <xf numFmtId="0" fontId="52" fillId="0" borderId="0"/>
    <xf numFmtId="0" fontId="16" fillId="0" borderId="0">
      <alignment wrapText="1"/>
    </xf>
    <xf numFmtId="0" fontId="16" fillId="0" borderId="0">
      <alignment wrapText="1"/>
    </xf>
    <xf numFmtId="0" fontId="16" fillId="0" borderId="0">
      <alignment wrapText="1"/>
    </xf>
    <xf numFmtId="0" fontId="52" fillId="0" borderId="0"/>
    <xf numFmtId="0" fontId="52"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9" fillId="0" borderId="0"/>
    <xf numFmtId="236" fontId="16" fillId="0" borderId="0"/>
    <xf numFmtId="0" fontId="129" fillId="0" borderId="0"/>
    <xf numFmtId="0" fontId="16" fillId="0" borderId="0">
      <alignment wrapText="1"/>
    </xf>
    <xf numFmtId="236" fontId="16" fillId="0" borderId="0"/>
    <xf numFmtId="236" fontId="16" fillId="0" borderId="0"/>
    <xf numFmtId="236" fontId="16" fillId="0" borderId="0"/>
    <xf numFmtId="0" fontId="9" fillId="0" borderId="0"/>
    <xf numFmtId="0" fontId="9" fillId="0" borderId="0"/>
    <xf numFmtId="0" fontId="9" fillId="0" borderId="0"/>
    <xf numFmtId="236" fontId="16" fillId="0" borderId="0"/>
    <xf numFmtId="236" fontId="16" fillId="0" borderId="0"/>
    <xf numFmtId="0" fontId="9" fillId="0" borderId="0"/>
    <xf numFmtId="0" fontId="9" fillId="0" borderId="0"/>
    <xf numFmtId="0" fontId="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16" fillId="0" borderId="0">
      <alignment wrapText="1"/>
    </xf>
    <xf numFmtId="0" fontId="129"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236"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54" fontId="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6" fillId="0" borderId="0"/>
    <xf numFmtId="0" fontId="16" fillId="0" borderId="0"/>
    <xf numFmtId="0" fontId="41" fillId="0" borderId="0"/>
    <xf numFmtId="0" fontId="24"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9" fillId="0" borderId="0"/>
    <xf numFmtId="0" fontId="129" fillId="0" borderId="0"/>
    <xf numFmtId="0" fontId="16" fillId="0" borderId="0"/>
    <xf numFmtId="0" fontId="16" fillId="0" borderId="0"/>
    <xf numFmtId="0" fontId="16" fillId="0" borderId="0"/>
    <xf numFmtId="0" fontId="16" fillId="0" borderId="0"/>
    <xf numFmtId="0" fontId="16" fillId="0" borderId="0"/>
    <xf numFmtId="0" fontId="24" fillId="0" borderId="0"/>
    <xf numFmtId="0" fontId="24" fillId="0" borderId="0"/>
    <xf numFmtId="236" fontId="16" fillId="0" borderId="0"/>
    <xf numFmtId="0" fontId="16" fillId="0" borderId="0"/>
    <xf numFmtId="0" fontId="129" fillId="0" borderId="0"/>
    <xf numFmtId="0" fontId="129" fillId="0" borderId="0"/>
    <xf numFmtId="0" fontId="129" fillId="0" borderId="0"/>
    <xf numFmtId="0" fontId="129"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 fillId="0" borderId="0"/>
    <xf numFmtId="0" fontId="95" fillId="0" borderId="0"/>
    <xf numFmtId="254" fontId="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6" fillId="0" borderId="0"/>
    <xf numFmtId="0" fontId="9" fillId="0" borderId="0"/>
    <xf numFmtId="0" fontId="16"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9" fillId="0" borderId="0"/>
    <xf numFmtId="0" fontId="9" fillId="0" borderId="0"/>
    <xf numFmtId="0" fontId="9" fillId="0" borderId="0"/>
    <xf numFmtId="0" fontId="129" fillId="0" borderId="0"/>
    <xf numFmtId="0" fontId="9" fillId="0" borderId="0"/>
    <xf numFmtId="0" fontId="129" fillId="0" borderId="0"/>
    <xf numFmtId="0" fontId="129" fillId="0" borderId="0"/>
    <xf numFmtId="0" fontId="129" fillId="0" borderId="0"/>
    <xf numFmtId="0" fontId="129" fillId="0" borderId="0"/>
    <xf numFmtId="0" fontId="129" fillId="0" borderId="0"/>
    <xf numFmtId="0" fontId="16" fillId="0" borderId="0"/>
    <xf numFmtId="0" fontId="129"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9" fillId="0" borderId="0"/>
    <xf numFmtId="0" fontId="9" fillId="0" borderId="0"/>
    <xf numFmtId="0" fontId="9" fillId="0" borderId="0"/>
    <xf numFmtId="0" fontId="129" fillId="0" borderId="0"/>
    <xf numFmtId="0" fontId="129" fillId="0" borderId="0"/>
    <xf numFmtId="0" fontId="129" fillId="0" borderId="0"/>
    <xf numFmtId="0" fontId="129" fillId="0" borderId="0"/>
    <xf numFmtId="0" fontId="129" fillId="0" borderId="0"/>
    <xf numFmtId="254" fontId="9" fillId="0" borderId="0"/>
    <xf numFmtId="0" fontId="24" fillId="0" borderId="0"/>
    <xf numFmtId="0" fontId="16" fillId="0" borderId="0"/>
    <xf numFmtId="0" fontId="16" fillId="0" borderId="0"/>
    <xf numFmtId="0" fontId="136" fillId="0" borderId="0"/>
    <xf numFmtId="0" fontId="9" fillId="0" borderId="0"/>
    <xf numFmtId="0" fontId="129" fillId="0" borderId="0"/>
    <xf numFmtId="255" fontId="136" fillId="0" borderId="0" applyFont="0" applyFill="0" applyBorder="0" applyAlignment="0" applyProtection="0">
      <alignment horizontal="right"/>
    </xf>
    <xf numFmtId="255" fontId="136" fillId="0" borderId="0" applyFont="0" applyFill="0" applyBorder="0" applyAlignment="0" applyProtection="0">
      <alignment horizontal="right"/>
    </xf>
    <xf numFmtId="255" fontId="136" fillId="0" borderId="0" applyFont="0" applyFill="0" applyBorder="0" applyAlignment="0" applyProtection="0">
      <alignment horizontal="right"/>
    </xf>
    <xf numFmtId="255" fontId="136" fillId="0" borderId="0" applyFont="0" applyFill="0" applyBorder="0" applyAlignment="0" applyProtection="0">
      <alignment horizontal="right"/>
    </xf>
    <xf numFmtId="255" fontId="136" fillId="0" borderId="0" applyFont="0" applyFill="0" applyBorder="0" applyAlignment="0" applyProtection="0">
      <alignment horizontal="right"/>
    </xf>
    <xf numFmtId="255" fontId="136" fillId="0" borderId="0" applyFont="0" applyFill="0" applyBorder="0" applyAlignment="0" applyProtection="0">
      <alignment horizontal="right"/>
    </xf>
    <xf numFmtId="255" fontId="136" fillId="0" borderId="0" applyFont="0" applyFill="0" applyBorder="0" applyAlignment="0" applyProtection="0">
      <alignment horizontal="right"/>
    </xf>
    <xf numFmtId="255" fontId="136" fillId="0" borderId="0" applyFont="0" applyFill="0" applyBorder="0" applyAlignment="0" applyProtection="0">
      <alignment horizontal="right"/>
    </xf>
    <xf numFmtId="0" fontId="192" fillId="0" borderId="0"/>
    <xf numFmtId="0" fontId="16" fillId="0" borderId="0"/>
    <xf numFmtId="0" fontId="193" fillId="0" borderId="0"/>
    <xf numFmtId="256" fontId="136" fillId="0" borderId="0" applyFont="0" applyFill="0" applyBorder="0" applyAlignment="0" applyProtection="0"/>
    <xf numFmtId="0" fontId="111" fillId="42" borderId="101" applyNumberFormat="0" applyFont="0" applyAlignment="0" applyProtection="0"/>
    <xf numFmtId="0" fontId="9" fillId="42" borderId="101" applyNumberFormat="0" applyFont="0" applyAlignment="0" applyProtection="0"/>
    <xf numFmtId="0" fontId="52" fillId="42" borderId="101" applyNumberFormat="0" applyFont="0" applyAlignment="0" applyProtection="0"/>
    <xf numFmtId="0" fontId="9" fillId="42" borderId="101" applyNumberFormat="0" applyFont="0" applyAlignment="0" applyProtection="0"/>
    <xf numFmtId="0" fontId="52"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11" fillId="42" borderId="101" applyNumberFormat="0" applyFont="0" applyAlignment="0" applyProtection="0"/>
    <xf numFmtId="0" fontId="9" fillId="42" borderId="101" applyNumberFormat="0" applyFont="0" applyAlignment="0" applyProtection="0"/>
    <xf numFmtId="0" fontId="111" fillId="42" borderId="101" applyNumberFormat="0" applyFont="0" applyAlignment="0" applyProtection="0"/>
    <xf numFmtId="0" fontId="9" fillId="42" borderId="101" applyNumberFormat="0" applyFont="0" applyAlignment="0" applyProtection="0"/>
    <xf numFmtId="0" fontId="111" fillId="42" borderId="101" applyNumberFormat="0" applyFont="0" applyAlignment="0" applyProtection="0"/>
    <xf numFmtId="0" fontId="9" fillId="42" borderId="101" applyNumberFormat="0" applyFont="0" applyAlignment="0" applyProtection="0"/>
    <xf numFmtId="0" fontId="111"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257" fontId="195" fillId="0" borderId="0" applyBorder="0" applyProtection="0">
      <alignment horizontal="right"/>
    </xf>
    <xf numFmtId="257" fontId="196" fillId="89" borderId="0" applyBorder="0" applyProtection="0">
      <alignment horizontal="right"/>
    </xf>
    <xf numFmtId="257" fontId="197" fillId="0" borderId="35" applyBorder="0"/>
    <xf numFmtId="257" fontId="195" fillId="0" borderId="0" applyBorder="0" applyProtection="0">
      <alignment horizontal="right"/>
    </xf>
    <xf numFmtId="258" fontId="195" fillId="0" borderId="0" applyBorder="0" applyProtection="0">
      <alignment horizontal="right"/>
    </xf>
    <xf numFmtId="258" fontId="198" fillId="89" borderId="0" applyProtection="0">
      <alignment horizontal="right"/>
    </xf>
    <xf numFmtId="37" fontId="104" fillId="0" borderId="0" applyFill="0" applyBorder="0" applyProtection="0">
      <alignment horizontal="right"/>
    </xf>
    <xf numFmtId="189" fontId="106" fillId="0" borderId="0" applyFont="0" applyFill="0" applyBorder="0" applyProtection="0">
      <alignment horizontal="right"/>
    </xf>
    <xf numFmtId="259" fontId="195" fillId="0" borderId="0" applyFill="0" applyBorder="0" applyProtection="0"/>
    <xf numFmtId="0" fontId="122" fillId="76" borderId="0">
      <alignment horizontal="right"/>
    </xf>
    <xf numFmtId="0" fontId="16" fillId="0" borderId="0">
      <alignment horizontal="right"/>
    </xf>
    <xf numFmtId="0" fontId="199" fillId="40" borderId="98" applyNumberFormat="0" applyAlignment="0" applyProtection="0"/>
    <xf numFmtId="0" fontId="199" fillId="40" borderId="98" applyNumberFormat="0" applyAlignment="0" applyProtection="0"/>
    <xf numFmtId="0" fontId="199" fillId="40" borderId="98" applyNumberFormat="0" applyAlignment="0" applyProtection="0"/>
    <xf numFmtId="0" fontId="199" fillId="40" borderId="98" applyNumberFormat="0" applyAlignment="0" applyProtection="0"/>
    <xf numFmtId="0" fontId="199" fillId="40" borderId="98" applyNumberFormat="0" applyAlignment="0" applyProtection="0"/>
    <xf numFmtId="0" fontId="200" fillId="40" borderId="98" applyNumberFormat="0" applyAlignment="0" applyProtection="0"/>
    <xf numFmtId="0" fontId="200" fillId="40" borderId="98" applyNumberFormat="0" applyAlignment="0" applyProtection="0"/>
    <xf numFmtId="0" fontId="201" fillId="0" borderId="0" applyProtection="0">
      <alignment horizontal="left"/>
    </xf>
    <xf numFmtId="0" fontId="201" fillId="0" borderId="0" applyFill="0" applyBorder="0" applyProtection="0">
      <alignment horizontal="left"/>
    </xf>
    <xf numFmtId="0" fontId="202" fillId="0" borderId="0" applyFill="0" applyBorder="0" applyProtection="0">
      <alignment horizontal="left"/>
    </xf>
    <xf numFmtId="1" fontId="203" fillId="0" borderId="0" applyProtection="0">
      <alignment horizontal="right" vertical="center"/>
    </xf>
    <xf numFmtId="238" fontId="204" fillId="0" borderId="6">
      <alignment vertical="center"/>
    </xf>
    <xf numFmtId="2" fontId="125" fillId="0" borderId="0"/>
    <xf numFmtId="234" fontId="205" fillId="0" borderId="0" applyFill="0" applyBorder="0" applyAlignment="0" applyProtection="0"/>
    <xf numFmtId="169" fontId="16" fillId="0" borderId="0" applyFont="0" applyFill="0" applyBorder="0" applyAlignment="0" applyProtection="0"/>
    <xf numFmtId="260" fontId="105" fillId="0" borderId="0" applyFont="0" applyFill="0" applyBorder="0" applyAlignment="0" applyProtection="0"/>
    <xf numFmtId="261" fontId="206" fillId="76" borderId="37" applyFill="0" applyBorder="0" applyAlignment="0" applyProtection="0">
      <alignment horizontal="right"/>
      <protection locked="0"/>
    </xf>
    <xf numFmtId="262" fontId="206" fillId="81" borderId="0" applyFill="0" applyBorder="0" applyAlignment="0" applyProtection="0">
      <protection hidden="1"/>
    </xf>
    <xf numFmtId="10" fontId="16" fillId="0" borderId="0" applyFont="0" applyFill="0" applyBorder="0" applyAlignment="0" applyProtection="0"/>
    <xf numFmtId="10" fontId="16" fillId="0" borderId="0" applyFont="0" applyFill="0" applyBorder="0" applyAlignment="0" applyProtection="0"/>
    <xf numFmtId="263" fontId="195" fillId="0" borderId="0" applyBorder="0" applyProtection="0">
      <alignment horizontal="right"/>
    </xf>
    <xf numFmtId="263" fontId="196" fillId="89" borderId="0" applyProtection="0">
      <alignment horizontal="right"/>
    </xf>
    <xf numFmtId="263" fontId="195" fillId="0" borderId="0" applyFont="0" applyBorder="0" applyProtection="0">
      <alignment horizontal="right"/>
    </xf>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234"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16" fillId="0" borderId="0" applyFont="0" applyFill="0" applyBorder="0" applyAlignment="0" applyProtection="0"/>
    <xf numFmtId="9" fontId="24"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264" fontId="125" fillId="0" borderId="0" applyFont="0" applyFill="0" applyBorder="0" applyProtection="0">
      <alignment horizontal="right"/>
    </xf>
    <xf numFmtId="9" fontId="16" fillId="0" borderId="0"/>
    <xf numFmtId="265" fontId="16" fillId="0" borderId="0" applyFill="0" applyBorder="0">
      <alignment horizontal="right"/>
      <protection locked="0"/>
    </xf>
    <xf numFmtId="1" fontId="109" fillId="0" borderId="0"/>
    <xf numFmtId="248" fontId="16" fillId="0" borderId="0">
      <protection locked="0"/>
    </xf>
    <xf numFmtId="234" fontId="16" fillId="0" borderId="0" applyFont="0" applyFill="0" applyBorder="0" applyAlignment="0" applyProtection="0"/>
    <xf numFmtId="207" fontId="105" fillId="0" borderId="0" applyFill="0" applyBorder="0" applyAlignment="0"/>
    <xf numFmtId="208" fontId="105" fillId="0" borderId="0" applyFill="0" applyBorder="0" applyAlignment="0"/>
    <xf numFmtId="207" fontId="105" fillId="0" borderId="0" applyFill="0" applyBorder="0" applyAlignment="0"/>
    <xf numFmtId="209" fontId="16" fillId="0" borderId="0" applyFill="0" applyBorder="0" applyAlignment="0"/>
    <xf numFmtId="208" fontId="105" fillId="0" borderId="0" applyFill="0" applyBorder="0" applyAlignment="0"/>
    <xf numFmtId="10" fontId="125" fillId="0" borderId="0"/>
    <xf numFmtId="10" fontId="125" fillId="84" borderId="0"/>
    <xf numFmtId="9" fontId="125" fillId="0" borderId="0" applyFont="0" applyFill="0" applyBorder="0" applyAlignment="0" applyProtection="0"/>
    <xf numFmtId="167" fontId="24" fillId="0" borderId="0"/>
    <xf numFmtId="266" fontId="207" fillId="81" borderId="0" applyBorder="0" applyAlignment="0">
      <protection hidden="1"/>
    </xf>
    <xf numFmtId="1" fontId="207" fillId="81" borderId="0">
      <alignment horizontal="center"/>
    </xf>
    <xf numFmtId="0" fontId="129" fillId="0" borderId="0" applyNumberFormat="0" applyFont="0" applyFill="0" applyBorder="0" applyAlignment="0" applyProtection="0">
      <alignment horizontal="left"/>
    </xf>
    <xf numFmtId="15" fontId="129" fillId="0" borderId="0" applyFont="0" applyFill="0" applyBorder="0" applyAlignment="0" applyProtection="0"/>
    <xf numFmtId="4" fontId="129" fillId="0" borderId="0" applyFont="0" applyFill="0" applyBorder="0" applyAlignment="0" applyProtection="0"/>
    <xf numFmtId="0" fontId="178" fillId="0" borderId="107">
      <alignment horizontal="center"/>
    </xf>
    <xf numFmtId="3" fontId="129" fillId="0" borderId="0" applyFont="0" applyFill="0" applyBorder="0" applyAlignment="0" applyProtection="0"/>
    <xf numFmtId="0" fontId="129" fillId="90" borderId="0" applyNumberFormat="0" applyFont="0" applyBorder="0" applyAlignment="0" applyProtection="0"/>
    <xf numFmtId="0" fontId="129" fillId="0" borderId="0">
      <alignment horizontal="right"/>
      <protection locked="0"/>
    </xf>
    <xf numFmtId="230" fontId="208" fillId="0" borderId="0" applyNumberFormat="0" applyFill="0" applyBorder="0" applyAlignment="0" applyProtection="0">
      <alignment horizontal="left"/>
    </xf>
    <xf numFmtId="0" fontId="209" fillId="79" borderId="0"/>
    <xf numFmtId="0" fontId="109" fillId="0" borderId="0" applyNumberFormat="0" applyFill="0" applyBorder="0" applyProtection="0">
      <alignment horizontal="right" vertical="center"/>
    </xf>
    <xf numFmtId="0" fontId="210" fillId="0" borderId="120">
      <alignment vertical="center"/>
    </xf>
    <xf numFmtId="267" fontId="16" fillId="0" borderId="0" applyFill="0" applyBorder="0">
      <alignment horizontal="right"/>
      <protection hidden="1"/>
    </xf>
    <xf numFmtId="0" fontId="211" fillId="78" borderId="37">
      <alignment horizontal="center" vertical="center" wrapText="1"/>
      <protection hidden="1"/>
    </xf>
    <xf numFmtId="0" fontId="129" fillId="91" borderId="121"/>
    <xf numFmtId="0" fontId="105" fillId="92" borderId="0" applyNumberFormat="0" applyFont="0" applyBorder="0" applyAlignment="0" applyProtection="0"/>
    <xf numFmtId="42" fontId="212" fillId="0" borderId="0" applyFill="0" applyBorder="0" applyAlignment="0" applyProtection="0"/>
    <xf numFmtId="41" fontId="213" fillId="0" borderId="0"/>
    <xf numFmtId="0" fontId="136" fillId="0" borderId="0"/>
    <xf numFmtId="0" fontId="214" fillId="0" borderId="0">
      <alignment horizontal="right"/>
    </xf>
    <xf numFmtId="0" fontId="143" fillId="0" borderId="0">
      <alignment horizontal="left"/>
    </xf>
    <xf numFmtId="234" fontId="215" fillId="0" borderId="115"/>
    <xf numFmtId="268" fontId="114" fillId="86" borderId="0" applyFont="0" applyBorder="0"/>
    <xf numFmtId="0" fontId="216" fillId="0" borderId="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6" fillId="0" borderId="0">
      <alignment vertical="top"/>
    </xf>
    <xf numFmtId="41" fontId="16" fillId="0" borderId="0" applyFont="0" applyFill="0" applyBorder="0" applyAlignment="0" applyProtection="0"/>
    <xf numFmtId="0" fontId="45" fillId="0" borderId="0">
      <alignment vertical="top"/>
    </xf>
    <xf numFmtId="0" fontId="105" fillId="0" borderId="0">
      <alignment vertical="top"/>
    </xf>
    <xf numFmtId="0" fontId="10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0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0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4" fontId="16" fillId="0" borderId="0" applyFont="0" applyFill="0" applyBorder="0" applyAlignment="0" applyProtection="0"/>
    <xf numFmtId="0" fontId="10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17" fillId="92" borderId="37" applyNumberFormat="0" applyProtection="0">
      <alignment horizontal="center" vertical="center"/>
    </xf>
    <xf numFmtId="0" fontId="105" fillId="0" borderId="0">
      <alignment vertical="top"/>
    </xf>
    <xf numFmtId="0" fontId="15" fillId="92" borderId="37" applyNumberFormat="0" applyProtection="0">
      <alignment horizontal="center" vertical="center" wrapText="1"/>
    </xf>
    <xf numFmtId="0" fontId="15" fillId="92" borderId="37" applyNumberFormat="0" applyProtection="0">
      <alignment horizontal="center" vertical="center"/>
    </xf>
    <xf numFmtId="0" fontId="15" fillId="92" borderId="37" applyNumberFormat="0" applyProtection="0">
      <alignment horizontal="center" vertical="center" wrapText="1"/>
    </xf>
    <xf numFmtId="0" fontId="218" fillId="0" borderId="0" applyNumberFormat="0" applyFill="0" applyBorder="0" applyAlignment="0" applyProtection="0"/>
    <xf numFmtId="0" fontId="15" fillId="71" borderId="37" applyNumberFormat="0" applyProtection="0">
      <alignment horizontal="left" vertical="center" wrapText="1"/>
    </xf>
    <xf numFmtId="0" fontId="105" fillId="0" borderId="0">
      <alignment vertical="top"/>
    </xf>
    <xf numFmtId="0" fontId="105" fillId="0" borderId="0">
      <alignment vertical="top"/>
    </xf>
    <xf numFmtId="0" fontId="59" fillId="0" borderId="0" applyNumberFormat="0" applyFill="0" applyBorder="0" applyAlignment="0" applyProtection="0"/>
    <xf numFmtId="254" fontId="15" fillId="93" borderId="37" applyNumberFormat="0" applyProtection="0">
      <alignment horizontal="center" vertical="center" wrapText="1"/>
    </xf>
    <xf numFmtId="0" fontId="16" fillId="25" borderId="37" applyNumberFormat="0" applyProtection="0">
      <alignment horizontal="left" vertical="center" wrapText="1"/>
    </xf>
    <xf numFmtId="0" fontId="105" fillId="0" borderId="0">
      <alignment vertical="top"/>
    </xf>
    <xf numFmtId="0" fontId="15" fillId="71" borderId="37" applyNumberFormat="0" applyProtection="0">
      <alignment horizontal="left" vertical="center" wrapText="1"/>
    </xf>
    <xf numFmtId="0" fontId="105" fillId="0" borderId="0">
      <alignment vertical="top"/>
    </xf>
    <xf numFmtId="0" fontId="105" fillId="0" borderId="0">
      <alignment vertical="top"/>
    </xf>
    <xf numFmtId="0" fontId="219" fillId="94" borderId="0" applyNumberFormat="0" applyBorder="0" applyAlignment="0" applyProtection="0"/>
    <xf numFmtId="0" fontId="105" fillId="0" borderId="0">
      <alignment vertical="top"/>
    </xf>
    <xf numFmtId="0" fontId="105" fillId="0" borderId="0">
      <alignment vertical="top"/>
    </xf>
    <xf numFmtId="0" fontId="105" fillId="0" borderId="0">
      <alignment vertical="top"/>
    </xf>
    <xf numFmtId="43" fontId="104"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182" fontId="16"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44" fontId="16"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269" fontId="125"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269" fontId="125"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24" fillId="0" borderId="0" applyNumberFormat="0" applyBorder="0" applyAlignment="0"/>
    <xf numFmtId="0" fontId="220" fillId="0" borderId="0" applyNumberFormat="0" applyBorder="0" applyAlignment="0"/>
    <xf numFmtId="0" fontId="221" fillId="0" borderId="0" applyNumberFormat="0" applyBorder="0" applyAlignment="0"/>
    <xf numFmtId="0" fontId="124" fillId="0" borderId="0" applyNumberFormat="0" applyFill="0" applyBorder="0" applyProtection="0">
      <alignment horizontal="left" vertical="center"/>
    </xf>
    <xf numFmtId="0" fontId="124" fillId="0" borderId="35" applyNumberFormat="0" applyFill="0" applyProtection="0">
      <alignment horizontal="left" vertical="center"/>
    </xf>
    <xf numFmtId="270" fontId="114" fillId="95" borderId="0" applyNumberFormat="0" applyFont="0" applyBorder="0">
      <alignment horizontal="center" vertical="center"/>
      <protection locked="0"/>
    </xf>
    <xf numFmtId="9" fontId="16" fillId="0" borderId="0"/>
    <xf numFmtId="0" fontId="126" fillId="0" borderId="0" applyFill="0" applyBorder="0" applyProtection="0">
      <alignment horizontal="center" vertical="center"/>
    </xf>
    <xf numFmtId="0" fontId="222" fillId="0" borderId="0" applyBorder="0" applyProtection="0">
      <alignment vertical="center"/>
    </xf>
    <xf numFmtId="167" fontId="16" fillId="0" borderId="6" applyBorder="0" applyProtection="0">
      <alignment horizontal="right" vertical="center"/>
    </xf>
    <xf numFmtId="0" fontId="223" fillId="96" borderId="0" applyBorder="0" applyProtection="0">
      <alignment horizontal="centerContinuous" vertical="center"/>
    </xf>
    <xf numFmtId="0" fontId="223" fillId="94" borderId="6" applyBorder="0" applyProtection="0">
      <alignment horizontal="centerContinuous" vertical="center"/>
    </xf>
    <xf numFmtId="0" fontId="224" fillId="0" borderId="0"/>
    <xf numFmtId="0" fontId="126" fillId="0" borderId="0" applyFill="0" applyBorder="0" applyProtection="0"/>
    <xf numFmtId="0" fontId="193" fillId="0" borderId="0"/>
    <xf numFmtId="0" fontId="225" fillId="0" borderId="0" applyFill="0" applyBorder="0" applyProtection="0">
      <alignment horizontal="left"/>
    </xf>
    <xf numFmtId="0" fontId="226" fillId="0" borderId="0" applyFill="0" applyBorder="0" applyProtection="0">
      <alignment horizontal="left" vertical="top"/>
    </xf>
    <xf numFmtId="0" fontId="227" fillId="0" borderId="0">
      <alignment horizontal="centerContinuous"/>
    </xf>
    <xf numFmtId="238" fontId="16" fillId="25" borderId="122" applyNumberFormat="0" applyAlignment="0">
      <alignment vertical="center"/>
    </xf>
    <xf numFmtId="238" fontId="228" fillId="97" borderId="123" applyNumberFormat="0" applyBorder="0" applyAlignment="0" applyProtection="0">
      <alignment vertical="center"/>
    </xf>
    <xf numFmtId="238" fontId="16" fillId="25" borderId="122" applyNumberFormat="0" applyProtection="0">
      <alignment horizontal="centerContinuous" vertical="center"/>
    </xf>
    <xf numFmtId="238" fontId="229" fillId="98" borderId="0" applyNumberFormat="0" applyBorder="0" applyAlignment="0" applyProtection="0">
      <alignment vertical="center"/>
    </xf>
    <xf numFmtId="238" fontId="16" fillId="97" borderId="0" applyBorder="0" applyAlignment="0" applyProtection="0">
      <alignment vertical="center"/>
    </xf>
    <xf numFmtId="49" fontId="104" fillId="0" borderId="6">
      <alignment vertical="center"/>
    </xf>
    <xf numFmtId="0" fontId="230" fillId="0" borderId="0"/>
    <xf numFmtId="0" fontId="231" fillId="0" borderId="0"/>
    <xf numFmtId="49" fontId="24" fillId="0" borderId="0" applyFill="0" applyBorder="0" applyAlignment="0"/>
    <xf numFmtId="271" fontId="105" fillId="0" borderId="0" applyFill="0" applyBorder="0" applyAlignment="0"/>
    <xf numFmtId="272" fontId="105" fillId="0" borderId="0" applyFill="0" applyBorder="0" applyAlignment="0"/>
    <xf numFmtId="0" fontId="108" fillId="0" borderId="0" applyNumberFormat="0" applyFont="0" applyFill="0" applyBorder="0" applyProtection="0">
      <alignment horizontal="left" vertical="top" wrapText="1"/>
    </xf>
    <xf numFmtId="18" fontId="136" fillId="0" borderId="0" applyFill="0" applyBorder="0" applyAlignment="0" applyProtection="0"/>
    <xf numFmtId="0" fontId="105" fillId="0" borderId="0" applyNumberFormat="0" applyFill="0" applyBorder="0" applyAlignment="0" applyProtection="0"/>
    <xf numFmtId="0" fontId="109" fillId="0" borderId="0" applyNumberFormat="0" applyFill="0" applyBorder="0" applyAlignment="0" applyProtection="0"/>
    <xf numFmtId="40" fontId="232" fillId="0" borderId="0"/>
    <xf numFmtId="0" fontId="233" fillId="0" borderId="0" applyNumberFormat="0" applyBorder="0" applyAlignment="0" applyProtection="0"/>
    <xf numFmtId="0" fontId="233" fillId="0" borderId="0" applyNumberFormat="0" applyBorder="0" applyAlignment="0" applyProtection="0"/>
    <xf numFmtId="0" fontId="234" fillId="0" borderId="0">
      <alignment horizontal="left"/>
    </xf>
    <xf numFmtId="273" fontId="235" fillId="94" borderId="0" applyNumberFormat="0" applyProtection="0">
      <alignment horizontal="left" vertical="center"/>
    </xf>
    <xf numFmtId="0" fontId="236" fillId="0" borderId="0" applyNumberFormat="0" applyProtection="0">
      <alignment horizontal="left" vertical="center"/>
    </xf>
    <xf numFmtId="0" fontId="129" fillId="0" borderId="0" applyBorder="0"/>
    <xf numFmtId="1" fontId="105" fillId="83" borderId="0" applyNumberFormat="0" applyFont="0" applyBorder="0" applyProtection="0">
      <alignment horizontal="left"/>
    </xf>
    <xf numFmtId="274" fontId="16" fillId="0" borderId="0" applyNumberFormat="0" applyFill="0" applyBorder="0" applyProtection="0">
      <alignment vertical="top"/>
    </xf>
    <xf numFmtId="0" fontId="4"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237" fillId="0" borderId="102" applyNumberFormat="0" applyFill="0" applyAlignment="0" applyProtection="0"/>
    <xf numFmtId="39" fontId="16" fillId="0" borderId="104">
      <protection locked="0"/>
    </xf>
    <xf numFmtId="6" fontId="227" fillId="0" borderId="104" applyFill="0" applyAlignment="0" applyProtection="0"/>
    <xf numFmtId="167" fontId="110" fillId="0" borderId="124"/>
    <xf numFmtId="0" fontId="238" fillId="0" borderId="0">
      <alignment horizontal="fill"/>
    </xf>
    <xf numFmtId="275" fontId="207" fillId="81" borderId="12" applyBorder="0">
      <alignment horizontal="right" vertical="center"/>
      <protection locked="0"/>
    </xf>
    <xf numFmtId="42" fontId="16" fillId="0" borderId="0" applyFont="0" applyFill="0" applyBorder="0" applyAlignment="0" applyProtection="0"/>
    <xf numFmtId="276" fontId="16" fillId="0" borderId="0" applyFont="0" applyFill="0" applyBorder="0" applyAlignment="0" applyProtection="0"/>
    <xf numFmtId="42" fontId="16" fillId="0" borderId="0" applyFont="0" applyFill="0" applyBorder="0" applyAlignment="0" applyProtection="0"/>
    <xf numFmtId="44" fontId="16" fillId="0" borderId="0" applyFont="0" applyFill="0" applyBorder="0" applyAlignment="0" applyProtection="0"/>
    <xf numFmtId="274" fontId="239" fillId="97" borderId="0" applyNumberFormat="0" applyBorder="0" applyProtection="0">
      <alignment horizontal="centerContinuous" vertical="center"/>
    </xf>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240" fillId="0" borderId="0" applyNumberFormat="0" applyFill="0" applyBorder="0" applyAlignment="0" applyProtection="0"/>
    <xf numFmtId="0" fontId="240" fillId="0" borderId="0" applyNumberFormat="0" applyFill="0" applyBorder="0" applyAlignment="0" applyProtection="0"/>
    <xf numFmtId="0" fontId="241" fillId="0" borderId="0"/>
    <xf numFmtId="1" fontId="241" fillId="0" borderId="0"/>
    <xf numFmtId="277" fontId="125" fillId="0" borderId="0" applyFont="0" applyFill="0" applyBorder="0" applyProtection="0">
      <alignment horizontal="right"/>
    </xf>
    <xf numFmtId="278" fontId="16" fillId="0" borderId="0"/>
    <xf numFmtId="279" fontId="195" fillId="0" borderId="0" applyFill="0" applyBorder="0" applyProtection="0"/>
    <xf numFmtId="0" fontId="16" fillId="0" borderId="0">
      <alignment horizontal="center"/>
    </xf>
    <xf numFmtId="280" fontId="104" fillId="0" borderId="6">
      <alignment horizontal="right"/>
    </xf>
    <xf numFmtId="281" fontId="16" fillId="0" borderId="0" applyFont="0" applyFill="0" applyBorder="0" applyAlignment="0" applyProtection="0"/>
    <xf numFmtId="282" fontId="116" fillId="0" borderId="0" applyFont="0" applyFill="0" applyBorder="0" applyProtection="0">
      <alignment horizontal="right"/>
    </xf>
    <xf numFmtId="0" fontId="16" fillId="0" borderId="0"/>
    <xf numFmtId="166" fontId="16" fillId="0" borderId="0" applyFont="0" applyFill="0" applyBorder="0" applyAlignment="0" applyProtection="0"/>
    <xf numFmtId="254" fontId="16" fillId="0" borderId="0"/>
    <xf numFmtId="0" fontId="57" fillId="0" borderId="0"/>
    <xf numFmtId="0" fontId="86" fillId="0" borderId="0" applyNumberFormat="0" applyFill="0" applyBorder="0" applyAlignment="0" applyProtection="0"/>
    <xf numFmtId="0" fontId="86" fillId="0" borderId="0" applyNumberFormat="0" applyFill="0" applyBorder="0" applyAlignment="0" applyProtection="0"/>
  </cellStyleXfs>
  <cellXfs count="767">
    <xf numFmtId="0" fontId="0" fillId="0" borderId="0" xfId="0"/>
    <xf numFmtId="0" fontId="11" fillId="2" borderId="0" xfId="0" applyFont="1" applyFill="1" applyBorder="1" applyAlignment="1">
      <alignment horizontal="right" vertical="top"/>
    </xf>
    <xf numFmtId="0" fontId="0" fillId="2" borderId="0" xfId="0" applyFill="1"/>
    <xf numFmtId="0" fontId="3" fillId="2" borderId="0" xfId="0" applyFont="1" applyFill="1"/>
    <xf numFmtId="0" fontId="41" fillId="2" borderId="0" xfId="0" applyFont="1" applyFill="1"/>
    <xf numFmtId="0" fontId="6" fillId="2" borderId="0" xfId="0" applyFont="1" applyFill="1"/>
    <xf numFmtId="0" fontId="39" fillId="2" borderId="0" xfId="0" applyFont="1" applyFill="1"/>
    <xf numFmtId="0" fontId="42" fillId="2" borderId="0" xfId="0" applyFont="1" applyFill="1" applyAlignment="1"/>
    <xf numFmtId="0" fontId="10" fillId="2" borderId="0" xfId="0" applyFont="1" applyFill="1"/>
    <xf numFmtId="0" fontId="6" fillId="2" borderId="0" xfId="0" applyFont="1" applyFill="1" applyAlignment="1">
      <alignment wrapText="1"/>
    </xf>
    <xf numFmtId="172" fontId="16" fillId="2" borderId="0" xfId="0" applyNumberFormat="1" applyFont="1" applyFill="1" applyBorder="1" applyProtection="1"/>
    <xf numFmtId="0" fontId="45" fillId="2" borderId="0" xfId="0" applyFont="1" applyFill="1"/>
    <xf numFmtId="172" fontId="45" fillId="2" borderId="0" xfId="0" applyNumberFormat="1" applyFont="1" applyFill="1" applyBorder="1" applyProtection="1"/>
    <xf numFmtId="0" fontId="44" fillId="2" borderId="0" xfId="0" applyFont="1" applyFill="1" applyAlignment="1">
      <alignment vertical="center" wrapText="1"/>
    </xf>
    <xf numFmtId="0" fontId="2" fillId="2" borderId="0" xfId="0" applyFont="1" applyFill="1" applyBorder="1"/>
    <xf numFmtId="0" fontId="38" fillId="2" borderId="0" xfId="0" applyFont="1" applyFill="1"/>
    <xf numFmtId="0" fontId="8" fillId="2" borderId="0" xfId="0" applyFont="1" applyFill="1"/>
    <xf numFmtId="0" fontId="4" fillId="2" borderId="0" xfId="0" applyFont="1" applyFill="1"/>
    <xf numFmtId="0" fontId="0" fillId="2" borderId="0" xfId="0" applyFill="1" applyAlignment="1">
      <alignment wrapText="1"/>
    </xf>
    <xf numFmtId="0" fontId="37" fillId="2" borderId="0" xfId="0" applyFont="1" applyFill="1" applyAlignment="1">
      <alignment horizontal="center"/>
    </xf>
    <xf numFmtId="0" fontId="37" fillId="2" borderId="0" xfId="0" applyFont="1" applyFill="1" applyAlignment="1">
      <alignment horizontal="center" wrapText="1"/>
    </xf>
    <xf numFmtId="0" fontId="17" fillId="2" borderId="0" xfId="0" applyFont="1" applyFill="1"/>
    <xf numFmtId="0" fontId="16"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2" fillId="2" borderId="0" xfId="0" applyFont="1" applyFill="1"/>
    <xf numFmtId="174" fontId="4" fillId="2" borderId="0" xfId="0" applyNumberFormat="1" applyFont="1" applyFill="1"/>
    <xf numFmtId="174" fontId="0" fillId="2" borderId="0" xfId="0" applyNumberFormat="1" applyFont="1" applyFill="1"/>
    <xf numFmtId="0" fontId="16" fillId="2" borderId="2" xfId="53" applyFont="1" applyFill="1" applyBorder="1" applyAlignment="1">
      <alignment horizontal="center"/>
    </xf>
    <xf numFmtId="2" fontId="16" fillId="2" borderId="2" xfId="53" applyNumberFormat="1" applyFont="1" applyFill="1" applyBorder="1" applyAlignment="1">
      <alignment horizontal="center"/>
    </xf>
    <xf numFmtId="0" fontId="16" fillId="2" borderId="0" xfId="53" applyFont="1" applyFill="1" applyBorder="1" applyAlignment="1">
      <alignment horizontal="center"/>
    </xf>
    <xf numFmtId="0" fontId="51" fillId="2" borderId="0" xfId="0" applyFont="1" applyFill="1" applyAlignment="1">
      <alignment vertical="top"/>
    </xf>
    <xf numFmtId="0" fontId="10" fillId="2" borderId="0" xfId="0" applyFont="1" applyFill="1" applyAlignment="1">
      <alignment vertical="top"/>
    </xf>
    <xf numFmtId="0" fontId="40" fillId="2" borderId="0" xfId="0" applyFont="1" applyFill="1" applyAlignment="1">
      <alignment horizontal="center" wrapText="1"/>
    </xf>
    <xf numFmtId="0" fontId="0" fillId="2" borderId="0" xfId="0" applyFont="1" applyFill="1" applyAlignment="1">
      <alignment wrapText="1"/>
    </xf>
    <xf numFmtId="0" fontId="47" fillId="2" borderId="0" xfId="0" applyFont="1" applyFill="1" applyBorder="1" applyAlignment="1">
      <alignment horizontal="left" vertical="center" wrapText="1"/>
    </xf>
    <xf numFmtId="0" fontId="47" fillId="2" borderId="0" xfId="0" applyFont="1" applyFill="1" applyBorder="1" applyAlignment="1">
      <alignment horizontal="center"/>
    </xf>
    <xf numFmtId="172" fontId="47" fillId="2" borderId="0" xfId="0" applyNumberFormat="1" applyFont="1" applyFill="1" applyBorder="1" applyAlignment="1" applyProtection="1">
      <alignment horizontal="center"/>
      <protection locked="0"/>
    </xf>
    <xf numFmtId="0" fontId="10" fillId="2" borderId="0" xfId="0" applyFont="1" applyFill="1" applyBorder="1"/>
    <xf numFmtId="0" fontId="0" fillId="2" borderId="0" xfId="0" applyFont="1" applyFill="1" applyAlignment="1">
      <alignment horizontal="center" wrapText="1"/>
    </xf>
    <xf numFmtId="0" fontId="43" fillId="2" borderId="0" xfId="0" applyFont="1" applyFill="1"/>
    <xf numFmtId="0" fontId="42" fillId="2" borderId="0" xfId="0" applyFont="1" applyFill="1" applyAlignment="1">
      <alignment vertical="center"/>
    </xf>
    <xf numFmtId="0" fontId="0" fillId="2" borderId="0" xfId="0" applyFill="1" applyBorder="1"/>
    <xf numFmtId="0" fontId="18" fillId="2" borderId="0" xfId="0" applyFont="1" applyFill="1"/>
    <xf numFmtId="0" fontId="40" fillId="2" borderId="0" xfId="0" applyFont="1" applyFill="1" applyAlignment="1">
      <alignment horizontal="center" wrapText="1"/>
    </xf>
    <xf numFmtId="0" fontId="10" fillId="2" borderId="0" xfId="0" applyFont="1" applyFill="1"/>
    <xf numFmtId="0" fontId="51" fillId="2" borderId="0" xfId="0" applyFont="1" applyFill="1" applyAlignment="1">
      <alignment vertical="top"/>
    </xf>
    <xf numFmtId="0" fontId="51" fillId="2" borderId="0" xfId="0" applyFont="1" applyFill="1" applyAlignment="1">
      <alignment vertical="top" wrapText="1"/>
    </xf>
    <xf numFmtId="0" fontId="10" fillId="2" borderId="0" xfId="0" applyFont="1" applyFill="1" applyAlignment="1">
      <alignment vertical="top"/>
    </xf>
    <xf numFmtId="0" fontId="51" fillId="2" borderId="0" xfId="0" applyFont="1" applyFill="1" applyAlignment="1">
      <alignment horizontal="center" vertical="top" wrapText="1"/>
    </xf>
    <xf numFmtId="164" fontId="5" fillId="2" borderId="0" xfId="0" applyNumberFormat="1" applyFont="1" applyFill="1" applyBorder="1" applyAlignment="1">
      <alignment horizontal="center"/>
    </xf>
    <xf numFmtId="164" fontId="4" fillId="2" borderId="0" xfId="0" applyNumberFormat="1" applyFont="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3" fillId="2" borderId="0" xfId="0" applyFont="1" applyFill="1" applyAlignment="1">
      <alignment horizontal="center"/>
    </xf>
    <xf numFmtId="3" fontId="3" fillId="2" borderId="0" xfId="0" applyNumberFormat="1" applyFont="1" applyFill="1"/>
    <xf numFmtId="3" fontId="4" fillId="2" borderId="0" xfId="0" applyNumberFormat="1" applyFont="1" applyFill="1" applyBorder="1" applyAlignment="1">
      <alignment horizontal="center"/>
    </xf>
    <xf numFmtId="0" fontId="4" fillId="2" borderId="0" xfId="0" applyFont="1" applyFill="1" applyBorder="1" applyAlignment="1">
      <alignment horizontal="center" vertical="center"/>
    </xf>
    <xf numFmtId="0" fontId="40" fillId="2" borderId="0" xfId="0" applyFont="1" applyFill="1" applyAlignment="1">
      <alignment horizontal="center"/>
    </xf>
    <xf numFmtId="0" fontId="40" fillId="2" borderId="0" xfId="0" applyFont="1" applyFill="1" applyAlignment="1">
      <alignment horizontal="center" vertical="center"/>
    </xf>
    <xf numFmtId="0" fontId="40" fillId="2" borderId="0" xfId="0" applyFont="1" applyFill="1" applyAlignment="1">
      <alignment horizontal="center" wrapText="1"/>
    </xf>
    <xf numFmtId="0" fontId="18" fillId="2" borderId="0" xfId="0" applyFont="1" applyFill="1" applyAlignment="1">
      <alignment horizontal="center"/>
    </xf>
    <xf numFmtId="0" fontId="0" fillId="2" borderId="0" xfId="0" applyFont="1" applyFill="1" applyAlignment="1">
      <alignment horizontal="left"/>
    </xf>
    <xf numFmtId="0" fontId="52" fillId="2" borderId="0" xfId="0" applyFont="1" applyFill="1"/>
    <xf numFmtId="0" fontId="41" fillId="2" borderId="0" xfId="0" applyFont="1" applyFill="1" applyBorder="1" applyAlignment="1">
      <alignment horizontal="center"/>
    </xf>
    <xf numFmtId="0" fontId="0" fillId="2" borderId="0" xfId="0" applyFont="1" applyFill="1" applyBorder="1"/>
    <xf numFmtId="0" fontId="52" fillId="2" borderId="0" xfId="0" applyFont="1" applyFill="1" applyAlignment="1">
      <alignment horizontal="center"/>
    </xf>
    <xf numFmtId="0" fontId="57" fillId="2" borderId="0" xfId="0" applyFont="1" applyFill="1"/>
    <xf numFmtId="0" fontId="41" fillId="2" borderId="0" xfId="0" applyFont="1" applyFill="1" applyBorder="1" applyAlignment="1">
      <alignment horizontal="left" vertical="center"/>
    </xf>
    <xf numFmtId="175" fontId="48" fillId="0" borderId="0" xfId="40" applyNumberFormat="1" applyFont="1" applyFill="1" applyBorder="1" applyAlignment="1">
      <alignment horizontal="left" vertical="center" wrapText="1"/>
    </xf>
    <xf numFmtId="0" fontId="54" fillId="2" borderId="0" xfId="0" applyFont="1" applyFill="1" applyAlignment="1">
      <alignment horizontal="left"/>
    </xf>
    <xf numFmtId="171" fontId="52" fillId="2" borderId="2" xfId="0" applyNumberFormat="1" applyFont="1" applyFill="1" applyBorder="1" applyAlignment="1">
      <alignment horizontal="center"/>
    </xf>
    <xf numFmtId="171" fontId="52" fillId="2" borderId="37" xfId="0" applyNumberFormat="1" applyFont="1" applyFill="1" applyBorder="1" applyAlignment="1">
      <alignment horizontal="center"/>
    </xf>
    <xf numFmtId="0" fontId="49" fillId="2" borderId="0" xfId="0" applyFont="1" applyFill="1" applyBorder="1" applyAlignment="1">
      <alignment horizontal="left" vertical="center"/>
    </xf>
    <xf numFmtId="0" fontId="0" fillId="2" borderId="0" xfId="0" applyFont="1" applyFill="1" applyAlignment="1"/>
    <xf numFmtId="0" fontId="40" fillId="2" borderId="0" xfId="0" applyFont="1" applyFill="1" applyBorder="1" applyAlignment="1">
      <alignment vertical="center"/>
    </xf>
    <xf numFmtId="0" fontId="57" fillId="2" borderId="39" xfId="0" applyFont="1" applyFill="1" applyBorder="1" applyAlignment="1">
      <alignment horizontal="center"/>
    </xf>
    <xf numFmtId="0" fontId="41" fillId="2" borderId="0" xfId="0" applyFont="1" applyFill="1" applyAlignment="1">
      <alignment vertical="center"/>
    </xf>
    <xf numFmtId="0" fontId="0" fillId="2" borderId="0" xfId="0" applyFont="1" applyFill="1" applyAlignment="1">
      <alignment vertical="center"/>
    </xf>
    <xf numFmtId="0" fontId="53" fillId="2" borderId="0" xfId="0" applyFont="1" applyFill="1" applyBorder="1" applyAlignment="1"/>
    <xf numFmtId="0" fontId="52" fillId="2" borderId="0" xfId="0" applyFont="1" applyFill="1" applyAlignment="1">
      <alignment horizontal="left"/>
    </xf>
    <xf numFmtId="0" fontId="53" fillId="2" borderId="0" xfId="0" applyFont="1" applyFill="1" applyBorder="1" applyAlignment="1">
      <alignment horizontal="left"/>
    </xf>
    <xf numFmtId="175" fontId="65" fillId="0" borderId="29" xfId="40" applyNumberFormat="1" applyFont="1" applyFill="1" applyBorder="1" applyAlignment="1">
      <alignment vertical="center"/>
    </xf>
    <xf numFmtId="0" fontId="52" fillId="2" borderId="0" xfId="0" applyFont="1" applyFill="1" applyAlignment="1">
      <alignment horizontal="left" wrapText="1"/>
    </xf>
    <xf numFmtId="164" fontId="57" fillId="2" borderId="42" xfId="0" applyNumberFormat="1" applyFont="1" applyFill="1" applyBorder="1" applyAlignment="1">
      <alignment horizontal="center"/>
    </xf>
    <xf numFmtId="164" fontId="57" fillId="2" borderId="43" xfId="0" applyNumberFormat="1" applyFont="1" applyFill="1" applyBorder="1" applyAlignment="1">
      <alignment horizontal="center"/>
    </xf>
    <xf numFmtId="164" fontId="52" fillId="2" borderId="42" xfId="0" applyNumberFormat="1" applyFont="1" applyFill="1" applyBorder="1" applyAlignment="1">
      <alignment horizontal="center"/>
    </xf>
    <xf numFmtId="164" fontId="52" fillId="2" borderId="43" xfId="0" applyNumberFormat="1" applyFont="1" applyFill="1" applyBorder="1" applyAlignment="1">
      <alignment horizontal="center"/>
    </xf>
    <xf numFmtId="0" fontId="52" fillId="2" borderId="11" xfId="0" applyFont="1" applyFill="1" applyBorder="1" applyAlignment="1">
      <alignment vertical="center"/>
    </xf>
    <xf numFmtId="0" fontId="52" fillId="2" borderId="10" xfId="0" applyFont="1" applyFill="1" applyBorder="1" applyAlignment="1">
      <alignment vertical="center"/>
    </xf>
    <xf numFmtId="0" fontId="57" fillId="2" borderId="11" xfId="0" applyFont="1" applyFill="1" applyBorder="1" applyAlignment="1">
      <alignment vertical="center"/>
    </xf>
    <xf numFmtId="170" fontId="66" fillId="28" borderId="49" xfId="0" applyNumberFormat="1" applyFont="1" applyFill="1" applyBorder="1" applyAlignment="1">
      <alignment horizontal="center" vertical="center" wrapText="1"/>
    </xf>
    <xf numFmtId="170" fontId="66" fillId="27" borderId="50" xfId="6" applyNumberFormat="1" applyFont="1" applyFill="1" applyBorder="1" applyAlignment="1">
      <alignment horizontal="center" vertical="center" wrapText="1"/>
    </xf>
    <xf numFmtId="170" fontId="66" fillId="28" borderId="41" xfId="0" applyNumberFormat="1" applyFont="1" applyFill="1" applyBorder="1" applyAlignment="1">
      <alignment horizontal="center" vertical="center" wrapText="1"/>
    </xf>
    <xf numFmtId="171" fontId="57" fillId="2" borderId="45" xfId="0" applyNumberFormat="1" applyFont="1" applyFill="1" applyBorder="1" applyAlignment="1">
      <alignment horizontal="center"/>
    </xf>
    <xf numFmtId="171" fontId="11" fillId="2" borderId="51" xfId="0" applyNumberFormat="1" applyFont="1" applyFill="1" applyBorder="1" applyAlignment="1">
      <alignment horizontal="center"/>
    </xf>
    <xf numFmtId="164" fontId="11" fillId="2" borderId="52" xfId="0" applyNumberFormat="1" applyFont="1" applyFill="1" applyBorder="1" applyAlignment="1">
      <alignment horizontal="center"/>
    </xf>
    <xf numFmtId="0" fontId="55" fillId="2" borderId="0" xfId="0" applyFont="1" applyFill="1" applyBorder="1" applyAlignment="1">
      <alignment horizontal="center" vertical="center"/>
    </xf>
    <xf numFmtId="0" fontId="60" fillId="2" borderId="0" xfId="0" applyFont="1" applyFill="1" applyAlignment="1">
      <alignment horizontal="left"/>
    </xf>
    <xf numFmtId="170" fontId="66" fillId="28" borderId="47" xfId="0" applyNumberFormat="1" applyFont="1" applyFill="1" applyBorder="1" applyAlignment="1">
      <alignment horizontal="center" vertical="center" wrapText="1"/>
    </xf>
    <xf numFmtId="170" fontId="66" fillId="27" borderId="46" xfId="6" applyNumberFormat="1" applyFont="1" applyFill="1" applyBorder="1" applyAlignment="1">
      <alignment horizontal="center" vertical="center" wrapText="1"/>
    </xf>
    <xf numFmtId="170" fontId="66" fillId="28" borderId="46" xfId="0" applyNumberFormat="1" applyFont="1" applyFill="1" applyBorder="1" applyAlignment="1">
      <alignment horizontal="center" vertical="center" wrapText="1"/>
    </xf>
    <xf numFmtId="0" fontId="52" fillId="2" borderId="4" xfId="0" applyFont="1" applyFill="1" applyBorder="1" applyAlignment="1">
      <alignment horizontal="center"/>
    </xf>
    <xf numFmtId="38" fontId="52" fillId="2" borderId="39" xfId="0" applyNumberFormat="1" applyFont="1" applyFill="1" applyBorder="1" applyAlignment="1">
      <alignment horizontal="center"/>
    </xf>
    <xf numFmtId="0" fontId="57" fillId="2" borderId="4" xfId="0" applyFont="1" applyFill="1" applyBorder="1" applyAlignment="1">
      <alignment horizontal="left" vertical="center" wrapText="1"/>
    </xf>
    <xf numFmtId="0" fontId="57" fillId="2" borderId="54" xfId="0" applyFont="1" applyFill="1" applyBorder="1" applyAlignment="1">
      <alignment horizontal="left" vertical="center" wrapText="1"/>
    </xf>
    <xf numFmtId="0" fontId="57" fillId="2" borderId="55" xfId="0" applyFont="1" applyFill="1" applyBorder="1" applyAlignment="1">
      <alignment horizontal="center"/>
    </xf>
    <xf numFmtId="164" fontId="57" fillId="2" borderId="44" xfId="0" applyNumberFormat="1" applyFont="1" applyFill="1" applyBorder="1" applyAlignment="1">
      <alignment horizontal="center"/>
    </xf>
    <xf numFmtId="164" fontId="52" fillId="2" borderId="44" xfId="0" applyNumberFormat="1" applyFont="1" applyFill="1" applyBorder="1" applyAlignment="1">
      <alignment horizontal="center"/>
    </xf>
    <xf numFmtId="0" fontId="0" fillId="2" borderId="6" xfId="0" applyFill="1" applyBorder="1"/>
    <xf numFmtId="0" fontId="64" fillId="2" borderId="0" xfId="0" applyFont="1" applyFill="1" applyBorder="1" applyAlignment="1">
      <alignment vertical="center"/>
    </xf>
    <xf numFmtId="0" fontId="52" fillId="0" borderId="2" xfId="0" applyNumberFormat="1" applyFont="1" applyBorder="1" applyAlignment="1">
      <alignment horizontal="center"/>
    </xf>
    <xf numFmtId="0" fontId="52" fillId="2" borderId="37" xfId="0" applyFont="1" applyFill="1" applyBorder="1"/>
    <xf numFmtId="0" fontId="49" fillId="2" borderId="0" xfId="0" applyFont="1" applyFill="1" applyBorder="1" applyAlignment="1">
      <alignment vertical="center"/>
    </xf>
    <xf numFmtId="0" fontId="4" fillId="2" borderId="0" xfId="0" applyFont="1" applyFill="1" applyBorder="1"/>
    <xf numFmtId="174" fontId="0" fillId="2" borderId="0" xfId="0" applyNumberFormat="1" applyFont="1" applyFill="1" applyBorder="1"/>
    <xf numFmtId="0" fontId="60" fillId="2" borderId="0" xfId="0" applyFont="1" applyFill="1" applyBorder="1" applyAlignment="1">
      <alignment horizontal="left"/>
    </xf>
    <xf numFmtId="0" fontId="60" fillId="2" borderId="0" xfId="0" applyFont="1" applyFill="1" applyBorder="1"/>
    <xf numFmtId="0" fontId="6" fillId="2" borderId="0" xfId="0" applyFont="1" applyFill="1" applyBorder="1" applyAlignment="1">
      <alignment wrapText="1"/>
    </xf>
    <xf numFmtId="0" fontId="42" fillId="2" borderId="0" xfId="0" applyFont="1" applyFill="1" applyBorder="1" applyAlignment="1"/>
    <xf numFmtId="0" fontId="57" fillId="2" borderId="34" xfId="0" applyFont="1" applyFill="1" applyBorder="1" applyAlignment="1">
      <alignment horizontal="left" wrapText="1"/>
    </xf>
    <xf numFmtId="0" fontId="57" fillId="2" borderId="35" xfId="0" applyFont="1" applyFill="1" applyBorder="1" applyAlignment="1">
      <alignment horizontal="center" vertical="center"/>
    </xf>
    <xf numFmtId="0" fontId="42" fillId="2" borderId="0" xfId="0" applyFont="1" applyFill="1" applyBorder="1" applyAlignment="1">
      <alignment vertical="center"/>
    </xf>
    <xf numFmtId="0" fontId="60" fillId="2" borderId="0" xfId="0" applyFont="1" applyFill="1" applyAlignment="1">
      <alignment horizontal="center"/>
    </xf>
    <xf numFmtId="0" fontId="58" fillId="2" borderId="0" xfId="0" applyFont="1" applyFill="1" applyAlignment="1">
      <alignment horizontal="center"/>
    </xf>
    <xf numFmtId="0" fontId="70" fillId="2" borderId="4" xfId="0" applyFont="1" applyFill="1" applyBorder="1" applyAlignment="1">
      <alignment horizontal="left" vertical="center" wrapText="1"/>
    </xf>
    <xf numFmtId="0" fontId="70" fillId="2" borderId="39" xfId="0" applyFont="1" applyFill="1" applyBorder="1" applyAlignment="1">
      <alignment horizontal="center" vertical="center" wrapText="1"/>
    </xf>
    <xf numFmtId="0" fontId="70" fillId="2" borderId="3" xfId="0" applyFont="1" applyFill="1" applyBorder="1" applyAlignment="1">
      <alignment horizontal="left" vertical="center" wrapText="1"/>
    </xf>
    <xf numFmtId="0" fontId="57" fillId="2" borderId="40"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11" fillId="2" borderId="57" xfId="0" applyFont="1" applyFill="1" applyBorder="1" applyAlignment="1">
      <alignment horizontal="left" vertical="center" wrapText="1"/>
    </xf>
    <xf numFmtId="0" fontId="11" fillId="2" borderId="58" xfId="0" applyFont="1" applyFill="1" applyBorder="1" applyAlignment="1">
      <alignment horizontal="center" vertical="center" wrapText="1"/>
    </xf>
    <xf numFmtId="175" fontId="65" fillId="0" borderId="0" xfId="40" applyNumberFormat="1" applyFont="1" applyFill="1" applyBorder="1" applyAlignment="1">
      <alignment vertical="center"/>
    </xf>
    <xf numFmtId="0" fontId="66" fillId="27" borderId="59" xfId="0" applyNumberFormat="1" applyFont="1" applyFill="1" applyBorder="1" applyAlignment="1">
      <alignment horizontal="center" vertical="center" wrapText="1"/>
    </xf>
    <xf numFmtId="170" fontId="66" fillId="27" borderId="59" xfId="6" applyNumberFormat="1" applyFont="1" applyFill="1" applyBorder="1" applyAlignment="1">
      <alignment horizontal="center" vertical="center" wrapText="1"/>
    </xf>
    <xf numFmtId="0" fontId="62" fillId="2" borderId="0" xfId="0" applyFont="1" applyFill="1"/>
    <xf numFmtId="0" fontId="42" fillId="2" borderId="0" xfId="0" applyFont="1" applyFill="1"/>
    <xf numFmtId="0" fontId="52" fillId="2" borderId="0" xfId="0" applyFont="1" applyFill="1" applyAlignment="1">
      <alignment wrapText="1"/>
    </xf>
    <xf numFmtId="0" fontId="62" fillId="2" borderId="0" xfId="0" applyFont="1" applyFill="1" applyAlignment="1">
      <alignment horizontal="center"/>
    </xf>
    <xf numFmtId="39" fontId="53" fillId="2" borderId="0" xfId="0" applyNumberFormat="1" applyFont="1" applyFill="1" applyBorder="1" applyAlignment="1">
      <alignment horizontal="center"/>
    </xf>
    <xf numFmtId="0" fontId="72" fillId="2" borderId="0" xfId="0" applyFont="1" applyFill="1" applyBorder="1" applyAlignment="1">
      <alignment horizontal="center" wrapText="1"/>
    </xf>
    <xf numFmtId="0" fontId="68" fillId="2" borderId="0" xfId="0" applyFont="1" applyFill="1" applyAlignment="1">
      <alignment horizontal="center"/>
    </xf>
    <xf numFmtId="0" fontId="68" fillId="2" borderId="0" xfId="0" applyFont="1" applyFill="1" applyAlignment="1">
      <alignment horizontal="center" wrapText="1"/>
    </xf>
    <xf numFmtId="0" fontId="73" fillId="2" borderId="0" xfId="0" applyFont="1" applyFill="1"/>
    <xf numFmtId="0" fontId="57" fillId="2" borderId="12" xfId="0" applyNumberFormat="1" applyFont="1" applyFill="1" applyBorder="1" applyAlignment="1">
      <alignment horizontal="center" vertical="top"/>
    </xf>
    <xf numFmtId="0" fontId="73" fillId="2" borderId="12" xfId="0" applyNumberFormat="1" applyFont="1" applyFill="1" applyBorder="1" applyAlignment="1">
      <alignment horizontal="center" vertical="top"/>
    </xf>
    <xf numFmtId="0" fontId="63" fillId="2" borderId="0" xfId="0" applyFont="1" applyFill="1" applyAlignment="1">
      <alignment vertical="center"/>
    </xf>
    <xf numFmtId="0" fontId="65" fillId="0" borderId="2" xfId="0" applyFont="1" applyBorder="1" applyAlignment="1">
      <alignment horizontal="center" vertical="top"/>
    </xf>
    <xf numFmtId="0" fontId="57" fillId="0" borderId="2" xfId="0" applyFont="1" applyBorder="1" applyAlignment="1">
      <alignment horizontal="center" vertical="top"/>
    </xf>
    <xf numFmtId="0" fontId="65" fillId="2" borderId="2" xfId="0" applyFont="1" applyFill="1" applyBorder="1" applyAlignment="1">
      <alignment horizontal="center" vertical="top"/>
    </xf>
    <xf numFmtId="0" fontId="75" fillId="2" borderId="0" xfId="0" applyFont="1" applyFill="1"/>
    <xf numFmtId="0" fontId="74" fillId="2" borderId="0" xfId="0" applyFont="1" applyFill="1" applyBorder="1" applyAlignment="1">
      <alignment horizontal="center"/>
    </xf>
    <xf numFmtId="0" fontId="52" fillId="2" borderId="0" xfId="0" applyFont="1" applyFill="1" applyAlignment="1">
      <alignment horizontal="center" vertical="center"/>
    </xf>
    <xf numFmtId="0" fontId="52" fillId="2" borderId="0" xfId="0" applyFont="1" applyFill="1" applyBorder="1"/>
    <xf numFmtId="0" fontId="52" fillId="2" borderId="37" xfId="74" applyFont="1" applyFill="1" applyBorder="1" applyAlignment="1" applyProtection="1">
      <alignment horizontal="center"/>
      <protection locked="0"/>
    </xf>
    <xf numFmtId="176" fontId="57" fillId="2" borderId="0" xfId="71" applyNumberFormat="1" applyFont="1" applyFill="1" applyBorder="1" applyAlignment="1" applyProtection="1">
      <alignment horizontal="left" vertical="center"/>
      <protection locked="0"/>
    </xf>
    <xf numFmtId="0" fontId="52" fillId="2" borderId="37" xfId="74" applyFont="1" applyFill="1" applyBorder="1" applyProtection="1">
      <protection locked="0"/>
    </xf>
    <xf numFmtId="176" fontId="57" fillId="2" borderId="0" xfId="71" applyNumberFormat="1" applyFont="1" applyFill="1" applyBorder="1" applyProtection="1">
      <protection locked="0"/>
    </xf>
    <xf numFmtId="176" fontId="57" fillId="2" borderId="37" xfId="71" applyNumberFormat="1" applyFont="1" applyFill="1" applyBorder="1" applyAlignment="1" applyProtection="1">
      <alignment horizontal="left" vertical="center"/>
      <protection locked="0"/>
    </xf>
    <xf numFmtId="176" fontId="57" fillId="2" borderId="37" xfId="71" applyNumberFormat="1" applyFont="1" applyFill="1" applyBorder="1" applyProtection="1">
      <protection locked="0"/>
    </xf>
    <xf numFmtId="0" fontId="52" fillId="2" borderId="0" xfId="0" applyNumberFormat="1" applyFont="1" applyFill="1" applyBorder="1"/>
    <xf numFmtId="0" fontId="57" fillId="2" borderId="0" xfId="0" applyFont="1" applyFill="1" applyBorder="1"/>
    <xf numFmtId="0" fontId="57" fillId="2" borderId="0" xfId="0" applyFont="1" applyFill="1" applyBorder="1" applyAlignment="1">
      <alignment horizontal="center"/>
    </xf>
    <xf numFmtId="0" fontId="52" fillId="2" borderId="0" xfId="0" applyFont="1" applyFill="1" applyBorder="1" applyAlignment="1">
      <alignment horizontal="left"/>
    </xf>
    <xf numFmtId="0" fontId="64" fillId="2" borderId="0" xfId="0" applyFont="1" applyFill="1" applyAlignment="1">
      <alignment vertical="center"/>
    </xf>
    <xf numFmtId="0" fontId="57" fillId="2" borderId="0" xfId="0" applyFont="1" applyFill="1" applyBorder="1" applyAlignment="1">
      <alignment vertical="center"/>
    </xf>
    <xf numFmtId="0" fontId="66" fillId="27" borderId="37" xfId="0" applyFont="1" applyFill="1" applyBorder="1" applyAlignment="1">
      <alignment horizontal="center" vertical="center" wrapText="1"/>
    </xf>
    <xf numFmtId="0" fontId="71" fillId="27" borderId="37" xfId="0" applyFont="1" applyFill="1" applyBorder="1"/>
    <xf numFmtId="0" fontId="66" fillId="27" borderId="10" xfId="0" applyFont="1" applyFill="1" applyBorder="1" applyAlignment="1">
      <alignment wrapText="1"/>
    </xf>
    <xf numFmtId="0" fontId="66" fillId="27" borderId="1" xfId="0" applyFont="1" applyFill="1" applyBorder="1" applyAlignment="1">
      <alignment vertical="center" wrapText="1"/>
    </xf>
    <xf numFmtId="0" fontId="40" fillId="2" borderId="0" xfId="0" applyFont="1" applyFill="1" applyAlignment="1">
      <alignment horizontal="left" wrapText="1"/>
    </xf>
    <xf numFmtId="0" fontId="66" fillId="27" borderId="59" xfId="0" quotePrefix="1" applyFont="1" applyFill="1" applyBorder="1" applyAlignment="1">
      <alignment horizontal="center" vertical="center"/>
    </xf>
    <xf numFmtId="170" fontId="61" fillId="27" borderId="14" xfId="6" applyNumberFormat="1" applyFont="1" applyFill="1" applyBorder="1" applyAlignment="1">
      <alignment horizontal="center" vertical="center" wrapText="1"/>
    </xf>
    <xf numFmtId="10" fontId="41" fillId="2" borderId="8" xfId="0" applyNumberFormat="1" applyFont="1" applyFill="1" applyBorder="1" applyAlignment="1" applyProtection="1">
      <alignment horizontal="center"/>
      <protection locked="0"/>
    </xf>
    <xf numFmtId="17" fontId="41" fillId="0" borderId="9" xfId="0" applyNumberFormat="1" applyFont="1" applyFill="1" applyBorder="1" applyAlignment="1">
      <alignment horizontal="center"/>
    </xf>
    <xf numFmtId="0" fontId="41" fillId="0" borderId="9" xfId="0" applyFont="1" applyFill="1" applyBorder="1" applyAlignment="1">
      <alignment horizontal="center"/>
    </xf>
    <xf numFmtId="169" fontId="16" fillId="0" borderId="9" xfId="70" applyNumberFormat="1" applyFont="1" applyFill="1" applyBorder="1"/>
    <xf numFmtId="169" fontId="16" fillId="0" borderId="8" xfId="70" applyNumberFormat="1" applyFont="1" applyFill="1" applyBorder="1"/>
    <xf numFmtId="17" fontId="41" fillId="2" borderId="9" xfId="0" applyNumberFormat="1" applyFont="1" applyFill="1" applyBorder="1" applyAlignment="1">
      <alignment horizontal="center"/>
    </xf>
    <xf numFmtId="0" fontId="41" fillId="2" borderId="9" xfId="0" applyFont="1" applyFill="1" applyBorder="1" applyAlignment="1">
      <alignment horizontal="center"/>
    </xf>
    <xf numFmtId="169" fontId="16" fillId="2" borderId="8" xfId="70" applyNumberFormat="1" applyFont="1" applyFill="1" applyBorder="1"/>
    <xf numFmtId="169" fontId="16" fillId="2" borderId="9" xfId="70" applyNumberFormat="1" applyFont="1" applyFill="1" applyBorder="1"/>
    <xf numFmtId="0" fontId="44" fillId="2" borderId="0" xfId="0" applyFont="1" applyFill="1" applyBorder="1" applyAlignment="1">
      <alignment vertical="top"/>
    </xf>
    <xf numFmtId="0" fontId="44" fillId="2" borderId="0" xfId="0" applyFont="1" applyFill="1" applyAlignment="1">
      <alignment vertical="top"/>
    </xf>
    <xf numFmtId="0" fontId="79" fillId="2" borderId="0" xfId="0" applyFont="1" applyFill="1" applyAlignment="1">
      <alignment vertical="top"/>
    </xf>
    <xf numFmtId="170" fontId="61" fillId="2" borderId="0" xfId="6" applyNumberFormat="1" applyFont="1" applyFill="1" applyBorder="1" applyAlignment="1">
      <alignment horizontal="center" vertical="center" wrapText="1"/>
    </xf>
    <xf numFmtId="10" fontId="41" fillId="2" borderId="0" xfId="0" applyNumberFormat="1" applyFont="1" applyFill="1" applyBorder="1" applyAlignment="1">
      <alignment horizontal="center"/>
    </xf>
    <xf numFmtId="17" fontId="14" fillId="2" borderId="8" xfId="0" applyNumberFormat="1" applyFont="1" applyFill="1" applyBorder="1"/>
    <xf numFmtId="0" fontId="14" fillId="2" borderId="8" xfId="0" applyFont="1" applyFill="1" applyBorder="1"/>
    <xf numFmtId="169" fontId="14" fillId="2" borderId="8" xfId="0" applyNumberFormat="1" applyFont="1" applyFill="1" applyBorder="1"/>
    <xf numFmtId="17" fontId="54" fillId="2" borderId="15" xfId="0" applyNumberFormat="1" applyFont="1" applyFill="1" applyBorder="1"/>
    <xf numFmtId="0" fontId="54" fillId="2" borderId="15" xfId="0" applyFont="1" applyFill="1" applyBorder="1"/>
    <xf numFmtId="169" fontId="54" fillId="2" borderId="15" xfId="0" applyNumberFormat="1" applyFont="1" applyFill="1" applyBorder="1"/>
    <xf numFmtId="0" fontId="64" fillId="2" borderId="0" xfId="0" applyFont="1" applyFill="1" applyAlignment="1">
      <alignment horizontal="left"/>
    </xf>
    <xf numFmtId="0" fontId="40" fillId="2" borderId="0" xfId="0" applyFont="1" applyFill="1" applyAlignment="1">
      <alignment horizontal="center" wrapText="1"/>
    </xf>
    <xf numFmtId="175" fontId="65" fillId="29" borderId="29" xfId="40" applyNumberFormat="1" applyFont="1" applyFill="1" applyBorder="1" applyAlignment="1">
      <alignment vertical="center" wrapText="1"/>
    </xf>
    <xf numFmtId="175" fontId="65" fillId="29" borderId="0" xfId="40" applyNumberFormat="1" applyFont="1" applyFill="1" applyBorder="1" applyAlignment="1">
      <alignment vertical="center" wrapText="1"/>
    </xf>
    <xf numFmtId="172" fontId="57" fillId="29" borderId="56" xfId="0" applyNumberFormat="1" applyFont="1" applyFill="1" applyBorder="1" applyAlignment="1" applyProtection="1">
      <alignment horizontal="center" vertical="center"/>
    </xf>
    <xf numFmtId="0" fontId="11" fillId="29" borderId="58" xfId="0" applyFont="1" applyFill="1" applyBorder="1" applyAlignment="1">
      <alignment horizontal="center" vertical="center" wrapText="1"/>
    </xf>
    <xf numFmtId="0" fontId="57" fillId="2" borderId="39" xfId="0" applyFont="1" applyFill="1" applyBorder="1" applyAlignment="1">
      <alignment horizontal="center" vertical="center" wrapText="1"/>
    </xf>
    <xf numFmtId="177" fontId="57" fillId="29" borderId="39" xfId="70" applyNumberFormat="1" applyFont="1" applyFill="1" applyBorder="1" applyAlignment="1" applyProtection="1">
      <alignment horizontal="center"/>
      <protection locked="0"/>
    </xf>
    <xf numFmtId="177" fontId="57" fillId="29" borderId="55" xfId="70" applyNumberFormat="1" applyFont="1" applyFill="1" applyBorder="1" applyAlignment="1" applyProtection="1">
      <alignment horizontal="center"/>
      <protection locked="0"/>
    </xf>
    <xf numFmtId="177" fontId="57" fillId="29" borderId="55" xfId="70" applyNumberFormat="1" applyFont="1" applyFill="1" applyBorder="1"/>
    <xf numFmtId="0" fontId="52" fillId="2" borderId="0" xfId="0" applyFont="1" applyFill="1" applyAlignment="1">
      <alignment vertical="center"/>
    </xf>
    <xf numFmtId="167" fontId="65" fillId="29" borderId="2" xfId="0" applyNumberFormat="1" applyFont="1" applyFill="1" applyBorder="1" applyAlignment="1">
      <alignment horizontal="center" vertical="top"/>
    </xf>
    <xf numFmtId="176" fontId="57" fillId="29" borderId="37" xfId="71" applyNumberFormat="1" applyFont="1" applyFill="1" applyBorder="1" applyAlignment="1" applyProtection="1">
      <alignment horizontal="right" vertical="center"/>
      <protection locked="0"/>
    </xf>
    <xf numFmtId="176" fontId="57" fillId="29" borderId="37" xfId="71" applyNumberFormat="1" applyFont="1" applyFill="1" applyBorder="1" applyAlignment="1" applyProtection="1">
      <alignment horizontal="left" vertical="center"/>
      <protection locked="0"/>
    </xf>
    <xf numFmtId="176" fontId="57" fillId="29" borderId="37" xfId="71" applyNumberFormat="1" applyFont="1" applyFill="1" applyBorder="1" applyProtection="1">
      <protection locked="0"/>
    </xf>
    <xf numFmtId="0" fontId="66" fillId="27" borderId="60" xfId="0" applyNumberFormat="1" applyFont="1" applyFill="1" applyBorder="1" applyAlignment="1">
      <alignment horizontal="center" vertical="center" wrapText="1"/>
    </xf>
    <xf numFmtId="0" fontId="40" fillId="2" borderId="0" xfId="0" applyFont="1" applyFill="1" applyAlignment="1">
      <alignment horizontal="center" wrapText="1"/>
    </xf>
    <xf numFmtId="175" fontId="65" fillId="29" borderId="0" xfId="40" applyNumberFormat="1" applyFont="1" applyFill="1" applyBorder="1" applyAlignment="1">
      <alignment vertical="center"/>
    </xf>
    <xf numFmtId="0" fontId="38" fillId="2" borderId="0" xfId="0" applyFont="1" applyFill="1" applyAlignment="1">
      <alignment horizontal="center"/>
    </xf>
    <xf numFmtId="0" fontId="8" fillId="2" borderId="0" xfId="0" applyFont="1" applyFill="1" applyAlignment="1">
      <alignment horizontal="center"/>
    </xf>
    <xf numFmtId="10" fontId="41" fillId="2" borderId="14" xfId="0" applyNumberFormat="1" applyFont="1" applyFill="1" applyBorder="1" applyAlignment="1" applyProtection="1">
      <alignment horizontal="center"/>
      <protection locked="0"/>
    </xf>
    <xf numFmtId="10" fontId="41" fillId="2" borderId="65" xfId="0" applyNumberFormat="1" applyFont="1" applyFill="1" applyBorder="1" applyAlignment="1" applyProtection="1">
      <alignment horizontal="center"/>
      <protection locked="0"/>
    </xf>
    <xf numFmtId="170" fontId="61" fillId="27" borderId="66" xfId="6" applyNumberFormat="1" applyFont="1" applyFill="1" applyBorder="1" applyAlignment="1">
      <alignment horizontal="center" vertical="center" wrapText="1"/>
    </xf>
    <xf numFmtId="170" fontId="61" fillId="27" borderId="49" xfId="6" applyNumberFormat="1" applyFont="1" applyFill="1" applyBorder="1" applyAlignment="1">
      <alignment horizontal="center" vertical="center" wrapText="1"/>
    </xf>
    <xf numFmtId="10" fontId="41" fillId="29" borderId="8" xfId="0" applyNumberFormat="1" applyFont="1" applyFill="1" applyBorder="1" applyAlignment="1" applyProtection="1">
      <alignment horizontal="center"/>
      <protection locked="0"/>
    </xf>
    <xf numFmtId="10" fontId="41" fillId="29" borderId="65" xfId="0" applyNumberFormat="1" applyFont="1" applyFill="1" applyBorder="1" applyAlignment="1" applyProtection="1">
      <alignment horizontal="center"/>
      <protection locked="0"/>
    </xf>
    <xf numFmtId="1" fontId="41" fillId="0" borderId="9" xfId="0" applyNumberFormat="1" applyFont="1" applyFill="1" applyBorder="1" applyAlignment="1">
      <alignment horizontal="center"/>
    </xf>
    <xf numFmtId="17" fontId="41" fillId="29" borderId="8" xfId="0" applyNumberFormat="1" applyFont="1" applyFill="1" applyBorder="1"/>
    <xf numFmtId="0" fontId="41" fillId="29" borderId="8" xfId="0" applyFont="1" applyFill="1" applyBorder="1"/>
    <xf numFmtId="169" fontId="41" fillId="29" borderId="8" xfId="0" applyNumberFormat="1" applyFont="1" applyFill="1" applyBorder="1" applyProtection="1">
      <protection locked="0"/>
    </xf>
    <xf numFmtId="169" fontId="16" fillId="29" borderId="8" xfId="70" applyNumberFormat="1" applyFont="1" applyFill="1" applyBorder="1" applyProtection="1"/>
    <xf numFmtId="0" fontId="56" fillId="2" borderId="0" xfId="73" applyFont="1" applyFill="1"/>
    <xf numFmtId="164" fontId="57" fillId="29" borderId="64" xfId="0" applyNumberFormat="1" applyFont="1" applyFill="1" applyBorder="1" applyAlignment="1">
      <alignment horizontal="center"/>
    </xf>
    <xf numFmtId="0" fontId="58" fillId="2" borderId="0" xfId="0" applyFont="1" applyFill="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xf>
    <xf numFmtId="175" fontId="65" fillId="29" borderId="0" xfId="40" applyNumberFormat="1" applyFont="1" applyFill="1" applyBorder="1" applyAlignment="1">
      <alignment horizontal="left" vertical="center"/>
    </xf>
    <xf numFmtId="0" fontId="66" fillId="27" borderId="50" xfId="0" applyFont="1" applyFill="1" applyBorder="1" applyAlignment="1">
      <alignment horizontal="center" vertical="center" wrapText="1"/>
    </xf>
    <xf numFmtId="0" fontId="66" fillId="27" borderId="37" xfId="0" applyFont="1" applyFill="1" applyBorder="1" applyAlignment="1">
      <alignment horizontal="center" vertical="center" wrapText="1"/>
    </xf>
    <xf numFmtId="0" fontId="40" fillId="2" borderId="0" xfId="0" applyFont="1" applyFill="1" applyAlignment="1">
      <alignment horizontal="center" wrapText="1"/>
    </xf>
    <xf numFmtId="164" fontId="57" fillId="29" borderId="39" xfId="0" applyNumberFormat="1" applyFont="1" applyFill="1" applyBorder="1" applyAlignment="1">
      <alignment horizontal="center"/>
    </xf>
    <xf numFmtId="164" fontId="57" fillId="29" borderId="53" xfId="0" applyNumberFormat="1" applyFont="1" applyFill="1" applyBorder="1" applyAlignment="1">
      <alignment horizontal="center"/>
    </xf>
    <xf numFmtId="0" fontId="10" fillId="2" borderId="0" xfId="0" applyFont="1" applyFill="1" applyAlignment="1">
      <alignment horizontal="left"/>
    </xf>
    <xf numFmtId="0" fontId="10" fillId="2" borderId="0" xfId="0" applyFont="1" applyFill="1" applyBorder="1" applyAlignment="1">
      <alignment horizontal="left"/>
    </xf>
    <xf numFmtId="0" fontId="6" fillId="2" borderId="0" xfId="0" applyFont="1" applyFill="1" applyAlignment="1">
      <alignment horizontal="left"/>
    </xf>
    <xf numFmtId="171" fontId="53" fillId="2" borderId="5" xfId="0" applyNumberFormat="1" applyFont="1" applyFill="1" applyBorder="1" applyAlignment="1">
      <alignment horizontal="center" wrapText="1"/>
    </xf>
    <xf numFmtId="0" fontId="69" fillId="2" borderId="0" xfId="0" applyFont="1" applyFill="1" applyBorder="1" applyAlignment="1">
      <alignment horizontal="center" vertical="center" textRotation="90"/>
    </xf>
    <xf numFmtId="3" fontId="62" fillId="26" borderId="34" xfId="0" applyNumberFormat="1" applyFont="1" applyFill="1" applyBorder="1" applyAlignment="1">
      <alignment horizontal="center" vertical="center"/>
    </xf>
    <xf numFmtId="3" fontId="62" fillId="26" borderId="35" xfId="0" applyNumberFormat="1" applyFont="1" applyFill="1" applyBorder="1" applyAlignment="1">
      <alignment horizontal="center" vertical="center"/>
    </xf>
    <xf numFmtId="3" fontId="62" fillId="26" borderId="35" xfId="0" applyNumberFormat="1" applyFont="1" applyFill="1" applyBorder="1" applyAlignment="1">
      <alignment vertical="center"/>
    </xf>
    <xf numFmtId="3" fontId="62" fillId="26" borderId="36" xfId="0" applyNumberFormat="1" applyFont="1" applyFill="1" applyBorder="1" applyAlignment="1">
      <alignment vertical="center"/>
    </xf>
    <xf numFmtId="9" fontId="52" fillId="2" borderId="13" xfId="0" applyNumberFormat="1" applyFont="1" applyFill="1" applyBorder="1"/>
    <xf numFmtId="3" fontId="57" fillId="2" borderId="0" xfId="0" applyNumberFormat="1" applyFont="1" applyFill="1" applyBorder="1" applyAlignment="1">
      <alignment horizontal="center" vertical="center"/>
    </xf>
    <xf numFmtId="175" fontId="65" fillId="0" borderId="0" xfId="40" applyNumberFormat="1" applyFont="1" applyFill="1" applyBorder="1" applyAlignment="1">
      <alignment horizontal="center" vertical="center"/>
    </xf>
    <xf numFmtId="3" fontId="57" fillId="2" borderId="0" xfId="0" applyNumberFormat="1" applyFont="1" applyFill="1" applyBorder="1" applyAlignment="1">
      <alignment vertical="center" wrapText="1"/>
    </xf>
    <xf numFmtId="3" fontId="62" fillId="2" borderId="0" xfId="0" applyNumberFormat="1" applyFont="1" applyFill="1" applyBorder="1" applyAlignment="1">
      <alignment vertical="center" wrapText="1"/>
    </xf>
    <xf numFmtId="0" fontId="57" fillId="2" borderId="0" xfId="0" applyNumberFormat="1" applyFont="1" applyFill="1" applyBorder="1" applyAlignment="1">
      <alignment vertical="top" wrapText="1"/>
    </xf>
    <xf numFmtId="3" fontId="57" fillId="0" borderId="0" xfId="0" applyNumberFormat="1" applyFont="1" applyFill="1" applyBorder="1" applyAlignment="1">
      <alignment horizontal="center" vertical="center"/>
    </xf>
    <xf numFmtId="3" fontId="57" fillId="29" borderId="39" xfId="0" applyNumberFormat="1" applyFont="1" applyFill="1" applyBorder="1" applyAlignment="1">
      <alignment horizontal="center" vertical="center"/>
    </xf>
    <xf numFmtId="3" fontId="53"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xf>
    <xf numFmtId="3" fontId="11" fillId="2" borderId="0" xfId="0" applyNumberFormat="1" applyFont="1" applyFill="1" applyBorder="1" applyAlignment="1">
      <alignment horizontal="center" vertical="center"/>
    </xf>
    <xf numFmtId="3" fontId="57" fillId="2" borderId="0" xfId="0" applyNumberFormat="1" applyFont="1" applyFill="1" applyBorder="1" applyAlignment="1">
      <alignment horizontal="left" vertical="center"/>
    </xf>
    <xf numFmtId="3" fontId="52" fillId="2" borderId="0" xfId="0" applyNumberFormat="1" applyFont="1" applyFill="1" applyBorder="1" applyAlignment="1">
      <alignment horizontal="center" vertical="center"/>
    </xf>
    <xf numFmtId="168" fontId="57" fillId="2" borderId="0" xfId="0" applyNumberFormat="1" applyFont="1" applyFill="1" applyBorder="1" applyAlignment="1">
      <alignment horizontal="center" vertical="center"/>
    </xf>
    <xf numFmtId="171" fontId="11" fillId="2" borderId="0" xfId="0" applyNumberFormat="1" applyFont="1" applyFill="1" applyBorder="1" applyAlignment="1">
      <alignment horizontal="center" vertical="center"/>
    </xf>
    <xf numFmtId="3" fontId="53" fillId="2" borderId="39" xfId="0" applyNumberFormat="1" applyFont="1" applyFill="1" applyBorder="1" applyAlignment="1">
      <alignment horizontal="center" vertical="center"/>
    </xf>
    <xf numFmtId="3" fontId="11" fillId="2" borderId="39" xfId="0" applyNumberFormat="1" applyFont="1" applyFill="1" applyBorder="1" applyAlignment="1">
      <alignment horizontal="left" vertical="center"/>
    </xf>
    <xf numFmtId="3" fontId="11" fillId="2" borderId="39" xfId="0" applyNumberFormat="1" applyFont="1" applyFill="1" applyBorder="1" applyAlignment="1">
      <alignment horizontal="center" vertical="center"/>
    </xf>
    <xf numFmtId="3" fontId="11" fillId="29" borderId="39" xfId="0" applyNumberFormat="1" applyFont="1" applyFill="1" applyBorder="1" applyAlignment="1">
      <alignment horizontal="center" vertical="center"/>
    </xf>
    <xf numFmtId="0" fontId="7" fillId="2" borderId="0" xfId="0" applyFont="1" applyFill="1" applyBorder="1" applyAlignment="1">
      <alignment vertical="center" textRotation="90"/>
    </xf>
    <xf numFmtId="0" fontId="66" fillId="27" borderId="70" xfId="0" applyNumberFormat="1" applyFont="1" applyFill="1" applyBorder="1" applyAlignment="1">
      <alignment horizontal="center" vertical="center" wrapText="1"/>
    </xf>
    <xf numFmtId="0" fontId="66" fillId="27" borderId="75" xfId="0" applyNumberFormat="1" applyFont="1" applyFill="1" applyBorder="1" applyAlignment="1">
      <alignment horizontal="center" vertical="center" wrapText="1"/>
    </xf>
    <xf numFmtId="3" fontId="57" fillId="2" borderId="12" xfId="0" applyNumberFormat="1" applyFont="1" applyFill="1" applyBorder="1" applyAlignment="1">
      <alignment horizontal="center" vertical="center"/>
    </xf>
    <xf numFmtId="3" fontId="53" fillId="2" borderId="4" xfId="0" applyNumberFormat="1" applyFont="1" applyFill="1" applyBorder="1" applyAlignment="1">
      <alignment horizontal="center" vertical="center"/>
    </xf>
    <xf numFmtId="3" fontId="11" fillId="2" borderId="53" xfId="0" applyNumberFormat="1" applyFont="1" applyFill="1" applyBorder="1" applyAlignment="1">
      <alignment horizontal="center" vertical="center"/>
    </xf>
    <xf numFmtId="3" fontId="53" fillId="2" borderId="12" xfId="0"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71" fontId="57" fillId="2" borderId="13" xfId="0" applyNumberFormat="1" applyFont="1" applyFill="1" applyBorder="1" applyAlignment="1">
      <alignment horizontal="center" vertical="center"/>
    </xf>
    <xf numFmtId="171" fontId="11" fillId="2" borderId="13" xfId="0" applyNumberFormat="1" applyFont="1" applyFill="1" applyBorder="1" applyAlignment="1">
      <alignment horizontal="center" vertical="center"/>
    </xf>
    <xf numFmtId="3" fontId="53" fillId="2" borderId="5" xfId="0" applyNumberFormat="1" applyFont="1" applyFill="1" applyBorder="1" applyAlignment="1">
      <alignment horizontal="center" vertical="center"/>
    </xf>
    <xf numFmtId="3" fontId="11" fillId="2" borderId="6"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0" fontId="66" fillId="27" borderId="76" xfId="0" applyFont="1" applyFill="1" applyBorder="1" applyAlignment="1">
      <alignment horizontal="left" vertical="center" wrapText="1"/>
    </xf>
    <xf numFmtId="0" fontId="66" fillId="27" borderId="79" xfId="0" applyFont="1" applyFill="1" applyBorder="1" applyAlignment="1">
      <alignment horizontal="center" vertical="center" wrapText="1"/>
    </xf>
    <xf numFmtId="177" fontId="57" fillId="2" borderId="0" xfId="70" applyNumberFormat="1" applyFont="1" applyFill="1" applyBorder="1" applyAlignment="1" applyProtection="1">
      <alignment horizontal="center"/>
    </xf>
    <xf numFmtId="0" fontId="57" fillId="2" borderId="0" xfId="0" applyFont="1" applyFill="1" applyBorder="1" applyAlignment="1">
      <alignment horizontal="center"/>
    </xf>
    <xf numFmtId="0" fontId="57" fillId="2" borderId="12" xfId="0" applyFont="1" applyFill="1" applyBorder="1" applyAlignment="1">
      <alignment horizontal="left" vertical="center" wrapText="1"/>
    </xf>
    <xf numFmtId="0" fontId="57" fillId="2" borderId="5" xfId="0" applyFont="1" applyFill="1" applyBorder="1" applyAlignment="1">
      <alignment horizontal="left" vertical="center" wrapText="1"/>
    </xf>
    <xf numFmtId="177" fontId="57" fillId="2" borderId="6" xfId="70" applyNumberFormat="1" applyFont="1" applyFill="1" applyBorder="1" applyAlignment="1" applyProtection="1">
      <alignment horizontal="center"/>
    </xf>
    <xf numFmtId="177" fontId="57" fillId="2" borderId="7" xfId="70" applyNumberFormat="1" applyFont="1" applyFill="1" applyBorder="1" applyAlignment="1" applyProtection="1">
      <alignment horizontal="center"/>
    </xf>
    <xf numFmtId="9" fontId="52" fillId="29" borderId="0" xfId="0" applyNumberFormat="1" applyFont="1" applyFill="1" applyBorder="1" applyAlignment="1">
      <alignment horizontal="center" vertical="center"/>
    </xf>
    <xf numFmtId="9" fontId="52" fillId="29" borderId="0" xfId="0" applyNumberFormat="1" applyFont="1" applyFill="1" applyBorder="1"/>
    <xf numFmtId="9" fontId="52" fillId="29" borderId="0" xfId="0" applyNumberFormat="1" applyFont="1" applyFill="1" applyBorder="1" applyAlignment="1">
      <alignment horizontal="center"/>
    </xf>
    <xf numFmtId="3" fontId="57" fillId="29" borderId="40" xfId="0" applyNumberFormat="1" applyFont="1" applyFill="1" applyBorder="1" applyAlignment="1">
      <alignment horizontal="center" vertical="center"/>
    </xf>
    <xf numFmtId="3" fontId="57" fillId="29" borderId="80" xfId="0" applyNumberFormat="1" applyFont="1" applyFill="1" applyBorder="1" applyAlignment="1">
      <alignment horizontal="center" vertical="center"/>
    </xf>
    <xf numFmtId="0" fontId="16" fillId="2" borderId="0" xfId="53" applyFont="1" applyFill="1" applyBorder="1" applyAlignment="1"/>
    <xf numFmtId="0" fontId="16" fillId="2" borderId="0" xfId="53" applyFont="1" applyFill="1" applyBorder="1"/>
    <xf numFmtId="2" fontId="16" fillId="2" borderId="0" xfId="53" applyNumberFormat="1" applyFont="1" applyFill="1" applyBorder="1" applyAlignment="1">
      <alignment horizontal="center"/>
    </xf>
    <xf numFmtId="0" fontId="56" fillId="2" borderId="11" xfId="73" applyFont="1" applyFill="1" applyBorder="1" applyAlignment="1">
      <alignment vertical="center"/>
    </xf>
    <xf numFmtId="0" fontId="66" fillId="27" borderId="2" xfId="0" applyFont="1" applyFill="1" applyBorder="1" applyAlignment="1">
      <alignment horizontal="center" wrapText="1"/>
    </xf>
    <xf numFmtId="0" fontId="10" fillId="2" borderId="0" xfId="0" applyFont="1" applyFill="1" applyAlignment="1">
      <alignment horizontal="center"/>
    </xf>
    <xf numFmtId="0" fontId="80" fillId="2" borderId="0" xfId="0" applyFont="1" applyFill="1"/>
    <xf numFmtId="0" fontId="0" fillId="2" borderId="0" xfId="0" applyFill="1" applyAlignment="1">
      <alignment vertical="top"/>
    </xf>
    <xf numFmtId="0" fontId="64" fillId="2" borderId="0" xfId="0" applyFont="1" applyFill="1" applyAlignment="1">
      <alignment horizontal="left" vertical="top"/>
    </xf>
    <xf numFmtId="0" fontId="64" fillId="2" borderId="0" xfId="0" applyFont="1" applyFill="1" applyAlignment="1">
      <alignment vertical="top"/>
    </xf>
    <xf numFmtId="0" fontId="40" fillId="2" borderId="0" xfId="0" applyFont="1" applyFill="1" applyAlignment="1">
      <alignment horizontal="center" vertical="top"/>
    </xf>
    <xf numFmtId="0" fontId="66" fillId="27" borderId="10" xfId="0" applyFont="1" applyFill="1" applyBorder="1" applyAlignment="1">
      <alignment vertical="center" wrapText="1"/>
    </xf>
    <xf numFmtId="0" fontId="66" fillId="27" borderId="66" xfId="0" applyFont="1" applyFill="1" applyBorder="1" applyAlignment="1">
      <alignment horizontal="center" vertical="center" wrapText="1"/>
    </xf>
    <xf numFmtId="0" fontId="66" fillId="27" borderId="10" xfId="53" applyFont="1" applyFill="1" applyBorder="1" applyAlignment="1">
      <alignment vertical="center"/>
    </xf>
    <xf numFmtId="0" fontId="66" fillId="27" borderId="66" xfId="53" applyFont="1" applyFill="1" applyBorder="1" applyAlignment="1">
      <alignment horizontal="center" vertical="center"/>
    </xf>
    <xf numFmtId="175" fontId="65" fillId="2" borderId="0" xfId="40" applyNumberFormat="1" applyFont="1" applyFill="1" applyBorder="1" applyAlignment="1">
      <alignment vertical="center"/>
    </xf>
    <xf numFmtId="3" fontId="11" fillId="2" borderId="35" xfId="0" applyNumberFormat="1" applyFont="1" applyFill="1" applyBorder="1" applyAlignment="1">
      <alignment horizontal="center" vertical="center" wrapText="1"/>
    </xf>
    <xf numFmtId="0" fontId="53" fillId="2" borderId="12" xfId="0" applyFont="1" applyFill="1" applyBorder="1" applyAlignment="1">
      <alignment horizontal="left"/>
    </xf>
    <xf numFmtId="3" fontId="62" fillId="2" borderId="0" xfId="0" applyNumberFormat="1" applyFont="1" applyFill="1" applyBorder="1" applyAlignment="1">
      <alignment horizontal="center" vertical="center" wrapText="1"/>
    </xf>
    <xf numFmtId="0" fontId="52" fillId="29" borderId="0" xfId="0" applyFont="1" applyFill="1" applyBorder="1"/>
    <xf numFmtId="38" fontId="57" fillId="29" borderId="0" xfId="0" applyNumberFormat="1" applyFont="1" applyFill="1" applyBorder="1" applyAlignment="1">
      <alignment horizontal="center"/>
    </xf>
    <xf numFmtId="0" fontId="52" fillId="29" borderId="6" xfId="0" applyFont="1" applyFill="1" applyBorder="1" applyAlignment="1">
      <alignment vertical="top"/>
    </xf>
    <xf numFmtId="0" fontId="52" fillId="2" borderId="0" xfId="0" applyFont="1" applyFill="1" applyBorder="1" applyAlignment="1">
      <alignment horizontal="left" vertical="top"/>
    </xf>
    <xf numFmtId="0" fontId="52" fillId="2" borderId="0" xfId="0" applyFont="1" applyFill="1" applyBorder="1" applyAlignment="1">
      <alignment vertical="top"/>
    </xf>
    <xf numFmtId="173" fontId="57" fillId="2" borderId="0" xfId="0" applyNumberFormat="1" applyFont="1" applyFill="1" applyBorder="1" applyAlignment="1">
      <alignment horizontal="center"/>
    </xf>
    <xf numFmtId="3" fontId="52" fillId="2" borderId="0" xfId="0" applyNumberFormat="1" applyFont="1" applyFill="1" applyBorder="1" applyAlignment="1">
      <alignment horizontal="right"/>
    </xf>
    <xf numFmtId="10" fontId="52" fillId="2" borderId="0" xfId="72" applyNumberFormat="1" applyFont="1" applyFill="1" applyBorder="1" applyAlignment="1">
      <alignment horizontal="center"/>
    </xf>
    <xf numFmtId="38" fontId="52" fillId="2" borderId="0" xfId="71" applyNumberFormat="1" applyFont="1" applyFill="1" applyBorder="1" applyAlignment="1">
      <alignment horizontal="center"/>
    </xf>
    <xf numFmtId="38" fontId="52" fillId="2" borderId="0" xfId="0" applyNumberFormat="1" applyFont="1" applyFill="1" applyBorder="1" applyAlignment="1">
      <alignment horizontal="center"/>
    </xf>
    <xf numFmtId="0" fontId="52" fillId="29" borderId="6" xfId="0" applyFont="1" applyFill="1" applyBorder="1"/>
    <xf numFmtId="0" fontId="57" fillId="29" borderId="6" xfId="0" applyFont="1" applyFill="1" applyBorder="1"/>
    <xf numFmtId="0" fontId="53" fillId="2" borderId="12" xfId="0" applyFont="1" applyFill="1" applyBorder="1"/>
    <xf numFmtId="0" fontId="52" fillId="2" borderId="6" xfId="0" applyFont="1" applyFill="1" applyBorder="1"/>
    <xf numFmtId="0" fontId="80" fillId="2" borderId="0" xfId="0" applyFont="1" applyFill="1" applyBorder="1"/>
    <xf numFmtId="0" fontId="11" fillId="2" borderId="0" xfId="0" applyFont="1" applyFill="1" applyBorder="1"/>
    <xf numFmtId="0" fontId="11" fillId="2" borderId="0" xfId="0" applyFont="1" applyFill="1"/>
    <xf numFmtId="0" fontId="53" fillId="2" borderId="0" xfId="0" applyFont="1" applyFill="1"/>
    <xf numFmtId="0" fontId="53" fillId="2" borderId="0" xfId="0" applyFont="1" applyFill="1" applyBorder="1"/>
    <xf numFmtId="0" fontId="0" fillId="2" borderId="0" xfId="0" applyFont="1" applyFill="1" applyBorder="1" applyAlignment="1">
      <alignment horizontal="left"/>
    </xf>
    <xf numFmtId="0" fontId="11" fillId="2" borderId="34"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xf>
    <xf numFmtId="38" fontId="11" fillId="2" borderId="0" xfId="71" applyNumberFormat="1" applyFont="1" applyFill="1" applyBorder="1" applyAlignment="1">
      <alignment horizontal="center" vertical="center"/>
    </xf>
    <xf numFmtId="0" fontId="62" fillId="2" borderId="13" xfId="0" applyFont="1" applyFill="1" applyBorder="1" applyAlignment="1">
      <alignment horizontal="center" vertical="center" wrapText="1"/>
    </xf>
    <xf numFmtId="38" fontId="57" fillId="2" borderId="0" xfId="71" applyNumberFormat="1" applyFont="1" applyFill="1" applyBorder="1" applyAlignment="1">
      <alignment horizontal="center" vertical="center"/>
    </xf>
    <xf numFmtId="0" fontId="57" fillId="2" borderId="12" xfId="0" applyFont="1" applyFill="1" applyBorder="1" applyAlignment="1">
      <alignment horizontal="left" vertical="center"/>
    </xf>
    <xf numFmtId="0" fontId="52" fillId="2" borderId="0" xfId="0" applyFont="1" applyFill="1" applyBorder="1" applyAlignment="1">
      <alignment horizontal="center"/>
    </xf>
    <xf numFmtId="38" fontId="52" fillId="2" borderId="13" xfId="0" applyNumberFormat="1" applyFont="1" applyFill="1" applyBorder="1" applyAlignment="1">
      <alignment horizontal="center"/>
    </xf>
    <xf numFmtId="38" fontId="57" fillId="2" borderId="0" xfId="0" applyNumberFormat="1" applyFont="1" applyFill="1" applyBorder="1" applyAlignment="1">
      <alignment horizontal="center" vertical="center"/>
    </xf>
    <xf numFmtId="0" fontId="62" fillId="2" borderId="0" xfId="0" applyFont="1" applyFill="1" applyBorder="1" applyAlignment="1">
      <alignment horizontal="center" vertical="center" wrapText="1"/>
    </xf>
    <xf numFmtId="0" fontId="57" fillId="2" borderId="0" xfId="0" applyFont="1" applyFill="1" applyBorder="1" applyAlignment="1">
      <alignment horizontal="left" vertical="center"/>
    </xf>
    <xf numFmtId="0" fontId="57" fillId="2" borderId="0" xfId="0" applyFont="1" applyFill="1" applyBorder="1" applyAlignment="1">
      <alignment horizontal="right" vertical="center"/>
    </xf>
    <xf numFmtId="0" fontId="52" fillId="2" borderId="13" xfId="0" applyFont="1" applyFill="1" applyBorder="1"/>
    <xf numFmtId="38" fontId="57" fillId="2" borderId="13" xfId="71" applyNumberFormat="1" applyFont="1" applyFill="1" applyBorder="1" applyAlignment="1">
      <alignment horizontal="center" vertical="center"/>
    </xf>
    <xf numFmtId="3" fontId="11" fillId="2" borderId="80" xfId="0" applyNumberFormat="1" applyFont="1" applyFill="1" applyBorder="1" applyAlignment="1">
      <alignment horizontal="left" vertical="center"/>
    </xf>
    <xf numFmtId="3" fontId="53" fillId="2" borderId="47" xfId="0" applyNumberFormat="1" applyFont="1" applyFill="1" applyBorder="1" applyAlignment="1">
      <alignment horizontal="center" vertical="center"/>
    </xf>
    <xf numFmtId="3" fontId="11" fillId="2" borderId="46" xfId="0" applyNumberFormat="1" applyFont="1" applyFill="1" applyBorder="1" applyAlignment="1">
      <alignment horizontal="center" vertical="center"/>
    </xf>
    <xf numFmtId="3" fontId="53" fillId="2" borderId="46" xfId="0" applyNumberFormat="1" applyFont="1" applyFill="1" applyBorder="1" applyAlignment="1">
      <alignment horizontal="center" vertical="center"/>
    </xf>
    <xf numFmtId="3" fontId="11" fillId="29" borderId="46" xfId="0" applyNumberFormat="1" applyFont="1" applyFill="1" applyBorder="1" applyAlignment="1">
      <alignment horizontal="center" vertical="center"/>
    </xf>
    <xf numFmtId="3" fontId="11" fillId="0" borderId="46" xfId="0" applyNumberFormat="1" applyFont="1" applyFill="1" applyBorder="1" applyAlignment="1">
      <alignment horizontal="center" vertical="center"/>
    </xf>
    <xf numFmtId="3" fontId="11" fillId="2" borderId="48" xfId="0" applyNumberFormat="1" applyFont="1" applyFill="1" applyBorder="1" applyAlignment="1">
      <alignment horizontal="center" vertical="center"/>
    </xf>
    <xf numFmtId="0" fontId="81" fillId="2" borderId="0" xfId="0" applyFont="1" applyFill="1" applyAlignment="1">
      <alignment vertical="center"/>
    </xf>
    <xf numFmtId="0" fontId="15" fillId="2" borderId="0" xfId="0" applyFont="1" applyFill="1" applyAlignment="1">
      <alignment vertical="center"/>
    </xf>
    <xf numFmtId="0" fontId="53" fillId="2" borderId="0" xfId="0" applyFont="1" applyFill="1" applyAlignment="1">
      <alignment horizontal="left" wrapText="1"/>
    </xf>
    <xf numFmtId="0" fontId="53" fillId="2" borderId="0" xfId="0" applyFont="1" applyFill="1" applyAlignment="1">
      <alignment horizontal="left"/>
    </xf>
    <xf numFmtId="0" fontId="4" fillId="2" borderId="0" xfId="0" applyFont="1" applyFill="1" applyAlignment="1">
      <alignment vertical="center"/>
    </xf>
    <xf numFmtId="0" fontId="11" fillId="2" borderId="0" xfId="0" applyFont="1" applyFill="1" applyAlignment="1">
      <alignment horizontal="left" vertical="center" wrapText="1"/>
    </xf>
    <xf numFmtId="0" fontId="79" fillId="2" borderId="0" xfId="0" applyFont="1" applyFill="1" applyBorder="1" applyAlignment="1">
      <alignment vertical="center"/>
    </xf>
    <xf numFmtId="0" fontId="11" fillId="2" borderId="0" xfId="0" applyFont="1" applyFill="1" applyBorder="1" applyAlignment="1">
      <alignment horizontal="left" vertical="top"/>
    </xf>
    <xf numFmtId="0" fontId="11" fillId="2" borderId="0" xfId="0" applyFont="1" applyFill="1" applyBorder="1" applyAlignment="1"/>
    <xf numFmtId="0" fontId="82" fillId="2" borderId="0" xfId="0" applyFont="1" applyFill="1" applyBorder="1" applyAlignment="1">
      <alignment horizontal="center"/>
    </xf>
    <xf numFmtId="0" fontId="57" fillId="2" borderId="0" xfId="0" applyFont="1" applyFill="1" applyBorder="1" applyAlignment="1">
      <alignment horizontal="left"/>
    </xf>
    <xf numFmtId="0" fontId="57" fillId="2" borderId="0" xfId="0" applyFont="1" applyFill="1" applyAlignment="1">
      <alignment horizontal="center"/>
    </xf>
    <xf numFmtId="3" fontId="62" fillId="26" borderId="49" xfId="0" applyNumberFormat="1" applyFont="1" applyFill="1" applyBorder="1" applyAlignment="1">
      <alignment horizontal="center" vertical="center"/>
    </xf>
    <xf numFmtId="3" fontId="62" fillId="26" borderId="50" xfId="0" applyNumberFormat="1" applyFont="1" applyFill="1" applyBorder="1" applyAlignment="1">
      <alignment horizontal="center" vertical="center"/>
    </xf>
    <xf numFmtId="3" fontId="62" fillId="26" borderId="50" xfId="0" applyNumberFormat="1" applyFont="1" applyFill="1" applyBorder="1" applyAlignment="1">
      <alignment vertical="center"/>
    </xf>
    <xf numFmtId="3" fontId="62" fillId="26" borderId="41" xfId="0" applyNumberFormat="1" applyFont="1" applyFill="1" applyBorder="1" applyAlignment="1">
      <alignment vertical="center"/>
    </xf>
    <xf numFmtId="171" fontId="57"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wrapText="1"/>
    </xf>
    <xf numFmtId="0" fontId="66" fillId="27" borderId="84" xfId="0" applyNumberFormat="1" applyFont="1" applyFill="1" applyBorder="1" applyAlignment="1">
      <alignment horizontal="center" vertical="center" wrapText="1"/>
    </xf>
    <xf numFmtId="3" fontId="52" fillId="2" borderId="12" xfId="0" applyNumberFormat="1" applyFont="1" applyFill="1" applyBorder="1" applyAlignment="1">
      <alignment horizontal="center" vertical="center"/>
    </xf>
    <xf numFmtId="3" fontId="57" fillId="2" borderId="13" xfId="0" applyNumberFormat="1" applyFont="1" applyFill="1" applyBorder="1" applyAlignment="1">
      <alignment horizontal="center" vertical="center"/>
    </xf>
    <xf numFmtId="9" fontId="73" fillId="2" borderId="13" xfId="0" applyNumberFormat="1" applyFont="1" applyFill="1" applyBorder="1"/>
    <xf numFmtId="0" fontId="57" fillId="2" borderId="0" xfId="0" applyFont="1" applyFill="1" applyAlignment="1">
      <alignment horizontal="left"/>
    </xf>
    <xf numFmtId="0" fontId="82" fillId="2" borderId="0" xfId="0" applyFont="1" applyFill="1" applyAlignment="1">
      <alignment vertical="center"/>
    </xf>
    <xf numFmtId="0" fontId="83" fillId="2" borderId="0" xfId="0" applyFont="1" applyFill="1" applyAlignment="1">
      <alignment vertical="center"/>
    </xf>
    <xf numFmtId="0" fontId="84" fillId="2" borderId="0" xfId="0" applyFont="1" applyFill="1" applyAlignment="1">
      <alignment horizontal="center" wrapText="1"/>
    </xf>
    <xf numFmtId="0" fontId="84" fillId="2" borderId="0" xfId="0" applyFont="1" applyFill="1" applyAlignment="1">
      <alignment horizontal="left" wrapText="1"/>
    </xf>
    <xf numFmtId="0" fontId="11" fillId="2" borderId="0" xfId="0" applyFont="1" applyFill="1" applyBorder="1" applyAlignment="1">
      <alignment horizontal="left"/>
    </xf>
    <xf numFmtId="0" fontId="84" fillId="2" borderId="0" xfId="0" applyFont="1" applyFill="1" applyAlignment="1">
      <alignment horizontal="center"/>
    </xf>
    <xf numFmtId="0" fontId="84" fillId="2" borderId="0" xfId="0" applyFont="1" applyFill="1" applyAlignment="1">
      <alignment horizontal="center" vertical="center"/>
    </xf>
    <xf numFmtId="0" fontId="45" fillId="2" borderId="0" xfId="0" applyFont="1" applyFill="1" applyBorder="1" applyAlignment="1">
      <alignment vertical="top"/>
    </xf>
    <xf numFmtId="0" fontId="52" fillId="2" borderId="5" xfId="0" applyFont="1" applyFill="1" applyBorder="1" applyAlignment="1">
      <alignment horizontal="center"/>
    </xf>
    <xf numFmtId="0" fontId="62" fillId="2" borderId="6" xfId="0" applyFont="1" applyFill="1" applyBorder="1" applyAlignment="1">
      <alignment horizontal="center"/>
    </xf>
    <xf numFmtId="39" fontId="53" fillId="2" borderId="6" xfId="0" applyNumberFormat="1" applyFont="1" applyFill="1" applyBorder="1" applyAlignment="1">
      <alignment horizontal="center"/>
    </xf>
    <xf numFmtId="0" fontId="52" fillId="2" borderId="7" xfId="0" applyFont="1" applyFill="1" applyBorder="1"/>
    <xf numFmtId="3" fontId="57" fillId="29" borderId="85" xfId="0" applyNumberFormat="1" applyFont="1" applyFill="1" applyBorder="1" applyAlignment="1">
      <alignment horizontal="center" vertical="center"/>
    </xf>
    <xf numFmtId="9" fontId="73" fillId="29" borderId="0" xfId="0" applyNumberFormat="1" applyFont="1" applyFill="1" applyBorder="1" applyAlignment="1">
      <alignment horizontal="center" vertical="center"/>
    </xf>
    <xf numFmtId="9" fontId="73" fillId="29" borderId="0" xfId="0" applyNumberFormat="1" applyFont="1" applyFill="1" applyBorder="1"/>
    <xf numFmtId="3" fontId="57" fillId="29" borderId="86" xfId="0" applyNumberFormat="1" applyFont="1" applyFill="1" applyBorder="1" applyAlignment="1">
      <alignment horizontal="center" vertical="center"/>
    </xf>
    <xf numFmtId="9" fontId="52" fillId="29" borderId="13" xfId="0" applyNumberFormat="1" applyFont="1" applyFill="1" applyBorder="1"/>
    <xf numFmtId="9" fontId="73"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5" fillId="29" borderId="29" xfId="40" applyNumberFormat="1" applyFont="1" applyFill="1" applyBorder="1" applyAlignment="1">
      <alignment horizontal="center" vertical="center" wrapText="1"/>
    </xf>
    <xf numFmtId="0" fontId="57" fillId="2" borderId="0" xfId="0" applyFont="1" applyFill="1" applyBorder="1" applyAlignment="1">
      <alignment vertical="top"/>
    </xf>
    <xf numFmtId="0" fontId="57" fillId="2" borderId="0" xfId="0" applyFont="1" applyFill="1" applyBorder="1" applyAlignment="1">
      <alignment vertical="top" wrapText="1"/>
    </xf>
    <xf numFmtId="0" fontId="52" fillId="2" borderId="0" xfId="0" applyFont="1" applyFill="1" applyBorder="1" applyAlignment="1">
      <alignment horizontal="center" wrapText="1"/>
    </xf>
    <xf numFmtId="3" fontId="57" fillId="29" borderId="0" xfId="0" applyNumberFormat="1" applyFont="1" applyFill="1" applyBorder="1" applyAlignment="1">
      <alignment vertical="top"/>
    </xf>
    <xf numFmtId="0" fontId="57" fillId="2" borderId="0" xfId="0" applyFont="1" applyFill="1" applyBorder="1" applyAlignment="1">
      <alignment horizontal="center" vertical="top" wrapText="1"/>
    </xf>
    <xf numFmtId="0" fontId="77" fillId="2" borderId="0" xfId="0" applyFont="1" applyFill="1" applyBorder="1" applyAlignment="1">
      <alignment vertical="top" wrapText="1"/>
    </xf>
    <xf numFmtId="0" fontId="77" fillId="2" borderId="0" xfId="0" applyFont="1" applyFill="1" applyBorder="1" applyAlignment="1">
      <alignment horizontal="center" vertical="top" wrapText="1"/>
    </xf>
    <xf numFmtId="0" fontId="77" fillId="29" borderId="0" xfId="0" applyFont="1" applyFill="1" applyBorder="1" applyAlignment="1">
      <alignment vertical="top"/>
    </xf>
    <xf numFmtId="0" fontId="57" fillId="29" borderId="0" xfId="0" applyFont="1" applyFill="1" applyBorder="1" applyAlignment="1">
      <alignment vertical="top"/>
    </xf>
    <xf numFmtId="3" fontId="57" fillId="29" borderId="0" xfId="0" applyNumberFormat="1" applyFont="1" applyFill="1" applyBorder="1" applyAlignment="1">
      <alignment horizontal="center" vertical="top"/>
    </xf>
    <xf numFmtId="0" fontId="52" fillId="2" borderId="12" xfId="0" applyFont="1" applyFill="1" applyBorder="1"/>
    <xf numFmtId="0" fontId="52" fillId="2" borderId="5" xfId="0" applyFont="1" applyFill="1" applyBorder="1"/>
    <xf numFmtId="0" fontId="52" fillId="2" borderId="6" xfId="0" applyFont="1" applyFill="1" applyBorder="1" applyAlignment="1">
      <alignment horizontal="center" wrapText="1"/>
    </xf>
    <xf numFmtId="9" fontId="57" fillId="29" borderId="0" xfId="72" applyFont="1" applyFill="1" applyBorder="1" applyAlignment="1">
      <alignment vertical="top"/>
    </xf>
    <xf numFmtId="0" fontId="66" fillId="27" borderId="70" xfId="0" applyFont="1" applyFill="1" applyBorder="1" applyAlignment="1">
      <alignment horizontal="center" vertical="center" wrapText="1"/>
    </xf>
    <xf numFmtId="170" fontId="66" fillId="27" borderId="84" xfId="6" applyNumberFormat="1" applyFont="1" applyFill="1" applyBorder="1" applyAlignment="1">
      <alignment horizontal="center" vertical="center" wrapText="1"/>
    </xf>
    <xf numFmtId="0" fontId="57" fillId="2" borderId="12" xfId="0" applyFont="1" applyFill="1" applyBorder="1" applyAlignment="1">
      <alignment vertical="top"/>
    </xf>
    <xf numFmtId="9" fontId="57" fillId="29" borderId="13" xfId="72" applyFont="1" applyFill="1" applyBorder="1" applyAlignment="1">
      <alignment vertical="top"/>
    </xf>
    <xf numFmtId="3" fontId="62" fillId="2" borderId="12" xfId="0" applyNumberFormat="1" applyFont="1" applyFill="1" applyBorder="1" applyAlignment="1"/>
    <xf numFmtId="0" fontId="78" fillId="2" borderId="12" xfId="0" applyFont="1" applyFill="1" applyBorder="1" applyAlignment="1">
      <alignment vertical="top"/>
    </xf>
    <xf numFmtId="0" fontId="76" fillId="2" borderId="12" xfId="0" applyFont="1" applyFill="1" applyBorder="1" applyAlignment="1">
      <alignment vertical="top"/>
    </xf>
    <xf numFmtId="9" fontId="57" fillId="2" borderId="13" xfId="72" applyFont="1" applyFill="1" applyBorder="1" applyAlignment="1">
      <alignment vertical="top"/>
    </xf>
    <xf numFmtId="0" fontId="57" fillId="2" borderId="5" xfId="0" applyFont="1" applyFill="1" applyBorder="1" applyAlignment="1">
      <alignment vertical="top"/>
    </xf>
    <xf numFmtId="3" fontId="57" fillId="29" borderId="6" xfId="0" applyNumberFormat="1" applyFont="1" applyFill="1" applyBorder="1" applyAlignment="1">
      <alignment horizontal="center" vertical="top"/>
    </xf>
    <xf numFmtId="9" fontId="57" fillId="29" borderId="7" xfId="72" applyFont="1" applyFill="1" applyBorder="1" applyAlignment="1">
      <alignment vertical="top"/>
    </xf>
    <xf numFmtId="0" fontId="66" fillId="27" borderId="0" xfId="0" quotePrefix="1" applyFont="1" applyFill="1" applyBorder="1" applyAlignment="1">
      <alignment horizontal="center" vertical="center"/>
    </xf>
    <xf numFmtId="170" fontId="66"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6" fillId="27" borderId="13" xfId="6" applyNumberFormat="1" applyFont="1" applyFill="1" applyBorder="1" applyAlignment="1">
      <alignment horizontal="center" vertical="center" wrapText="1"/>
    </xf>
    <xf numFmtId="0" fontId="40" fillId="2" borderId="0" xfId="0" applyFont="1" applyFill="1" applyBorder="1" applyAlignment="1">
      <alignment horizontal="center" wrapText="1"/>
    </xf>
    <xf numFmtId="0" fontId="84" fillId="2" borderId="0" xfId="0" applyFont="1" applyFill="1" applyBorder="1" applyAlignment="1">
      <alignment horizontal="center" wrapText="1"/>
    </xf>
    <xf numFmtId="0" fontId="84" fillId="2" borderId="0" xfId="0" applyFont="1" applyFill="1" applyBorder="1" applyAlignment="1">
      <alignment horizontal="left" wrapText="1"/>
    </xf>
    <xf numFmtId="0" fontId="79" fillId="2" borderId="0" xfId="0" applyFont="1" applyFill="1" applyBorder="1" applyAlignment="1">
      <alignment vertical="top"/>
    </xf>
    <xf numFmtId="0" fontId="51" fillId="2" borderId="0" xfId="0" applyFont="1" applyFill="1" applyBorder="1" applyAlignment="1">
      <alignment vertical="top" wrapText="1"/>
    </xf>
    <xf numFmtId="0" fontId="51" fillId="2" borderId="0" xfId="0" applyFont="1" applyFill="1" applyBorder="1" applyAlignment="1">
      <alignment horizontal="center" vertical="top" wrapText="1"/>
    </xf>
    <xf numFmtId="0" fontId="40" fillId="2" borderId="0" xfId="0" applyFont="1" applyFill="1" applyBorder="1" applyAlignment="1">
      <alignment horizontal="left" wrapText="1"/>
    </xf>
    <xf numFmtId="0" fontId="51" fillId="2" borderId="0" xfId="0" applyFont="1" applyFill="1" applyBorder="1" applyAlignment="1">
      <alignment vertical="top"/>
    </xf>
    <xf numFmtId="0" fontId="10" fillId="2" borderId="0" xfId="0" applyFont="1" applyFill="1" applyBorder="1" applyAlignment="1">
      <alignment vertical="top"/>
    </xf>
    <xf numFmtId="0" fontId="0" fillId="29" borderId="0" xfId="0" applyFont="1" applyFill="1" applyBorder="1" applyAlignment="1">
      <alignment horizontal="left"/>
    </xf>
    <xf numFmtId="3" fontId="11" fillId="2" borderId="6" xfId="0" applyNumberFormat="1" applyFont="1" applyFill="1" applyBorder="1" applyAlignment="1">
      <alignment horizontal="left" vertical="center" wrapText="1"/>
    </xf>
    <xf numFmtId="171" fontId="11" fillId="2" borderId="6" xfId="0" applyNumberFormat="1" applyFont="1" applyFill="1" applyBorder="1" applyAlignment="1">
      <alignment horizontal="center" vertical="center"/>
    </xf>
    <xf numFmtId="171" fontId="11" fillId="2" borderId="7" xfId="0" applyNumberFormat="1" applyFont="1" applyFill="1" applyBorder="1" applyAlignment="1">
      <alignment horizontal="center" vertical="center"/>
    </xf>
    <xf numFmtId="0" fontId="85" fillId="2" borderId="0" xfId="0" applyFont="1" applyFill="1"/>
    <xf numFmtId="0" fontId="37" fillId="2" borderId="0" xfId="0" applyFont="1" applyFill="1"/>
    <xf numFmtId="0" fontId="85" fillId="2" borderId="0" xfId="0" applyFont="1" applyFill="1" applyAlignment="1">
      <alignment horizontal="left"/>
    </xf>
    <xf numFmtId="0" fontId="85" fillId="2" borderId="0" xfId="0" applyFont="1" applyFill="1" applyAlignment="1">
      <alignment horizontal="center"/>
    </xf>
    <xf numFmtId="0" fontId="57" fillId="2" borderId="11" xfId="0" applyFont="1" applyFill="1" applyBorder="1" applyAlignment="1">
      <alignment vertical="center" wrapText="1"/>
    </xf>
    <xf numFmtId="0" fontId="53" fillId="2" borderId="0" xfId="0" applyFont="1" applyFill="1" applyAlignment="1">
      <alignment horizontal="left" vertical="center"/>
    </xf>
    <xf numFmtId="0" fontId="2" fillId="0" borderId="0" xfId="0" applyFont="1" applyFill="1" applyAlignment="1">
      <alignment wrapText="1"/>
    </xf>
    <xf numFmtId="0" fontId="0" fillId="0" borderId="0" xfId="0" applyFont="1" applyFill="1"/>
    <xf numFmtId="0" fontId="70" fillId="29" borderId="39" xfId="0" applyFont="1" applyFill="1" applyBorder="1" applyAlignment="1">
      <alignment horizontal="center" vertical="center" wrapText="1"/>
    </xf>
    <xf numFmtId="0" fontId="66" fillId="27" borderId="66" xfId="0" applyFont="1" applyFill="1" applyBorder="1" applyAlignment="1">
      <alignment horizontal="center" vertical="center"/>
    </xf>
    <xf numFmtId="0" fontId="56" fillId="2" borderId="66" xfId="73" applyFont="1" applyFill="1" applyBorder="1" applyAlignment="1">
      <alignment vertical="center"/>
    </xf>
    <xf numFmtId="0" fontId="57" fillId="2" borderId="66" xfId="0" applyFont="1" applyFill="1" applyBorder="1" applyAlignment="1">
      <alignment vertical="center" wrapText="1"/>
    </xf>
    <xf numFmtId="0" fontId="52" fillId="2" borderId="0" xfId="0" applyFont="1" applyFill="1" applyAlignment="1">
      <alignment horizontal="center"/>
    </xf>
    <xf numFmtId="0" fontId="40" fillId="2" borderId="0" xfId="0" applyFont="1" applyFill="1" applyAlignment="1">
      <alignment horizontal="center" wrapText="1"/>
    </xf>
    <xf numFmtId="0" fontId="52" fillId="2" borderId="49" xfId="0" applyFont="1" applyFill="1" applyBorder="1"/>
    <xf numFmtId="0" fontId="52" fillId="2" borderId="50" xfId="0" applyFont="1" applyFill="1" applyBorder="1"/>
    <xf numFmtId="0" fontId="52" fillId="2" borderId="41" xfId="0" applyFont="1" applyFill="1" applyBorder="1"/>
    <xf numFmtId="0" fontId="52" fillId="2" borderId="0" xfId="0" quotePrefix="1" applyFont="1" applyFill="1"/>
    <xf numFmtId="10" fontId="16" fillId="0" borderId="9" xfId="0" applyNumberFormat="1" applyFont="1" applyFill="1" applyBorder="1" applyAlignment="1">
      <alignment horizontal="center"/>
    </xf>
    <xf numFmtId="10" fontId="15" fillId="2" borderId="15" xfId="0" applyNumberFormat="1" applyFont="1" applyFill="1" applyBorder="1"/>
    <xf numFmtId="10" fontId="16" fillId="29" borderId="8" xfId="0" applyNumberFormat="1" applyFont="1" applyFill="1" applyBorder="1"/>
    <xf numFmtId="10" fontId="15" fillId="2" borderId="8" xfId="0" applyNumberFormat="1" applyFont="1" applyFill="1" applyBorder="1"/>
    <xf numFmtId="10" fontId="16" fillId="2" borderId="9" xfId="0" applyNumberFormat="1" applyFont="1" applyFill="1" applyBorder="1" applyAlignment="1">
      <alignment horizontal="center"/>
    </xf>
    <xf numFmtId="10" fontId="16" fillId="2" borderId="9" xfId="0" quotePrefix="1" applyNumberFormat="1" applyFont="1" applyFill="1" applyBorder="1" applyAlignment="1">
      <alignment horizontal="center"/>
    </xf>
    <xf numFmtId="17" fontId="15" fillId="2" borderId="15" xfId="0" applyNumberFormat="1" applyFont="1" applyFill="1" applyBorder="1"/>
    <xf numFmtId="10" fontId="16" fillId="29" borderId="9" xfId="0" applyNumberFormat="1" applyFont="1" applyFill="1" applyBorder="1" applyAlignment="1">
      <alignment horizontal="center"/>
    </xf>
    <xf numFmtId="164" fontId="53" fillId="2" borderId="6" xfId="0" applyNumberFormat="1" applyFont="1" applyFill="1" applyBorder="1" applyAlignment="1">
      <alignment horizontal="center"/>
    </xf>
    <xf numFmtId="171" fontId="53" fillId="2" borderId="81" xfId="0" applyNumberFormat="1" applyFont="1" applyFill="1" applyBorder="1" applyAlignment="1">
      <alignment horizontal="center"/>
    </xf>
    <xf numFmtId="164" fontId="11" fillId="2" borderId="55" xfId="0" applyNumberFormat="1" applyFont="1" applyFill="1" applyBorder="1" applyAlignment="1">
      <alignment horizontal="center"/>
    </xf>
    <xf numFmtId="164" fontId="53" fillId="2" borderId="82" xfId="0" applyNumberFormat="1" applyFont="1" applyFill="1" applyBorder="1" applyAlignment="1">
      <alignment horizontal="center"/>
    </xf>
    <xf numFmtId="0" fontId="57" fillId="2" borderId="0" xfId="72" applyNumberFormat="1" applyFont="1" applyFill="1" applyBorder="1" applyAlignment="1">
      <alignment horizontal="center" vertical="center"/>
    </xf>
    <xf numFmtId="9" fontId="52" fillId="2" borderId="13" xfId="72" applyFont="1" applyFill="1" applyBorder="1" applyAlignment="1">
      <alignment horizontal="center"/>
    </xf>
    <xf numFmtId="38" fontId="57" fillId="2" borderId="12" xfId="0" applyNumberFormat="1" applyFont="1" applyFill="1" applyBorder="1" applyAlignment="1">
      <alignment horizontal="left"/>
    </xf>
    <xf numFmtId="10" fontId="57" fillId="2" borderId="0" xfId="72" applyNumberFormat="1" applyFont="1" applyFill="1" applyBorder="1" applyAlignment="1">
      <alignment horizontal="center" vertical="center"/>
    </xf>
    <xf numFmtId="166" fontId="52" fillId="2" borderId="13" xfId="71" applyFont="1" applyFill="1" applyBorder="1" applyAlignment="1">
      <alignment horizontal="center"/>
    </xf>
    <xf numFmtId="0" fontId="57" fillId="2" borderId="5" xfId="0" applyFont="1" applyFill="1" applyBorder="1" applyAlignment="1">
      <alignment horizontal="left" vertical="center"/>
    </xf>
    <xf numFmtId="38" fontId="57" fillId="2" borderId="13" xfId="0" applyNumberFormat="1" applyFont="1" applyFill="1" applyBorder="1" applyAlignment="1">
      <alignment horizontal="center"/>
    </xf>
    <xf numFmtId="0" fontId="57" fillId="2" borderId="7" xfId="0" applyFont="1" applyFill="1" applyBorder="1" applyAlignment="1">
      <alignment horizontal="center"/>
    </xf>
    <xf numFmtId="3" fontId="53" fillId="2" borderId="3" xfId="0" applyNumberFormat="1" applyFont="1" applyFill="1" applyBorder="1" applyAlignment="1">
      <alignment horizontal="center" vertical="center"/>
    </xf>
    <xf numFmtId="3" fontId="11" fillId="2" borderId="40" xfId="0" applyNumberFormat="1" applyFont="1" applyFill="1" applyBorder="1" applyAlignment="1">
      <alignment horizontal="left" vertical="center"/>
    </xf>
    <xf numFmtId="3" fontId="11" fillId="2" borderId="40" xfId="0" applyNumberFormat="1" applyFont="1" applyFill="1" applyBorder="1" applyAlignment="1">
      <alignment horizontal="center" vertical="center"/>
    </xf>
    <xf numFmtId="3" fontId="53" fillId="2" borderId="40" xfId="0" applyNumberFormat="1" applyFont="1" applyFill="1" applyBorder="1" applyAlignment="1">
      <alignment horizontal="center" vertical="center"/>
    </xf>
    <xf numFmtId="3" fontId="11" fillId="29" borderId="40" xfId="0" applyNumberFormat="1" applyFont="1" applyFill="1" applyBorder="1" applyAlignment="1">
      <alignment horizontal="center" vertical="center"/>
    </xf>
    <xf numFmtId="3" fontId="11" fillId="0" borderId="40" xfId="0" applyNumberFormat="1" applyFont="1" applyFill="1" applyBorder="1" applyAlignment="1">
      <alignment horizontal="center" vertical="center"/>
    </xf>
    <xf numFmtId="3" fontId="11" fillId="2" borderId="92" xfId="0" applyNumberFormat="1" applyFont="1" applyFill="1" applyBorder="1" applyAlignment="1">
      <alignment horizontal="center" vertical="center"/>
    </xf>
    <xf numFmtId="3" fontId="62" fillId="0" borderId="0" xfId="0" applyNumberFormat="1" applyFont="1" applyFill="1" applyBorder="1" applyAlignment="1">
      <alignment vertical="center" wrapText="1"/>
    </xf>
    <xf numFmtId="0" fontId="57" fillId="0" borderId="0" xfId="0" applyFont="1" applyFill="1" applyBorder="1" applyAlignment="1">
      <alignment vertical="top" wrapText="1"/>
    </xf>
    <xf numFmtId="3" fontId="57" fillId="2" borderId="40" xfId="0" applyNumberFormat="1" applyFont="1" applyFill="1" applyBorder="1" applyAlignment="1">
      <alignment horizontal="center" vertical="center"/>
    </xf>
    <xf numFmtId="167" fontId="52" fillId="2" borderId="37" xfId="0" applyNumberFormat="1" applyFont="1" applyFill="1" applyBorder="1"/>
    <xf numFmtId="44" fontId="65" fillId="29" borderId="29" xfId="70" applyFont="1" applyFill="1" applyBorder="1" applyAlignment="1">
      <alignment horizontal="left" vertical="center" wrapText="1"/>
    </xf>
    <xf numFmtId="38" fontId="80" fillId="2" borderId="0" xfId="71" applyNumberFormat="1" applyFont="1" applyFill="1" applyBorder="1" applyAlignment="1">
      <alignment horizontal="center" vertical="center"/>
    </xf>
    <xf numFmtId="178" fontId="52" fillId="29" borderId="39" xfId="71" applyNumberFormat="1" applyFont="1" applyFill="1" applyBorder="1" applyAlignment="1">
      <alignment horizontal="center"/>
    </xf>
    <xf numFmtId="3" fontId="52" fillId="2" borderId="2" xfId="0" applyNumberFormat="1" applyFont="1" applyFill="1" applyBorder="1" applyAlignment="1" applyProtection="1">
      <alignment horizontal="center"/>
      <protection locked="0"/>
    </xf>
    <xf numFmtId="10" fontId="57" fillId="29" borderId="6" xfId="72" applyNumberFormat="1" applyFont="1" applyFill="1" applyBorder="1" applyAlignment="1">
      <alignment horizontal="center"/>
    </xf>
    <xf numFmtId="38" fontId="52" fillId="2" borderId="0" xfId="0" applyNumberFormat="1" applyFont="1" applyFill="1" applyBorder="1"/>
    <xf numFmtId="1" fontId="65" fillId="29" borderId="29" xfId="40" applyNumberFormat="1" applyFont="1" applyFill="1" applyBorder="1" applyAlignment="1">
      <alignment horizontal="center" vertical="center" wrapText="1"/>
    </xf>
    <xf numFmtId="0" fontId="58"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66" fillId="27" borderId="37" xfId="0" applyFont="1" applyFill="1" applyBorder="1" applyAlignment="1">
      <alignment horizontal="center" vertical="center" wrapText="1"/>
    </xf>
    <xf numFmtId="175" fontId="65" fillId="29" borderId="29" xfId="40" applyNumberFormat="1" applyFont="1" applyFill="1" applyBorder="1" applyAlignment="1">
      <alignment horizontal="right" vertical="center" wrapText="1"/>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167" fontId="52" fillId="2" borderId="0" xfId="0" applyNumberFormat="1" applyFont="1" applyFill="1" applyBorder="1"/>
    <xf numFmtId="0" fontId="16" fillId="2" borderId="37" xfId="53" applyFont="1" applyFill="1" applyBorder="1" applyAlignment="1">
      <alignment horizontal="center"/>
    </xf>
    <xf numFmtId="0" fontId="16" fillId="2" borderId="37" xfId="53" applyFont="1" applyFill="1" applyBorder="1" applyAlignment="1"/>
    <xf numFmtId="0" fontId="16" fillId="2" borderId="37" xfId="53" applyFont="1" applyFill="1" applyBorder="1"/>
    <xf numFmtId="2" fontId="16" fillId="2" borderId="37" xfId="53" applyNumberFormat="1" applyFont="1" applyFill="1" applyBorder="1" applyAlignment="1">
      <alignment horizontal="center"/>
    </xf>
    <xf numFmtId="0" fontId="50" fillId="2" borderId="37" xfId="53" applyFont="1" applyFill="1" applyBorder="1" applyAlignment="1"/>
    <xf numFmtId="3" fontId="57" fillId="2" borderId="6" xfId="0" applyNumberFormat="1" applyFont="1" applyFill="1" applyBorder="1" applyAlignment="1">
      <alignment horizontal="center" vertical="center"/>
    </xf>
    <xf numFmtId="2" fontId="52" fillId="2" borderId="37" xfId="0" applyNumberFormat="1" applyFont="1" applyFill="1" applyBorder="1" applyAlignment="1">
      <alignment horizontal="center"/>
    </xf>
    <xf numFmtId="164" fontId="53" fillId="0" borderId="7" xfId="0" applyNumberFormat="1" applyFont="1" applyFill="1" applyBorder="1" applyAlignment="1">
      <alignment horizontal="center"/>
    </xf>
    <xf numFmtId="164" fontId="74" fillId="0" borderId="38" xfId="70" applyNumberFormat="1" applyFont="1" applyFill="1" applyBorder="1" applyAlignment="1">
      <alignment horizontal="center" vertical="center" wrapText="1"/>
    </xf>
    <xf numFmtId="9" fontId="57" fillId="29" borderId="0" xfId="72" applyFont="1" applyFill="1" applyBorder="1" applyAlignment="1">
      <alignment horizontal="center" vertical="center"/>
    </xf>
    <xf numFmtId="10" fontId="57" fillId="29" borderId="6" xfId="72" applyNumberFormat="1" applyFont="1" applyFill="1" applyBorder="1"/>
    <xf numFmtId="0" fontId="52" fillId="2" borderId="0" xfId="0" applyFont="1" applyFill="1" applyAlignment="1">
      <alignment horizontal="center"/>
    </xf>
    <xf numFmtId="3" fontId="62" fillId="26" borderId="50" xfId="0" applyNumberFormat="1" applyFont="1" applyFill="1" applyBorder="1" applyAlignment="1">
      <alignment horizontal="left" vertical="center"/>
    </xf>
    <xf numFmtId="0" fontId="52" fillId="2" borderId="93" xfId="0" applyFont="1" applyFill="1" applyBorder="1" applyAlignment="1">
      <alignment wrapText="1"/>
    </xf>
    <xf numFmtId="0" fontId="52" fillId="2" borderId="93" xfId="0" applyFont="1" applyFill="1" applyBorder="1"/>
    <xf numFmtId="3" fontId="62" fillId="26" borderId="93" xfId="0" applyNumberFormat="1" applyFont="1" applyFill="1" applyBorder="1" applyAlignment="1">
      <alignment horizontal="left" vertical="center"/>
    </xf>
    <xf numFmtId="0" fontId="89" fillId="32" borderId="0" xfId="0" applyFont="1" applyFill="1" applyAlignment="1">
      <alignment vertical="center"/>
    </xf>
    <xf numFmtId="0" fontId="65" fillId="32" borderId="0" xfId="0" applyFont="1" applyFill="1"/>
    <xf numFmtId="3" fontId="62" fillId="34" borderId="50" xfId="0" applyNumberFormat="1" applyFont="1" applyFill="1" applyBorder="1" applyAlignment="1">
      <alignment horizontal="left" vertical="center"/>
    </xf>
    <xf numFmtId="0" fontId="65" fillId="32" borderId="93" xfId="0" applyFont="1" applyFill="1" applyBorder="1" applyAlignment="1">
      <alignment wrapText="1"/>
    </xf>
    <xf numFmtId="0" fontId="65" fillId="32" borderId="93" xfId="0" applyFont="1" applyFill="1" applyBorder="1"/>
    <xf numFmtId="0" fontId="65" fillId="32" borderId="43" xfId="0" applyFont="1" applyFill="1" applyBorder="1" applyAlignment="1">
      <alignment wrapText="1"/>
    </xf>
    <xf numFmtId="0" fontId="65" fillId="32" borderId="43" xfId="0" applyFont="1" applyFill="1" applyBorder="1"/>
    <xf numFmtId="3" fontId="62" fillId="34" borderId="43" xfId="0" applyNumberFormat="1" applyFont="1" applyFill="1" applyBorder="1" applyAlignment="1">
      <alignment horizontal="left" vertical="center"/>
    </xf>
    <xf numFmtId="3" fontId="62" fillId="34" borderId="93" xfId="0" applyNumberFormat="1" applyFont="1" applyFill="1" applyBorder="1" applyAlignment="1">
      <alignment horizontal="left" vertical="center"/>
    </xf>
    <xf numFmtId="3" fontId="52" fillId="2" borderId="93" xfId="0" applyNumberFormat="1" applyFont="1" applyFill="1" applyBorder="1"/>
    <xf numFmtId="38" fontId="52" fillId="2" borderId="93" xfId="0" applyNumberFormat="1" applyFont="1" applyFill="1" applyBorder="1"/>
    <xf numFmtId="166" fontId="74" fillId="32" borderId="0" xfId="0" applyNumberFormat="1" applyFont="1" applyFill="1" applyBorder="1" applyAlignment="1">
      <alignment wrapText="1"/>
    </xf>
    <xf numFmtId="37" fontId="74" fillId="32" borderId="0" xfId="0" applyNumberFormat="1" applyFont="1" applyFill="1" applyBorder="1"/>
    <xf numFmtId="0" fontId="65" fillId="32" borderId="0" xfId="0" applyFont="1" applyFill="1" applyBorder="1"/>
    <xf numFmtId="38" fontId="65" fillId="32" borderId="93" xfId="0" applyNumberFormat="1" applyFont="1" applyFill="1" applyBorder="1"/>
    <xf numFmtId="166" fontId="53" fillId="2" borderId="0" xfId="71" applyFont="1" applyFill="1" applyBorder="1" applyAlignment="1">
      <alignment wrapText="1"/>
    </xf>
    <xf numFmtId="3" fontId="52" fillId="2" borderId="0" xfId="0" applyNumberFormat="1" applyFont="1" applyFill="1" applyBorder="1"/>
    <xf numFmtId="3" fontId="53" fillId="2" borderId="35" xfId="0" applyNumberFormat="1" applyFont="1" applyFill="1" applyBorder="1"/>
    <xf numFmtId="37" fontId="53" fillId="2" borderId="6" xfId="71" applyNumberFormat="1" applyFont="1" applyFill="1" applyBorder="1"/>
    <xf numFmtId="37" fontId="53" fillId="2" borderId="0" xfId="71" applyNumberFormat="1" applyFont="1" applyFill="1" applyBorder="1"/>
    <xf numFmtId="0" fontId="62" fillId="26" borderId="93" xfId="0" applyNumberFormat="1" applyFont="1" applyFill="1" applyBorder="1" applyAlignment="1">
      <alignment horizontal="left" vertical="center"/>
    </xf>
    <xf numFmtId="0" fontId="52" fillId="2" borderId="93" xfId="0" applyFont="1" applyFill="1" applyBorder="1" applyAlignment="1">
      <alignment horizontal="center"/>
    </xf>
    <xf numFmtId="0" fontId="91" fillId="33" borderId="13" xfId="0" applyFont="1" applyFill="1" applyBorder="1" applyAlignment="1">
      <alignment horizontal="center" vertical="center"/>
    </xf>
    <xf numFmtId="0" fontId="91" fillId="33" borderId="13" xfId="0" applyFont="1" applyFill="1" applyBorder="1" applyAlignment="1">
      <alignment horizontal="center" vertical="center" wrapText="1"/>
    </xf>
    <xf numFmtId="0" fontId="66" fillId="27" borderId="0" xfId="0" applyFont="1" applyFill="1"/>
    <xf numFmtId="0" fontId="52" fillId="2" borderId="0" xfId="0" applyFont="1" applyFill="1" applyAlignment="1"/>
    <xf numFmtId="38" fontId="65" fillId="32" borderId="0" xfId="0" applyNumberFormat="1" applyFont="1" applyFill="1" applyBorder="1"/>
    <xf numFmtId="0" fontId="91" fillId="33" borderId="0" xfId="0" applyFont="1" applyFill="1"/>
    <xf numFmtId="38" fontId="65" fillId="32" borderId="43" xfId="0" applyNumberFormat="1" applyFont="1" applyFill="1" applyBorder="1"/>
    <xf numFmtId="0" fontId="93" fillId="2" borderId="93" xfId="0" applyFont="1" applyFill="1" applyBorder="1" applyAlignment="1">
      <alignment wrapText="1"/>
    </xf>
    <xf numFmtId="0" fontId="94" fillId="32" borderId="93" xfId="0" applyFont="1" applyFill="1" applyBorder="1" applyAlignment="1">
      <alignment wrapText="1"/>
    </xf>
    <xf numFmtId="9" fontId="65" fillId="35" borderId="0" xfId="0" applyNumberFormat="1" applyFont="1" applyFill="1" applyAlignment="1">
      <alignment horizontal="center"/>
    </xf>
    <xf numFmtId="0" fontId="80" fillId="2" borderId="0" xfId="0" applyFont="1" applyFill="1" applyAlignment="1">
      <alignment horizontal="left"/>
    </xf>
    <xf numFmtId="38" fontId="80" fillId="2" borderId="0" xfId="0" quotePrefix="1" applyNumberFormat="1" applyFont="1" applyFill="1" applyAlignment="1">
      <alignment horizontal="left"/>
    </xf>
    <xf numFmtId="38" fontId="80" fillId="2" borderId="0" xfId="0" applyNumberFormat="1" applyFont="1" applyFill="1" applyAlignment="1">
      <alignment horizontal="left"/>
    </xf>
    <xf numFmtId="0" fontId="80" fillId="2" borderId="0" xfId="0" quotePrefix="1" applyFont="1" applyFill="1" applyAlignment="1">
      <alignment horizontal="left"/>
    </xf>
    <xf numFmtId="0" fontId="80" fillId="2" borderId="0" xfId="0" quotePrefix="1" applyFont="1" applyFill="1"/>
    <xf numFmtId="0" fontId="80" fillId="2" borderId="0" xfId="0" applyFont="1" applyFill="1" applyAlignment="1">
      <alignment horizontal="center"/>
    </xf>
    <xf numFmtId="3" fontId="11" fillId="35" borderId="46" xfId="0" applyNumberFormat="1" applyFont="1" applyFill="1" applyBorder="1" applyAlignment="1">
      <alignment horizontal="center" vertical="center"/>
    </xf>
    <xf numFmtId="38" fontId="57" fillId="32" borderId="93" xfId="0" quotePrefix="1" applyNumberFormat="1" applyFont="1" applyFill="1" applyBorder="1"/>
    <xf numFmtId="0" fontId="11" fillId="26" borderId="93" xfId="0" applyNumberFormat="1" applyFont="1" applyFill="1" applyBorder="1" applyAlignment="1">
      <alignment horizontal="left" vertical="center"/>
    </xf>
    <xf numFmtId="0" fontId="52"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3" fontId="52" fillId="2" borderId="93" xfId="0" applyNumberFormat="1" applyFont="1" applyFill="1" applyBorder="1" applyAlignment="1">
      <alignment wrapText="1"/>
    </xf>
    <xf numFmtId="0" fontId="52" fillId="2" borderId="0" xfId="0" applyFont="1" applyFill="1" applyAlignment="1">
      <alignment horizontal="center"/>
    </xf>
    <xf numFmtId="3" fontId="52" fillId="2" borderId="5"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57" fillId="2" borderId="7" xfId="0" applyNumberFormat="1" applyFont="1" applyFill="1" applyBorder="1" applyAlignment="1">
      <alignment horizontal="center" vertical="center"/>
    </xf>
    <xf numFmtId="0" fontId="93" fillId="2" borderId="42" xfId="0" applyFont="1" applyFill="1" applyBorder="1" applyAlignment="1">
      <alignment wrapText="1"/>
    </xf>
    <xf numFmtId="3" fontId="52" fillId="2" borderId="42" xfId="0" applyNumberFormat="1" applyFont="1" applyFill="1" applyBorder="1"/>
    <xf numFmtId="0" fontId="52" fillId="2" borderId="43" xfId="0" applyFont="1" applyFill="1" applyBorder="1" applyAlignment="1">
      <alignment wrapText="1"/>
    </xf>
    <xf numFmtId="0" fontId="52" fillId="2" borderId="43" xfId="0" applyFont="1" applyFill="1" applyBorder="1"/>
    <xf numFmtId="3" fontId="53" fillId="2" borderId="35" xfId="0" applyNumberFormat="1" applyFont="1" applyFill="1" applyBorder="1" applyAlignment="1">
      <alignment wrapText="1"/>
    </xf>
    <xf numFmtId="0" fontId="52" fillId="2" borderId="42" xfId="0" applyFont="1" applyFill="1" applyBorder="1" applyAlignment="1">
      <alignment wrapText="1"/>
    </xf>
    <xf numFmtId="0" fontId="52" fillId="2" borderId="0" xfId="0" applyFont="1" applyFill="1" applyAlignment="1">
      <alignment horizontal="center"/>
    </xf>
    <xf numFmtId="0" fontId="52" fillId="2" borderId="0" xfId="74" applyFont="1" applyFill="1" applyBorder="1" applyAlignment="1" applyProtection="1">
      <alignment horizontal="center"/>
      <protection locked="0"/>
    </xf>
    <xf numFmtId="0" fontId="52" fillId="2" borderId="0" xfId="74" applyFont="1" applyFill="1" applyBorder="1" applyProtection="1">
      <protection locked="0"/>
    </xf>
    <xf numFmtId="0" fontId="52" fillId="2" borderId="0" xfId="0" applyFont="1" applyFill="1" applyAlignment="1">
      <alignment horizontal="center"/>
    </xf>
    <xf numFmtId="0" fontId="66" fillId="27" borderId="77" xfId="0" applyFont="1" applyFill="1" applyBorder="1" applyAlignment="1">
      <alignment horizontal="center" vertical="center" wrapText="1"/>
    </xf>
    <xf numFmtId="3" fontId="57" fillId="2" borderId="0" xfId="0" applyNumberFormat="1" applyFont="1" applyFill="1" applyBorder="1" applyAlignment="1">
      <alignment horizontal="left" vertical="center"/>
    </xf>
    <xf numFmtId="3" fontId="65" fillId="32" borderId="93" xfId="0" applyNumberFormat="1" applyFont="1" applyFill="1" applyBorder="1" applyAlignment="1">
      <alignment wrapText="1"/>
    </xf>
    <xf numFmtId="3" fontId="65" fillId="32" borderId="43" xfId="0" applyNumberFormat="1" applyFont="1" applyFill="1" applyBorder="1" applyAlignment="1">
      <alignment wrapText="1"/>
    </xf>
    <xf numFmtId="166" fontId="96" fillId="32" borderId="0" xfId="0" applyNumberFormat="1" applyFont="1" applyFill="1" applyBorder="1" applyAlignment="1"/>
    <xf numFmtId="0" fontId="52" fillId="2" borderId="50" xfId="0" applyFont="1" applyFill="1" applyBorder="1" applyAlignment="1">
      <alignment horizontal="center"/>
    </xf>
    <xf numFmtId="3" fontId="57" fillId="2" borderId="50" xfId="0" applyNumberFormat="1" applyFont="1" applyFill="1" applyBorder="1" applyAlignment="1">
      <alignment horizontal="left" vertical="center"/>
    </xf>
    <xf numFmtId="0" fontId="66" fillId="27" borderId="5" xfId="0" applyNumberFormat="1" applyFont="1" applyFill="1" applyBorder="1" applyAlignment="1">
      <alignment horizontal="center" vertical="center" wrapText="1"/>
    </xf>
    <xf numFmtId="0" fontId="66" fillId="27" borderId="6" xfId="0" applyNumberFormat="1" applyFont="1" applyFill="1" applyBorder="1" applyAlignment="1">
      <alignment horizontal="center" vertical="center" wrapText="1"/>
    </xf>
    <xf numFmtId="0" fontId="66" fillId="27" borderId="0" xfId="0" applyNumberFormat="1" applyFont="1" applyFill="1" applyBorder="1" applyAlignment="1">
      <alignment horizontal="center" vertical="center" wrapText="1"/>
    </xf>
    <xf numFmtId="0" fontId="66" fillId="27" borderId="13" xfId="0" applyNumberFormat="1" applyFont="1" applyFill="1" applyBorder="1" applyAlignment="1">
      <alignment horizontal="center" vertical="center" wrapText="1"/>
    </xf>
    <xf numFmtId="3" fontId="11" fillId="29" borderId="79" xfId="0" applyNumberFormat="1" applyFont="1" applyFill="1" applyBorder="1" applyAlignment="1">
      <alignment horizontal="center" vertical="center"/>
    </xf>
    <xf numFmtId="3" fontId="11" fillId="29" borderId="55" xfId="0" applyNumberFormat="1" applyFont="1" applyFill="1" applyBorder="1" applyAlignment="1">
      <alignment horizontal="center" vertical="center"/>
    </xf>
    <xf numFmtId="171" fontId="101" fillId="67" borderId="44" xfId="5" applyNumberFormat="1" applyFont="1" applyFill="1" applyBorder="1" applyAlignment="1" applyProtection="1">
      <alignment vertical="center"/>
      <protection hidden="1"/>
    </xf>
    <xf numFmtId="171" fontId="101" fillId="67" borderId="82" xfId="5" applyNumberFormat="1" applyFont="1" applyFill="1" applyBorder="1" applyAlignment="1" applyProtection="1">
      <alignment vertical="center"/>
      <protection hidden="1"/>
    </xf>
    <xf numFmtId="0" fontId="0" fillId="2" borderId="50" xfId="0" applyFill="1" applyBorder="1" applyAlignment="1">
      <alignment horizontal="center"/>
    </xf>
    <xf numFmtId="0" fontId="0" fillId="2" borderId="50" xfId="0" applyFill="1" applyBorder="1" applyAlignment="1">
      <alignment wrapText="1"/>
    </xf>
    <xf numFmtId="0" fontId="0" fillId="2" borderId="50" xfId="0" applyFill="1" applyBorder="1"/>
    <xf numFmtId="0" fontId="102" fillId="68" borderId="0" xfId="567" applyFont="1" applyFill="1"/>
    <xf numFmtId="0" fontId="95" fillId="68" borderId="0" xfId="567" applyFill="1"/>
    <xf numFmtId="0" fontId="95" fillId="0" borderId="0" xfId="567"/>
    <xf numFmtId="0" fontId="95" fillId="69" borderId="0" xfId="567" applyFill="1"/>
    <xf numFmtId="3" fontId="95" fillId="0" borderId="0" xfId="567" applyNumberFormat="1" applyFill="1" applyProtection="1">
      <protection locked="0"/>
    </xf>
    <xf numFmtId="0" fontId="95" fillId="0" borderId="0" xfId="567" applyFill="1" applyProtection="1">
      <protection locked="0"/>
    </xf>
    <xf numFmtId="3" fontId="95" fillId="69" borderId="0" xfId="567" applyNumberFormat="1" applyFill="1"/>
    <xf numFmtId="0" fontId="102" fillId="68" borderId="0" xfId="567" applyFont="1" applyFill="1" applyAlignment="1">
      <alignment wrapText="1"/>
    </xf>
    <xf numFmtId="17" fontId="95" fillId="69" borderId="0" xfId="567" applyNumberFormat="1" applyFill="1"/>
    <xf numFmtId="0" fontId="95" fillId="0" borderId="0" xfId="567" applyFill="1"/>
    <xf numFmtId="17" fontId="102" fillId="70" borderId="35" xfId="567" applyNumberFormat="1" applyFont="1" applyFill="1" applyBorder="1"/>
    <xf numFmtId="0" fontId="102" fillId="70" borderId="35" xfId="567" applyFont="1" applyFill="1" applyBorder="1" applyProtection="1">
      <protection locked="0"/>
    </xf>
    <xf numFmtId="0" fontId="102" fillId="70" borderId="35" xfId="567" applyFont="1" applyFill="1" applyBorder="1"/>
    <xf numFmtId="169" fontId="95" fillId="0" borderId="0" xfId="567" applyNumberFormat="1"/>
    <xf numFmtId="4" fontId="102" fillId="68" borderId="0" xfId="567" applyNumberFormat="1" applyFont="1" applyFill="1"/>
    <xf numFmtId="0" fontId="10" fillId="2" borderId="50" xfId="0" applyFont="1" applyFill="1" applyBorder="1"/>
    <xf numFmtId="0" fontId="57" fillId="2" borderId="50" xfId="0" applyFont="1" applyFill="1" applyBorder="1" applyAlignment="1">
      <alignment horizontal="left" vertical="center" wrapText="1"/>
    </xf>
    <xf numFmtId="0" fontId="57" fillId="2" borderId="50" xfId="0" applyFont="1" applyFill="1" applyBorder="1" applyAlignment="1">
      <alignment horizontal="center"/>
    </xf>
    <xf numFmtId="177" fontId="57" fillId="2" borderId="50" xfId="70" applyNumberFormat="1" applyFont="1" applyFill="1" applyBorder="1" applyAlignment="1" applyProtection="1">
      <alignment horizontal="center"/>
      <protection locked="0"/>
    </xf>
    <xf numFmtId="177" fontId="57" fillId="2" borderId="50" xfId="70" applyNumberFormat="1" applyFont="1" applyFill="1" applyBorder="1"/>
    <xf numFmtId="0" fontId="10" fillId="2" borderId="12" xfId="0" applyFont="1" applyFill="1" applyBorder="1"/>
    <xf numFmtId="0" fontId="11" fillId="29" borderId="125" xfId="0" applyFont="1" applyFill="1" applyBorder="1" applyAlignment="1">
      <alignment horizontal="center" vertical="center" wrapText="1"/>
    </xf>
    <xf numFmtId="0" fontId="70" fillId="2" borderId="126" xfId="0" applyFont="1" applyFill="1" applyBorder="1" applyAlignment="1">
      <alignment horizontal="center" vertical="center" wrapText="1"/>
    </xf>
    <xf numFmtId="0" fontId="57" fillId="29" borderId="127" xfId="0" applyFont="1" applyFill="1" applyBorder="1" applyAlignment="1">
      <alignment horizontal="center" vertical="center" wrapText="1"/>
    </xf>
    <xf numFmtId="0" fontId="57" fillId="2" borderId="127" xfId="0" applyFont="1" applyFill="1" applyBorder="1" applyAlignment="1">
      <alignment horizontal="center" vertical="center" wrapText="1"/>
    </xf>
    <xf numFmtId="177" fontId="57" fillId="29" borderId="127" xfId="70" applyNumberFormat="1" applyFont="1" applyFill="1" applyBorder="1" applyAlignment="1" applyProtection="1">
      <alignment horizontal="center"/>
      <protection locked="0"/>
    </xf>
    <xf numFmtId="0" fontId="15" fillId="2" borderId="12" xfId="0" applyFont="1" applyFill="1" applyBorder="1" applyAlignment="1">
      <alignment vertical="center"/>
    </xf>
    <xf numFmtId="0" fontId="45" fillId="2" borderId="12" xfId="0" applyFont="1" applyFill="1" applyBorder="1"/>
    <xf numFmtId="172" fontId="45" fillId="2" borderId="12" xfId="0" applyNumberFormat="1" applyFont="1" applyFill="1" applyBorder="1" applyProtection="1"/>
    <xf numFmtId="0" fontId="6" fillId="2" borderId="12" xfId="0" applyFont="1" applyFill="1" applyBorder="1"/>
    <xf numFmtId="172" fontId="57" fillId="29" borderId="128" xfId="0" applyNumberFormat="1" applyFont="1" applyFill="1" applyBorder="1" applyAlignment="1" applyProtection="1">
      <alignment horizontal="center" vertical="center"/>
    </xf>
    <xf numFmtId="175" fontId="65" fillId="29" borderId="29" xfId="40" quotePrefix="1" applyNumberFormat="1" applyFont="1" applyFill="1" applyBorder="1" applyAlignment="1">
      <alignment horizontal="center" vertical="center" wrapText="1"/>
    </xf>
    <xf numFmtId="283" fontId="4" fillId="2" borderId="0" xfId="0" applyNumberFormat="1" applyFont="1" applyFill="1"/>
    <xf numFmtId="283" fontId="0" fillId="2" borderId="0" xfId="0" applyNumberFormat="1" applyFont="1" applyFill="1"/>
    <xf numFmtId="0" fontId="1" fillId="2" borderId="0" xfId="0" applyFont="1" applyFill="1"/>
    <xf numFmtId="0" fontId="58" fillId="2" borderId="0" xfId="0" applyFont="1" applyFill="1" applyBorder="1" applyAlignment="1">
      <alignment horizontal="center" vertical="center"/>
    </xf>
    <xf numFmtId="0" fontId="41" fillId="2" borderId="0" xfId="0" applyFont="1" applyFill="1" applyAlignment="1">
      <alignment horizontal="left" vertical="top" wrapText="1"/>
    </xf>
    <xf numFmtId="0" fontId="52" fillId="2" borderId="49" xfId="0" applyFont="1" applyFill="1" applyBorder="1" applyAlignment="1">
      <alignment horizontal="left" wrapText="1"/>
    </xf>
    <xf numFmtId="0" fontId="52" fillId="2" borderId="50" xfId="0" applyFont="1" applyFill="1" applyBorder="1" applyAlignment="1">
      <alignment horizontal="left" wrapText="1"/>
    </xf>
    <xf numFmtId="0" fontId="52" fillId="2" borderId="41" xfId="0" applyFont="1" applyFill="1" applyBorder="1" applyAlignment="1">
      <alignment horizontal="left" wrapText="1"/>
    </xf>
    <xf numFmtId="0" fontId="52" fillId="2" borderId="12" xfId="0" applyFont="1" applyFill="1" applyBorder="1" applyAlignment="1">
      <alignment horizontal="left" wrapText="1"/>
    </xf>
    <xf numFmtId="0" fontId="52" fillId="2" borderId="0" xfId="0" applyFont="1" applyFill="1" applyBorder="1" applyAlignment="1">
      <alignment horizontal="left" wrapText="1"/>
    </xf>
    <xf numFmtId="0" fontId="52" fillId="2" borderId="13" xfId="0" applyFont="1" applyFill="1" applyBorder="1" applyAlignment="1">
      <alignment horizontal="left" wrapText="1"/>
    </xf>
    <xf numFmtId="0" fontId="52" fillId="2" borderId="5" xfId="0" applyFont="1" applyFill="1" applyBorder="1" applyAlignment="1">
      <alignment horizontal="left" wrapText="1"/>
    </xf>
    <xf numFmtId="0" fontId="52" fillId="2" borderId="6" xfId="0" applyFont="1" applyFill="1" applyBorder="1" applyAlignment="1">
      <alignment horizontal="left" wrapText="1"/>
    </xf>
    <xf numFmtId="0" fontId="52" fillId="2" borderId="7" xfId="0" applyFont="1" applyFill="1" applyBorder="1" applyAlignment="1">
      <alignment horizontal="left" wrapText="1"/>
    </xf>
    <xf numFmtId="0" fontId="52" fillId="2" borderId="13" xfId="0" applyFont="1" applyFill="1" applyBorder="1" applyAlignment="1">
      <alignment horizontal="center" vertical="center"/>
    </xf>
    <xf numFmtId="0" fontId="52" fillId="2" borderId="0" xfId="0" applyFont="1" applyFill="1" applyBorder="1" applyAlignment="1">
      <alignment horizontal="left" vertical="center"/>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8" fillId="2" borderId="0" xfId="0" applyFont="1" applyFill="1" applyAlignment="1">
      <alignment horizontal="center"/>
    </xf>
    <xf numFmtId="0" fontId="53" fillId="2" borderId="13" xfId="0" applyFont="1" applyFill="1" applyBorder="1" applyAlignment="1">
      <alignment horizontal="left" vertical="center"/>
    </xf>
    <xf numFmtId="0" fontId="52" fillId="2" borderId="0" xfId="0" applyFont="1" applyFill="1" applyAlignment="1">
      <alignment horizontal="center"/>
    </xf>
    <xf numFmtId="0" fontId="53" fillId="2" borderId="0" xfId="0" applyFont="1" applyFill="1" applyAlignment="1">
      <alignment horizontal="left" vertical="center" wrapText="1"/>
    </xf>
    <xf numFmtId="0" fontId="53" fillId="2" borderId="1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53" fillId="2" borderId="0" xfId="0" applyFont="1" applyFill="1" applyBorder="1" applyAlignment="1">
      <alignment horizontal="left" vertical="center"/>
    </xf>
    <xf numFmtId="0" fontId="57" fillId="2" borderId="0" xfId="0" applyFont="1" applyFill="1" applyAlignment="1">
      <alignment horizontal="left" wrapText="1"/>
    </xf>
    <xf numFmtId="0" fontId="64" fillId="2" borderId="0" xfId="0" applyFont="1" applyFill="1" applyBorder="1" applyAlignment="1">
      <alignment horizontal="center" vertical="center"/>
    </xf>
    <xf numFmtId="0" fontId="57" fillId="2" borderId="0" xfId="0" applyFont="1" applyFill="1" applyBorder="1" applyAlignment="1">
      <alignment horizontal="center"/>
    </xf>
    <xf numFmtId="0" fontId="57" fillId="2" borderId="6" xfId="0" applyFont="1" applyFill="1" applyBorder="1" applyAlignment="1">
      <alignment horizontal="center"/>
    </xf>
    <xf numFmtId="0" fontId="66" fillId="27" borderId="77" xfId="0" applyFont="1" applyFill="1" applyBorder="1" applyAlignment="1">
      <alignment horizontal="center" vertical="center" wrapText="1"/>
    </xf>
    <xf numFmtId="0" fontId="66" fillId="27" borderId="78" xfId="0" applyFont="1" applyFill="1" applyBorder="1" applyAlignment="1">
      <alignment horizontal="center" vertical="center" wrapText="1"/>
    </xf>
    <xf numFmtId="166" fontId="57" fillId="2" borderId="0" xfId="71" applyFont="1" applyFill="1" applyBorder="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vertical="top"/>
    </xf>
    <xf numFmtId="175" fontId="65" fillId="29" borderId="0" xfId="40" applyNumberFormat="1" applyFont="1" applyFill="1" applyBorder="1" applyAlignment="1">
      <alignment horizontal="left" vertical="top"/>
    </xf>
    <xf numFmtId="175" fontId="65" fillId="0" borderId="0" xfId="40" applyNumberFormat="1" applyFont="1" applyFill="1" applyBorder="1" applyAlignment="1">
      <alignment horizontal="left" vertical="top"/>
    </xf>
    <xf numFmtId="0" fontId="57" fillId="2" borderId="0" xfId="40" applyNumberFormat="1" applyFont="1" applyFill="1" applyBorder="1" applyAlignment="1">
      <alignment horizontal="left" vertical="top" wrapText="1"/>
    </xf>
    <xf numFmtId="0" fontId="66" fillId="27" borderId="68" xfId="0" applyNumberFormat="1" applyFont="1" applyFill="1" applyBorder="1" applyAlignment="1">
      <alignment horizontal="center" vertical="center" wrapText="1"/>
    </xf>
    <xf numFmtId="0" fontId="66" fillId="27" borderId="74" xfId="0" applyNumberFormat="1" applyFont="1" applyFill="1" applyBorder="1" applyAlignment="1">
      <alignment horizontal="center" vertical="center" wrapText="1"/>
    </xf>
    <xf numFmtId="0" fontId="66" fillId="27" borderId="69" xfId="0" applyNumberFormat="1" applyFont="1" applyFill="1" applyBorder="1" applyAlignment="1">
      <alignment horizontal="center" vertical="center" wrapText="1"/>
    </xf>
    <xf numFmtId="0" fontId="66" fillId="27" borderId="61" xfId="0" applyNumberFormat="1" applyFont="1" applyFill="1" applyBorder="1" applyAlignment="1">
      <alignment horizontal="center" vertical="center" wrapText="1"/>
    </xf>
    <xf numFmtId="3" fontId="11" fillId="2" borderId="46" xfId="0" applyNumberFormat="1" applyFont="1" applyFill="1" applyBorder="1" applyAlignment="1">
      <alignment horizontal="left" vertical="center"/>
    </xf>
    <xf numFmtId="3" fontId="11" fillId="2" borderId="39" xfId="0" applyNumberFormat="1" applyFont="1" applyFill="1" applyBorder="1" applyAlignment="1">
      <alignment horizontal="left" vertical="center"/>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62" fillId="26" borderId="35" xfId="0" applyNumberFormat="1" applyFont="1" applyFill="1" applyBorder="1" applyAlignment="1">
      <alignment horizontal="left" vertical="center"/>
    </xf>
    <xf numFmtId="0" fontId="66" fillId="27" borderId="67" xfId="0" applyNumberFormat="1" applyFont="1" applyFill="1" applyBorder="1" applyAlignment="1">
      <alignment horizontal="center" vertical="center" wrapText="1"/>
    </xf>
    <xf numFmtId="0" fontId="66" fillId="27" borderId="71" xfId="0" applyNumberFormat="1" applyFont="1" applyFill="1" applyBorder="1" applyAlignment="1">
      <alignment horizontal="center" vertical="center" wrapText="1"/>
    </xf>
    <xf numFmtId="0" fontId="66" fillId="27" borderId="72" xfId="0" applyNumberFormat="1" applyFont="1" applyFill="1" applyBorder="1" applyAlignment="1">
      <alignment horizontal="center" vertical="center" wrapText="1"/>
    </xf>
    <xf numFmtId="0" fontId="66" fillId="27" borderId="73" xfId="0" applyNumberFormat="1" applyFont="1" applyFill="1" applyBorder="1" applyAlignment="1">
      <alignment horizontal="center" vertical="center" wrapText="1"/>
    </xf>
    <xf numFmtId="0" fontId="64" fillId="2" borderId="0" xfId="0" applyFont="1" applyFill="1" applyAlignment="1">
      <alignment horizontal="left"/>
    </xf>
    <xf numFmtId="3" fontId="62" fillId="26" borderId="50" xfId="0" applyNumberFormat="1" applyFont="1" applyFill="1" applyBorder="1" applyAlignment="1">
      <alignment horizontal="left" vertical="center"/>
    </xf>
    <xf numFmtId="0" fontId="69" fillId="2" borderId="0" xfId="0" applyFont="1" applyFill="1" applyBorder="1" applyAlignment="1">
      <alignment horizontal="center" vertical="center" textRotation="90"/>
    </xf>
    <xf numFmtId="0" fontId="66" fillId="27" borderId="83" xfId="0" applyNumberFormat="1" applyFont="1" applyFill="1" applyBorder="1" applyAlignment="1">
      <alignment horizontal="center" vertical="center" wrapText="1"/>
    </xf>
    <xf numFmtId="0" fontId="100" fillId="67" borderId="103" xfId="5" applyFont="1" applyFill="1" applyBorder="1" applyAlignment="1" applyProtection="1">
      <alignment horizontal="center" vertical="center" wrapText="1"/>
      <protection hidden="1"/>
    </xf>
    <xf numFmtId="0" fontId="100" fillId="67" borderId="10" xfId="5" applyFont="1" applyFill="1" applyBorder="1" applyAlignment="1" applyProtection="1">
      <alignment horizontal="center" vertical="center" wrapText="1"/>
      <protection hidden="1"/>
    </xf>
    <xf numFmtId="0" fontId="69" fillId="2" borderId="13" xfId="0" applyFont="1" applyFill="1" applyBorder="1" applyAlignment="1">
      <alignment horizontal="center" vertical="center" textRotation="90"/>
    </xf>
    <xf numFmtId="3" fontId="11" fillId="2" borderId="8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3" fontId="11" fillId="67" borderId="46" xfId="0" applyNumberFormat="1" applyFont="1" applyFill="1" applyBorder="1" applyAlignment="1">
      <alignment horizontal="left" vertical="center"/>
    </xf>
    <xf numFmtId="3" fontId="11" fillId="67" borderId="39" xfId="0" applyNumberFormat="1" applyFont="1" applyFill="1" applyBorder="1" applyAlignment="1">
      <alignment horizontal="left" vertical="center"/>
    </xf>
    <xf numFmtId="0" fontId="40" fillId="2" borderId="0" xfId="0" applyFont="1" applyFill="1" applyAlignment="1">
      <alignment horizontal="center" wrapText="1"/>
    </xf>
    <xf numFmtId="0" fontId="66" fillId="27" borderId="69" xfId="0" applyFont="1" applyFill="1" applyBorder="1" applyAlignment="1">
      <alignment horizontal="center" vertical="center" wrapText="1"/>
    </xf>
    <xf numFmtId="0" fontId="66" fillId="27" borderId="63" xfId="0" applyFont="1" applyFill="1" applyBorder="1" applyAlignment="1">
      <alignment horizontal="center" vertical="center" wrapText="1"/>
    </xf>
    <xf numFmtId="0" fontId="59" fillId="31" borderId="12" xfId="0" applyFont="1" applyFill="1" applyBorder="1" applyAlignment="1">
      <alignment horizontal="left" vertical="center" wrapText="1"/>
    </xf>
    <xf numFmtId="0" fontId="59" fillId="31" borderId="0" xfId="0" applyFont="1" applyFill="1" applyBorder="1" applyAlignment="1">
      <alignment horizontal="left" vertical="center" wrapText="1"/>
    </xf>
    <xf numFmtId="0" fontId="59" fillId="31" borderId="13" xfId="0" applyFont="1" applyFill="1" applyBorder="1" applyAlignment="1">
      <alignment horizontal="left" vertical="center" wrapText="1"/>
    </xf>
    <xf numFmtId="0" fontId="57" fillId="2" borderId="0" xfId="0" applyFont="1" applyFill="1" applyAlignment="1">
      <alignment horizontal="left" vertical="top" wrapText="1"/>
    </xf>
    <xf numFmtId="0" fontId="59" fillId="31" borderId="90" xfId="0" applyFont="1" applyFill="1" applyBorder="1" applyAlignment="1">
      <alignment horizontal="left" vertical="center" wrapText="1"/>
    </xf>
    <xf numFmtId="0" fontId="59" fillId="31" borderId="62" xfId="0" applyFont="1" applyFill="1" applyBorder="1" applyAlignment="1">
      <alignment horizontal="left" vertical="center" wrapText="1"/>
    </xf>
    <xf numFmtId="0" fontId="59" fillId="31" borderId="91" xfId="0" applyFont="1" applyFill="1" applyBorder="1" applyAlignment="1">
      <alignment horizontal="left" vertical="center" wrapText="1"/>
    </xf>
    <xf numFmtId="0" fontId="66" fillId="27" borderId="87" xfId="0" applyFont="1" applyFill="1" applyBorder="1" applyAlignment="1">
      <alignment horizontal="center" vertical="center" wrapText="1"/>
    </xf>
    <xf numFmtId="0" fontId="66" fillId="27" borderId="89" xfId="0" applyFont="1" applyFill="1" applyBorder="1" applyAlignment="1">
      <alignment horizontal="center" vertical="center" wrapText="1"/>
    </xf>
    <xf numFmtId="170" fontId="66" fillId="27" borderId="70" xfId="6" applyNumberFormat="1" applyFont="1" applyFill="1" applyBorder="1" applyAlignment="1">
      <alignment horizontal="center" vertical="center"/>
    </xf>
    <xf numFmtId="170" fontId="66" fillId="27" borderId="88" xfId="6" applyNumberFormat="1" applyFont="1" applyFill="1" applyBorder="1" applyAlignment="1">
      <alignment horizontal="center" vertical="center"/>
    </xf>
    <xf numFmtId="0" fontId="58" fillId="2" borderId="0" xfId="0" applyFont="1" applyFill="1" applyAlignment="1">
      <alignment horizontal="center" wrapText="1"/>
    </xf>
    <xf numFmtId="175" fontId="65" fillId="29" borderId="0" xfId="40" applyNumberFormat="1" applyFont="1" applyFill="1" applyBorder="1" applyAlignment="1">
      <alignment horizontal="left" vertical="center"/>
    </xf>
    <xf numFmtId="3" fontId="62" fillId="30" borderId="12" xfId="0" applyNumberFormat="1" applyFont="1" applyFill="1" applyBorder="1" applyAlignment="1">
      <alignment horizontal="left" vertical="center"/>
    </xf>
    <xf numFmtId="3" fontId="62" fillId="30" borderId="0" xfId="0" applyNumberFormat="1" applyFont="1" applyFill="1" applyBorder="1" applyAlignment="1">
      <alignment horizontal="left" vertical="center"/>
    </xf>
    <xf numFmtId="3" fontId="62" fillId="30" borderId="13" xfId="0" applyNumberFormat="1" applyFont="1" applyFill="1" applyBorder="1" applyAlignment="1">
      <alignment horizontal="left" vertical="center"/>
    </xf>
    <xf numFmtId="0" fontId="57" fillId="2" borderId="0" xfId="0" applyFont="1" applyFill="1" applyBorder="1" applyAlignment="1">
      <alignment horizontal="left" vertical="top"/>
    </xf>
    <xf numFmtId="0" fontId="66" fillId="27" borderId="49" xfId="0" applyFont="1" applyFill="1" applyBorder="1" applyAlignment="1">
      <alignment horizontal="center" vertical="center" wrapText="1"/>
    </xf>
    <xf numFmtId="0" fontId="66" fillId="27" borderId="12" xfId="0" applyFont="1" applyFill="1" applyBorder="1" applyAlignment="1">
      <alignment horizontal="center" vertical="center" wrapText="1"/>
    </xf>
    <xf numFmtId="0" fontId="66" fillId="27" borderId="50" xfId="0" applyFont="1" applyFill="1" applyBorder="1" applyAlignment="1">
      <alignment horizontal="center" vertical="center" wrapText="1"/>
    </xf>
    <xf numFmtId="0" fontId="66" fillId="27" borderId="0" xfId="0" applyFont="1" applyFill="1" applyBorder="1" applyAlignment="1">
      <alignment horizontal="center" vertical="center" wrapText="1"/>
    </xf>
    <xf numFmtId="170" fontId="66" fillId="27" borderId="50" xfId="6" applyNumberFormat="1" applyFont="1" applyFill="1" applyBorder="1" applyAlignment="1">
      <alignment horizontal="center" vertical="center"/>
    </xf>
    <xf numFmtId="170" fontId="66" fillId="27" borderId="41" xfId="6" applyNumberFormat="1" applyFont="1" applyFill="1" applyBorder="1" applyAlignment="1">
      <alignment horizontal="center" vertical="center"/>
    </xf>
    <xf numFmtId="175" fontId="57" fillId="29" borderId="0" xfId="40" applyNumberFormat="1" applyFont="1" applyFill="1" applyBorder="1" applyAlignment="1">
      <alignment horizontal="left" vertical="center"/>
    </xf>
    <xf numFmtId="0" fontId="57" fillId="2" borderId="0" xfId="0" applyFont="1" applyFill="1" applyBorder="1" applyAlignment="1">
      <alignment horizontal="left" vertical="center"/>
    </xf>
    <xf numFmtId="3" fontId="62" fillId="26" borderId="12" xfId="0" applyNumberFormat="1" applyFont="1" applyFill="1" applyBorder="1" applyAlignment="1">
      <alignment horizontal="left" vertical="center"/>
    </xf>
    <xf numFmtId="3" fontId="62" fillId="26" borderId="0" xfId="0" applyNumberFormat="1" applyFont="1" applyFill="1" applyBorder="1" applyAlignment="1">
      <alignment horizontal="left" vertical="center"/>
    </xf>
    <xf numFmtId="3" fontId="62" fillId="26" borderId="13" xfId="0" applyNumberFormat="1" applyFont="1" applyFill="1" applyBorder="1" applyAlignment="1">
      <alignment horizontal="left" vertical="center"/>
    </xf>
    <xf numFmtId="0" fontId="57" fillId="2" borderId="0" xfId="0" applyFont="1" applyFill="1" applyBorder="1" applyAlignment="1">
      <alignment horizontal="left" wrapText="1"/>
    </xf>
    <xf numFmtId="0" fontId="58" fillId="2" borderId="0" xfId="0" applyFont="1" applyFill="1" applyBorder="1" applyAlignment="1">
      <alignment horizontal="center" wrapText="1"/>
    </xf>
    <xf numFmtId="175" fontId="65" fillId="0" borderId="0" xfId="40" applyNumberFormat="1" applyFont="1" applyFill="1" applyBorder="1" applyAlignment="1">
      <alignment horizontal="left" vertic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66" fillId="27" borderId="0" xfId="0" applyFont="1" applyFill="1" applyAlignment="1">
      <alignment horizontal="center"/>
    </xf>
    <xf numFmtId="0" fontId="92" fillId="27" borderId="0" xfId="0" applyFont="1" applyFill="1" applyAlignment="1">
      <alignment horizontal="center"/>
    </xf>
    <xf numFmtId="0" fontId="0" fillId="0" borderId="0" xfId="0" applyAlignment="1">
      <alignment horizontal="center"/>
    </xf>
    <xf numFmtId="0" fontId="90" fillId="33" borderId="13" xfId="0" applyFont="1" applyFill="1" applyBorder="1" applyAlignment="1">
      <alignment horizontal="center" vertical="center"/>
    </xf>
    <xf numFmtId="0" fontId="90" fillId="33" borderId="7" xfId="0" applyFont="1" applyFill="1" applyBorder="1" applyAlignment="1">
      <alignment horizontal="center" vertical="center"/>
    </xf>
    <xf numFmtId="0" fontId="91" fillId="33" borderId="12" xfId="0" applyFont="1" applyFill="1" applyBorder="1" applyAlignment="1">
      <alignment horizontal="center"/>
    </xf>
    <xf numFmtId="0" fontId="91" fillId="33" borderId="0" xfId="0" applyFont="1" applyFill="1" applyAlignment="1">
      <alignment horizontal="center"/>
    </xf>
    <xf numFmtId="0" fontId="0" fillId="0" borderId="0" xfId="0" applyAlignment="1"/>
    <xf numFmtId="0" fontId="91" fillId="33" borderId="12" xfId="0" applyFont="1" applyFill="1" applyBorder="1" applyAlignment="1">
      <alignment horizontal="center" wrapText="1"/>
    </xf>
    <xf numFmtId="0" fontId="91" fillId="33" borderId="0" xfId="0" applyFont="1" applyFill="1" applyAlignment="1">
      <alignment horizontal="center" wrapText="1"/>
    </xf>
    <xf numFmtId="0" fontId="0" fillId="0" borderId="0" xfId="0" applyAlignment="1">
      <alignment wrapText="1"/>
    </xf>
    <xf numFmtId="0" fontId="66" fillId="27" borderId="5" xfId="0" applyFont="1" applyFill="1" applyBorder="1" applyAlignment="1">
      <alignment horizontal="center" vertical="center" wrapText="1"/>
    </xf>
    <xf numFmtId="0" fontId="66" fillId="27" borderId="6" xfId="0" applyFont="1" applyFill="1" applyBorder="1" applyAlignment="1">
      <alignment horizontal="center" vertical="center" wrapText="1"/>
    </xf>
    <xf numFmtId="0" fontId="57" fillId="2" borderId="0" xfId="0" applyFont="1" applyFill="1" applyBorder="1" applyAlignment="1">
      <alignment horizontal="left" vertical="center" wrapText="1"/>
    </xf>
    <xf numFmtId="0" fontId="44" fillId="2" borderId="0" xfId="0" applyFont="1" applyFill="1" applyAlignment="1">
      <alignment horizontal="left" vertical="center" wrapText="1"/>
    </xf>
    <xf numFmtId="0" fontId="66" fillId="27" borderId="41" xfId="0" applyFont="1" applyFill="1" applyBorder="1" applyAlignment="1">
      <alignment horizontal="center" vertical="center" wrapText="1"/>
    </xf>
    <xf numFmtId="0" fontId="66" fillId="27" borderId="1" xfId="0" applyFont="1" applyFill="1" applyBorder="1" applyAlignment="1">
      <alignment horizontal="center" vertical="center" wrapText="1"/>
    </xf>
    <xf numFmtId="0" fontId="66" fillId="27" borderId="10" xfId="0" applyFont="1" applyFill="1" applyBorder="1" applyAlignment="1">
      <alignment horizontal="center" vertical="center" wrapText="1"/>
    </xf>
    <xf numFmtId="0" fontId="66" fillId="27" borderId="37" xfId="0" applyFont="1" applyFill="1" applyBorder="1" applyAlignment="1">
      <alignment horizontal="center" vertical="center"/>
    </xf>
    <xf numFmtId="0" fontId="66" fillId="27" borderId="34" xfId="0" applyFont="1" applyFill="1" applyBorder="1" applyAlignment="1">
      <alignment horizontal="center"/>
    </xf>
    <xf numFmtId="0" fontId="66" fillId="27" borderId="35" xfId="0" applyFont="1" applyFill="1" applyBorder="1" applyAlignment="1">
      <alignment horizontal="center"/>
    </xf>
    <xf numFmtId="0" fontId="66" fillId="27" borderId="36" xfId="0" applyFont="1" applyFill="1" applyBorder="1" applyAlignment="1">
      <alignment horizontal="center"/>
    </xf>
    <xf numFmtId="0" fontId="61" fillId="27" borderId="34" xfId="53" applyFont="1" applyFill="1" applyBorder="1" applyAlignment="1">
      <alignment horizontal="center"/>
    </xf>
    <xf numFmtId="0" fontId="61" fillId="27" borderId="35" xfId="53" applyFont="1" applyFill="1" applyBorder="1" applyAlignment="1">
      <alignment horizontal="center"/>
    </xf>
    <xf numFmtId="0" fontId="61" fillId="27" borderId="36" xfId="53" applyFont="1" applyFill="1" applyBorder="1" applyAlignment="1">
      <alignment horizontal="center"/>
    </xf>
    <xf numFmtId="0" fontId="58" fillId="2" borderId="0" xfId="0" applyFont="1" applyFill="1" applyAlignment="1">
      <alignment horizontal="center" vertical="center"/>
    </xf>
    <xf numFmtId="0" fontId="64" fillId="2" borderId="0" xfId="0" applyFont="1" applyFill="1" applyAlignment="1">
      <alignment horizontal="left" vertical="top" wrapText="1"/>
    </xf>
    <xf numFmtId="0" fontId="95" fillId="68" borderId="0" xfId="567" applyFont="1" applyFill="1" applyAlignment="1">
      <alignment horizontal="left" vertical="top" wrapText="1"/>
    </xf>
    <xf numFmtId="4" fontId="102" fillId="26" borderId="0" xfId="567" applyNumberFormat="1" applyFont="1" applyFill="1" applyAlignment="1">
      <alignment horizontal="left" wrapText="1"/>
    </xf>
    <xf numFmtId="0" fontId="102" fillId="68" borderId="0" xfId="567" applyFont="1" applyFill="1" applyAlignment="1">
      <alignment horizontal="left" wrapText="1"/>
    </xf>
  </cellXfs>
  <cellStyles count="5038">
    <cellStyle name="-" xfId="626"/>
    <cellStyle name=" 3]_x000d__x000a_Zoomed=1_x000d__x000a_Row=0_x000d__x000a_Column=0_x000d__x000a_Height=300_x000d__x000a_Width=300_x000d__x000a_FontName=細明體_x000d__x000a_FontStyle=0_x000d__x000a_FontSize=9_x000d__x000a_PrtFontName=Co" xfId="594"/>
    <cellStyle name="$" xfId="637"/>
    <cellStyle name="$ &amp; ¢" xfId="638"/>
    <cellStyle name="%" xfId="632"/>
    <cellStyle name="%.00" xfId="633"/>
    <cellStyle name="(Heading)" xfId="628"/>
    <cellStyle name="(Lefting)" xfId="629"/>
    <cellStyle name="(z*¯_x000f_°(”,¯?À(¢,¯?Ð(°,¯?à(Â,¯?ð(Ô,¯?" xfId="630"/>
    <cellStyle name="******************************************" xfId="631"/>
    <cellStyle name="_CNMD_Valuation Model_20081212_v2" xfId="595"/>
    <cellStyle name="_Comma" xfId="596"/>
    <cellStyle name="_Comps 4" xfId="597"/>
    <cellStyle name="_Cont Analysis" xfId="598"/>
    <cellStyle name="_Currency" xfId="599"/>
    <cellStyle name="_Currency_Analysis" xfId="600"/>
    <cellStyle name="_Currency_Smartportfolio model" xfId="601"/>
    <cellStyle name="_Currency_Smartportfolio model_DB-merged files" xfId="602"/>
    <cellStyle name="_CurrencySpace" xfId="603"/>
    <cellStyle name="_Gamma Valuation - 8" xfId="604"/>
    <cellStyle name="_ITRN" xfId="605"/>
    <cellStyle name="-_Merger Model 17 Nov 04" xfId="627"/>
    <cellStyle name="_Merger Model_KN&amp;Fzio_v2.30 - Street" xfId="606"/>
    <cellStyle name="_Multiple" xfId="607"/>
    <cellStyle name="_Multiple_Analysis" xfId="608"/>
    <cellStyle name="_Multiple_Analysis_DB-merged files" xfId="609"/>
    <cellStyle name="_Multiple_Smartportfolio model" xfId="610"/>
    <cellStyle name="_Multiple_Smartportfolio model_DB-merged files" xfId="611"/>
    <cellStyle name="_MultipleSpace" xfId="612"/>
    <cellStyle name="_MultipleSpace_Analysis" xfId="613"/>
    <cellStyle name="_MultipleSpace_csc" xfId="614"/>
    <cellStyle name="_MultipleSpace_Smartportfolio model" xfId="615"/>
    <cellStyle name="_MultipleSpace_Smartportfolio model_DB-merged files" xfId="616"/>
    <cellStyle name="_Percent" xfId="617"/>
    <cellStyle name="_Percent_Analysis" xfId="618"/>
    <cellStyle name="_Percent_Smartportfolio model" xfId="619"/>
    <cellStyle name="_Percent_Smartportfolio model_DB-merged files" xfId="620"/>
    <cellStyle name="_PercentSpace" xfId="621"/>
    <cellStyle name="_PercentSpace_Analysis" xfId="622"/>
    <cellStyle name="_PercentSpace_Smartportfolio model" xfId="623"/>
    <cellStyle name="_Sepracor Riders_Clean" xfId="624"/>
    <cellStyle name="_SIAL_Model_5.22.09 v71" xfId="625"/>
    <cellStyle name="£ BP" xfId="639"/>
    <cellStyle name="¥ JY" xfId="640"/>
    <cellStyle name="&lt;9#_x000f_¾Èƒé1ƒÃ_x0002_;M_x0014_}$‹E_x0010_‹_x0004_ˆ…Àt_x001b_Pÿ_x0015_ x¦" xfId="634"/>
    <cellStyle name="=C:\WINNT\SYSTEM32\COMMAND.COM" xfId="635"/>
    <cellStyle name="=C:\WINNT35\SYSTEM32\COMMAND.COM" xfId="636"/>
    <cellStyle name="0752-93035" xfId="641"/>
    <cellStyle name="1,comma" xfId="642"/>
    <cellStyle name="10Q" xfId="643"/>
    <cellStyle name="20 % - Accent1" xfId="644"/>
    <cellStyle name="20 % - Accent2" xfId="645"/>
    <cellStyle name="20 % - Accent3" xfId="646"/>
    <cellStyle name="20 % - Accent4" xfId="647"/>
    <cellStyle name="20 % - Accent5" xfId="648"/>
    <cellStyle name="20 % - Accent6" xfId="649"/>
    <cellStyle name="20% - Accent1 2" xfId="11"/>
    <cellStyle name="20% - Accent1 2 10" xfId="650"/>
    <cellStyle name="20% - Accent1 2 2" xfId="651"/>
    <cellStyle name="20% - Accent1 2 2 2" xfId="652"/>
    <cellStyle name="20% - Accent1 2 2 3" xfId="653"/>
    <cellStyle name="20% - Accent1 2 3" xfId="654"/>
    <cellStyle name="20% - Accent1 2 3 2" xfId="655"/>
    <cellStyle name="20% - Accent1 2 4" xfId="656"/>
    <cellStyle name="20% - Accent1 2 5" xfId="657"/>
    <cellStyle name="20% - Accent1 2 6" xfId="658"/>
    <cellStyle name="20% - Accent1 2 7" xfId="659"/>
    <cellStyle name="20% - Accent1 2 8" xfId="660"/>
    <cellStyle name="20% - Accent1 2 9" xfId="661"/>
    <cellStyle name="20% - Accent1 3" xfId="662"/>
    <cellStyle name="20% - Accent1 3 2" xfId="663"/>
    <cellStyle name="20% - Accent1 3 2 2" xfId="664"/>
    <cellStyle name="20% - Accent1 3 2 2 2" xfId="665"/>
    <cellStyle name="20% - Accent1 3 2 2 2 2" xfId="666"/>
    <cellStyle name="20% - Accent1 3 2 2 3" xfId="667"/>
    <cellStyle name="20% - Accent1 3 2 3" xfId="668"/>
    <cellStyle name="20% - Accent1 3 2 3 2" xfId="669"/>
    <cellStyle name="20% - Accent1 3 2 4" xfId="670"/>
    <cellStyle name="20% - Accent1 3 3" xfId="671"/>
    <cellStyle name="20% - Accent1 3 3 2" xfId="672"/>
    <cellStyle name="20% - Accent1 3 3 2 2" xfId="673"/>
    <cellStyle name="20% - Accent1 3 3 2 2 2" xfId="674"/>
    <cellStyle name="20% - Accent1 3 3 2 3" xfId="675"/>
    <cellStyle name="20% - Accent1 3 3 3" xfId="676"/>
    <cellStyle name="20% - Accent1 3 3 3 2" xfId="677"/>
    <cellStyle name="20% - Accent1 3 3 4" xfId="678"/>
    <cellStyle name="20% - Accent1 3 4" xfId="679"/>
    <cellStyle name="20% - Accent1 3 4 2" xfId="680"/>
    <cellStyle name="20% - Accent1 3 4 2 2" xfId="681"/>
    <cellStyle name="20% - Accent1 3 4 3" xfId="682"/>
    <cellStyle name="20% - Accent1 3 5" xfId="683"/>
    <cellStyle name="20% - Accent1 3 5 2" xfId="684"/>
    <cellStyle name="20% - Accent1 3 6" xfId="685"/>
    <cellStyle name="20% - Accent1 4" xfId="686"/>
    <cellStyle name="20% - Accent1 5" xfId="687"/>
    <cellStyle name="20% - Accent1 6" xfId="688"/>
    <cellStyle name="20% - Accent1 7" xfId="689"/>
    <cellStyle name="20% - Accent1 8" xfId="690"/>
    <cellStyle name="20% - Accent1 9" xfId="691"/>
    <cellStyle name="20% - Accent2 2" xfId="12"/>
    <cellStyle name="20% - Accent2 2 10" xfId="692"/>
    <cellStyle name="20% - Accent2 2 2" xfId="693"/>
    <cellStyle name="20% - Accent2 2 2 2" xfId="694"/>
    <cellStyle name="20% - Accent2 2 2 3" xfId="695"/>
    <cellStyle name="20% - Accent2 2 3" xfId="696"/>
    <cellStyle name="20% - Accent2 2 3 2" xfId="697"/>
    <cellStyle name="20% - Accent2 2 4" xfId="698"/>
    <cellStyle name="20% - Accent2 2 5" xfId="699"/>
    <cellStyle name="20% - Accent2 2 6" xfId="700"/>
    <cellStyle name="20% - Accent2 2 7" xfId="701"/>
    <cellStyle name="20% - Accent2 2 8" xfId="702"/>
    <cellStyle name="20% - Accent2 2 9" xfId="703"/>
    <cellStyle name="20% - Accent2 3" xfId="704"/>
    <cellStyle name="20% - Accent2 3 2" xfId="705"/>
    <cellStyle name="20% - Accent2 3 2 2" xfId="706"/>
    <cellStyle name="20% - Accent2 3 2 2 2" xfId="707"/>
    <cellStyle name="20% - Accent2 3 2 2 2 2" xfId="708"/>
    <cellStyle name="20% - Accent2 3 2 2 3" xfId="709"/>
    <cellStyle name="20% - Accent2 3 2 3" xfId="710"/>
    <cellStyle name="20% - Accent2 3 2 3 2" xfId="711"/>
    <cellStyle name="20% - Accent2 3 2 4" xfId="712"/>
    <cellStyle name="20% - Accent2 3 3" xfId="713"/>
    <cellStyle name="20% - Accent2 3 3 2" xfId="714"/>
    <cellStyle name="20% - Accent2 3 3 2 2" xfId="715"/>
    <cellStyle name="20% - Accent2 3 3 2 2 2" xfId="716"/>
    <cellStyle name="20% - Accent2 3 3 2 3" xfId="717"/>
    <cellStyle name="20% - Accent2 3 3 3" xfId="718"/>
    <cellStyle name="20% - Accent2 3 3 3 2" xfId="719"/>
    <cellStyle name="20% - Accent2 3 3 4" xfId="720"/>
    <cellStyle name="20% - Accent2 3 4" xfId="721"/>
    <cellStyle name="20% - Accent2 3 4 2" xfId="722"/>
    <cellStyle name="20% - Accent2 3 4 2 2" xfId="723"/>
    <cellStyle name="20% - Accent2 3 4 3" xfId="724"/>
    <cellStyle name="20% - Accent2 3 5" xfId="725"/>
    <cellStyle name="20% - Accent2 3 5 2" xfId="726"/>
    <cellStyle name="20% - Accent2 3 6" xfId="727"/>
    <cellStyle name="20% - Accent2 4" xfId="728"/>
    <cellStyle name="20% - Accent2 5" xfId="729"/>
    <cellStyle name="20% - Accent2 6" xfId="730"/>
    <cellStyle name="20% - Accent2 7" xfId="731"/>
    <cellStyle name="20% - Accent2 8" xfId="732"/>
    <cellStyle name="20% - Accent2 9" xfId="733"/>
    <cellStyle name="20% - Accent3 2" xfId="13"/>
    <cellStyle name="20% - Accent3 2 10" xfId="734"/>
    <cellStyle name="20% - Accent3 2 2" xfId="735"/>
    <cellStyle name="20% - Accent3 2 2 2" xfId="736"/>
    <cellStyle name="20% - Accent3 2 2 3" xfId="737"/>
    <cellStyle name="20% - Accent3 2 3" xfId="738"/>
    <cellStyle name="20% - Accent3 2 3 2" xfId="739"/>
    <cellStyle name="20% - Accent3 2 4" xfId="740"/>
    <cellStyle name="20% - Accent3 2 5" xfId="741"/>
    <cellStyle name="20% - Accent3 2 6" xfId="742"/>
    <cellStyle name="20% - Accent3 2 7" xfId="743"/>
    <cellStyle name="20% - Accent3 2 8" xfId="744"/>
    <cellStyle name="20% - Accent3 2 9" xfId="745"/>
    <cellStyle name="20% - Accent3 3" xfId="746"/>
    <cellStyle name="20% - Accent3 3 2" xfId="747"/>
    <cellStyle name="20% - Accent3 3 2 2" xfId="748"/>
    <cellStyle name="20% - Accent3 3 2 2 2" xfId="749"/>
    <cellStyle name="20% - Accent3 3 2 2 2 2" xfId="750"/>
    <cellStyle name="20% - Accent3 3 2 2 3" xfId="751"/>
    <cellStyle name="20% - Accent3 3 2 3" xfId="752"/>
    <cellStyle name="20% - Accent3 3 2 3 2" xfId="753"/>
    <cellStyle name="20% - Accent3 3 2 4" xfId="754"/>
    <cellStyle name="20% - Accent3 3 3" xfId="755"/>
    <cellStyle name="20% - Accent3 3 3 2" xfId="756"/>
    <cellStyle name="20% - Accent3 3 3 2 2" xfId="757"/>
    <cellStyle name="20% - Accent3 3 3 2 2 2" xfId="758"/>
    <cellStyle name="20% - Accent3 3 3 2 3" xfId="759"/>
    <cellStyle name="20% - Accent3 3 3 3" xfId="760"/>
    <cellStyle name="20% - Accent3 3 3 3 2" xfId="761"/>
    <cellStyle name="20% - Accent3 3 3 4" xfId="762"/>
    <cellStyle name="20% - Accent3 3 4" xfId="763"/>
    <cellStyle name="20% - Accent3 3 4 2" xfId="764"/>
    <cellStyle name="20% - Accent3 3 4 2 2" xfId="765"/>
    <cellStyle name="20% - Accent3 3 4 3" xfId="766"/>
    <cellStyle name="20% - Accent3 3 5" xfId="767"/>
    <cellStyle name="20% - Accent3 3 5 2" xfId="768"/>
    <cellStyle name="20% - Accent3 3 6" xfId="769"/>
    <cellStyle name="20% - Accent3 4" xfId="770"/>
    <cellStyle name="20% - Accent3 5" xfId="771"/>
    <cellStyle name="20% - Accent3 6" xfId="772"/>
    <cellStyle name="20% - Accent3 7" xfId="773"/>
    <cellStyle name="20% - Accent3 8" xfId="774"/>
    <cellStyle name="20% - Accent3 9" xfId="775"/>
    <cellStyle name="20% - Accent4 2" xfId="14"/>
    <cellStyle name="20% - Accent4 2 10" xfId="776"/>
    <cellStyle name="20% - Accent4 2 2" xfId="777"/>
    <cellStyle name="20% - Accent4 2 2 2" xfId="778"/>
    <cellStyle name="20% - Accent4 2 2 3" xfId="779"/>
    <cellStyle name="20% - Accent4 2 3" xfId="780"/>
    <cellStyle name="20% - Accent4 2 3 2" xfId="781"/>
    <cellStyle name="20% - Accent4 2 4" xfId="782"/>
    <cellStyle name="20% - Accent4 2 5" xfId="783"/>
    <cellStyle name="20% - Accent4 2 6" xfId="784"/>
    <cellStyle name="20% - Accent4 2 7" xfId="785"/>
    <cellStyle name="20% - Accent4 2 8" xfId="786"/>
    <cellStyle name="20% - Accent4 2 9" xfId="787"/>
    <cellStyle name="20% - Accent4 3" xfId="788"/>
    <cellStyle name="20% - Accent4 3 2" xfId="789"/>
    <cellStyle name="20% - Accent4 3 2 2" xfId="790"/>
    <cellStyle name="20% - Accent4 3 2 2 2" xfId="791"/>
    <cellStyle name="20% - Accent4 3 2 2 2 2" xfId="792"/>
    <cellStyle name="20% - Accent4 3 2 2 3" xfId="793"/>
    <cellStyle name="20% - Accent4 3 2 3" xfId="794"/>
    <cellStyle name="20% - Accent4 3 2 3 2" xfId="795"/>
    <cellStyle name="20% - Accent4 3 2 4" xfId="796"/>
    <cellStyle name="20% - Accent4 3 3" xfId="797"/>
    <cellStyle name="20% - Accent4 3 3 2" xfId="798"/>
    <cellStyle name="20% - Accent4 3 3 2 2" xfId="799"/>
    <cellStyle name="20% - Accent4 3 3 2 2 2" xfId="800"/>
    <cellStyle name="20% - Accent4 3 3 2 3" xfId="801"/>
    <cellStyle name="20% - Accent4 3 3 3" xfId="802"/>
    <cellStyle name="20% - Accent4 3 3 3 2" xfId="803"/>
    <cellStyle name="20% - Accent4 3 3 4" xfId="804"/>
    <cellStyle name="20% - Accent4 3 4" xfId="805"/>
    <cellStyle name="20% - Accent4 3 4 2" xfId="806"/>
    <cellStyle name="20% - Accent4 3 4 2 2" xfId="807"/>
    <cellStyle name="20% - Accent4 3 4 3" xfId="808"/>
    <cellStyle name="20% - Accent4 3 5" xfId="809"/>
    <cellStyle name="20% - Accent4 3 5 2" xfId="810"/>
    <cellStyle name="20% - Accent4 3 6" xfId="811"/>
    <cellStyle name="20% - Accent4 4" xfId="812"/>
    <cellStyle name="20% - Accent4 5" xfId="813"/>
    <cellStyle name="20% - Accent4 6" xfId="814"/>
    <cellStyle name="20% - Accent4 7" xfId="815"/>
    <cellStyle name="20% - Accent4 8" xfId="816"/>
    <cellStyle name="20% - Accent4 9" xfId="817"/>
    <cellStyle name="20% - Accent5 2" xfId="15"/>
    <cellStyle name="20% - Accent5 2 10" xfId="818"/>
    <cellStyle name="20% - Accent5 2 2" xfId="819"/>
    <cellStyle name="20% - Accent5 2 2 2" xfId="820"/>
    <cellStyle name="20% - Accent5 2 2 3" xfId="821"/>
    <cellStyle name="20% - Accent5 2 3" xfId="822"/>
    <cellStyle name="20% - Accent5 2 3 2" xfId="823"/>
    <cellStyle name="20% - Accent5 2 4" xfId="824"/>
    <cellStyle name="20% - Accent5 2 5" xfId="825"/>
    <cellStyle name="20% - Accent5 2 6" xfId="826"/>
    <cellStyle name="20% - Accent5 2 7" xfId="827"/>
    <cellStyle name="20% - Accent5 2 8" xfId="828"/>
    <cellStyle name="20% - Accent5 2 9" xfId="829"/>
    <cellStyle name="20% - Accent5 3" xfId="830"/>
    <cellStyle name="20% - Accent5 3 2" xfId="831"/>
    <cellStyle name="20% - Accent5 3 2 2" xfId="832"/>
    <cellStyle name="20% - Accent5 3 2 2 2" xfId="833"/>
    <cellStyle name="20% - Accent5 3 2 2 2 2" xfId="834"/>
    <cellStyle name="20% - Accent5 3 2 2 3" xfId="835"/>
    <cellStyle name="20% - Accent5 3 2 3" xfId="836"/>
    <cellStyle name="20% - Accent5 3 2 3 2" xfId="837"/>
    <cellStyle name="20% - Accent5 3 2 4" xfId="838"/>
    <cellStyle name="20% - Accent5 3 3" xfId="839"/>
    <cellStyle name="20% - Accent5 3 3 2" xfId="840"/>
    <cellStyle name="20% - Accent5 3 3 2 2" xfId="841"/>
    <cellStyle name="20% - Accent5 3 3 2 2 2" xfId="842"/>
    <cellStyle name="20% - Accent5 3 3 2 3" xfId="843"/>
    <cellStyle name="20% - Accent5 3 3 3" xfId="844"/>
    <cellStyle name="20% - Accent5 3 3 3 2" xfId="845"/>
    <cellStyle name="20% - Accent5 3 3 4" xfId="846"/>
    <cellStyle name="20% - Accent5 3 4" xfId="847"/>
    <cellStyle name="20% - Accent5 3 4 2" xfId="848"/>
    <cellStyle name="20% - Accent5 3 4 2 2" xfId="849"/>
    <cellStyle name="20% - Accent5 3 4 3" xfId="850"/>
    <cellStyle name="20% - Accent5 3 5" xfId="851"/>
    <cellStyle name="20% - Accent5 3 5 2" xfId="852"/>
    <cellStyle name="20% - Accent5 3 6" xfId="853"/>
    <cellStyle name="20% - Accent5 4" xfId="854"/>
    <cellStyle name="20% - Accent5 5" xfId="855"/>
    <cellStyle name="20% - Accent5 6" xfId="856"/>
    <cellStyle name="20% - Accent5 7" xfId="857"/>
    <cellStyle name="20% - Accent5 8" xfId="858"/>
    <cellStyle name="20% - Accent5 9" xfId="859"/>
    <cellStyle name="20% - Accent6 2" xfId="16"/>
    <cellStyle name="20% - Accent6 2 10" xfId="860"/>
    <cellStyle name="20% - Accent6 2 2" xfId="861"/>
    <cellStyle name="20% - Accent6 2 2 2" xfId="862"/>
    <cellStyle name="20% - Accent6 2 2 3" xfId="863"/>
    <cellStyle name="20% - Accent6 2 3" xfId="864"/>
    <cellStyle name="20% - Accent6 2 3 2" xfId="865"/>
    <cellStyle name="20% - Accent6 2 4" xfId="866"/>
    <cellStyle name="20% - Accent6 2 5" xfId="867"/>
    <cellStyle name="20% - Accent6 2 6" xfId="868"/>
    <cellStyle name="20% - Accent6 2 7" xfId="869"/>
    <cellStyle name="20% - Accent6 2 8" xfId="870"/>
    <cellStyle name="20% - Accent6 2 9" xfId="871"/>
    <cellStyle name="20% - Accent6 3" xfId="872"/>
    <cellStyle name="20% - Accent6 3 2" xfId="873"/>
    <cellStyle name="20% - Accent6 3 2 2" xfId="874"/>
    <cellStyle name="20% - Accent6 3 2 2 2" xfId="875"/>
    <cellStyle name="20% - Accent6 3 2 2 2 2" xfId="876"/>
    <cellStyle name="20% - Accent6 3 2 2 3" xfId="877"/>
    <cellStyle name="20% - Accent6 3 2 3" xfId="878"/>
    <cellStyle name="20% - Accent6 3 2 3 2" xfId="879"/>
    <cellStyle name="20% - Accent6 3 2 4" xfId="880"/>
    <cellStyle name="20% - Accent6 3 3" xfId="881"/>
    <cellStyle name="20% - Accent6 3 3 2" xfId="882"/>
    <cellStyle name="20% - Accent6 3 3 2 2" xfId="883"/>
    <cellStyle name="20% - Accent6 3 3 2 2 2" xfId="884"/>
    <cellStyle name="20% - Accent6 3 3 2 3" xfId="885"/>
    <cellStyle name="20% - Accent6 3 3 3" xfId="886"/>
    <cellStyle name="20% - Accent6 3 3 3 2" xfId="887"/>
    <cellStyle name="20% - Accent6 3 3 4" xfId="888"/>
    <cellStyle name="20% - Accent6 3 4" xfId="889"/>
    <cellStyle name="20% - Accent6 3 4 2" xfId="890"/>
    <cellStyle name="20% - Accent6 3 4 2 2" xfId="891"/>
    <cellStyle name="20% - Accent6 3 4 3" xfId="892"/>
    <cellStyle name="20% - Accent6 3 5" xfId="893"/>
    <cellStyle name="20% - Accent6 3 5 2" xfId="894"/>
    <cellStyle name="20% - Accent6 3 6" xfId="895"/>
    <cellStyle name="20% - Accent6 4" xfId="896"/>
    <cellStyle name="20% - Accent6 5" xfId="897"/>
    <cellStyle name="20% - Accent6 6" xfId="898"/>
    <cellStyle name="20% - Accent6 7" xfId="899"/>
    <cellStyle name="20% - Accent6 8" xfId="900"/>
    <cellStyle name="20% - Accent6 9" xfId="901"/>
    <cellStyle name="40 % - Accent1" xfId="902"/>
    <cellStyle name="40 % - Accent2" xfId="903"/>
    <cellStyle name="40 % - Accent3" xfId="904"/>
    <cellStyle name="40 % - Accent4" xfId="905"/>
    <cellStyle name="40 % - Accent5" xfId="906"/>
    <cellStyle name="40 % - Accent6" xfId="907"/>
    <cellStyle name="40% - Accent1 2" xfId="17"/>
    <cellStyle name="40% - Accent1 2 10" xfId="908"/>
    <cellStyle name="40% - Accent1 2 2" xfId="909"/>
    <cellStyle name="40% - Accent1 2 2 2" xfId="910"/>
    <cellStyle name="40% - Accent1 2 2 3" xfId="911"/>
    <cellStyle name="40% - Accent1 2 3" xfId="912"/>
    <cellStyle name="40% - Accent1 2 3 2" xfId="913"/>
    <cellStyle name="40% - Accent1 2 4" xfId="914"/>
    <cellStyle name="40% - Accent1 2 5" xfId="915"/>
    <cellStyle name="40% - Accent1 2 6" xfId="916"/>
    <cellStyle name="40% - Accent1 2 7" xfId="917"/>
    <cellStyle name="40% - Accent1 2 8" xfId="918"/>
    <cellStyle name="40% - Accent1 2 9" xfId="919"/>
    <cellStyle name="40% - Accent1 3" xfId="920"/>
    <cellStyle name="40% - Accent1 3 2" xfId="921"/>
    <cellStyle name="40% - Accent1 3 2 2" xfId="922"/>
    <cellStyle name="40% - Accent1 3 2 2 2" xfId="923"/>
    <cellStyle name="40% - Accent1 3 2 2 2 2" xfId="924"/>
    <cellStyle name="40% - Accent1 3 2 2 3" xfId="925"/>
    <cellStyle name="40% - Accent1 3 2 3" xfId="926"/>
    <cellStyle name="40% - Accent1 3 2 3 2" xfId="927"/>
    <cellStyle name="40% - Accent1 3 2 4" xfId="928"/>
    <cellStyle name="40% - Accent1 3 3" xfId="929"/>
    <cellStyle name="40% - Accent1 3 3 2" xfId="930"/>
    <cellStyle name="40% - Accent1 3 3 2 2" xfId="931"/>
    <cellStyle name="40% - Accent1 3 3 2 2 2" xfId="932"/>
    <cellStyle name="40% - Accent1 3 3 2 3" xfId="933"/>
    <cellStyle name="40% - Accent1 3 3 3" xfId="934"/>
    <cellStyle name="40% - Accent1 3 3 3 2" xfId="935"/>
    <cellStyle name="40% - Accent1 3 3 4" xfId="936"/>
    <cellStyle name="40% - Accent1 3 4" xfId="937"/>
    <cellStyle name="40% - Accent1 3 4 2" xfId="938"/>
    <cellStyle name="40% - Accent1 3 4 2 2" xfId="939"/>
    <cellStyle name="40% - Accent1 3 4 3" xfId="940"/>
    <cellStyle name="40% - Accent1 3 5" xfId="941"/>
    <cellStyle name="40% - Accent1 3 5 2" xfId="942"/>
    <cellStyle name="40% - Accent1 3 6" xfId="943"/>
    <cellStyle name="40% - Accent1 4" xfId="944"/>
    <cellStyle name="40% - Accent1 5" xfId="945"/>
    <cellStyle name="40% - Accent1 6" xfId="946"/>
    <cellStyle name="40% - Accent1 7" xfId="947"/>
    <cellStyle name="40% - Accent1 8" xfId="948"/>
    <cellStyle name="40% - Accent1 9" xfId="949"/>
    <cellStyle name="40% - Accent2 2" xfId="18"/>
    <cellStyle name="40% - Accent2 2 10" xfId="950"/>
    <cellStyle name="40% - Accent2 2 2" xfId="951"/>
    <cellStyle name="40% - Accent2 2 2 2" xfId="952"/>
    <cellStyle name="40% - Accent2 2 2 3" xfId="953"/>
    <cellStyle name="40% - Accent2 2 3" xfId="954"/>
    <cellStyle name="40% - Accent2 2 3 2" xfId="955"/>
    <cellStyle name="40% - Accent2 2 4" xfId="956"/>
    <cellStyle name="40% - Accent2 2 5" xfId="957"/>
    <cellStyle name="40% - Accent2 2 6" xfId="958"/>
    <cellStyle name="40% - Accent2 2 7" xfId="959"/>
    <cellStyle name="40% - Accent2 2 8" xfId="960"/>
    <cellStyle name="40% - Accent2 2 9" xfId="961"/>
    <cellStyle name="40% - Accent2 3" xfId="962"/>
    <cellStyle name="40% - Accent2 3 2" xfId="963"/>
    <cellStyle name="40% - Accent2 3 2 2" xfId="964"/>
    <cellStyle name="40% - Accent2 3 2 2 2" xfId="965"/>
    <cellStyle name="40% - Accent2 3 2 2 2 2" xfId="966"/>
    <cellStyle name="40% - Accent2 3 2 2 3" xfId="967"/>
    <cellStyle name="40% - Accent2 3 2 3" xfId="968"/>
    <cellStyle name="40% - Accent2 3 2 3 2" xfId="969"/>
    <cellStyle name="40% - Accent2 3 2 4" xfId="970"/>
    <cellStyle name="40% - Accent2 3 3" xfId="971"/>
    <cellStyle name="40% - Accent2 3 3 2" xfId="972"/>
    <cellStyle name="40% - Accent2 3 3 2 2" xfId="973"/>
    <cellStyle name="40% - Accent2 3 3 2 2 2" xfId="974"/>
    <cellStyle name="40% - Accent2 3 3 2 3" xfId="975"/>
    <cellStyle name="40% - Accent2 3 3 3" xfId="976"/>
    <cellStyle name="40% - Accent2 3 3 3 2" xfId="977"/>
    <cellStyle name="40% - Accent2 3 3 4" xfId="978"/>
    <cellStyle name="40% - Accent2 3 4" xfId="979"/>
    <cellStyle name="40% - Accent2 3 4 2" xfId="980"/>
    <cellStyle name="40% - Accent2 3 4 2 2" xfId="981"/>
    <cellStyle name="40% - Accent2 3 4 3" xfId="982"/>
    <cellStyle name="40% - Accent2 3 5" xfId="983"/>
    <cellStyle name="40% - Accent2 3 5 2" xfId="984"/>
    <cellStyle name="40% - Accent2 3 6" xfId="985"/>
    <cellStyle name="40% - Accent2 4" xfId="986"/>
    <cellStyle name="40% - Accent2 5" xfId="987"/>
    <cellStyle name="40% - Accent2 6" xfId="988"/>
    <cellStyle name="40% - Accent2 7" xfId="989"/>
    <cellStyle name="40% - Accent2 8" xfId="990"/>
    <cellStyle name="40% - Accent2 9" xfId="991"/>
    <cellStyle name="40% - Accent3 2" xfId="19"/>
    <cellStyle name="40% - Accent3 2 10" xfId="992"/>
    <cellStyle name="40% - Accent3 2 2" xfId="993"/>
    <cellStyle name="40% - Accent3 2 2 2" xfId="994"/>
    <cellStyle name="40% - Accent3 2 2 3" xfId="995"/>
    <cellStyle name="40% - Accent3 2 3" xfId="996"/>
    <cellStyle name="40% - Accent3 2 3 2" xfId="997"/>
    <cellStyle name="40% - Accent3 2 4" xfId="998"/>
    <cellStyle name="40% - Accent3 2 5" xfId="999"/>
    <cellStyle name="40% - Accent3 2 6" xfId="1000"/>
    <cellStyle name="40% - Accent3 2 7" xfId="1001"/>
    <cellStyle name="40% - Accent3 2 8" xfId="1002"/>
    <cellStyle name="40% - Accent3 2 9" xfId="1003"/>
    <cellStyle name="40% - Accent3 3" xfId="1004"/>
    <cellStyle name="40% - Accent3 3 2" xfId="1005"/>
    <cellStyle name="40% - Accent3 3 2 2" xfId="1006"/>
    <cellStyle name="40% - Accent3 3 2 2 2" xfId="1007"/>
    <cellStyle name="40% - Accent3 3 2 2 2 2" xfId="1008"/>
    <cellStyle name="40% - Accent3 3 2 2 3" xfId="1009"/>
    <cellStyle name="40% - Accent3 3 2 3" xfId="1010"/>
    <cellStyle name="40% - Accent3 3 2 3 2" xfId="1011"/>
    <cellStyle name="40% - Accent3 3 2 4" xfId="1012"/>
    <cellStyle name="40% - Accent3 3 3" xfId="1013"/>
    <cellStyle name="40% - Accent3 3 3 2" xfId="1014"/>
    <cellStyle name="40% - Accent3 3 3 2 2" xfId="1015"/>
    <cellStyle name="40% - Accent3 3 3 2 2 2" xfId="1016"/>
    <cellStyle name="40% - Accent3 3 3 2 3" xfId="1017"/>
    <cellStyle name="40% - Accent3 3 3 3" xfId="1018"/>
    <cellStyle name="40% - Accent3 3 3 3 2" xfId="1019"/>
    <cellStyle name="40% - Accent3 3 3 4" xfId="1020"/>
    <cellStyle name="40% - Accent3 3 4" xfId="1021"/>
    <cellStyle name="40% - Accent3 3 4 2" xfId="1022"/>
    <cellStyle name="40% - Accent3 3 4 2 2" xfId="1023"/>
    <cellStyle name="40% - Accent3 3 4 3" xfId="1024"/>
    <cellStyle name="40% - Accent3 3 5" xfId="1025"/>
    <cellStyle name="40% - Accent3 3 5 2" xfId="1026"/>
    <cellStyle name="40% - Accent3 3 6" xfId="1027"/>
    <cellStyle name="40% - Accent3 4" xfId="1028"/>
    <cellStyle name="40% - Accent3 5" xfId="1029"/>
    <cellStyle name="40% - Accent3 6" xfId="1030"/>
    <cellStyle name="40% - Accent3 7" xfId="1031"/>
    <cellStyle name="40% - Accent3 8" xfId="1032"/>
    <cellStyle name="40% - Accent3 9" xfId="1033"/>
    <cellStyle name="40% - Accent4 2" xfId="20"/>
    <cellStyle name="40% - Accent4 2 10" xfId="1034"/>
    <cellStyle name="40% - Accent4 2 2" xfId="1035"/>
    <cellStyle name="40% - Accent4 2 2 2" xfId="1036"/>
    <cellStyle name="40% - Accent4 2 2 3" xfId="1037"/>
    <cellStyle name="40% - Accent4 2 3" xfId="1038"/>
    <cellStyle name="40% - Accent4 2 3 2" xfId="1039"/>
    <cellStyle name="40% - Accent4 2 4" xfId="1040"/>
    <cellStyle name="40% - Accent4 2 5" xfId="1041"/>
    <cellStyle name="40% - Accent4 2 6" xfId="1042"/>
    <cellStyle name="40% - Accent4 2 7" xfId="1043"/>
    <cellStyle name="40% - Accent4 2 8" xfId="1044"/>
    <cellStyle name="40% - Accent4 2 9" xfId="1045"/>
    <cellStyle name="40% - Accent4 3" xfId="1046"/>
    <cellStyle name="40% - Accent4 3 2" xfId="1047"/>
    <cellStyle name="40% - Accent4 3 2 2" xfId="1048"/>
    <cellStyle name="40% - Accent4 3 2 2 2" xfId="1049"/>
    <cellStyle name="40% - Accent4 3 2 2 2 2" xfId="1050"/>
    <cellStyle name="40% - Accent4 3 2 2 3" xfId="1051"/>
    <cellStyle name="40% - Accent4 3 2 3" xfId="1052"/>
    <cellStyle name="40% - Accent4 3 2 3 2" xfId="1053"/>
    <cellStyle name="40% - Accent4 3 2 4" xfId="1054"/>
    <cellStyle name="40% - Accent4 3 3" xfId="1055"/>
    <cellStyle name="40% - Accent4 3 3 2" xfId="1056"/>
    <cellStyle name="40% - Accent4 3 3 2 2" xfId="1057"/>
    <cellStyle name="40% - Accent4 3 3 2 2 2" xfId="1058"/>
    <cellStyle name="40% - Accent4 3 3 2 3" xfId="1059"/>
    <cellStyle name="40% - Accent4 3 3 3" xfId="1060"/>
    <cellStyle name="40% - Accent4 3 3 3 2" xfId="1061"/>
    <cellStyle name="40% - Accent4 3 3 4" xfId="1062"/>
    <cellStyle name="40% - Accent4 3 4" xfId="1063"/>
    <cellStyle name="40% - Accent4 3 4 2" xfId="1064"/>
    <cellStyle name="40% - Accent4 3 4 2 2" xfId="1065"/>
    <cellStyle name="40% - Accent4 3 4 3" xfId="1066"/>
    <cellStyle name="40% - Accent4 3 5" xfId="1067"/>
    <cellStyle name="40% - Accent4 3 5 2" xfId="1068"/>
    <cellStyle name="40% - Accent4 3 6" xfId="1069"/>
    <cellStyle name="40% - Accent4 4" xfId="1070"/>
    <cellStyle name="40% - Accent4 5" xfId="1071"/>
    <cellStyle name="40% - Accent4 6" xfId="1072"/>
    <cellStyle name="40% - Accent4 7" xfId="1073"/>
    <cellStyle name="40% - Accent4 8" xfId="1074"/>
    <cellStyle name="40% - Accent4 9" xfId="1075"/>
    <cellStyle name="40% - Accent5 2" xfId="21"/>
    <cellStyle name="40% - Accent5 2 10" xfId="1076"/>
    <cellStyle name="40% - Accent5 2 2" xfId="1077"/>
    <cellStyle name="40% - Accent5 2 2 2" xfId="1078"/>
    <cellStyle name="40% - Accent5 2 2 3" xfId="1079"/>
    <cellStyle name="40% - Accent5 2 3" xfId="1080"/>
    <cellStyle name="40% - Accent5 2 3 2" xfId="1081"/>
    <cellStyle name="40% - Accent5 2 4" xfId="1082"/>
    <cellStyle name="40% - Accent5 2 5" xfId="1083"/>
    <cellStyle name="40% - Accent5 2 6" xfId="1084"/>
    <cellStyle name="40% - Accent5 2 7" xfId="1085"/>
    <cellStyle name="40% - Accent5 2 8" xfId="1086"/>
    <cellStyle name="40% - Accent5 2 9" xfId="1087"/>
    <cellStyle name="40% - Accent5 3" xfId="1088"/>
    <cellStyle name="40% - Accent5 3 2" xfId="1089"/>
    <cellStyle name="40% - Accent5 3 2 2" xfId="1090"/>
    <cellStyle name="40% - Accent5 3 2 2 2" xfId="1091"/>
    <cellStyle name="40% - Accent5 3 2 2 2 2" xfId="1092"/>
    <cellStyle name="40% - Accent5 3 2 2 3" xfId="1093"/>
    <cellStyle name="40% - Accent5 3 2 3" xfId="1094"/>
    <cellStyle name="40% - Accent5 3 2 3 2" xfId="1095"/>
    <cellStyle name="40% - Accent5 3 2 4" xfId="1096"/>
    <cellStyle name="40% - Accent5 3 3" xfId="1097"/>
    <cellStyle name="40% - Accent5 3 3 2" xfId="1098"/>
    <cellStyle name="40% - Accent5 3 3 2 2" xfId="1099"/>
    <cellStyle name="40% - Accent5 3 3 2 2 2" xfId="1100"/>
    <cellStyle name="40% - Accent5 3 3 2 3" xfId="1101"/>
    <cellStyle name="40% - Accent5 3 3 3" xfId="1102"/>
    <cellStyle name="40% - Accent5 3 3 3 2" xfId="1103"/>
    <cellStyle name="40% - Accent5 3 3 4" xfId="1104"/>
    <cellStyle name="40% - Accent5 3 4" xfId="1105"/>
    <cellStyle name="40% - Accent5 3 4 2" xfId="1106"/>
    <cellStyle name="40% - Accent5 3 4 2 2" xfId="1107"/>
    <cellStyle name="40% - Accent5 3 4 3" xfId="1108"/>
    <cellStyle name="40% - Accent5 3 5" xfId="1109"/>
    <cellStyle name="40% - Accent5 3 5 2" xfId="1110"/>
    <cellStyle name="40% - Accent5 3 6" xfId="1111"/>
    <cellStyle name="40% - Accent5 4" xfId="1112"/>
    <cellStyle name="40% - Accent5 5" xfId="1113"/>
    <cellStyle name="40% - Accent5 6" xfId="1114"/>
    <cellStyle name="40% - Accent5 7" xfId="1115"/>
    <cellStyle name="40% - Accent5 8" xfId="1116"/>
    <cellStyle name="40% - Accent5 9" xfId="1117"/>
    <cellStyle name="40% - Accent6 2" xfId="22"/>
    <cellStyle name="40% - Accent6 2 10" xfId="1118"/>
    <cellStyle name="40% - Accent6 2 2" xfId="1119"/>
    <cellStyle name="40% - Accent6 2 2 2" xfId="1120"/>
    <cellStyle name="40% - Accent6 2 2 3" xfId="1121"/>
    <cellStyle name="40% - Accent6 2 3" xfId="1122"/>
    <cellStyle name="40% - Accent6 2 3 2" xfId="1123"/>
    <cellStyle name="40% - Accent6 2 4" xfId="1124"/>
    <cellStyle name="40% - Accent6 2 5" xfId="1125"/>
    <cellStyle name="40% - Accent6 2 6" xfId="1126"/>
    <cellStyle name="40% - Accent6 2 7" xfId="1127"/>
    <cellStyle name="40% - Accent6 2 8" xfId="1128"/>
    <cellStyle name="40% - Accent6 2 9" xfId="1129"/>
    <cellStyle name="40% - Accent6 3" xfId="1130"/>
    <cellStyle name="40% - Accent6 3 2" xfId="1131"/>
    <cellStyle name="40% - Accent6 3 2 2" xfId="1132"/>
    <cellStyle name="40% - Accent6 3 2 2 2" xfId="1133"/>
    <cellStyle name="40% - Accent6 3 2 2 2 2" xfId="1134"/>
    <cellStyle name="40% - Accent6 3 2 2 3" xfId="1135"/>
    <cellStyle name="40% - Accent6 3 2 3" xfId="1136"/>
    <cellStyle name="40% - Accent6 3 2 3 2" xfId="1137"/>
    <cellStyle name="40% - Accent6 3 2 4" xfId="1138"/>
    <cellStyle name="40% - Accent6 3 3" xfId="1139"/>
    <cellStyle name="40% - Accent6 3 3 2" xfId="1140"/>
    <cellStyle name="40% - Accent6 3 3 2 2" xfId="1141"/>
    <cellStyle name="40% - Accent6 3 3 2 2 2" xfId="1142"/>
    <cellStyle name="40% - Accent6 3 3 2 3" xfId="1143"/>
    <cellStyle name="40% - Accent6 3 3 3" xfId="1144"/>
    <cellStyle name="40% - Accent6 3 3 3 2" xfId="1145"/>
    <cellStyle name="40% - Accent6 3 3 4" xfId="1146"/>
    <cellStyle name="40% - Accent6 3 4" xfId="1147"/>
    <cellStyle name="40% - Accent6 3 4 2" xfId="1148"/>
    <cellStyle name="40% - Accent6 3 4 2 2" xfId="1149"/>
    <cellStyle name="40% - Accent6 3 4 3" xfId="1150"/>
    <cellStyle name="40% - Accent6 3 5" xfId="1151"/>
    <cellStyle name="40% - Accent6 3 5 2" xfId="1152"/>
    <cellStyle name="40% - Accent6 3 6" xfId="1153"/>
    <cellStyle name="40% - Accent6 4" xfId="1154"/>
    <cellStyle name="40% - Accent6 5" xfId="1155"/>
    <cellStyle name="40% - Accent6 6" xfId="1156"/>
    <cellStyle name="40% - Accent6 7" xfId="1157"/>
    <cellStyle name="40% - Accent6 8" xfId="1158"/>
    <cellStyle name="40% - Accent6 9" xfId="1159"/>
    <cellStyle name="60 % - Accent1" xfId="1160"/>
    <cellStyle name="60 % - Accent2" xfId="1161"/>
    <cellStyle name="60 % - Accent3" xfId="1162"/>
    <cellStyle name="60 % - Accent4" xfId="1163"/>
    <cellStyle name="60 % - Accent5" xfId="1164"/>
    <cellStyle name="60 % - Accent6" xfId="1165"/>
    <cellStyle name="60% - Accent1 2" xfId="23"/>
    <cellStyle name="60% - Accent1 2 2" xfId="1166"/>
    <cellStyle name="60% - Accent1 2 3" xfId="1167"/>
    <cellStyle name="60% - Accent1 2 4" xfId="1168"/>
    <cellStyle name="60% - Accent1 2 5" xfId="1169"/>
    <cellStyle name="60% - Accent1 2 6" xfId="1170"/>
    <cellStyle name="60% - Accent1 2 7" xfId="1171"/>
    <cellStyle name="60% - Accent1 2 8" xfId="1172"/>
    <cellStyle name="60% - Accent1 2 9" xfId="1173"/>
    <cellStyle name="60% - Accent1 3" xfId="1174"/>
    <cellStyle name="60% - Accent2 2" xfId="24"/>
    <cellStyle name="60% - Accent2 2 2" xfId="1175"/>
    <cellStyle name="60% - Accent2 2 3" xfId="1176"/>
    <cellStyle name="60% - Accent2 2 4" xfId="1177"/>
    <cellStyle name="60% - Accent2 2 5" xfId="1178"/>
    <cellStyle name="60% - Accent2 2 6" xfId="1179"/>
    <cellStyle name="60% - Accent2 2 7" xfId="1180"/>
    <cellStyle name="60% - Accent2 2 8" xfId="1181"/>
    <cellStyle name="60% - Accent2 2 9" xfId="1182"/>
    <cellStyle name="60% - Accent2 3" xfId="1183"/>
    <cellStyle name="60% - Accent3 2" xfId="25"/>
    <cellStyle name="60% - Accent3 2 2" xfId="1184"/>
    <cellStyle name="60% - Accent3 2 3" xfId="1185"/>
    <cellStyle name="60% - Accent3 2 4" xfId="1186"/>
    <cellStyle name="60% - Accent3 2 5" xfId="1187"/>
    <cellStyle name="60% - Accent3 2 6" xfId="1188"/>
    <cellStyle name="60% - Accent3 2 7" xfId="1189"/>
    <cellStyle name="60% - Accent3 2 8" xfId="1190"/>
    <cellStyle name="60% - Accent3 2 9" xfId="1191"/>
    <cellStyle name="60% - Accent3 3" xfId="1192"/>
    <cellStyle name="60% - Accent4 2" xfId="26"/>
    <cellStyle name="60% - Accent4 2 2" xfId="1193"/>
    <cellStyle name="60% - Accent4 2 3" xfId="1194"/>
    <cellStyle name="60% - Accent4 2 4" xfId="1195"/>
    <cellStyle name="60% - Accent4 2 5" xfId="1196"/>
    <cellStyle name="60% - Accent4 2 6" xfId="1197"/>
    <cellStyle name="60% - Accent4 2 7" xfId="1198"/>
    <cellStyle name="60% - Accent4 2 8" xfId="1199"/>
    <cellStyle name="60% - Accent4 2 9" xfId="1200"/>
    <cellStyle name="60% - Accent4 3" xfId="1201"/>
    <cellStyle name="60% - Accent5 2" xfId="27"/>
    <cellStyle name="60% - Accent5 2 2" xfId="1202"/>
    <cellStyle name="60% - Accent5 2 3" xfId="1203"/>
    <cellStyle name="60% - Accent5 2 4" xfId="1204"/>
    <cellStyle name="60% - Accent5 2 5" xfId="1205"/>
    <cellStyle name="60% - Accent5 2 6" xfId="1206"/>
    <cellStyle name="60% - Accent5 2 7" xfId="1207"/>
    <cellStyle name="60% - Accent5 2 8" xfId="1208"/>
    <cellStyle name="60% - Accent5 2 9" xfId="1209"/>
    <cellStyle name="60% - Accent5 3" xfId="1210"/>
    <cellStyle name="60% - Accent6 2" xfId="28"/>
    <cellStyle name="60% - Accent6 2 2" xfId="1211"/>
    <cellStyle name="60% - Accent6 2 3" xfId="1212"/>
    <cellStyle name="60% - Accent6 2 4" xfId="1213"/>
    <cellStyle name="60% - Accent6 2 5" xfId="1214"/>
    <cellStyle name="60% - Accent6 2 6" xfId="1215"/>
    <cellStyle name="60% - Accent6 2 7" xfId="1216"/>
    <cellStyle name="60% - Accent6 2 8" xfId="1217"/>
    <cellStyle name="60% - Accent6 2 9" xfId="1218"/>
    <cellStyle name="60% - Accent6 3" xfId="1219"/>
    <cellStyle name="A%" xfId="1220"/>
    <cellStyle name="Accent1 2" xfId="29"/>
    <cellStyle name="Accent1 2 2" xfId="1221"/>
    <cellStyle name="Accent1 2 3" xfId="1222"/>
    <cellStyle name="Accent1 2 4" xfId="1223"/>
    <cellStyle name="Accent1 2 5" xfId="1224"/>
    <cellStyle name="Accent1 2 6" xfId="1225"/>
    <cellStyle name="Accent1 2 7" xfId="1226"/>
    <cellStyle name="Accent1 2 8" xfId="1227"/>
    <cellStyle name="Accent1 2 9" xfId="1228"/>
    <cellStyle name="Accent1 3" xfId="1229"/>
    <cellStyle name="Accent2 2" xfId="30"/>
    <cellStyle name="Accent2 2 2" xfId="1230"/>
    <cellStyle name="Accent2 2 3" xfId="1231"/>
    <cellStyle name="Accent2 2 4" xfId="1232"/>
    <cellStyle name="Accent2 2 5" xfId="1233"/>
    <cellStyle name="Accent2 2 6" xfId="1234"/>
    <cellStyle name="Accent2 2 7" xfId="1235"/>
    <cellStyle name="Accent2 2 8" xfId="1236"/>
    <cellStyle name="Accent2 2 9" xfId="1237"/>
    <cellStyle name="Accent2 3" xfId="1238"/>
    <cellStyle name="Accent3 2" xfId="31"/>
    <cellStyle name="Accent3 2 2" xfId="1239"/>
    <cellStyle name="Accent3 2 3" xfId="1240"/>
    <cellStyle name="Accent3 2 4" xfId="1241"/>
    <cellStyle name="Accent3 2 5" xfId="1242"/>
    <cellStyle name="Accent3 2 6" xfId="1243"/>
    <cellStyle name="Accent3 2 7" xfId="1244"/>
    <cellStyle name="Accent3 2 8" xfId="1245"/>
    <cellStyle name="Accent3 2 9" xfId="1246"/>
    <cellStyle name="Accent3 3" xfId="1247"/>
    <cellStyle name="Accent4 2" xfId="32"/>
    <cellStyle name="Accent4 2 2" xfId="1248"/>
    <cellStyle name="Accent4 2 3" xfId="1249"/>
    <cellStyle name="Accent4 2 4" xfId="1250"/>
    <cellStyle name="Accent4 2 5" xfId="1251"/>
    <cellStyle name="Accent4 2 6" xfId="1252"/>
    <cellStyle name="Accent4 2 7" xfId="1253"/>
    <cellStyle name="Accent4 2 8" xfId="1254"/>
    <cellStyle name="Accent4 2 9" xfId="1255"/>
    <cellStyle name="Accent4 3" xfId="1256"/>
    <cellStyle name="Accent5 2" xfId="33"/>
    <cellStyle name="Accent5 2 2" xfId="1257"/>
    <cellStyle name="Accent5 2 3" xfId="1258"/>
    <cellStyle name="Accent5 2 4" xfId="1259"/>
    <cellStyle name="Accent5 2 5" xfId="1260"/>
    <cellStyle name="Accent5 2 6" xfId="1261"/>
    <cellStyle name="Accent5 2 7" xfId="1262"/>
    <cellStyle name="Accent5 2 8" xfId="1263"/>
    <cellStyle name="Accent5 2 9" xfId="1264"/>
    <cellStyle name="Accent5 3" xfId="1265"/>
    <cellStyle name="Accent6 2" xfId="34"/>
    <cellStyle name="Accent6 2 2" xfId="1266"/>
    <cellStyle name="Accent6 2 3" xfId="1267"/>
    <cellStyle name="Accent6 2 4" xfId="1268"/>
    <cellStyle name="Accent6 2 5" xfId="1269"/>
    <cellStyle name="Accent6 2 6" xfId="1270"/>
    <cellStyle name="Accent6 2 7" xfId="1271"/>
    <cellStyle name="Accent6 2 8" xfId="1272"/>
    <cellStyle name="Accent6 2 9" xfId="1273"/>
    <cellStyle name="Accent6 3" xfId="1274"/>
    <cellStyle name="Accounting w/$" xfId="1275"/>
    <cellStyle name="Accounting w/$ Total" xfId="1276"/>
    <cellStyle name="Accounting w/o $" xfId="1277"/>
    <cellStyle name="Acinput" xfId="1278"/>
    <cellStyle name="Acinput,," xfId="1279"/>
    <cellStyle name="Acoutput" xfId="1280"/>
    <cellStyle name="Acoutput,," xfId="1281"/>
    <cellStyle name="Actual Date" xfId="1282"/>
    <cellStyle name="AFE" xfId="1283"/>
    <cellStyle name="al" xfId="1284"/>
    <cellStyle name="Amount_EQU_RIGH.XLS_Equity market_Preferred Securities " xfId="1285"/>
    <cellStyle name="Apershare" xfId="1286"/>
    <cellStyle name="Aprice" xfId="1287"/>
    <cellStyle name="ar" xfId="1288"/>
    <cellStyle name="Arial 10" xfId="1289"/>
    <cellStyle name="Arial 12" xfId="1290"/>
    <cellStyle name="Availability" xfId="1291"/>
    <cellStyle name="Avertissement" xfId="1292"/>
    <cellStyle name="Bad 2" xfId="35"/>
    <cellStyle name="Bad 2 2" xfId="1293"/>
    <cellStyle name="Bad 2 3" xfId="1294"/>
    <cellStyle name="Bad 2 4" xfId="1295"/>
    <cellStyle name="Bad 2 5" xfId="1296"/>
    <cellStyle name="Bad 2 6" xfId="1297"/>
    <cellStyle name="Bad 2 7" xfId="1298"/>
    <cellStyle name="Bad 2 8" xfId="1299"/>
    <cellStyle name="Bad 2 9" xfId="1300"/>
    <cellStyle name="Bad 3" xfId="1301"/>
    <cellStyle name="Band 2" xfId="1302"/>
    <cellStyle name="Blank" xfId="1303"/>
    <cellStyle name="Blue" xfId="1304"/>
    <cellStyle name="Bold/Border" xfId="1305"/>
    <cellStyle name="Border Heavy" xfId="1306"/>
    <cellStyle name="Border Thin" xfId="1307"/>
    <cellStyle name="Border, Bottom" xfId="1308"/>
    <cellStyle name="Border, Left" xfId="1309"/>
    <cellStyle name="Border, Right" xfId="1310"/>
    <cellStyle name="Border, Top" xfId="1311"/>
    <cellStyle name="British Pound" xfId="1312"/>
    <cellStyle name="BritPound" xfId="1313"/>
    <cellStyle name="Bullet" xfId="1314"/>
    <cellStyle name="Calc Currency (0)" xfId="1315"/>
    <cellStyle name="Calc Currency (2)" xfId="1316"/>
    <cellStyle name="Calc Percent (0)" xfId="1317"/>
    <cellStyle name="Calc Percent (1)" xfId="1318"/>
    <cellStyle name="Calc Percent (2)" xfId="1319"/>
    <cellStyle name="Calc Units (0)" xfId="1320"/>
    <cellStyle name="Calc Units (1)" xfId="1321"/>
    <cellStyle name="Calc Units (2)" xfId="1322"/>
    <cellStyle name="Calcul" xfId="1323"/>
    <cellStyle name="Calculation 2" xfId="36"/>
    <cellStyle name="Calculation 2 2" xfId="64"/>
    <cellStyle name="Calculation 2 2 2" xfId="84"/>
    <cellStyle name="Calculation 2 3" xfId="78"/>
    <cellStyle name="Calculation 2 4" xfId="1324"/>
    <cellStyle name="Calculation 2 5" xfId="1325"/>
    <cellStyle name="Calculation 2 6" xfId="1326"/>
    <cellStyle name="Calculation 2 7" xfId="1327"/>
    <cellStyle name="Calculation 2 8" xfId="1328"/>
    <cellStyle name="Calculation 2 9" xfId="1329"/>
    <cellStyle name="Calculation 3" xfId="1330"/>
    <cellStyle name="Case" xfId="1331"/>
    <cellStyle name="Cellule liée" xfId="1332"/>
    <cellStyle name="Check" xfId="1333"/>
    <cellStyle name="Check Cell 2" xfId="37"/>
    <cellStyle name="Check Cell 2 2" xfId="1334"/>
    <cellStyle name="Check Cell 2 3" xfId="1335"/>
    <cellStyle name="Check Cell 2 4" xfId="1336"/>
    <cellStyle name="Check Cell 2 5" xfId="1337"/>
    <cellStyle name="Check Cell 2 6" xfId="1338"/>
    <cellStyle name="Check Cell 2 7" xfId="1339"/>
    <cellStyle name="Check Cell 2 8" xfId="1340"/>
    <cellStyle name="Check Cell 2 9" xfId="1341"/>
    <cellStyle name="Check Cell 3" xfId="1342"/>
    <cellStyle name="Chiffre" xfId="1343"/>
    <cellStyle name="Colhead_left" xfId="1344"/>
    <cellStyle name="ColHeading" xfId="1345"/>
    <cellStyle name="Column Title" xfId="1346"/>
    <cellStyle name="ColumnHeadings" xfId="1347"/>
    <cellStyle name="ColumnHeadings2" xfId="1348"/>
    <cellStyle name="Comma" xfId="71" builtinId="3"/>
    <cellStyle name="Comma  - Style1" xfId="1349"/>
    <cellStyle name="Comma  - Style2" xfId="1350"/>
    <cellStyle name="Comma  - Style3" xfId="1351"/>
    <cellStyle name="Comma  - Style4" xfId="1352"/>
    <cellStyle name="Comma  - Style5" xfId="1353"/>
    <cellStyle name="Comma  - Style6" xfId="1354"/>
    <cellStyle name="Comma  - Style7" xfId="1355"/>
    <cellStyle name="Comma  - Style8" xfId="1356"/>
    <cellStyle name="Comma ," xfId="1357"/>
    <cellStyle name="Comma [00]" xfId="1358"/>
    <cellStyle name="Comma [1]" xfId="1359"/>
    <cellStyle name="Comma [2]" xfId="1360"/>
    <cellStyle name="Comma [3]" xfId="1361"/>
    <cellStyle name="Comma 0" xfId="1362"/>
    <cellStyle name="Comma 0*" xfId="1363"/>
    <cellStyle name="Comma 10" xfId="1364"/>
    <cellStyle name="Comma 10 2" xfId="1365"/>
    <cellStyle name="Comma 10 3" xfId="1366"/>
    <cellStyle name="Comma 10 4" xfId="1367"/>
    <cellStyle name="Comma 10 5" xfId="1368"/>
    <cellStyle name="Comma 11" xfId="1369"/>
    <cellStyle name="Comma 12" xfId="1370"/>
    <cellStyle name="Comma 2" xfId="1"/>
    <cellStyle name="Comma 2 10" xfId="1371"/>
    <cellStyle name="Comma 2 11" xfId="1372"/>
    <cellStyle name="Comma 2 11 2" xfId="1373"/>
    <cellStyle name="Comma 2 11 2 2" xfId="1374"/>
    <cellStyle name="Comma 2 11 3" xfId="1375"/>
    <cellStyle name="Comma 2 12" xfId="1376"/>
    <cellStyle name="Comma 2 12 2" xfId="1377"/>
    <cellStyle name="Comma 2 13" xfId="1378"/>
    <cellStyle name="Comma 2 14" xfId="1379"/>
    <cellStyle name="Comma 2 15" xfId="1380"/>
    <cellStyle name="Comma 2 16" xfId="1381"/>
    <cellStyle name="Comma 2 17" xfId="1382"/>
    <cellStyle name="Comma 2 18" xfId="1383"/>
    <cellStyle name="Comma 2 19" xfId="1384"/>
    <cellStyle name="Comma 2 2" xfId="2"/>
    <cellStyle name="Comma 2 2 10" xfId="1385"/>
    <cellStyle name="Comma 2 2 11" xfId="1386"/>
    <cellStyle name="Comma 2 2 2" xfId="1387"/>
    <cellStyle name="Comma 2 2 2 2" xfId="1388"/>
    <cellStyle name="Comma 2 2 3" xfId="1389"/>
    <cellStyle name="Comma 2 2 4" xfId="1390"/>
    <cellStyle name="Comma 2 2 5" xfId="1391"/>
    <cellStyle name="Comma 2 2 6" xfId="1392"/>
    <cellStyle name="Comma 2 2 7" xfId="1393"/>
    <cellStyle name="Comma 2 2 8" xfId="1394"/>
    <cellStyle name="Comma 2 2 9" xfId="1395"/>
    <cellStyle name="Comma 2 3" xfId="39"/>
    <cellStyle name="Comma 2 3 2" xfId="1396"/>
    <cellStyle name="Comma 2 3 3" xfId="1397"/>
    <cellStyle name="Comma 2 3 4" xfId="1398"/>
    <cellStyle name="Comma 2 3 5" xfId="1399"/>
    <cellStyle name="Comma 2 3 6" xfId="1400"/>
    <cellStyle name="Comma 2 3 7" xfId="1401"/>
    <cellStyle name="Comma 2 3 8" xfId="1402"/>
    <cellStyle name="Comma 2 4" xfId="1403"/>
    <cellStyle name="Comma 2 4 2" xfId="1404"/>
    <cellStyle name="Comma 2 4 3" xfId="1405"/>
    <cellStyle name="Comma 2 5" xfId="1406"/>
    <cellStyle name="Comma 2 5 2" xfId="1407"/>
    <cellStyle name="Comma 2 5 2 2" xfId="1408"/>
    <cellStyle name="Comma 2 5 2 2 2" xfId="1409"/>
    <cellStyle name="Comma 2 5 2 2 2 2" xfId="1410"/>
    <cellStyle name="Comma 2 5 2 2 3" xfId="1411"/>
    <cellStyle name="Comma 2 5 2 3" xfId="1412"/>
    <cellStyle name="Comma 2 5 2 3 2" xfId="1413"/>
    <cellStyle name="Comma 2 5 2 4" xfId="1414"/>
    <cellStyle name="Comma 2 5 3" xfId="1415"/>
    <cellStyle name="Comma 2 5 3 2" xfId="1416"/>
    <cellStyle name="Comma 2 5 3 2 2" xfId="1417"/>
    <cellStyle name="Comma 2 5 3 2 2 2" xfId="1418"/>
    <cellStyle name="Comma 2 5 3 2 3" xfId="1419"/>
    <cellStyle name="Comma 2 5 3 3" xfId="1420"/>
    <cellStyle name="Comma 2 5 3 3 2" xfId="1421"/>
    <cellStyle name="Comma 2 5 3 4" xfId="1422"/>
    <cellStyle name="Comma 2 5 4" xfId="1423"/>
    <cellStyle name="Comma 2 5 4 2" xfId="1424"/>
    <cellStyle name="Comma 2 5 4 2 2" xfId="1425"/>
    <cellStyle name="Comma 2 5 4 3" xfId="1426"/>
    <cellStyle name="Comma 2 5 5" xfId="1427"/>
    <cellStyle name="Comma 2 5 5 2" xfId="1428"/>
    <cellStyle name="Comma 2 5 6" xfId="1429"/>
    <cellStyle name="Comma 2 6" xfId="1430"/>
    <cellStyle name="Comma 2 6 2" xfId="1431"/>
    <cellStyle name="Comma 2 6 2 2" xfId="1432"/>
    <cellStyle name="Comma 2 6 2 2 2" xfId="1433"/>
    <cellStyle name="Comma 2 6 2 3" xfId="1434"/>
    <cellStyle name="Comma 2 6 3" xfId="1435"/>
    <cellStyle name="Comma 2 6 3 2" xfId="1436"/>
    <cellStyle name="Comma 2 6 4" xfId="1437"/>
    <cellStyle name="Comma 2 7" xfId="1438"/>
    <cellStyle name="Comma 2 7 2" xfId="1439"/>
    <cellStyle name="Comma 2 7 2 2" xfId="1440"/>
    <cellStyle name="Comma 2 7 2 2 2" xfId="1441"/>
    <cellStyle name="Comma 2 7 2 3" xfId="1442"/>
    <cellStyle name="Comma 2 7 3" xfId="1443"/>
    <cellStyle name="Comma 2 7 3 2" xfId="1444"/>
    <cellStyle name="Comma 2 7 4" xfId="1445"/>
    <cellStyle name="Comma 2 8" xfId="1446"/>
    <cellStyle name="Comma 2 9" xfId="1447"/>
    <cellStyle name="Comma 2 9 2" xfId="1448"/>
    <cellStyle name="Comma 2 9 2 2" xfId="1449"/>
    <cellStyle name="Comma 2 9 3" xfId="1450"/>
    <cellStyle name="Comma 2*" xfId="1451"/>
    <cellStyle name="Comma 3" xfId="3"/>
    <cellStyle name="Comma 3 2" xfId="40"/>
    <cellStyle name="Comma 3 2 2" xfId="1452"/>
    <cellStyle name="Comma 3 3" xfId="1453"/>
    <cellStyle name="Comma 3 3 2" xfId="1454"/>
    <cellStyle name="Comma 3 3 2 2" xfId="1455"/>
    <cellStyle name="Comma 3 3 3" xfId="1456"/>
    <cellStyle name="Comma 3 3 4" xfId="1457"/>
    <cellStyle name="Comma 3 4" xfId="1458"/>
    <cellStyle name="Comma 3 4 2" xfId="1459"/>
    <cellStyle name="Comma 3 4 3" xfId="1460"/>
    <cellStyle name="Comma 3 5" xfId="1461"/>
    <cellStyle name="Comma 3 6" xfId="1462"/>
    <cellStyle name="Comma 3 7" xfId="1463"/>
    <cellStyle name="Comma 3 8" xfId="1464"/>
    <cellStyle name="Comma 3 9" xfId="1465"/>
    <cellStyle name="Comma 4" xfId="38"/>
    <cellStyle name="Comma 4 10" xfId="1466"/>
    <cellStyle name="Comma 4 11" xfId="1467"/>
    <cellStyle name="Comma 4 12" xfId="1468"/>
    <cellStyle name="Comma 4 13" xfId="1469"/>
    <cellStyle name="Comma 4 14" xfId="1470"/>
    <cellStyle name="Comma 4 2" xfId="1471"/>
    <cellStyle name="Comma 4 2 2" xfId="1472"/>
    <cellStyle name="Comma 4 2 2 2" xfId="1473"/>
    <cellStyle name="Comma 4 2 2 2 2" xfId="1474"/>
    <cellStyle name="Comma 4 2 2 3" xfId="1475"/>
    <cellStyle name="Comma 4 2 3" xfId="1476"/>
    <cellStyle name="Comma 4 2 3 2" xfId="1477"/>
    <cellStyle name="Comma 4 2 4" xfId="1478"/>
    <cellStyle name="Comma 4 2 5" xfId="1479"/>
    <cellStyle name="Comma 4 3" xfId="1480"/>
    <cellStyle name="Comma 4 3 2" xfId="1481"/>
    <cellStyle name="Comma 4 3 2 2" xfId="1482"/>
    <cellStyle name="Comma 4 3 2 2 2" xfId="1483"/>
    <cellStyle name="Comma 4 3 2 3" xfId="1484"/>
    <cellStyle name="Comma 4 3 3" xfId="1485"/>
    <cellStyle name="Comma 4 3 3 2" xfId="1486"/>
    <cellStyle name="Comma 4 3 4" xfId="1487"/>
    <cellStyle name="Comma 4 4" xfId="1488"/>
    <cellStyle name="Comma 4 4 2" xfId="1489"/>
    <cellStyle name="Comma 4 4 2 2" xfId="1490"/>
    <cellStyle name="Comma 4 4 2 2 2" xfId="1491"/>
    <cellStyle name="Comma 4 4 2 3" xfId="1492"/>
    <cellStyle name="Comma 4 4 3" xfId="1493"/>
    <cellStyle name="Comma 4 4 3 2" xfId="1494"/>
    <cellStyle name="Comma 4 4 4" xfId="1495"/>
    <cellStyle name="Comma 4 5" xfId="1496"/>
    <cellStyle name="Comma 4 5 2" xfId="1497"/>
    <cellStyle name="Comma 4 5 2 2" xfId="1498"/>
    <cellStyle name="Comma 4 5 3" xfId="1499"/>
    <cellStyle name="Comma 4 6" xfId="1500"/>
    <cellStyle name="Comma 4 6 2" xfId="1501"/>
    <cellStyle name="Comma 4 6 2 2" xfId="1502"/>
    <cellStyle name="Comma 4 6 3" xfId="1503"/>
    <cellStyle name="Comma 4 7" xfId="1504"/>
    <cellStyle name="Comma 4 7 2" xfId="1505"/>
    <cellStyle name="Comma 4 8" xfId="1506"/>
    <cellStyle name="Comma 4 9" xfId="1507"/>
    <cellStyle name="Comma 5" xfId="90"/>
    <cellStyle name="Comma 5 10" xfId="1508"/>
    <cellStyle name="Comma 5 11" xfId="1509"/>
    <cellStyle name="Comma 5 12" xfId="1510"/>
    <cellStyle name="Comma 5 2" xfId="1511"/>
    <cellStyle name="Comma 5 2 2" xfId="1512"/>
    <cellStyle name="Comma 5 2 2 2" xfId="1513"/>
    <cellStyle name="Comma 5 2 2 2 2" xfId="1514"/>
    <cellStyle name="Comma 5 2 2 3" xfId="1515"/>
    <cellStyle name="Comma 5 2 3" xfId="1516"/>
    <cellStyle name="Comma 5 2 3 2" xfId="1517"/>
    <cellStyle name="Comma 5 2 4" xfId="1518"/>
    <cellStyle name="Comma 5 3" xfId="1519"/>
    <cellStyle name="Comma 5 3 2" xfId="1520"/>
    <cellStyle name="Comma 5 3 2 2" xfId="1521"/>
    <cellStyle name="Comma 5 3 2 2 2" xfId="1522"/>
    <cellStyle name="Comma 5 3 2 3" xfId="1523"/>
    <cellStyle name="Comma 5 3 3" xfId="1524"/>
    <cellStyle name="Comma 5 3 3 2" xfId="1525"/>
    <cellStyle name="Comma 5 3 4" xfId="1526"/>
    <cellStyle name="Comma 5 4" xfId="1527"/>
    <cellStyle name="Comma 5 4 2" xfId="1528"/>
    <cellStyle name="Comma 5 4 2 2" xfId="1529"/>
    <cellStyle name="Comma 5 4 3" xfId="1530"/>
    <cellStyle name="Comma 5 5" xfId="1531"/>
    <cellStyle name="Comma 5 5 2" xfId="1532"/>
    <cellStyle name="Comma 5 5 2 2" xfId="1533"/>
    <cellStyle name="Comma 5 5 3" xfId="1534"/>
    <cellStyle name="Comma 5 6" xfId="1535"/>
    <cellStyle name="Comma 5 6 2" xfId="1536"/>
    <cellStyle name="Comma 5 7" xfId="1537"/>
    <cellStyle name="Comma 5 8" xfId="1538"/>
    <cellStyle name="Comma 5 9" xfId="1539"/>
    <cellStyle name="Comma 6" xfId="1540"/>
    <cellStyle name="Comma 6 2" xfId="1541"/>
    <cellStyle name="Comma 6 3" xfId="1542"/>
    <cellStyle name="Comma 6 4" xfId="1543"/>
    <cellStyle name="Comma 6 5" xfId="1544"/>
    <cellStyle name="Comma 6 6" xfId="1545"/>
    <cellStyle name="Comma 7" xfId="1546"/>
    <cellStyle name="Comma 7 2" xfId="1547"/>
    <cellStyle name="Comma 7 2 2" xfId="1548"/>
    <cellStyle name="Comma 7 2 2 2" xfId="1549"/>
    <cellStyle name="Comma 7 2 3" xfId="1550"/>
    <cellStyle name="Comma 7 3" xfId="1551"/>
    <cellStyle name="Comma 7 3 2" xfId="1552"/>
    <cellStyle name="Comma 7 4" xfId="1553"/>
    <cellStyle name="Comma 7 5" xfId="1554"/>
    <cellStyle name="Comma 7 6" xfId="1555"/>
    <cellStyle name="Comma 7 7" xfId="1556"/>
    <cellStyle name="Comma 7 8" xfId="1557"/>
    <cellStyle name="Comma 8" xfId="1558"/>
    <cellStyle name="Comma 8 2" xfId="1559"/>
    <cellStyle name="Comma 8 2 2" xfId="1560"/>
    <cellStyle name="Comma 8 3" xfId="1561"/>
    <cellStyle name="Comma 8 4" xfId="1562"/>
    <cellStyle name="Comma 8 5" xfId="1563"/>
    <cellStyle name="Comma 8 6" xfId="1564"/>
    <cellStyle name="Comma 8 7" xfId="1565"/>
    <cellStyle name="Comma 9" xfId="1566"/>
    <cellStyle name="Comma 9 2" xfId="1567"/>
    <cellStyle name="Comma 9 3" xfId="1568"/>
    <cellStyle name="Comma 9 4" xfId="1569"/>
    <cellStyle name="Comma 9 5" xfId="1570"/>
    <cellStyle name="Comma0" xfId="1571"/>
    <cellStyle name="Comma2 (0)" xfId="1572"/>
    <cellStyle name="Comment" xfId="1573"/>
    <cellStyle name="Commentaire" xfId="1574"/>
    <cellStyle name="Company" xfId="1575"/>
    <cellStyle name="CurRatio" xfId="1576"/>
    <cellStyle name="Currency" xfId="70" builtinId="4"/>
    <cellStyle name="Currency--" xfId="2098"/>
    <cellStyle name="Currency [00]" xfId="1577"/>
    <cellStyle name="Currency [1]" xfId="1578"/>
    <cellStyle name="Currency [2]" xfId="1579"/>
    <cellStyle name="Currency [3]" xfId="1580"/>
    <cellStyle name="Currency 0" xfId="1581"/>
    <cellStyle name="Currency 10" xfId="1582"/>
    <cellStyle name="Currency 10 2" xfId="1583"/>
    <cellStyle name="Currency 10 2 2" xfId="1584"/>
    <cellStyle name="Currency 10 2 2 2" xfId="1585"/>
    <cellStyle name="Currency 10 2 2 2 2" xfId="1586"/>
    <cellStyle name="Currency 10 2 2 3" xfId="1587"/>
    <cellStyle name="Currency 10 2 3" xfId="1588"/>
    <cellStyle name="Currency 10 2 3 2" xfId="1589"/>
    <cellStyle name="Currency 10 2 4" xfId="1590"/>
    <cellStyle name="Currency 10 3" xfId="1591"/>
    <cellStyle name="Currency 10 3 2" xfId="1592"/>
    <cellStyle name="Currency 10 3 2 2" xfId="1593"/>
    <cellStyle name="Currency 10 3 2 2 2" xfId="1594"/>
    <cellStyle name="Currency 10 3 2 3" xfId="1595"/>
    <cellStyle name="Currency 10 3 3" xfId="1596"/>
    <cellStyle name="Currency 10 3 3 2" xfId="1597"/>
    <cellStyle name="Currency 10 3 4" xfId="1598"/>
    <cellStyle name="Currency 10 4" xfId="1599"/>
    <cellStyle name="Currency 10 4 2" xfId="1600"/>
    <cellStyle name="Currency 10 4 2 2" xfId="1601"/>
    <cellStyle name="Currency 10 4 3" xfId="1602"/>
    <cellStyle name="Currency 10 5" xfId="1603"/>
    <cellStyle name="Currency 10 5 2" xfId="1604"/>
    <cellStyle name="Currency 10 6" xfId="1605"/>
    <cellStyle name="Currency 11" xfId="1606"/>
    <cellStyle name="Currency 11 2" xfId="1607"/>
    <cellStyle name="Currency 11 2 2" xfId="1608"/>
    <cellStyle name="Currency 11 2 2 2" xfId="1609"/>
    <cellStyle name="Currency 11 2 2 2 2" xfId="1610"/>
    <cellStyle name="Currency 11 2 2 3" xfId="1611"/>
    <cellStyle name="Currency 11 2 3" xfId="1612"/>
    <cellStyle name="Currency 11 2 3 2" xfId="1613"/>
    <cellStyle name="Currency 11 2 4" xfId="1614"/>
    <cellStyle name="Currency 11 3" xfId="1615"/>
    <cellStyle name="Currency 11 3 2" xfId="1616"/>
    <cellStyle name="Currency 11 3 2 2" xfId="1617"/>
    <cellStyle name="Currency 11 3 2 2 2" xfId="1618"/>
    <cellStyle name="Currency 11 3 2 3" xfId="1619"/>
    <cellStyle name="Currency 11 3 3" xfId="1620"/>
    <cellStyle name="Currency 11 3 3 2" xfId="1621"/>
    <cellStyle name="Currency 11 3 4" xfId="1622"/>
    <cellStyle name="Currency 11 4" xfId="1623"/>
    <cellStyle name="Currency 11 4 2" xfId="1624"/>
    <cellStyle name="Currency 11 4 2 2" xfId="1625"/>
    <cellStyle name="Currency 11 4 3" xfId="1626"/>
    <cellStyle name="Currency 11 5" xfId="1627"/>
    <cellStyle name="Currency 11 5 2" xfId="1628"/>
    <cellStyle name="Currency 11 6" xfId="1629"/>
    <cellStyle name="Currency 12" xfId="1630"/>
    <cellStyle name="Currency 13" xfId="1631"/>
    <cellStyle name="Currency 14" xfId="1632"/>
    <cellStyle name="Currency 14 2" xfId="1633"/>
    <cellStyle name="Currency 14 2 2" xfId="1634"/>
    <cellStyle name="Currency 14 2 2 2" xfId="1635"/>
    <cellStyle name="Currency 14 2 2 2 2" xfId="1636"/>
    <cellStyle name="Currency 14 2 2 3" xfId="1637"/>
    <cellStyle name="Currency 14 2 3" xfId="1638"/>
    <cellStyle name="Currency 14 2 3 2" xfId="1639"/>
    <cellStyle name="Currency 14 2 4" xfId="1640"/>
    <cellStyle name="Currency 14 3" xfId="1641"/>
    <cellStyle name="Currency 14 3 2" xfId="1642"/>
    <cellStyle name="Currency 14 3 2 2" xfId="1643"/>
    <cellStyle name="Currency 14 3 2 2 2" xfId="1644"/>
    <cellStyle name="Currency 14 3 2 3" xfId="1645"/>
    <cellStyle name="Currency 14 3 3" xfId="1646"/>
    <cellStyle name="Currency 14 3 3 2" xfId="1647"/>
    <cellStyle name="Currency 14 3 4" xfId="1648"/>
    <cellStyle name="Currency 14 4" xfId="1649"/>
    <cellStyle name="Currency 14 4 2" xfId="1650"/>
    <cellStyle name="Currency 14 4 2 2" xfId="1651"/>
    <cellStyle name="Currency 14 4 2 2 2" xfId="1652"/>
    <cellStyle name="Currency 14 4 2 3" xfId="1653"/>
    <cellStyle name="Currency 14 4 3" xfId="1654"/>
    <cellStyle name="Currency 14 4 3 2" xfId="1655"/>
    <cellStyle name="Currency 14 4 4" xfId="1656"/>
    <cellStyle name="Currency 14 5" xfId="1657"/>
    <cellStyle name="Currency 14 5 2" xfId="1658"/>
    <cellStyle name="Currency 14 5 2 2" xfId="1659"/>
    <cellStyle name="Currency 14 5 3" xfId="1660"/>
    <cellStyle name="Currency 14 6" xfId="1661"/>
    <cellStyle name="Currency 14 6 2" xfId="1662"/>
    <cellStyle name="Currency 14 7" xfId="1663"/>
    <cellStyle name="Currency 15" xfId="1664"/>
    <cellStyle name="Currency 15 2" xfId="1665"/>
    <cellStyle name="Currency 15 2 2" xfId="1666"/>
    <cellStyle name="Currency 15 2 2 2" xfId="1667"/>
    <cellStyle name="Currency 15 2 3" xfId="1668"/>
    <cellStyle name="Currency 15 3" xfId="1669"/>
    <cellStyle name="Currency 15 3 2" xfId="1670"/>
    <cellStyle name="Currency 15 4" xfId="1671"/>
    <cellStyle name="Currency 16" xfId="1672"/>
    <cellStyle name="Currency 16 2" xfId="1673"/>
    <cellStyle name="Currency 17" xfId="1674"/>
    <cellStyle name="Currency 18" xfId="1675"/>
    <cellStyle name="Currency 19" xfId="1676"/>
    <cellStyle name="Currency 19 2" xfId="1677"/>
    <cellStyle name="Currency 19 2 2" xfId="1678"/>
    <cellStyle name="Currency 19 2 2 2" xfId="1679"/>
    <cellStyle name="Currency 19 2 2 2 2" xfId="1680"/>
    <cellStyle name="Currency 19 2 2 3" xfId="1681"/>
    <cellStyle name="Currency 19 2 3" xfId="1682"/>
    <cellStyle name="Currency 19 2 3 2" xfId="1683"/>
    <cellStyle name="Currency 19 2 4" xfId="1684"/>
    <cellStyle name="Currency 19 3" xfId="1685"/>
    <cellStyle name="Currency 19 3 2" xfId="1686"/>
    <cellStyle name="Currency 19 3 2 2" xfId="1687"/>
    <cellStyle name="Currency 19 3 2 2 2" xfId="1688"/>
    <cellStyle name="Currency 19 3 2 3" xfId="1689"/>
    <cellStyle name="Currency 19 3 3" xfId="1690"/>
    <cellStyle name="Currency 19 3 3 2" xfId="1691"/>
    <cellStyle name="Currency 19 3 4" xfId="1692"/>
    <cellStyle name="Currency 19 4" xfId="1693"/>
    <cellStyle name="Currency 19 4 2" xfId="1694"/>
    <cellStyle name="Currency 19 4 2 2" xfId="1695"/>
    <cellStyle name="Currency 19 4 3" xfId="1696"/>
    <cellStyle name="Currency 19 5" xfId="1697"/>
    <cellStyle name="Currency 19 5 2" xfId="1698"/>
    <cellStyle name="Currency 19 6" xfId="1699"/>
    <cellStyle name="Currency 2" xfId="4"/>
    <cellStyle name="Currency 2 10" xfId="1700"/>
    <cellStyle name="Currency 2 10 2" xfId="1701"/>
    <cellStyle name="Currency 2 10 2 2" xfId="1702"/>
    <cellStyle name="Currency 2 10 3" xfId="1703"/>
    <cellStyle name="Currency 2 11" xfId="1704"/>
    <cellStyle name="Currency 2 12" xfId="1705"/>
    <cellStyle name="Currency 2 13" xfId="1706"/>
    <cellStyle name="Currency 2 14" xfId="1707"/>
    <cellStyle name="Currency 2 15" xfId="1708"/>
    <cellStyle name="Currency 2 16" xfId="1709"/>
    <cellStyle name="Currency 2 17" xfId="1710"/>
    <cellStyle name="Currency 2 18" xfId="1711"/>
    <cellStyle name="Currency 2 2" xfId="1712"/>
    <cellStyle name="Currency 2 2 10" xfId="1713"/>
    <cellStyle name="Currency 2 2 11" xfId="1714"/>
    <cellStyle name="Currency 2 2 2" xfId="1715"/>
    <cellStyle name="Currency 2 2 3" xfId="1716"/>
    <cellStyle name="Currency 2 2 4" xfId="1717"/>
    <cellStyle name="Currency 2 2 5" xfId="1718"/>
    <cellStyle name="Currency 2 2 6" xfId="1719"/>
    <cellStyle name="Currency 2 2 7" xfId="1720"/>
    <cellStyle name="Currency 2 2 8" xfId="1721"/>
    <cellStyle name="Currency 2 2 9" xfId="1722"/>
    <cellStyle name="Currency 2 3" xfId="1723"/>
    <cellStyle name="Currency 2 3 2" xfId="1724"/>
    <cellStyle name="Currency 2 3 3" xfId="1725"/>
    <cellStyle name="Currency 2 3 4" xfId="1726"/>
    <cellStyle name="Currency 2 3 5" xfId="1727"/>
    <cellStyle name="Currency 2 4" xfId="1728"/>
    <cellStyle name="Currency 2 5" xfId="1729"/>
    <cellStyle name="Currency 2 6" xfId="1730"/>
    <cellStyle name="Currency 2 7" xfId="1731"/>
    <cellStyle name="Currency 2 8" xfId="1732"/>
    <cellStyle name="Currency 2 9" xfId="1733"/>
    <cellStyle name="Currency 2*" xfId="1735"/>
    <cellStyle name="Currency 2_CLdcfmodel" xfId="1734"/>
    <cellStyle name="Currency 20" xfId="1736"/>
    <cellStyle name="Currency 20 2" xfId="1737"/>
    <cellStyle name="Currency 20 2 2" xfId="1738"/>
    <cellStyle name="Currency 20 2 2 2" xfId="1739"/>
    <cellStyle name="Currency 20 2 2 2 2" xfId="1740"/>
    <cellStyle name="Currency 20 2 2 3" xfId="1741"/>
    <cellStyle name="Currency 20 2 3" xfId="1742"/>
    <cellStyle name="Currency 20 2 3 2" xfId="1743"/>
    <cellStyle name="Currency 20 2 4" xfId="1744"/>
    <cellStyle name="Currency 20 3" xfId="1745"/>
    <cellStyle name="Currency 20 3 2" xfId="1746"/>
    <cellStyle name="Currency 20 3 2 2" xfId="1747"/>
    <cellStyle name="Currency 20 3 2 2 2" xfId="1748"/>
    <cellStyle name="Currency 20 3 2 3" xfId="1749"/>
    <cellStyle name="Currency 20 3 3" xfId="1750"/>
    <cellStyle name="Currency 20 3 3 2" xfId="1751"/>
    <cellStyle name="Currency 20 3 4" xfId="1752"/>
    <cellStyle name="Currency 20 4" xfId="1753"/>
    <cellStyle name="Currency 20 4 2" xfId="1754"/>
    <cellStyle name="Currency 20 4 2 2" xfId="1755"/>
    <cellStyle name="Currency 20 4 3" xfId="1756"/>
    <cellStyle name="Currency 20 5" xfId="1757"/>
    <cellStyle name="Currency 20 5 2" xfId="1758"/>
    <cellStyle name="Currency 20 6" xfId="1759"/>
    <cellStyle name="Currency 21" xfId="1760"/>
    <cellStyle name="Currency 21 2" xfId="1761"/>
    <cellStyle name="Currency 21 2 2" xfId="1762"/>
    <cellStyle name="Currency 21 2 2 2" xfId="1763"/>
    <cellStyle name="Currency 21 2 2 2 2" xfId="1764"/>
    <cellStyle name="Currency 21 2 2 3" xfId="1765"/>
    <cellStyle name="Currency 21 2 3" xfId="1766"/>
    <cellStyle name="Currency 21 2 3 2" xfId="1767"/>
    <cellStyle name="Currency 21 2 4" xfId="1768"/>
    <cellStyle name="Currency 21 3" xfId="1769"/>
    <cellStyle name="Currency 21 3 2" xfId="1770"/>
    <cellStyle name="Currency 21 3 2 2" xfId="1771"/>
    <cellStyle name="Currency 21 3 2 2 2" xfId="1772"/>
    <cellStyle name="Currency 21 3 2 3" xfId="1773"/>
    <cellStyle name="Currency 21 3 3" xfId="1774"/>
    <cellStyle name="Currency 21 3 3 2" xfId="1775"/>
    <cellStyle name="Currency 21 3 4" xfId="1776"/>
    <cellStyle name="Currency 21 4" xfId="1777"/>
    <cellStyle name="Currency 21 4 2" xfId="1778"/>
    <cellStyle name="Currency 21 4 2 2" xfId="1779"/>
    <cellStyle name="Currency 21 4 3" xfId="1780"/>
    <cellStyle name="Currency 21 5" xfId="1781"/>
    <cellStyle name="Currency 21 5 2" xfId="1782"/>
    <cellStyle name="Currency 21 6" xfId="1783"/>
    <cellStyle name="Currency 22" xfId="1784"/>
    <cellStyle name="Currency 22 2" xfId="1785"/>
    <cellStyle name="Currency 22 2 2" xfId="1786"/>
    <cellStyle name="Currency 22 2 2 2" xfId="1787"/>
    <cellStyle name="Currency 22 2 2 2 2" xfId="1788"/>
    <cellStyle name="Currency 22 2 2 3" xfId="1789"/>
    <cellStyle name="Currency 22 2 3" xfId="1790"/>
    <cellStyle name="Currency 22 2 3 2" xfId="1791"/>
    <cellStyle name="Currency 22 2 4" xfId="1792"/>
    <cellStyle name="Currency 22 3" xfId="1793"/>
    <cellStyle name="Currency 22 3 2" xfId="1794"/>
    <cellStyle name="Currency 22 3 2 2" xfId="1795"/>
    <cellStyle name="Currency 22 3 2 2 2" xfId="1796"/>
    <cellStyle name="Currency 22 3 2 3" xfId="1797"/>
    <cellStyle name="Currency 22 3 3" xfId="1798"/>
    <cellStyle name="Currency 22 3 3 2" xfId="1799"/>
    <cellStyle name="Currency 22 3 4" xfId="1800"/>
    <cellStyle name="Currency 22 4" xfId="1801"/>
    <cellStyle name="Currency 22 4 2" xfId="1802"/>
    <cellStyle name="Currency 22 4 2 2" xfId="1803"/>
    <cellStyle name="Currency 22 4 3" xfId="1804"/>
    <cellStyle name="Currency 22 5" xfId="1805"/>
    <cellStyle name="Currency 22 5 2" xfId="1806"/>
    <cellStyle name="Currency 22 6" xfId="1807"/>
    <cellStyle name="Currency 23" xfId="1808"/>
    <cellStyle name="Currency 23 2" xfId="1809"/>
    <cellStyle name="Currency 23 2 2" xfId="1810"/>
    <cellStyle name="Currency 23 2 2 2" xfId="1811"/>
    <cellStyle name="Currency 23 2 2 2 2" xfId="1812"/>
    <cellStyle name="Currency 23 2 2 3" xfId="1813"/>
    <cellStyle name="Currency 23 2 3" xfId="1814"/>
    <cellStyle name="Currency 23 2 3 2" xfId="1815"/>
    <cellStyle name="Currency 23 2 4" xfId="1816"/>
    <cellStyle name="Currency 23 3" xfId="1817"/>
    <cellStyle name="Currency 23 3 2" xfId="1818"/>
    <cellStyle name="Currency 23 3 2 2" xfId="1819"/>
    <cellStyle name="Currency 23 3 2 2 2" xfId="1820"/>
    <cellStyle name="Currency 23 3 2 3" xfId="1821"/>
    <cellStyle name="Currency 23 3 3" xfId="1822"/>
    <cellStyle name="Currency 23 3 3 2" xfId="1823"/>
    <cellStyle name="Currency 23 3 4" xfId="1824"/>
    <cellStyle name="Currency 23 4" xfId="1825"/>
    <cellStyle name="Currency 23 4 2" xfId="1826"/>
    <cellStyle name="Currency 23 4 2 2" xfId="1827"/>
    <cellStyle name="Currency 23 4 3" xfId="1828"/>
    <cellStyle name="Currency 23 5" xfId="1829"/>
    <cellStyle name="Currency 23 5 2" xfId="1830"/>
    <cellStyle name="Currency 23 6" xfId="1831"/>
    <cellStyle name="Currency 24" xfId="1832"/>
    <cellStyle name="Currency 24 2" xfId="1833"/>
    <cellStyle name="Currency 24 2 2" xfId="1834"/>
    <cellStyle name="Currency 24 2 2 2" xfId="1835"/>
    <cellStyle name="Currency 24 2 2 2 2" xfId="1836"/>
    <cellStyle name="Currency 24 2 2 3" xfId="1837"/>
    <cellStyle name="Currency 24 2 3" xfId="1838"/>
    <cellStyle name="Currency 24 2 3 2" xfId="1839"/>
    <cellStyle name="Currency 24 2 4" xfId="1840"/>
    <cellStyle name="Currency 24 3" xfId="1841"/>
    <cellStyle name="Currency 24 3 2" xfId="1842"/>
    <cellStyle name="Currency 24 3 2 2" xfId="1843"/>
    <cellStyle name="Currency 24 3 2 2 2" xfId="1844"/>
    <cellStyle name="Currency 24 3 2 3" xfId="1845"/>
    <cellStyle name="Currency 24 3 3" xfId="1846"/>
    <cellStyle name="Currency 24 3 3 2" xfId="1847"/>
    <cellStyle name="Currency 24 3 4" xfId="1848"/>
    <cellStyle name="Currency 24 4" xfId="1849"/>
    <cellStyle name="Currency 24 4 2" xfId="1850"/>
    <cellStyle name="Currency 24 4 2 2" xfId="1851"/>
    <cellStyle name="Currency 24 4 3" xfId="1852"/>
    <cellStyle name="Currency 24 5" xfId="1853"/>
    <cellStyle name="Currency 24 5 2" xfId="1854"/>
    <cellStyle name="Currency 24 6" xfId="1855"/>
    <cellStyle name="Currency 25" xfId="1856"/>
    <cellStyle name="Currency 26" xfId="1857"/>
    <cellStyle name="Currency 26 2" xfId="1858"/>
    <cellStyle name="Currency 26 2 2" xfId="1859"/>
    <cellStyle name="Currency 26 2 2 2" xfId="1860"/>
    <cellStyle name="Currency 26 2 2 2 2" xfId="1861"/>
    <cellStyle name="Currency 26 2 2 3" xfId="1862"/>
    <cellStyle name="Currency 26 2 3" xfId="1863"/>
    <cellStyle name="Currency 26 2 3 2" xfId="1864"/>
    <cellStyle name="Currency 26 2 4" xfId="1865"/>
    <cellStyle name="Currency 26 3" xfId="1866"/>
    <cellStyle name="Currency 26 3 2" xfId="1867"/>
    <cellStyle name="Currency 26 3 2 2" xfId="1868"/>
    <cellStyle name="Currency 26 3 2 2 2" xfId="1869"/>
    <cellStyle name="Currency 26 3 2 3" xfId="1870"/>
    <cellStyle name="Currency 26 3 3" xfId="1871"/>
    <cellStyle name="Currency 26 3 3 2" xfId="1872"/>
    <cellStyle name="Currency 26 3 4" xfId="1873"/>
    <cellStyle name="Currency 26 4" xfId="1874"/>
    <cellStyle name="Currency 26 4 2" xfId="1875"/>
    <cellStyle name="Currency 26 4 2 2" xfId="1876"/>
    <cellStyle name="Currency 26 4 3" xfId="1877"/>
    <cellStyle name="Currency 26 5" xfId="1878"/>
    <cellStyle name="Currency 26 5 2" xfId="1879"/>
    <cellStyle name="Currency 26 6" xfId="1880"/>
    <cellStyle name="Currency 27" xfId="1881"/>
    <cellStyle name="Currency 27 2" xfId="1882"/>
    <cellStyle name="Currency 27 2 2" xfId="1883"/>
    <cellStyle name="Currency 27 2 2 2" xfId="1884"/>
    <cellStyle name="Currency 27 2 2 2 2" xfId="1885"/>
    <cellStyle name="Currency 27 2 2 3" xfId="1886"/>
    <cellStyle name="Currency 27 2 3" xfId="1887"/>
    <cellStyle name="Currency 27 2 3 2" xfId="1888"/>
    <cellStyle name="Currency 27 2 4" xfId="1889"/>
    <cellStyle name="Currency 27 3" xfId="1890"/>
    <cellStyle name="Currency 27 3 2" xfId="1891"/>
    <cellStyle name="Currency 27 3 2 2" xfId="1892"/>
    <cellStyle name="Currency 27 3 2 2 2" xfId="1893"/>
    <cellStyle name="Currency 27 3 2 3" xfId="1894"/>
    <cellStyle name="Currency 27 3 3" xfId="1895"/>
    <cellStyle name="Currency 27 3 3 2" xfId="1896"/>
    <cellStyle name="Currency 27 3 4" xfId="1897"/>
    <cellStyle name="Currency 27 4" xfId="1898"/>
    <cellStyle name="Currency 27 4 2" xfId="1899"/>
    <cellStyle name="Currency 27 4 2 2" xfId="1900"/>
    <cellStyle name="Currency 27 4 3" xfId="1901"/>
    <cellStyle name="Currency 27 5" xfId="1902"/>
    <cellStyle name="Currency 27 5 2" xfId="1903"/>
    <cellStyle name="Currency 27 6" xfId="1904"/>
    <cellStyle name="Currency 28" xfId="1905"/>
    <cellStyle name="Currency 28 2" xfId="1906"/>
    <cellStyle name="Currency 28 2 2" xfId="1907"/>
    <cellStyle name="Currency 28 2 2 2" xfId="1908"/>
    <cellStyle name="Currency 28 2 2 2 2" xfId="1909"/>
    <cellStyle name="Currency 28 2 2 3" xfId="1910"/>
    <cellStyle name="Currency 28 2 3" xfId="1911"/>
    <cellStyle name="Currency 28 2 3 2" xfId="1912"/>
    <cellStyle name="Currency 28 2 4" xfId="1913"/>
    <cellStyle name="Currency 28 3" xfId="1914"/>
    <cellStyle name="Currency 28 3 2" xfId="1915"/>
    <cellStyle name="Currency 28 3 2 2" xfId="1916"/>
    <cellStyle name="Currency 28 3 2 2 2" xfId="1917"/>
    <cellStyle name="Currency 28 3 2 3" xfId="1918"/>
    <cellStyle name="Currency 28 3 3" xfId="1919"/>
    <cellStyle name="Currency 28 3 3 2" xfId="1920"/>
    <cellStyle name="Currency 28 3 4" xfId="1921"/>
    <cellStyle name="Currency 28 4" xfId="1922"/>
    <cellStyle name="Currency 28 4 2" xfId="1923"/>
    <cellStyle name="Currency 28 4 2 2" xfId="1924"/>
    <cellStyle name="Currency 28 4 3" xfId="1925"/>
    <cellStyle name="Currency 28 5" xfId="1926"/>
    <cellStyle name="Currency 28 5 2" xfId="1927"/>
    <cellStyle name="Currency 28 6" xfId="1928"/>
    <cellStyle name="Currency 29" xfId="1929"/>
    <cellStyle name="Currency 29 2" xfId="1930"/>
    <cellStyle name="Currency 29 2 2" xfId="1931"/>
    <cellStyle name="Currency 29 2 2 2" xfId="1932"/>
    <cellStyle name="Currency 29 2 2 2 2" xfId="1933"/>
    <cellStyle name="Currency 29 2 2 3" xfId="1934"/>
    <cellStyle name="Currency 29 2 3" xfId="1935"/>
    <cellStyle name="Currency 29 2 3 2" xfId="1936"/>
    <cellStyle name="Currency 29 2 4" xfId="1937"/>
    <cellStyle name="Currency 29 3" xfId="1938"/>
    <cellStyle name="Currency 29 3 2" xfId="1939"/>
    <cellStyle name="Currency 29 3 2 2" xfId="1940"/>
    <cellStyle name="Currency 29 3 2 2 2" xfId="1941"/>
    <cellStyle name="Currency 29 3 2 3" xfId="1942"/>
    <cellStyle name="Currency 29 3 3" xfId="1943"/>
    <cellStyle name="Currency 29 3 3 2" xfId="1944"/>
    <cellStyle name="Currency 29 3 4" xfId="1945"/>
    <cellStyle name="Currency 29 4" xfId="1946"/>
    <cellStyle name="Currency 29 4 2" xfId="1947"/>
    <cellStyle name="Currency 29 4 2 2" xfId="1948"/>
    <cellStyle name="Currency 29 4 3" xfId="1949"/>
    <cellStyle name="Currency 29 5" xfId="1950"/>
    <cellStyle name="Currency 29 5 2" xfId="1951"/>
    <cellStyle name="Currency 29 6" xfId="1952"/>
    <cellStyle name="Currency 3" xfId="1953"/>
    <cellStyle name="Currency 3 2" xfId="1954"/>
    <cellStyle name="Currency 3 2 2" xfId="1955"/>
    <cellStyle name="Currency 3 2 2 2" xfId="1956"/>
    <cellStyle name="Currency 3 2 3" xfId="1957"/>
    <cellStyle name="Currency 3 2 4" xfId="1958"/>
    <cellStyle name="Currency 3 2 5" xfId="1959"/>
    <cellStyle name="Currency 3 3" xfId="1960"/>
    <cellStyle name="Currency 3 4" xfId="1961"/>
    <cellStyle name="Currency 3 5" xfId="1962"/>
    <cellStyle name="Currency 3 6" xfId="1963"/>
    <cellStyle name="Currency 4" xfId="1964"/>
    <cellStyle name="Currency 4 10" xfId="1965"/>
    <cellStyle name="Currency 4 2" xfId="1966"/>
    <cellStyle name="Currency 4 2 2" xfId="1967"/>
    <cellStyle name="Currency 4 2 2 2" xfId="1968"/>
    <cellStyle name="Currency 4 2 2 2 2" xfId="1969"/>
    <cellStyle name="Currency 4 2 2 3" xfId="1970"/>
    <cellStyle name="Currency 4 2 3" xfId="1971"/>
    <cellStyle name="Currency 4 2 3 2" xfId="1972"/>
    <cellStyle name="Currency 4 2 4" xfId="1973"/>
    <cellStyle name="Currency 4 3" xfId="1974"/>
    <cellStyle name="Currency 4 3 2" xfId="1975"/>
    <cellStyle name="Currency 4 3 2 2" xfId="1976"/>
    <cellStyle name="Currency 4 3 2 2 2" xfId="1977"/>
    <cellStyle name="Currency 4 3 2 3" xfId="1978"/>
    <cellStyle name="Currency 4 3 3" xfId="1979"/>
    <cellStyle name="Currency 4 3 3 2" xfId="1980"/>
    <cellStyle name="Currency 4 3 4" xfId="1981"/>
    <cellStyle name="Currency 4 4" xfId="1982"/>
    <cellStyle name="Currency 4 4 2" xfId="1983"/>
    <cellStyle name="Currency 4 4 2 2" xfId="1984"/>
    <cellStyle name="Currency 4 4 3" xfId="1985"/>
    <cellStyle name="Currency 4 5" xfId="1986"/>
    <cellStyle name="Currency 4 5 2" xfId="1987"/>
    <cellStyle name="Currency 4 5 2 2" xfId="1988"/>
    <cellStyle name="Currency 4 5 3" xfId="1989"/>
    <cellStyle name="Currency 4 6" xfId="1990"/>
    <cellStyle name="Currency 4 6 2" xfId="1991"/>
    <cellStyle name="Currency 4 6 2 2" xfId="1992"/>
    <cellStyle name="Currency 4 6 3" xfId="1993"/>
    <cellStyle name="Currency 4 7" xfId="1994"/>
    <cellStyle name="Currency 4 7 2" xfId="1995"/>
    <cellStyle name="Currency 4 8" xfId="1996"/>
    <cellStyle name="Currency 4 9" xfId="1997"/>
    <cellStyle name="Currency 5" xfId="1998"/>
    <cellStyle name="Currency 5 2" xfId="1999"/>
    <cellStyle name="Currency 5 2 2" xfId="2000"/>
    <cellStyle name="Currency 5 2 2 2" xfId="2001"/>
    <cellStyle name="Currency 5 2 2 2 2" xfId="2002"/>
    <cellStyle name="Currency 5 2 2 3" xfId="2003"/>
    <cellStyle name="Currency 5 2 3" xfId="2004"/>
    <cellStyle name="Currency 5 2 3 2" xfId="2005"/>
    <cellStyle name="Currency 5 2 4" xfId="2006"/>
    <cellStyle name="Currency 5 3" xfId="2007"/>
    <cellStyle name="Currency 5 3 2" xfId="2008"/>
    <cellStyle name="Currency 5 3 2 2" xfId="2009"/>
    <cellStyle name="Currency 5 3 2 2 2" xfId="2010"/>
    <cellStyle name="Currency 5 3 2 3" xfId="2011"/>
    <cellStyle name="Currency 5 3 3" xfId="2012"/>
    <cellStyle name="Currency 5 3 3 2" xfId="2013"/>
    <cellStyle name="Currency 5 3 4" xfId="2014"/>
    <cellStyle name="Currency 5 4" xfId="2015"/>
    <cellStyle name="Currency 5 4 2" xfId="2016"/>
    <cellStyle name="Currency 5 4 2 2" xfId="2017"/>
    <cellStyle name="Currency 5 4 3" xfId="2018"/>
    <cellStyle name="Currency 5 5" xfId="2019"/>
    <cellStyle name="Currency 5 5 2" xfId="2020"/>
    <cellStyle name="Currency 5 6" xfId="2021"/>
    <cellStyle name="Currency 6" xfId="2022"/>
    <cellStyle name="Currency 6 2" xfId="2023"/>
    <cellStyle name="Currency 6 2 2" xfId="2024"/>
    <cellStyle name="Currency 6 2 2 2" xfId="2025"/>
    <cellStyle name="Currency 6 2 2 2 2" xfId="2026"/>
    <cellStyle name="Currency 6 2 2 3" xfId="2027"/>
    <cellStyle name="Currency 6 2 3" xfId="2028"/>
    <cellStyle name="Currency 6 2 3 2" xfId="2029"/>
    <cellStyle name="Currency 6 2 4" xfId="2030"/>
    <cellStyle name="Currency 6 3" xfId="2031"/>
    <cellStyle name="Currency 6 3 2" xfId="2032"/>
    <cellStyle name="Currency 6 3 2 2" xfId="2033"/>
    <cellStyle name="Currency 6 3 2 2 2" xfId="2034"/>
    <cellStyle name="Currency 6 3 2 3" xfId="2035"/>
    <cellStyle name="Currency 6 3 3" xfId="2036"/>
    <cellStyle name="Currency 6 3 3 2" xfId="2037"/>
    <cellStyle name="Currency 6 3 4" xfId="2038"/>
    <cellStyle name="Currency 6 4" xfId="2039"/>
    <cellStyle name="Currency 6 4 2" xfId="2040"/>
    <cellStyle name="Currency 6 4 2 2" xfId="2041"/>
    <cellStyle name="Currency 6 4 3" xfId="2042"/>
    <cellStyle name="Currency 6 5" xfId="2043"/>
    <cellStyle name="Currency 6 5 2" xfId="2044"/>
    <cellStyle name="Currency 6 6" xfId="2045"/>
    <cellStyle name="Currency 7" xfId="2046"/>
    <cellStyle name="Currency 7 2" xfId="2047"/>
    <cellStyle name="Currency 8" xfId="2048"/>
    <cellStyle name="Currency 8 2" xfId="2049"/>
    <cellStyle name="Currency 8 2 2" xfId="2050"/>
    <cellStyle name="Currency 8 2 2 2" xfId="2051"/>
    <cellStyle name="Currency 8 2 2 2 2" xfId="2052"/>
    <cellStyle name="Currency 8 2 2 3" xfId="2053"/>
    <cellStyle name="Currency 8 2 3" xfId="2054"/>
    <cellStyle name="Currency 8 2 3 2" xfId="2055"/>
    <cellStyle name="Currency 8 2 4" xfId="2056"/>
    <cellStyle name="Currency 8 3" xfId="2057"/>
    <cellStyle name="Currency 8 3 2" xfId="2058"/>
    <cellStyle name="Currency 8 3 2 2" xfId="2059"/>
    <cellStyle name="Currency 8 3 2 2 2" xfId="2060"/>
    <cellStyle name="Currency 8 3 2 3" xfId="2061"/>
    <cellStyle name="Currency 8 3 3" xfId="2062"/>
    <cellStyle name="Currency 8 3 3 2" xfId="2063"/>
    <cellStyle name="Currency 8 3 4" xfId="2064"/>
    <cellStyle name="Currency 8 4" xfId="2065"/>
    <cellStyle name="Currency 8 4 2" xfId="2066"/>
    <cellStyle name="Currency 8 4 2 2" xfId="2067"/>
    <cellStyle name="Currency 8 4 3" xfId="2068"/>
    <cellStyle name="Currency 8 5" xfId="2069"/>
    <cellStyle name="Currency 8 5 2" xfId="2070"/>
    <cellStyle name="Currency 8 6" xfId="2071"/>
    <cellStyle name="Currency 8 7" xfId="2072"/>
    <cellStyle name="Currency 9" xfId="2073"/>
    <cellStyle name="Currency 9 2" xfId="2074"/>
    <cellStyle name="Currency 9 2 2" xfId="2075"/>
    <cellStyle name="Currency 9 2 2 2" xfId="2076"/>
    <cellStyle name="Currency 9 2 2 2 2" xfId="2077"/>
    <cellStyle name="Currency 9 2 2 3" xfId="2078"/>
    <cellStyle name="Currency 9 2 3" xfId="2079"/>
    <cellStyle name="Currency 9 2 3 2" xfId="2080"/>
    <cellStyle name="Currency 9 2 4" xfId="2081"/>
    <cellStyle name="Currency 9 3" xfId="2082"/>
    <cellStyle name="Currency 9 3 2" xfId="2083"/>
    <cellStyle name="Currency 9 3 2 2" xfId="2084"/>
    <cellStyle name="Currency 9 3 2 2 2" xfId="2085"/>
    <cellStyle name="Currency 9 3 2 3" xfId="2086"/>
    <cellStyle name="Currency 9 3 3" xfId="2087"/>
    <cellStyle name="Currency 9 3 3 2" xfId="2088"/>
    <cellStyle name="Currency 9 3 4" xfId="2089"/>
    <cellStyle name="Currency 9 4" xfId="2090"/>
    <cellStyle name="Currency 9 4 2" xfId="2091"/>
    <cellStyle name="Currency 9 4 2 2" xfId="2092"/>
    <cellStyle name="Currency 9 4 3" xfId="2093"/>
    <cellStyle name="Currency 9 5" xfId="2094"/>
    <cellStyle name="Currency 9 5 2" xfId="2095"/>
    <cellStyle name="Currency 9 6" xfId="2096"/>
    <cellStyle name="Currency Per Share" xfId="2097"/>
    <cellStyle name="Currency0" xfId="2099"/>
    <cellStyle name="Currency2" xfId="2100"/>
    <cellStyle name="CUS.Work.Area" xfId="2101"/>
    <cellStyle name="Dash" xfId="2102"/>
    <cellStyle name="Data" xfId="2103"/>
    <cellStyle name="Data 2" xfId="2104"/>
    <cellStyle name="Data 3" xfId="2105"/>
    <cellStyle name="Date" xfId="2106"/>
    <cellStyle name="Date [mm-dd-yyyy]" xfId="2108"/>
    <cellStyle name="Date [mm-dd-yyyy] 2" xfId="2109"/>
    <cellStyle name="Date [mm-d-yyyy]" xfId="2107"/>
    <cellStyle name="Date [mmm-yyyy]" xfId="2110"/>
    <cellStyle name="Date Aligned" xfId="2111"/>
    <cellStyle name="Date Aligned*" xfId="2112"/>
    <cellStyle name="Date Short" xfId="2113"/>
    <cellStyle name="date_ Pies " xfId="2114"/>
    <cellStyle name="DblLineDollarAcct" xfId="2115"/>
    <cellStyle name="DblLinePercent" xfId="2116"/>
    <cellStyle name="Dezimal [0]_A17 - 31.03.1998" xfId="2117"/>
    <cellStyle name="Dezimal_A17 - 31.03.1998" xfId="2118"/>
    <cellStyle name="Dia" xfId="2119"/>
    <cellStyle name="Dollar_ Pies " xfId="2120"/>
    <cellStyle name="DollarAccounting" xfId="2121"/>
    <cellStyle name="Dotted Line" xfId="2122"/>
    <cellStyle name="Dotted Line 2" xfId="2123"/>
    <cellStyle name="Dotted Line 3" xfId="2124"/>
    <cellStyle name="Double Accounting" xfId="2125"/>
    <cellStyle name="Duizenden" xfId="2126"/>
    <cellStyle name="Encabez1" xfId="2127"/>
    <cellStyle name="Encabez2" xfId="2128"/>
    <cellStyle name="Enter Currency (0)" xfId="2129"/>
    <cellStyle name="Enter Currency (2)" xfId="2130"/>
    <cellStyle name="Enter Units (0)" xfId="2131"/>
    <cellStyle name="Enter Units (1)" xfId="2132"/>
    <cellStyle name="Enter Units (2)" xfId="2133"/>
    <cellStyle name="Entrée" xfId="2134"/>
    <cellStyle name="Euro" xfId="2135"/>
    <cellStyle name="Explanatory Text 2" xfId="41"/>
    <cellStyle name="Explanatory Text 2 2" xfId="2136"/>
    <cellStyle name="Explanatory Text 2 3" xfId="2137"/>
    <cellStyle name="Explanatory Text 2 4" xfId="2138"/>
    <cellStyle name="Explanatory Text 2 5" xfId="2139"/>
    <cellStyle name="Explanatory Text 2 6" xfId="2140"/>
    <cellStyle name="Explanatory Text 2 7" xfId="2141"/>
    <cellStyle name="Explanatory Text 2 8" xfId="2142"/>
    <cellStyle name="Explanatory Text 2 9" xfId="2143"/>
    <cellStyle name="Explanatory Text 3" xfId="2144"/>
    <cellStyle name="fact" xfId="2145"/>
    <cellStyle name="FieldName" xfId="2146"/>
    <cellStyle name="Fijo" xfId="2147"/>
    <cellStyle name="Financiero" xfId="2148"/>
    <cellStyle name="Fixed" xfId="2149"/>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036" builtinId="9" hidden="1"/>
    <cellStyle name="Followed Hyperlink" xfId="5037" builtinId="9" hidden="1"/>
    <cellStyle name="Followed Hyperlink 2" xfId="2150"/>
    <cellStyle name="Footnote" xfId="2151"/>
    <cellStyle name="Good 2" xfId="42"/>
    <cellStyle name="Good 2 2" xfId="2152"/>
    <cellStyle name="Good 2 3" xfId="2153"/>
    <cellStyle name="Good 2 4" xfId="2154"/>
    <cellStyle name="Good 2 5" xfId="2155"/>
    <cellStyle name="Good 2 6" xfId="2156"/>
    <cellStyle name="Good 2 7" xfId="2157"/>
    <cellStyle name="Good 2 8" xfId="2158"/>
    <cellStyle name="Good 2 9" xfId="2159"/>
    <cellStyle name="Good 3" xfId="2160"/>
    <cellStyle name="Grey" xfId="2161"/>
    <cellStyle name="GWN Table Body" xfId="2162"/>
    <cellStyle name="GWN Table Header" xfId="2163"/>
    <cellStyle name="GWN Table Left Header" xfId="2164"/>
    <cellStyle name="GWN Table Note" xfId="2165"/>
    <cellStyle name="GWN Table Title" xfId="2166"/>
    <cellStyle name="hard no" xfId="2167"/>
    <cellStyle name="Hard Percent" xfId="2168"/>
    <cellStyle name="hardno" xfId="2169"/>
    <cellStyle name="Header" xfId="2170"/>
    <cellStyle name="Header1" xfId="2171"/>
    <cellStyle name="Header2" xfId="2172"/>
    <cellStyle name="Heading" xfId="2173"/>
    <cellStyle name="Heading 1 2" xfId="43"/>
    <cellStyle name="Heading 1 2 2" xfId="2174"/>
    <cellStyle name="Heading 1 2 3" xfId="2175"/>
    <cellStyle name="Heading 1 2 4" xfId="2176"/>
    <cellStyle name="Heading 1 2 5" xfId="2177"/>
    <cellStyle name="Heading 1 2 6" xfId="2178"/>
    <cellStyle name="Heading 1 3" xfId="2179"/>
    <cellStyle name="Heading 2 2" xfId="44"/>
    <cellStyle name="Heading 2 2 2" xfId="2180"/>
    <cellStyle name="Heading 2 2 3" xfId="2181"/>
    <cellStyle name="Heading 2 2 4" xfId="2182"/>
    <cellStyle name="Heading 2 2 5" xfId="2183"/>
    <cellStyle name="Heading 2 2 6" xfId="2184"/>
    <cellStyle name="Heading 2 3" xfId="2185"/>
    <cellStyle name="Heading 3 2" xfId="45"/>
    <cellStyle name="Heading 3 2 2" xfId="2186"/>
    <cellStyle name="Heading 3 2 3" xfId="2187"/>
    <cellStyle name="Heading 3 2 4" xfId="2188"/>
    <cellStyle name="Heading 3 2 5" xfId="2189"/>
    <cellStyle name="Heading 3 2 6" xfId="2190"/>
    <cellStyle name="Heading 3 2 7" xfId="2191"/>
    <cellStyle name="Heading 3 3" xfId="2192"/>
    <cellStyle name="Heading 4 2" xfId="46"/>
    <cellStyle name="Heading 4 2 2" xfId="2193"/>
    <cellStyle name="Heading 4 3" xfId="2194"/>
    <cellStyle name="Heading2" xfId="2195"/>
    <cellStyle name="Heading3" xfId="2196"/>
    <cellStyle name="HeadingColumn" xfId="2197"/>
    <cellStyle name="HeadingS" xfId="2198"/>
    <cellStyle name="HeadingYear" xfId="2199"/>
    <cellStyle name="HeadlineStyle" xfId="2200"/>
    <cellStyle name="HeadlineStyleJustified" xfId="2201"/>
    <cellStyle name="Hed Side_Sheet1" xfId="2202"/>
    <cellStyle name="Hed Top" xfId="2203"/>
    <cellStyle name="Hyperlink" xfId="73" builtinId="8"/>
    <cellStyle name="Hyperlink 2" xfId="2204"/>
    <cellStyle name="Hyperlink 2 10" xfId="2205"/>
    <cellStyle name="Hyperlink 2 11" xfId="2206"/>
    <cellStyle name="Hyperlink 2 12" xfId="2207"/>
    <cellStyle name="Hyperlink 2 13" xfId="2208"/>
    <cellStyle name="Hyperlink 2 2" xfId="2209"/>
    <cellStyle name="Hyperlink 2 2 2" xfId="2210"/>
    <cellStyle name="Hyperlink 2 3" xfId="2211"/>
    <cellStyle name="Hyperlink 2 3 2" xfId="2212"/>
    <cellStyle name="Hyperlink 2 4" xfId="2213"/>
    <cellStyle name="Hyperlink 2 5" xfId="2214"/>
    <cellStyle name="Hyperlink 2 6" xfId="2215"/>
    <cellStyle name="Hyperlink 2 7" xfId="2216"/>
    <cellStyle name="Hyperlink 2 8" xfId="2217"/>
    <cellStyle name="Hyperlink 2 9" xfId="2218"/>
    <cellStyle name="Hyperlink 3" xfId="2219"/>
    <cellStyle name="Hyperlink 3 10" xfId="2220"/>
    <cellStyle name="Hyperlink 3 11" xfId="2221"/>
    <cellStyle name="Hyperlink 3 12" xfId="2222"/>
    <cellStyle name="Hyperlink 3 2" xfId="2223"/>
    <cellStyle name="Hyperlink 3 3" xfId="2224"/>
    <cellStyle name="Hyperlink 3 4" xfId="2225"/>
    <cellStyle name="Hyperlink 3 5" xfId="2226"/>
    <cellStyle name="Hyperlink 3 6" xfId="2227"/>
    <cellStyle name="Hyperlink 3 7" xfId="2228"/>
    <cellStyle name="Hyperlink 3 8" xfId="2229"/>
    <cellStyle name="Hyperlink 3 9" xfId="2230"/>
    <cellStyle name="Hyperlink 4" xfId="2231"/>
    <cellStyle name="Hyperlink 5" xfId="2232"/>
    <cellStyle name="InLink_Acquis_CapitalCost " xfId="2233"/>
    <cellStyle name="Input (1dp#)_ Pies " xfId="2234"/>
    <cellStyle name="Input [yellow]" xfId="2235"/>
    <cellStyle name="Input 2" xfId="47"/>
    <cellStyle name="Input 2 2" xfId="65"/>
    <cellStyle name="Input 2 2 2" xfId="85"/>
    <cellStyle name="Input 2 3" xfId="79"/>
    <cellStyle name="Input 2 4" xfId="2236"/>
    <cellStyle name="Input 2 5" xfId="2237"/>
    <cellStyle name="Input 2 6" xfId="2238"/>
    <cellStyle name="Input 2 7" xfId="2239"/>
    <cellStyle name="Input 2 8" xfId="2240"/>
    <cellStyle name="Input 2 9" xfId="2241"/>
    <cellStyle name="Input 3" xfId="2242"/>
    <cellStyle name="InputBlueFont" xfId="2243"/>
    <cellStyle name="InputGen" xfId="2244"/>
    <cellStyle name="InputKeepColour" xfId="2245"/>
    <cellStyle name="InputKeepPale" xfId="2246"/>
    <cellStyle name="InputVariColour" xfId="2247"/>
    <cellStyle name="Integer" xfId="2248"/>
    <cellStyle name="Invisible" xfId="2249"/>
    <cellStyle name="Item" xfId="2250"/>
    <cellStyle name="Items_Obligatory" xfId="2251"/>
    <cellStyle name="ItemTypeClass" xfId="2252"/>
    <cellStyle name="KP_Normal" xfId="2253"/>
    <cellStyle name="Lien hypertexte visité_index" xfId="2254"/>
    <cellStyle name="Lien hypertexte_index" xfId="2255"/>
    <cellStyle name="ligne_detail" xfId="2256"/>
    <cellStyle name="Line" xfId="2257"/>
    <cellStyle name="Link Currency (0)" xfId="2258"/>
    <cellStyle name="Link Currency (2)" xfId="2259"/>
    <cellStyle name="Link Units (0)" xfId="2260"/>
    <cellStyle name="Link Units (1)" xfId="2261"/>
    <cellStyle name="Link Units (2)" xfId="2262"/>
    <cellStyle name="Linked Cell 2" xfId="48"/>
    <cellStyle name="Linked Cell 2 2" xfId="2263"/>
    <cellStyle name="Linked Cell 2 3" xfId="2264"/>
    <cellStyle name="Linked Cell 2 4" xfId="2265"/>
    <cellStyle name="Linked Cell 2 5" xfId="2266"/>
    <cellStyle name="Linked Cell 2 6" xfId="2267"/>
    <cellStyle name="Linked Cell 2 7" xfId="2268"/>
    <cellStyle name="Linked Cell 2 8" xfId="2269"/>
    <cellStyle name="Linked Cell 2 9" xfId="2270"/>
    <cellStyle name="Linked Cell 3" xfId="2271"/>
    <cellStyle name="m/d/yy" xfId="2272"/>
    <cellStyle name="m1" xfId="2273"/>
    <cellStyle name="Major item" xfId="2274"/>
    <cellStyle name="Margin" xfId="2275"/>
    <cellStyle name="Migliaia (0)_Sheet1" xfId="2276"/>
    <cellStyle name="Migliaia_piv_polio" xfId="2277"/>
    <cellStyle name="Millares [0]_Asset Mgmt " xfId="2278"/>
    <cellStyle name="Millares_2AV_M_M " xfId="2279"/>
    <cellStyle name="Milliers [0]_CANADA1" xfId="2280"/>
    <cellStyle name="Milliers 2" xfId="2281"/>
    <cellStyle name="Milliers_CANADA1" xfId="2282"/>
    <cellStyle name="mm/dd/yy" xfId="2283"/>
    <cellStyle name="mod1" xfId="2284"/>
    <cellStyle name="modelo1" xfId="2285"/>
    <cellStyle name="Moneda [0]_2AV_M_M " xfId="2286"/>
    <cellStyle name="Moneda_2AV_M_M " xfId="2287"/>
    <cellStyle name="Monétaire [0]_CANADA1" xfId="2288"/>
    <cellStyle name="Monétaire 2" xfId="2289"/>
    <cellStyle name="Monétaire_CANADA1" xfId="2290"/>
    <cellStyle name="Monetario" xfId="2291"/>
    <cellStyle name="MonthYears" xfId="2292"/>
    <cellStyle name="Multiple" xfId="2293"/>
    <cellStyle name="Multiple (no x)" xfId="2294"/>
    <cellStyle name="Multiple (x)" xfId="2295"/>
    <cellStyle name="Multiple [0]" xfId="2296"/>
    <cellStyle name="Multiple [1]" xfId="2297"/>
    <cellStyle name="Multiple [2]" xfId="2298"/>
    <cellStyle name="Multiple [3]" xfId="2299"/>
    <cellStyle name="Multiple_1030171N" xfId="2300"/>
    <cellStyle name="neg0.0_CapitalCost " xfId="2301"/>
    <cellStyle name="Neutral 2" xfId="49"/>
    <cellStyle name="Neutral 2 2" xfId="2302"/>
    <cellStyle name="Neutral 2 3" xfId="2303"/>
    <cellStyle name="Neutral 2 4" xfId="2304"/>
    <cellStyle name="Neutral 2 5" xfId="2305"/>
    <cellStyle name="Neutral 2 6" xfId="2306"/>
    <cellStyle name="Neutral 2 7" xfId="2307"/>
    <cellStyle name="Neutral 2 8" xfId="2308"/>
    <cellStyle name="Neutral 2 9" xfId="2309"/>
    <cellStyle name="Neutral 3" xfId="2310"/>
    <cellStyle name="New" xfId="2311"/>
    <cellStyle name="Nil" xfId="2312"/>
    <cellStyle name="no dec" xfId="2313"/>
    <cellStyle name="No-definido" xfId="2314"/>
    <cellStyle name="Non_Input_Cell_Figures" xfId="2315"/>
    <cellStyle name="NonPrintingArea" xfId="2316"/>
    <cellStyle name="NORAYAS" xfId="2317"/>
    <cellStyle name="Normal" xfId="0" builtinId="0"/>
    <cellStyle name="Normal--" xfId="4468"/>
    <cellStyle name="Normal - Style1" xfId="2318"/>
    <cellStyle name="Normal [0]" xfId="2319"/>
    <cellStyle name="Normal [1]" xfId="2320"/>
    <cellStyle name="Normal [3]" xfId="2321"/>
    <cellStyle name="Normal [3] 2" xfId="2322"/>
    <cellStyle name="Normal [3] 3" xfId="2323"/>
    <cellStyle name="Normal 10" xfId="2324"/>
    <cellStyle name="Normal 10 2" xfId="2325"/>
    <cellStyle name="Normal 10 3" xfId="2326"/>
    <cellStyle name="Normal 10 4" xfId="2327"/>
    <cellStyle name="Normal 10 5" xfId="2328"/>
    <cellStyle name="Normal 10 6" xfId="2329"/>
    <cellStyle name="Normal 10 7" xfId="2330"/>
    <cellStyle name="Normal 11" xfId="2331"/>
    <cellStyle name="Normal 11 2" xfId="2332"/>
    <cellStyle name="Normal 11 2 2" xfId="2333"/>
    <cellStyle name="Normal 11 3" xfId="2334"/>
    <cellStyle name="Normal 11 4" xfId="2335"/>
    <cellStyle name="Normal 11 5" xfId="2336"/>
    <cellStyle name="Normal 11 6" xfId="2337"/>
    <cellStyle name="Normal 11 7" xfId="2338"/>
    <cellStyle name="Normal 12" xfId="2339"/>
    <cellStyle name="Normal 12 2" xfId="2340"/>
    <cellStyle name="Normal 12 3" xfId="2341"/>
    <cellStyle name="Normal 12 4" xfId="2342"/>
    <cellStyle name="Normal 12 5" xfId="2343"/>
    <cellStyle name="Normal 13" xfId="2344"/>
    <cellStyle name="Normal 13 2" xfId="2345"/>
    <cellStyle name="Normal 13 3" xfId="2346"/>
    <cellStyle name="Normal 14" xfId="2347"/>
    <cellStyle name="Normal 14 2" xfId="2348"/>
    <cellStyle name="Normal 14 3" xfId="2349"/>
    <cellStyle name="Normal 15" xfId="2350"/>
    <cellStyle name="Normal 15 2" xfId="2351"/>
    <cellStyle name="Normal 15 2 2" xfId="2352"/>
    <cellStyle name="Normal 15 3" xfId="2353"/>
    <cellStyle name="Normal 15 4" xfId="2354"/>
    <cellStyle name="Normal 16" xfId="2355"/>
    <cellStyle name="Normal 16 2" xfId="2356"/>
    <cellStyle name="Normal 16 3" xfId="2357"/>
    <cellStyle name="Normal 17" xfId="2358"/>
    <cellStyle name="Normal 18" xfId="2359"/>
    <cellStyle name="Normal 18 2" xfId="2360"/>
    <cellStyle name="Normal 19" xfId="2361"/>
    <cellStyle name="Normal 2" xfId="5"/>
    <cellStyle name="Normal-- 2" xfId="4469"/>
    <cellStyle name="Normal 2 10" xfId="2362"/>
    <cellStyle name="Normal 2 10 2" xfId="2363"/>
    <cellStyle name="Normal 2 11" xfId="2364"/>
    <cellStyle name="Normal 2 11 2" xfId="2365"/>
    <cellStyle name="Normal 2 12" xfId="2366"/>
    <cellStyle name="Normal 2 12 2" xfId="2367"/>
    <cellStyle name="Normal 2 13" xfId="2368"/>
    <cellStyle name="Normal 2 13 2" xfId="2369"/>
    <cellStyle name="Normal 2 14" xfId="2370"/>
    <cellStyle name="Normal 2 14 2" xfId="2371"/>
    <cellStyle name="Normal 2 15" xfId="2372"/>
    <cellStyle name="Normal 2 15 2" xfId="2373"/>
    <cellStyle name="Normal 2 16" xfId="2374"/>
    <cellStyle name="Normal 2 16 2" xfId="2375"/>
    <cellStyle name="Normal 2 17" xfId="2376"/>
    <cellStyle name="Normal 2 17 2" xfId="2377"/>
    <cellStyle name="Normal 2 18" xfId="2378"/>
    <cellStyle name="Normal 2 18 2" xfId="2379"/>
    <cellStyle name="Normal 2 19" xfId="2380"/>
    <cellStyle name="Normal 2 19 2" xfId="2381"/>
    <cellStyle name="Normal 2 2" xfId="6"/>
    <cellStyle name="Normal 2 2 2" xfId="51"/>
    <cellStyle name="Normal 2 2 2 2" xfId="2382"/>
    <cellStyle name="Normal 2 2 2 2 2" xfId="2383"/>
    <cellStyle name="Normal 2 2 2 3" xfId="2384"/>
    <cellStyle name="Normal 2 2 2 4" xfId="2385"/>
    <cellStyle name="Normal 2 2 2 5" xfId="2386"/>
    <cellStyle name="Normal 2 2 2 6" xfId="2387"/>
    <cellStyle name="Normal 2 2 3" xfId="2388"/>
    <cellStyle name="Normal 2 2 4" xfId="2389"/>
    <cellStyle name="Normal 2 2 4 2" xfId="2390"/>
    <cellStyle name="Normal 2 2 4 3" xfId="2391"/>
    <cellStyle name="Normal 2 2 5" xfId="2392"/>
    <cellStyle name="Normal 2 2 6" xfId="2393"/>
    <cellStyle name="Normal 2 20" xfId="2394"/>
    <cellStyle name="Normal 2 20 2" xfId="2395"/>
    <cellStyle name="Normal 2 21" xfId="2396"/>
    <cellStyle name="Normal 2 21 2" xfId="2397"/>
    <cellStyle name="Normal 2 22" xfId="2398"/>
    <cellStyle name="Normal 2 22 2" xfId="2399"/>
    <cellStyle name="Normal 2 23" xfId="2400"/>
    <cellStyle name="Normal 2 23 2" xfId="2401"/>
    <cellStyle name="Normal 2 24" xfId="2402"/>
    <cellStyle name="Normal 2 24 2" xfId="2403"/>
    <cellStyle name="Normal 2 24 2 2" xfId="2404"/>
    <cellStyle name="Normal 2 24 3" xfId="2405"/>
    <cellStyle name="Normal 2 24 4" xfId="2406"/>
    <cellStyle name="Normal 2 25" xfId="2407"/>
    <cellStyle name="Normal 2 25 2" xfId="2408"/>
    <cellStyle name="Normal 2 26" xfId="2409"/>
    <cellStyle name="Normal 2 26 2" xfId="2410"/>
    <cellStyle name="Normal 2 27" xfId="2411"/>
    <cellStyle name="Normal 2 27 2" xfId="2412"/>
    <cellStyle name="Normal 2 28" xfId="2413"/>
    <cellStyle name="Normal 2 28 2" xfId="2414"/>
    <cellStyle name="Normal 2 29" xfId="2415"/>
    <cellStyle name="Normal 2 29 2" xfId="2416"/>
    <cellStyle name="Normal 2 3" xfId="50"/>
    <cellStyle name="Normal 2 3 2" xfId="2417"/>
    <cellStyle name="Normal 2 3 3" xfId="2418"/>
    <cellStyle name="Normal 2 30" xfId="2419"/>
    <cellStyle name="Normal 2 30 2" xfId="2420"/>
    <cellStyle name="Normal 2 31" xfId="2421"/>
    <cellStyle name="Normal 2 31 2" xfId="2422"/>
    <cellStyle name="Normal 2 32" xfId="2423"/>
    <cellStyle name="Normal 2 33" xfId="2424"/>
    <cellStyle name="Normal 2 34" xfId="2425"/>
    <cellStyle name="Normal 2 35" xfId="2426"/>
    <cellStyle name="Normal 2 36" xfId="2427"/>
    <cellStyle name="Normal 2 37" xfId="2428"/>
    <cellStyle name="Normal 2 38" xfId="2429"/>
    <cellStyle name="Normal 2 38 2" xfId="2430"/>
    <cellStyle name="Normal 2 39" xfId="2431"/>
    <cellStyle name="Normal 2 4" xfId="568"/>
    <cellStyle name="Normal 2 4 2" xfId="2432"/>
    <cellStyle name="Normal 2 4 3" xfId="2433"/>
    <cellStyle name="Normal 2 4 4" xfId="2434"/>
    <cellStyle name="Normal 2 40" xfId="2435"/>
    <cellStyle name="Normal 2 41" xfId="2436"/>
    <cellStyle name="Normal 2 42" xfId="2437"/>
    <cellStyle name="Normal 2 43" xfId="2438"/>
    <cellStyle name="Normal 2 44" xfId="2439"/>
    <cellStyle name="Normal 2 45" xfId="2440"/>
    <cellStyle name="Normal 2 46" xfId="2441"/>
    <cellStyle name="Normal 2 47" xfId="2442"/>
    <cellStyle name="Normal 2 5" xfId="2443"/>
    <cellStyle name="Normal 2 5 2" xfId="2444"/>
    <cellStyle name="Normal 2 5 3" xfId="2445"/>
    <cellStyle name="Normal 2 6" xfId="2446"/>
    <cellStyle name="Normal 2 6 2" xfId="2447"/>
    <cellStyle name="Normal 2 7" xfId="2448"/>
    <cellStyle name="Normal 2 7 2" xfId="2449"/>
    <cellStyle name="Normal 2 8" xfId="2450"/>
    <cellStyle name="Normal 2 8 2" xfId="2451"/>
    <cellStyle name="Normal 2 9" xfId="2452"/>
    <cellStyle name="Normal 2 9 2" xfId="2453"/>
    <cellStyle name="Normal 20" xfId="2454"/>
    <cellStyle name="Normal 21" xfId="2455"/>
    <cellStyle name="Normal 22" xfId="2456"/>
    <cellStyle name="Normal 23" xfId="2457"/>
    <cellStyle name="Normal 24" xfId="2458"/>
    <cellStyle name="Normal 25" xfId="2459"/>
    <cellStyle name="Normal 25 10" xfId="2460"/>
    <cellStyle name="Normal 25 100" xfId="2461"/>
    <cellStyle name="Normal 25 101" xfId="2462"/>
    <cellStyle name="Normal 25 102" xfId="2463"/>
    <cellStyle name="Normal 25 103" xfId="2464"/>
    <cellStyle name="Normal 25 104" xfId="2465"/>
    <cellStyle name="Normal 25 105" xfId="2466"/>
    <cellStyle name="Normal 25 106" xfId="2467"/>
    <cellStyle name="Normal 25 107" xfId="2468"/>
    <cellStyle name="Normal 25 108" xfId="2469"/>
    <cellStyle name="Normal 25 109" xfId="2470"/>
    <cellStyle name="Normal 25 11" xfId="2471"/>
    <cellStyle name="Normal 25 12" xfId="2472"/>
    <cellStyle name="Normal 25 13" xfId="2473"/>
    <cellStyle name="Normal 25 14" xfId="2474"/>
    <cellStyle name="Normal 25 15" xfId="2475"/>
    <cellStyle name="Normal 25 16" xfId="2476"/>
    <cellStyle name="Normal 25 17" xfId="2477"/>
    <cellStyle name="Normal 25 18" xfId="2478"/>
    <cellStyle name="Normal 25 19" xfId="2479"/>
    <cellStyle name="Normal 25 2" xfId="2480"/>
    <cellStyle name="Normal 25 20" xfId="2481"/>
    <cellStyle name="Normal 25 21" xfId="2482"/>
    <cellStyle name="Normal 25 22" xfId="2483"/>
    <cellStyle name="Normal 25 23" xfId="2484"/>
    <cellStyle name="Normal 25 24" xfId="2485"/>
    <cellStyle name="Normal 25 25" xfId="2486"/>
    <cellStyle name="Normal 25 26" xfId="2487"/>
    <cellStyle name="Normal 25 27" xfId="2488"/>
    <cellStyle name="Normal 25 28" xfId="2489"/>
    <cellStyle name="Normal 25 29" xfId="2490"/>
    <cellStyle name="Normal 25 3" xfId="2491"/>
    <cellStyle name="Normal 25 30" xfId="2492"/>
    <cellStyle name="Normal 25 31" xfId="2493"/>
    <cellStyle name="Normal 25 32" xfId="2494"/>
    <cellStyle name="Normal 25 33" xfId="2495"/>
    <cellStyle name="Normal 25 34" xfId="2496"/>
    <cellStyle name="Normal 25 35" xfId="2497"/>
    <cellStyle name="Normal 25 36" xfId="2498"/>
    <cellStyle name="Normal 25 37" xfId="2499"/>
    <cellStyle name="Normal 25 38" xfId="2500"/>
    <cellStyle name="Normal 25 39" xfId="2501"/>
    <cellStyle name="Normal 25 4" xfId="2502"/>
    <cellStyle name="Normal 25 40" xfId="2503"/>
    <cellStyle name="Normal 25 41" xfId="2504"/>
    <cellStyle name="Normal 25 42" xfId="2505"/>
    <cellStyle name="Normal 25 43" xfId="2506"/>
    <cellStyle name="Normal 25 44" xfId="2507"/>
    <cellStyle name="Normal 25 45" xfId="2508"/>
    <cellStyle name="Normal 25 46" xfId="2509"/>
    <cellStyle name="Normal 25 47" xfId="2510"/>
    <cellStyle name="Normal 25 48" xfId="2511"/>
    <cellStyle name="Normal 25 49" xfId="2512"/>
    <cellStyle name="Normal 25 5" xfId="2513"/>
    <cellStyle name="Normal 25 50" xfId="2514"/>
    <cellStyle name="Normal 25 51" xfId="2515"/>
    <cellStyle name="Normal 25 52" xfId="2516"/>
    <cellStyle name="Normal 25 53" xfId="2517"/>
    <cellStyle name="Normal 25 54" xfId="2518"/>
    <cellStyle name="Normal 25 55" xfId="2519"/>
    <cellStyle name="Normal 25 56" xfId="2520"/>
    <cellStyle name="Normal 25 57" xfId="2521"/>
    <cellStyle name="Normal 25 58" xfId="2522"/>
    <cellStyle name="Normal 25 59" xfId="2523"/>
    <cellStyle name="Normal 25 6" xfId="2524"/>
    <cellStyle name="Normal 25 60" xfId="2525"/>
    <cellStyle name="Normal 25 61" xfId="2526"/>
    <cellStyle name="Normal 25 62" xfId="2527"/>
    <cellStyle name="Normal 25 63" xfId="2528"/>
    <cellStyle name="Normal 25 64" xfId="2529"/>
    <cellStyle name="Normal 25 65" xfId="2530"/>
    <cellStyle name="Normal 25 66" xfId="2531"/>
    <cellStyle name="Normal 25 67" xfId="2532"/>
    <cellStyle name="Normal 25 68" xfId="2533"/>
    <cellStyle name="Normal 25 69" xfId="2534"/>
    <cellStyle name="Normal 25 7" xfId="2535"/>
    <cellStyle name="Normal 25 70" xfId="2536"/>
    <cellStyle name="Normal 25 71" xfId="2537"/>
    <cellStyle name="Normal 25 72" xfId="2538"/>
    <cellStyle name="Normal 25 73" xfId="2539"/>
    <cellStyle name="Normal 25 74" xfId="2540"/>
    <cellStyle name="Normal 25 75" xfId="2541"/>
    <cellStyle name="Normal 25 76" xfId="2542"/>
    <cellStyle name="Normal 25 77" xfId="2543"/>
    <cellStyle name="Normal 25 78" xfId="2544"/>
    <cellStyle name="Normal 25 79" xfId="2545"/>
    <cellStyle name="Normal 25 8" xfId="2546"/>
    <cellStyle name="Normal 25 80" xfId="2547"/>
    <cellStyle name="Normal 25 81" xfId="2548"/>
    <cellStyle name="Normal 25 82" xfId="2549"/>
    <cellStyle name="Normal 25 83" xfId="2550"/>
    <cellStyle name="Normal 25 84" xfId="2551"/>
    <cellStyle name="Normal 25 85" xfId="2552"/>
    <cellStyle name="Normal 25 86" xfId="2553"/>
    <cellStyle name="Normal 25 87" xfId="2554"/>
    <cellStyle name="Normal 25 88" xfId="2555"/>
    <cellStyle name="Normal 25 89" xfId="2556"/>
    <cellStyle name="Normal 25 9" xfId="2557"/>
    <cellStyle name="Normal 25 90" xfId="2558"/>
    <cellStyle name="Normal 25 91" xfId="2559"/>
    <cellStyle name="Normal 25 92" xfId="2560"/>
    <cellStyle name="Normal 25 93" xfId="2561"/>
    <cellStyle name="Normal 25 94" xfId="2562"/>
    <cellStyle name="Normal 25 95" xfId="2563"/>
    <cellStyle name="Normal 25 96" xfId="2564"/>
    <cellStyle name="Normal 25 97" xfId="2565"/>
    <cellStyle name="Normal 25 98" xfId="2566"/>
    <cellStyle name="Normal 25 99" xfId="2567"/>
    <cellStyle name="Normal 26" xfId="2568"/>
    <cellStyle name="Normal 26 10" xfId="2569"/>
    <cellStyle name="Normal 26 100" xfId="2570"/>
    <cellStyle name="Normal 26 101" xfId="2571"/>
    <cellStyle name="Normal 26 102" xfId="2572"/>
    <cellStyle name="Normal 26 103" xfId="2573"/>
    <cellStyle name="Normal 26 104" xfId="2574"/>
    <cellStyle name="Normal 26 105" xfId="2575"/>
    <cellStyle name="Normal 26 106" xfId="2576"/>
    <cellStyle name="Normal 26 107" xfId="2577"/>
    <cellStyle name="Normal 26 108" xfId="2578"/>
    <cellStyle name="Normal 26 109" xfId="2579"/>
    <cellStyle name="Normal 26 11" xfId="2580"/>
    <cellStyle name="Normal 26 12" xfId="2581"/>
    <cellStyle name="Normal 26 13" xfId="2582"/>
    <cellStyle name="Normal 26 14" xfId="2583"/>
    <cellStyle name="Normal 26 15" xfId="2584"/>
    <cellStyle name="Normal 26 16" xfId="2585"/>
    <cellStyle name="Normal 26 17" xfId="2586"/>
    <cellStyle name="Normal 26 18" xfId="2587"/>
    <cellStyle name="Normal 26 19" xfId="2588"/>
    <cellStyle name="Normal 26 2" xfId="2589"/>
    <cellStyle name="Normal 26 20" xfId="2590"/>
    <cellStyle name="Normal 26 21" xfId="2591"/>
    <cellStyle name="Normal 26 22" xfId="2592"/>
    <cellStyle name="Normal 26 23" xfId="2593"/>
    <cellStyle name="Normal 26 24" xfId="2594"/>
    <cellStyle name="Normal 26 25" xfId="2595"/>
    <cellStyle name="Normal 26 26" xfId="2596"/>
    <cellStyle name="Normal 26 27" xfId="2597"/>
    <cellStyle name="Normal 26 28" xfId="2598"/>
    <cellStyle name="Normal 26 29" xfId="2599"/>
    <cellStyle name="Normal 26 3" xfId="2600"/>
    <cellStyle name="Normal 26 30" xfId="2601"/>
    <cellStyle name="Normal 26 31" xfId="2602"/>
    <cellStyle name="Normal 26 32" xfId="2603"/>
    <cellStyle name="Normal 26 33" xfId="2604"/>
    <cellStyle name="Normal 26 34" xfId="2605"/>
    <cellStyle name="Normal 26 35" xfId="2606"/>
    <cellStyle name="Normal 26 36" xfId="2607"/>
    <cellStyle name="Normal 26 37" xfId="2608"/>
    <cellStyle name="Normal 26 38" xfId="2609"/>
    <cellStyle name="Normal 26 39" xfId="2610"/>
    <cellStyle name="Normal 26 4" xfId="2611"/>
    <cellStyle name="Normal 26 40" xfId="2612"/>
    <cellStyle name="Normal 26 41" xfId="2613"/>
    <cellStyle name="Normal 26 42" xfId="2614"/>
    <cellStyle name="Normal 26 43" xfId="2615"/>
    <cellStyle name="Normal 26 44" xfId="2616"/>
    <cellStyle name="Normal 26 45" xfId="2617"/>
    <cellStyle name="Normal 26 46" xfId="2618"/>
    <cellStyle name="Normal 26 47" xfId="2619"/>
    <cellStyle name="Normal 26 48" xfId="2620"/>
    <cellStyle name="Normal 26 49" xfId="2621"/>
    <cellStyle name="Normal 26 5" xfId="2622"/>
    <cellStyle name="Normal 26 50" xfId="2623"/>
    <cellStyle name="Normal 26 51" xfId="2624"/>
    <cellStyle name="Normal 26 52" xfId="2625"/>
    <cellStyle name="Normal 26 53" xfId="2626"/>
    <cellStyle name="Normal 26 54" xfId="2627"/>
    <cellStyle name="Normal 26 55" xfId="2628"/>
    <cellStyle name="Normal 26 56" xfId="2629"/>
    <cellStyle name="Normal 26 57" xfId="2630"/>
    <cellStyle name="Normal 26 58" xfId="2631"/>
    <cellStyle name="Normal 26 59" xfId="2632"/>
    <cellStyle name="Normal 26 6" xfId="2633"/>
    <cellStyle name="Normal 26 60" xfId="2634"/>
    <cellStyle name="Normal 26 61" xfId="2635"/>
    <cellStyle name="Normal 26 62" xfId="2636"/>
    <cellStyle name="Normal 26 63" xfId="2637"/>
    <cellStyle name="Normal 26 64" xfId="2638"/>
    <cellStyle name="Normal 26 65" xfId="2639"/>
    <cellStyle name="Normal 26 66" xfId="2640"/>
    <cellStyle name="Normal 26 67" xfId="2641"/>
    <cellStyle name="Normal 26 68" xfId="2642"/>
    <cellStyle name="Normal 26 69" xfId="2643"/>
    <cellStyle name="Normal 26 7" xfId="2644"/>
    <cellStyle name="Normal 26 70" xfId="2645"/>
    <cellStyle name="Normal 26 71" xfId="2646"/>
    <cellStyle name="Normal 26 72" xfId="2647"/>
    <cellStyle name="Normal 26 73" xfId="2648"/>
    <cellStyle name="Normal 26 74" xfId="2649"/>
    <cellStyle name="Normal 26 75" xfId="2650"/>
    <cellStyle name="Normal 26 76" xfId="2651"/>
    <cellStyle name="Normal 26 77" xfId="2652"/>
    <cellStyle name="Normal 26 78" xfId="2653"/>
    <cellStyle name="Normal 26 79" xfId="2654"/>
    <cellStyle name="Normal 26 8" xfId="2655"/>
    <cellStyle name="Normal 26 80" xfId="2656"/>
    <cellStyle name="Normal 26 81" xfId="2657"/>
    <cellStyle name="Normal 26 82" xfId="2658"/>
    <cellStyle name="Normal 26 83" xfId="2659"/>
    <cellStyle name="Normal 26 84" xfId="2660"/>
    <cellStyle name="Normal 26 85" xfId="2661"/>
    <cellStyle name="Normal 26 86" xfId="2662"/>
    <cellStyle name="Normal 26 87" xfId="2663"/>
    <cellStyle name="Normal 26 88" xfId="2664"/>
    <cellStyle name="Normal 26 89" xfId="2665"/>
    <cellStyle name="Normal 26 9" xfId="2666"/>
    <cellStyle name="Normal 26 90" xfId="2667"/>
    <cellStyle name="Normal 26 91" xfId="2668"/>
    <cellStyle name="Normal 26 92" xfId="2669"/>
    <cellStyle name="Normal 26 93" xfId="2670"/>
    <cellStyle name="Normal 26 94" xfId="2671"/>
    <cellStyle name="Normal 26 95" xfId="2672"/>
    <cellStyle name="Normal 26 96" xfId="2673"/>
    <cellStyle name="Normal 26 97" xfId="2674"/>
    <cellStyle name="Normal 26 98" xfId="2675"/>
    <cellStyle name="Normal 26 99" xfId="2676"/>
    <cellStyle name="Normal 27" xfId="2677"/>
    <cellStyle name="Normal 27 10" xfId="2678"/>
    <cellStyle name="Normal 27 100" xfId="2679"/>
    <cellStyle name="Normal 27 101" xfId="2680"/>
    <cellStyle name="Normal 27 102" xfId="2681"/>
    <cellStyle name="Normal 27 103" xfId="2682"/>
    <cellStyle name="Normal 27 104" xfId="2683"/>
    <cellStyle name="Normal 27 105" xfId="2684"/>
    <cellStyle name="Normal 27 106" xfId="2685"/>
    <cellStyle name="Normal 27 107" xfId="2686"/>
    <cellStyle name="Normal 27 108" xfId="2687"/>
    <cellStyle name="Normal 27 109" xfId="2688"/>
    <cellStyle name="Normal 27 11" xfId="2689"/>
    <cellStyle name="Normal 27 12" xfId="2690"/>
    <cellStyle name="Normal 27 13" xfId="2691"/>
    <cellStyle name="Normal 27 14" xfId="2692"/>
    <cellStyle name="Normal 27 15" xfId="2693"/>
    <cellStyle name="Normal 27 16" xfId="2694"/>
    <cellStyle name="Normal 27 17" xfId="2695"/>
    <cellStyle name="Normal 27 18" xfId="2696"/>
    <cellStyle name="Normal 27 19" xfId="2697"/>
    <cellStyle name="Normal 27 2" xfId="2698"/>
    <cellStyle name="Normal 27 20" xfId="2699"/>
    <cellStyle name="Normal 27 21" xfId="2700"/>
    <cellStyle name="Normal 27 22" xfId="2701"/>
    <cellStyle name="Normal 27 23" xfId="2702"/>
    <cellStyle name="Normal 27 24" xfId="2703"/>
    <cellStyle name="Normal 27 25" xfId="2704"/>
    <cellStyle name="Normal 27 26" xfId="2705"/>
    <cellStyle name="Normal 27 27" xfId="2706"/>
    <cellStyle name="Normal 27 28" xfId="2707"/>
    <cellStyle name="Normal 27 29" xfId="2708"/>
    <cellStyle name="Normal 27 3" xfId="2709"/>
    <cellStyle name="Normal 27 30" xfId="2710"/>
    <cellStyle name="Normal 27 31" xfId="2711"/>
    <cellStyle name="Normal 27 32" xfId="2712"/>
    <cellStyle name="Normal 27 33" xfId="2713"/>
    <cellStyle name="Normal 27 34" xfId="2714"/>
    <cellStyle name="Normal 27 35" xfId="2715"/>
    <cellStyle name="Normal 27 36" xfId="2716"/>
    <cellStyle name="Normal 27 37" xfId="2717"/>
    <cellStyle name="Normal 27 38" xfId="2718"/>
    <cellStyle name="Normal 27 39" xfId="2719"/>
    <cellStyle name="Normal 27 4" xfId="2720"/>
    <cellStyle name="Normal 27 40" xfId="2721"/>
    <cellStyle name="Normal 27 41" xfId="2722"/>
    <cellStyle name="Normal 27 42" xfId="2723"/>
    <cellStyle name="Normal 27 43" xfId="2724"/>
    <cellStyle name="Normal 27 44" xfId="2725"/>
    <cellStyle name="Normal 27 45" xfId="2726"/>
    <cellStyle name="Normal 27 46" xfId="2727"/>
    <cellStyle name="Normal 27 47" xfId="2728"/>
    <cellStyle name="Normal 27 48" xfId="2729"/>
    <cellStyle name="Normal 27 49" xfId="2730"/>
    <cellStyle name="Normal 27 5" xfId="2731"/>
    <cellStyle name="Normal 27 50" xfId="2732"/>
    <cellStyle name="Normal 27 51" xfId="2733"/>
    <cellStyle name="Normal 27 52" xfId="2734"/>
    <cellStyle name="Normal 27 53" xfId="2735"/>
    <cellStyle name="Normal 27 54" xfId="2736"/>
    <cellStyle name="Normal 27 55" xfId="2737"/>
    <cellStyle name="Normal 27 56" xfId="2738"/>
    <cellStyle name="Normal 27 57" xfId="2739"/>
    <cellStyle name="Normal 27 58" xfId="2740"/>
    <cellStyle name="Normal 27 59" xfId="2741"/>
    <cellStyle name="Normal 27 6" xfId="2742"/>
    <cellStyle name="Normal 27 60" xfId="2743"/>
    <cellStyle name="Normal 27 61" xfId="2744"/>
    <cellStyle name="Normal 27 62" xfId="2745"/>
    <cellStyle name="Normal 27 63" xfId="2746"/>
    <cellStyle name="Normal 27 64" xfId="2747"/>
    <cellStyle name="Normal 27 65" xfId="2748"/>
    <cellStyle name="Normal 27 66" xfId="2749"/>
    <cellStyle name="Normal 27 67" xfId="2750"/>
    <cellStyle name="Normal 27 68" xfId="2751"/>
    <cellStyle name="Normal 27 69" xfId="2752"/>
    <cellStyle name="Normal 27 7" xfId="2753"/>
    <cellStyle name="Normal 27 70" xfId="2754"/>
    <cellStyle name="Normal 27 71" xfId="2755"/>
    <cellStyle name="Normal 27 72" xfId="2756"/>
    <cellStyle name="Normal 27 73" xfId="2757"/>
    <cellStyle name="Normal 27 74" xfId="2758"/>
    <cellStyle name="Normal 27 75" xfId="2759"/>
    <cellStyle name="Normal 27 76" xfId="2760"/>
    <cellStyle name="Normal 27 77" xfId="2761"/>
    <cellStyle name="Normal 27 78" xfId="2762"/>
    <cellStyle name="Normal 27 79" xfId="2763"/>
    <cellStyle name="Normal 27 8" xfId="2764"/>
    <cellStyle name="Normal 27 80" xfId="2765"/>
    <cellStyle name="Normal 27 81" xfId="2766"/>
    <cellStyle name="Normal 27 82" xfId="2767"/>
    <cellStyle name="Normal 27 83" xfId="2768"/>
    <cellStyle name="Normal 27 84" xfId="2769"/>
    <cellStyle name="Normal 27 85" xfId="2770"/>
    <cellStyle name="Normal 27 86" xfId="2771"/>
    <cellStyle name="Normal 27 87" xfId="2772"/>
    <cellStyle name="Normal 27 88" xfId="2773"/>
    <cellStyle name="Normal 27 89" xfId="2774"/>
    <cellStyle name="Normal 27 9" xfId="2775"/>
    <cellStyle name="Normal 27 90" xfId="2776"/>
    <cellStyle name="Normal 27 91" xfId="2777"/>
    <cellStyle name="Normal 27 92" xfId="2778"/>
    <cellStyle name="Normal 27 93" xfId="2779"/>
    <cellStyle name="Normal 27 94" xfId="2780"/>
    <cellStyle name="Normal 27 95" xfId="2781"/>
    <cellStyle name="Normal 27 96" xfId="2782"/>
    <cellStyle name="Normal 27 97" xfId="2783"/>
    <cellStyle name="Normal 27 98" xfId="2784"/>
    <cellStyle name="Normal 27 99" xfId="2785"/>
    <cellStyle name="Normal 28" xfId="2786"/>
    <cellStyle name="Normal 28 10" xfId="2787"/>
    <cellStyle name="Normal 28 100" xfId="2788"/>
    <cellStyle name="Normal 28 101" xfId="2789"/>
    <cellStyle name="Normal 28 102" xfId="2790"/>
    <cellStyle name="Normal 28 103" xfId="2791"/>
    <cellStyle name="Normal 28 104" xfId="2792"/>
    <cellStyle name="Normal 28 105" xfId="2793"/>
    <cellStyle name="Normal 28 106" xfId="2794"/>
    <cellStyle name="Normal 28 107" xfId="2795"/>
    <cellStyle name="Normal 28 108" xfId="2796"/>
    <cellStyle name="Normal 28 109" xfId="2797"/>
    <cellStyle name="Normal 28 11" xfId="2798"/>
    <cellStyle name="Normal 28 12" xfId="2799"/>
    <cellStyle name="Normal 28 13" xfId="2800"/>
    <cellStyle name="Normal 28 14" xfId="2801"/>
    <cellStyle name="Normal 28 15" xfId="2802"/>
    <cellStyle name="Normal 28 16" xfId="2803"/>
    <cellStyle name="Normal 28 17" xfId="2804"/>
    <cellStyle name="Normal 28 18" xfId="2805"/>
    <cellStyle name="Normal 28 19" xfId="2806"/>
    <cellStyle name="Normal 28 2" xfId="2807"/>
    <cellStyle name="Normal 28 20" xfId="2808"/>
    <cellStyle name="Normal 28 21" xfId="2809"/>
    <cellStyle name="Normal 28 22" xfId="2810"/>
    <cellStyle name="Normal 28 23" xfId="2811"/>
    <cellStyle name="Normal 28 24" xfId="2812"/>
    <cellStyle name="Normal 28 25" xfId="2813"/>
    <cellStyle name="Normal 28 26" xfId="2814"/>
    <cellStyle name="Normal 28 27" xfId="2815"/>
    <cellStyle name="Normal 28 28" xfId="2816"/>
    <cellStyle name="Normal 28 29" xfId="2817"/>
    <cellStyle name="Normal 28 3" xfId="2818"/>
    <cellStyle name="Normal 28 30" xfId="2819"/>
    <cellStyle name="Normal 28 31" xfId="2820"/>
    <cellStyle name="Normal 28 32" xfId="2821"/>
    <cellStyle name="Normal 28 33" xfId="2822"/>
    <cellStyle name="Normal 28 34" xfId="2823"/>
    <cellStyle name="Normal 28 35" xfId="2824"/>
    <cellStyle name="Normal 28 36" xfId="2825"/>
    <cellStyle name="Normal 28 37" xfId="2826"/>
    <cellStyle name="Normal 28 38" xfId="2827"/>
    <cellStyle name="Normal 28 39" xfId="2828"/>
    <cellStyle name="Normal 28 4" xfId="2829"/>
    <cellStyle name="Normal 28 40" xfId="2830"/>
    <cellStyle name="Normal 28 41" xfId="2831"/>
    <cellStyle name="Normal 28 42" xfId="2832"/>
    <cellStyle name="Normal 28 43" xfId="2833"/>
    <cellStyle name="Normal 28 44" xfId="2834"/>
    <cellStyle name="Normal 28 45" xfId="2835"/>
    <cellStyle name="Normal 28 46" xfId="2836"/>
    <cellStyle name="Normal 28 47" xfId="2837"/>
    <cellStyle name="Normal 28 48" xfId="2838"/>
    <cellStyle name="Normal 28 49" xfId="2839"/>
    <cellStyle name="Normal 28 5" xfId="2840"/>
    <cellStyle name="Normal 28 50" xfId="2841"/>
    <cellStyle name="Normal 28 51" xfId="2842"/>
    <cellStyle name="Normal 28 52" xfId="2843"/>
    <cellStyle name="Normal 28 53" xfId="2844"/>
    <cellStyle name="Normal 28 54" xfId="2845"/>
    <cellStyle name="Normal 28 55" xfId="2846"/>
    <cellStyle name="Normal 28 56" xfId="2847"/>
    <cellStyle name="Normal 28 57" xfId="2848"/>
    <cellStyle name="Normal 28 58" xfId="2849"/>
    <cellStyle name="Normal 28 59" xfId="2850"/>
    <cellStyle name="Normal 28 6" xfId="2851"/>
    <cellStyle name="Normal 28 60" xfId="2852"/>
    <cellStyle name="Normal 28 61" xfId="2853"/>
    <cellStyle name="Normal 28 62" xfId="2854"/>
    <cellStyle name="Normal 28 63" xfId="2855"/>
    <cellStyle name="Normal 28 64" xfId="2856"/>
    <cellStyle name="Normal 28 65" xfId="2857"/>
    <cellStyle name="Normal 28 66" xfId="2858"/>
    <cellStyle name="Normal 28 67" xfId="2859"/>
    <cellStyle name="Normal 28 68" xfId="2860"/>
    <cellStyle name="Normal 28 69" xfId="2861"/>
    <cellStyle name="Normal 28 7" xfId="2862"/>
    <cellStyle name="Normal 28 70" xfId="2863"/>
    <cellStyle name="Normal 28 71" xfId="2864"/>
    <cellStyle name="Normal 28 72" xfId="2865"/>
    <cellStyle name="Normal 28 73" xfId="2866"/>
    <cellStyle name="Normal 28 74" xfId="2867"/>
    <cellStyle name="Normal 28 75" xfId="2868"/>
    <cellStyle name="Normal 28 76" xfId="2869"/>
    <cellStyle name="Normal 28 77" xfId="2870"/>
    <cellStyle name="Normal 28 78" xfId="2871"/>
    <cellStyle name="Normal 28 79" xfId="2872"/>
    <cellStyle name="Normal 28 8" xfId="2873"/>
    <cellStyle name="Normal 28 80" xfId="2874"/>
    <cellStyle name="Normal 28 81" xfId="2875"/>
    <cellStyle name="Normal 28 82" xfId="2876"/>
    <cellStyle name="Normal 28 83" xfId="2877"/>
    <cellStyle name="Normal 28 84" xfId="2878"/>
    <cellStyle name="Normal 28 85" xfId="2879"/>
    <cellStyle name="Normal 28 86" xfId="2880"/>
    <cellStyle name="Normal 28 87" xfId="2881"/>
    <cellStyle name="Normal 28 88" xfId="2882"/>
    <cellStyle name="Normal 28 89" xfId="2883"/>
    <cellStyle name="Normal 28 9" xfId="2884"/>
    <cellStyle name="Normal 28 90" xfId="2885"/>
    <cellStyle name="Normal 28 91" xfId="2886"/>
    <cellStyle name="Normal 28 92" xfId="2887"/>
    <cellStyle name="Normal 28 93" xfId="2888"/>
    <cellStyle name="Normal 28 94" xfId="2889"/>
    <cellStyle name="Normal 28 95" xfId="2890"/>
    <cellStyle name="Normal 28 96" xfId="2891"/>
    <cellStyle name="Normal 28 97" xfId="2892"/>
    <cellStyle name="Normal 28 98" xfId="2893"/>
    <cellStyle name="Normal 28 99" xfId="2894"/>
    <cellStyle name="Normal 29" xfId="2895"/>
    <cellStyle name="Normal 29 10" xfId="2896"/>
    <cellStyle name="Normal 29 100" xfId="2897"/>
    <cellStyle name="Normal 29 101" xfId="2898"/>
    <cellStyle name="Normal 29 102" xfId="2899"/>
    <cellStyle name="Normal 29 103" xfId="2900"/>
    <cellStyle name="Normal 29 104" xfId="2901"/>
    <cellStyle name="Normal 29 105" xfId="2902"/>
    <cellStyle name="Normal 29 106" xfId="2903"/>
    <cellStyle name="Normal 29 107" xfId="2904"/>
    <cellStyle name="Normal 29 108" xfId="2905"/>
    <cellStyle name="Normal 29 109" xfId="2906"/>
    <cellStyle name="Normal 29 11" xfId="2907"/>
    <cellStyle name="Normal 29 12" xfId="2908"/>
    <cellStyle name="Normal 29 13" xfId="2909"/>
    <cellStyle name="Normal 29 14" xfId="2910"/>
    <cellStyle name="Normal 29 15" xfId="2911"/>
    <cellStyle name="Normal 29 16" xfId="2912"/>
    <cellStyle name="Normal 29 17" xfId="2913"/>
    <cellStyle name="Normal 29 18" xfId="2914"/>
    <cellStyle name="Normal 29 19" xfId="2915"/>
    <cellStyle name="Normal 29 2" xfId="2916"/>
    <cellStyle name="Normal 29 20" xfId="2917"/>
    <cellStyle name="Normal 29 21" xfId="2918"/>
    <cellStyle name="Normal 29 22" xfId="2919"/>
    <cellStyle name="Normal 29 23" xfId="2920"/>
    <cellStyle name="Normal 29 24" xfId="2921"/>
    <cellStyle name="Normal 29 25" xfId="2922"/>
    <cellStyle name="Normal 29 26" xfId="2923"/>
    <cellStyle name="Normal 29 27" xfId="2924"/>
    <cellStyle name="Normal 29 28" xfId="2925"/>
    <cellStyle name="Normal 29 29" xfId="2926"/>
    <cellStyle name="Normal 29 3" xfId="2927"/>
    <cellStyle name="Normal 29 30" xfId="2928"/>
    <cellStyle name="Normal 29 31" xfId="2929"/>
    <cellStyle name="Normal 29 32" xfId="2930"/>
    <cellStyle name="Normal 29 33" xfId="2931"/>
    <cellStyle name="Normal 29 34" xfId="2932"/>
    <cellStyle name="Normal 29 35" xfId="2933"/>
    <cellStyle name="Normal 29 36" xfId="2934"/>
    <cellStyle name="Normal 29 37" xfId="2935"/>
    <cellStyle name="Normal 29 38" xfId="2936"/>
    <cellStyle name="Normal 29 39" xfId="2937"/>
    <cellStyle name="Normal 29 4" xfId="2938"/>
    <cellStyle name="Normal 29 40" xfId="2939"/>
    <cellStyle name="Normal 29 41" xfId="2940"/>
    <cellStyle name="Normal 29 42" xfId="2941"/>
    <cellStyle name="Normal 29 43" xfId="2942"/>
    <cellStyle name="Normal 29 44" xfId="2943"/>
    <cellStyle name="Normal 29 45" xfId="2944"/>
    <cellStyle name="Normal 29 46" xfId="2945"/>
    <cellStyle name="Normal 29 47" xfId="2946"/>
    <cellStyle name="Normal 29 48" xfId="2947"/>
    <cellStyle name="Normal 29 49" xfId="2948"/>
    <cellStyle name="Normal 29 5" xfId="2949"/>
    <cellStyle name="Normal 29 50" xfId="2950"/>
    <cellStyle name="Normal 29 51" xfId="2951"/>
    <cellStyle name="Normal 29 52" xfId="2952"/>
    <cellStyle name="Normal 29 53" xfId="2953"/>
    <cellStyle name="Normal 29 54" xfId="2954"/>
    <cellStyle name="Normal 29 55" xfId="2955"/>
    <cellStyle name="Normal 29 56" xfId="2956"/>
    <cellStyle name="Normal 29 57" xfId="2957"/>
    <cellStyle name="Normal 29 58" xfId="2958"/>
    <cellStyle name="Normal 29 59" xfId="2959"/>
    <cellStyle name="Normal 29 6" xfId="2960"/>
    <cellStyle name="Normal 29 60" xfId="2961"/>
    <cellStyle name="Normal 29 61" xfId="2962"/>
    <cellStyle name="Normal 29 62" xfId="2963"/>
    <cellStyle name="Normal 29 63" xfId="2964"/>
    <cellStyle name="Normal 29 64" xfId="2965"/>
    <cellStyle name="Normal 29 65" xfId="2966"/>
    <cellStyle name="Normal 29 66" xfId="2967"/>
    <cellStyle name="Normal 29 67" xfId="2968"/>
    <cellStyle name="Normal 29 68" xfId="2969"/>
    <cellStyle name="Normal 29 69" xfId="2970"/>
    <cellStyle name="Normal 29 7" xfId="2971"/>
    <cellStyle name="Normal 29 70" xfId="2972"/>
    <cellStyle name="Normal 29 71" xfId="2973"/>
    <cellStyle name="Normal 29 72" xfId="2974"/>
    <cellStyle name="Normal 29 73" xfId="2975"/>
    <cellStyle name="Normal 29 74" xfId="2976"/>
    <cellStyle name="Normal 29 75" xfId="2977"/>
    <cellStyle name="Normal 29 76" xfId="2978"/>
    <cellStyle name="Normal 29 77" xfId="2979"/>
    <cellStyle name="Normal 29 78" xfId="2980"/>
    <cellStyle name="Normal 29 79" xfId="2981"/>
    <cellStyle name="Normal 29 8" xfId="2982"/>
    <cellStyle name="Normal 29 80" xfId="2983"/>
    <cellStyle name="Normal 29 81" xfId="2984"/>
    <cellStyle name="Normal 29 82" xfId="2985"/>
    <cellStyle name="Normal 29 83" xfId="2986"/>
    <cellStyle name="Normal 29 84" xfId="2987"/>
    <cellStyle name="Normal 29 85" xfId="2988"/>
    <cellStyle name="Normal 29 86" xfId="2989"/>
    <cellStyle name="Normal 29 87" xfId="2990"/>
    <cellStyle name="Normal 29 88" xfId="2991"/>
    <cellStyle name="Normal 29 89" xfId="2992"/>
    <cellStyle name="Normal 29 9" xfId="2993"/>
    <cellStyle name="Normal 29 90" xfId="2994"/>
    <cellStyle name="Normal 29 91" xfId="2995"/>
    <cellStyle name="Normal 29 92" xfId="2996"/>
    <cellStyle name="Normal 29 93" xfId="2997"/>
    <cellStyle name="Normal 29 94" xfId="2998"/>
    <cellStyle name="Normal 29 95" xfId="2999"/>
    <cellStyle name="Normal 29 96" xfId="3000"/>
    <cellStyle name="Normal 29 97" xfId="3001"/>
    <cellStyle name="Normal 29 98" xfId="3002"/>
    <cellStyle name="Normal 29 99" xfId="3003"/>
    <cellStyle name="Normal 3" xfId="7"/>
    <cellStyle name="Normal-- 3" xfId="4470"/>
    <cellStyle name="Normal 3 10" xfId="3004"/>
    <cellStyle name="Normal 3 11" xfId="3005"/>
    <cellStyle name="Normal 3 12" xfId="3006"/>
    <cellStyle name="Normal 3 13" xfId="3007"/>
    <cellStyle name="Normal 3 14" xfId="3008"/>
    <cellStyle name="Normal 3 15" xfId="3009"/>
    <cellStyle name="Normal 3 16" xfId="3010"/>
    <cellStyle name="Normal 3 17" xfId="3011"/>
    <cellStyle name="Normal 3 18" xfId="3012"/>
    <cellStyle name="Normal 3 19" xfId="3013"/>
    <cellStyle name="Normal 3 2" xfId="52"/>
    <cellStyle name="Normal 3 2 2" xfId="3014"/>
    <cellStyle name="Normal 3 2 2 2" xfId="3015"/>
    <cellStyle name="Normal 3 2 3" xfId="3016"/>
    <cellStyle name="Normal 3 2 4" xfId="3017"/>
    <cellStyle name="Normal 3 20" xfId="3018"/>
    <cellStyle name="Normal 3 21" xfId="3019"/>
    <cellStyle name="Normal 3 22" xfId="3020"/>
    <cellStyle name="Normal 3 22 2" xfId="3021"/>
    <cellStyle name="Normal 3 22 2 2" xfId="3022"/>
    <cellStyle name="Normal 3 22 2 2 2" xfId="3023"/>
    <cellStyle name="Normal 3 22 2 3" xfId="3024"/>
    <cellStyle name="Normal 3 22 3" xfId="3025"/>
    <cellStyle name="Normal 3 22 3 2" xfId="3026"/>
    <cellStyle name="Normal 3 22 4" xfId="3027"/>
    <cellStyle name="Normal 3 23" xfId="3028"/>
    <cellStyle name="Normal 3 24" xfId="3029"/>
    <cellStyle name="Normal 3 24 2" xfId="3030"/>
    <cellStyle name="Normal 3 24 2 2" xfId="3031"/>
    <cellStyle name="Normal 3 24 3" xfId="3032"/>
    <cellStyle name="Normal 3 25" xfId="3033"/>
    <cellStyle name="Normal 3 26" xfId="3034"/>
    <cellStyle name="Normal 3 27" xfId="3035"/>
    <cellStyle name="Normal 3 28" xfId="3036"/>
    <cellStyle name="Normal 3 29" xfId="3037"/>
    <cellStyle name="Normal 3 3" xfId="3038"/>
    <cellStyle name="Normal 3 3 2" xfId="3039"/>
    <cellStyle name="Normal 3 3 3" xfId="3040"/>
    <cellStyle name="Normal 3 3 4" xfId="3041"/>
    <cellStyle name="Normal 3 30" xfId="3042"/>
    <cellStyle name="Normal 3 31" xfId="3043"/>
    <cellStyle name="Normal 3 32" xfId="3044"/>
    <cellStyle name="Normal 3 33" xfId="3045"/>
    <cellStyle name="Normal 3 34" xfId="3046"/>
    <cellStyle name="Normal 3 35" xfId="3047"/>
    <cellStyle name="Normal 3 36" xfId="3048"/>
    <cellStyle name="Normal 3 37" xfId="3049"/>
    <cellStyle name="Normal 3 38" xfId="3050"/>
    <cellStyle name="Normal 3 39" xfId="3051"/>
    <cellStyle name="Normal 3 39 2" xfId="3052"/>
    <cellStyle name="Normal 3 4" xfId="3053"/>
    <cellStyle name="Normal 3 4 2" xfId="3054"/>
    <cellStyle name="Normal 3 4 3" xfId="3055"/>
    <cellStyle name="Normal 3 40" xfId="3056"/>
    <cellStyle name="Normal 3 41" xfId="3057"/>
    <cellStyle name="Normal 3 42" xfId="3058"/>
    <cellStyle name="Normal 3 43" xfId="3059"/>
    <cellStyle name="Normal 3 44" xfId="3060"/>
    <cellStyle name="Normal 3 45" xfId="3061"/>
    <cellStyle name="Normal 3 46" xfId="3062"/>
    <cellStyle name="Normal 3 47" xfId="3063"/>
    <cellStyle name="Normal 3 48" xfId="3064"/>
    <cellStyle name="Normal 3 49" xfId="3065"/>
    <cellStyle name="Normal 3 5" xfId="3066"/>
    <cellStyle name="Normal 3 5 2" xfId="3067"/>
    <cellStyle name="Normal 3 50" xfId="3068"/>
    <cellStyle name="Normal 3 51" xfId="3069"/>
    <cellStyle name="Normal 3 52" xfId="3070"/>
    <cellStyle name="Normal 3 53" xfId="3071"/>
    <cellStyle name="Normal 3 6" xfId="3072"/>
    <cellStyle name="Normal 3 7" xfId="3073"/>
    <cellStyle name="Normal 3 8" xfId="3074"/>
    <cellStyle name="Normal 3 9" xfId="3075"/>
    <cellStyle name="Normal 30" xfId="3076"/>
    <cellStyle name="Normal 30 10" xfId="3077"/>
    <cellStyle name="Normal 30 100" xfId="3078"/>
    <cellStyle name="Normal 30 101" xfId="3079"/>
    <cellStyle name="Normal 30 102" xfId="3080"/>
    <cellStyle name="Normal 30 103" xfId="3081"/>
    <cellStyle name="Normal 30 104" xfId="3082"/>
    <cellStyle name="Normal 30 105" xfId="3083"/>
    <cellStyle name="Normal 30 106" xfId="3084"/>
    <cellStyle name="Normal 30 107" xfId="3085"/>
    <cellStyle name="Normal 30 108" xfId="3086"/>
    <cellStyle name="Normal 30 109" xfId="3087"/>
    <cellStyle name="Normal 30 11" xfId="3088"/>
    <cellStyle name="Normal 30 12" xfId="3089"/>
    <cellStyle name="Normal 30 13" xfId="3090"/>
    <cellStyle name="Normal 30 14" xfId="3091"/>
    <cellStyle name="Normal 30 15" xfId="3092"/>
    <cellStyle name="Normal 30 16" xfId="3093"/>
    <cellStyle name="Normal 30 17" xfId="3094"/>
    <cellStyle name="Normal 30 18" xfId="3095"/>
    <cellStyle name="Normal 30 19" xfId="3096"/>
    <cellStyle name="Normal 30 2" xfId="3097"/>
    <cellStyle name="Normal 30 20" xfId="3098"/>
    <cellStyle name="Normal 30 21" xfId="3099"/>
    <cellStyle name="Normal 30 22" xfId="3100"/>
    <cellStyle name="Normal 30 23" xfId="3101"/>
    <cellStyle name="Normal 30 24" xfId="3102"/>
    <cellStyle name="Normal 30 25" xfId="3103"/>
    <cellStyle name="Normal 30 26" xfId="3104"/>
    <cellStyle name="Normal 30 27" xfId="3105"/>
    <cellStyle name="Normal 30 28" xfId="3106"/>
    <cellStyle name="Normal 30 29" xfId="3107"/>
    <cellStyle name="Normal 30 3" xfId="3108"/>
    <cellStyle name="Normal 30 30" xfId="3109"/>
    <cellStyle name="Normal 30 31" xfId="3110"/>
    <cellStyle name="Normal 30 32" xfId="3111"/>
    <cellStyle name="Normal 30 33" xfId="3112"/>
    <cellStyle name="Normal 30 34" xfId="3113"/>
    <cellStyle name="Normal 30 35" xfId="3114"/>
    <cellStyle name="Normal 30 36" xfId="3115"/>
    <cellStyle name="Normal 30 37" xfId="3116"/>
    <cellStyle name="Normal 30 38" xfId="3117"/>
    <cellStyle name="Normal 30 39" xfId="3118"/>
    <cellStyle name="Normal 30 4" xfId="3119"/>
    <cellStyle name="Normal 30 40" xfId="3120"/>
    <cellStyle name="Normal 30 41" xfId="3121"/>
    <cellStyle name="Normal 30 42" xfId="3122"/>
    <cellStyle name="Normal 30 43" xfId="3123"/>
    <cellStyle name="Normal 30 44" xfId="3124"/>
    <cellStyle name="Normal 30 45" xfId="3125"/>
    <cellStyle name="Normal 30 46" xfId="3126"/>
    <cellStyle name="Normal 30 47" xfId="3127"/>
    <cellStyle name="Normal 30 48" xfId="3128"/>
    <cellStyle name="Normal 30 49" xfId="3129"/>
    <cellStyle name="Normal 30 5" xfId="3130"/>
    <cellStyle name="Normal 30 50" xfId="3131"/>
    <cellStyle name="Normal 30 51" xfId="3132"/>
    <cellStyle name="Normal 30 52" xfId="3133"/>
    <cellStyle name="Normal 30 53" xfId="3134"/>
    <cellStyle name="Normal 30 54" xfId="3135"/>
    <cellStyle name="Normal 30 55" xfId="3136"/>
    <cellStyle name="Normal 30 56" xfId="3137"/>
    <cellStyle name="Normal 30 57" xfId="3138"/>
    <cellStyle name="Normal 30 58" xfId="3139"/>
    <cellStyle name="Normal 30 59" xfId="3140"/>
    <cellStyle name="Normal 30 6" xfId="3141"/>
    <cellStyle name="Normal 30 60" xfId="3142"/>
    <cellStyle name="Normal 30 61" xfId="3143"/>
    <cellStyle name="Normal 30 62" xfId="3144"/>
    <cellStyle name="Normal 30 63" xfId="3145"/>
    <cellStyle name="Normal 30 64" xfId="3146"/>
    <cellStyle name="Normal 30 65" xfId="3147"/>
    <cellStyle name="Normal 30 66" xfId="3148"/>
    <cellStyle name="Normal 30 67" xfId="3149"/>
    <cellStyle name="Normal 30 68" xfId="3150"/>
    <cellStyle name="Normal 30 69" xfId="3151"/>
    <cellStyle name="Normal 30 7" xfId="3152"/>
    <cellStyle name="Normal 30 70" xfId="3153"/>
    <cellStyle name="Normal 30 71" xfId="3154"/>
    <cellStyle name="Normal 30 72" xfId="3155"/>
    <cellStyle name="Normal 30 73" xfId="3156"/>
    <cellStyle name="Normal 30 74" xfId="3157"/>
    <cellStyle name="Normal 30 75" xfId="3158"/>
    <cellStyle name="Normal 30 76" xfId="3159"/>
    <cellStyle name="Normal 30 77" xfId="3160"/>
    <cellStyle name="Normal 30 78" xfId="3161"/>
    <cellStyle name="Normal 30 79" xfId="3162"/>
    <cellStyle name="Normal 30 8" xfId="3163"/>
    <cellStyle name="Normal 30 80" xfId="3164"/>
    <cellStyle name="Normal 30 81" xfId="3165"/>
    <cellStyle name="Normal 30 82" xfId="3166"/>
    <cellStyle name="Normal 30 83" xfId="3167"/>
    <cellStyle name="Normal 30 84" xfId="3168"/>
    <cellStyle name="Normal 30 85" xfId="3169"/>
    <cellStyle name="Normal 30 86" xfId="3170"/>
    <cellStyle name="Normal 30 87" xfId="3171"/>
    <cellStyle name="Normal 30 88" xfId="3172"/>
    <cellStyle name="Normal 30 89" xfId="3173"/>
    <cellStyle name="Normal 30 9" xfId="3174"/>
    <cellStyle name="Normal 30 90" xfId="3175"/>
    <cellStyle name="Normal 30 91" xfId="3176"/>
    <cellStyle name="Normal 30 92" xfId="3177"/>
    <cellStyle name="Normal 30 93" xfId="3178"/>
    <cellStyle name="Normal 30 94" xfId="3179"/>
    <cellStyle name="Normal 30 95" xfId="3180"/>
    <cellStyle name="Normal 30 96" xfId="3181"/>
    <cellStyle name="Normal 30 97" xfId="3182"/>
    <cellStyle name="Normal 30 98" xfId="3183"/>
    <cellStyle name="Normal 30 99" xfId="3184"/>
    <cellStyle name="Normal 31" xfId="3185"/>
    <cellStyle name="Normal 31 10" xfId="3186"/>
    <cellStyle name="Normal 31 100" xfId="3187"/>
    <cellStyle name="Normal 31 101" xfId="3188"/>
    <cellStyle name="Normal 31 102" xfId="3189"/>
    <cellStyle name="Normal 31 103" xfId="3190"/>
    <cellStyle name="Normal 31 104" xfId="3191"/>
    <cellStyle name="Normal 31 105" xfId="3192"/>
    <cellStyle name="Normal 31 106" xfId="3193"/>
    <cellStyle name="Normal 31 107" xfId="3194"/>
    <cellStyle name="Normal 31 108" xfId="3195"/>
    <cellStyle name="Normal 31 109" xfId="3196"/>
    <cellStyle name="Normal 31 11" xfId="3197"/>
    <cellStyle name="Normal 31 12" xfId="3198"/>
    <cellStyle name="Normal 31 13" xfId="3199"/>
    <cellStyle name="Normal 31 14" xfId="3200"/>
    <cellStyle name="Normal 31 15" xfId="3201"/>
    <cellStyle name="Normal 31 16" xfId="3202"/>
    <cellStyle name="Normal 31 17" xfId="3203"/>
    <cellStyle name="Normal 31 18" xfId="3204"/>
    <cellStyle name="Normal 31 19" xfId="3205"/>
    <cellStyle name="Normal 31 2" xfId="3206"/>
    <cellStyle name="Normal 31 20" xfId="3207"/>
    <cellStyle name="Normal 31 21" xfId="3208"/>
    <cellStyle name="Normal 31 22" xfId="3209"/>
    <cellStyle name="Normal 31 23" xfId="3210"/>
    <cellStyle name="Normal 31 24" xfId="3211"/>
    <cellStyle name="Normal 31 25" xfId="3212"/>
    <cellStyle name="Normal 31 26" xfId="3213"/>
    <cellStyle name="Normal 31 27" xfId="3214"/>
    <cellStyle name="Normal 31 28" xfId="3215"/>
    <cellStyle name="Normal 31 29" xfId="3216"/>
    <cellStyle name="Normal 31 3" xfId="3217"/>
    <cellStyle name="Normal 31 30" xfId="3218"/>
    <cellStyle name="Normal 31 31" xfId="3219"/>
    <cellStyle name="Normal 31 32" xfId="3220"/>
    <cellStyle name="Normal 31 33" xfId="3221"/>
    <cellStyle name="Normal 31 34" xfId="3222"/>
    <cellStyle name="Normal 31 35" xfId="3223"/>
    <cellStyle name="Normal 31 36" xfId="3224"/>
    <cellStyle name="Normal 31 37" xfId="3225"/>
    <cellStyle name="Normal 31 38" xfId="3226"/>
    <cellStyle name="Normal 31 39" xfId="3227"/>
    <cellStyle name="Normal 31 4" xfId="3228"/>
    <cellStyle name="Normal 31 40" xfId="3229"/>
    <cellStyle name="Normal 31 41" xfId="3230"/>
    <cellStyle name="Normal 31 42" xfId="3231"/>
    <cellStyle name="Normal 31 43" xfId="3232"/>
    <cellStyle name="Normal 31 44" xfId="3233"/>
    <cellStyle name="Normal 31 45" xfId="3234"/>
    <cellStyle name="Normal 31 46" xfId="3235"/>
    <cellStyle name="Normal 31 47" xfId="3236"/>
    <cellStyle name="Normal 31 48" xfId="3237"/>
    <cellStyle name="Normal 31 49" xfId="3238"/>
    <cellStyle name="Normal 31 5" xfId="3239"/>
    <cellStyle name="Normal 31 50" xfId="3240"/>
    <cellStyle name="Normal 31 51" xfId="3241"/>
    <cellStyle name="Normal 31 52" xfId="3242"/>
    <cellStyle name="Normal 31 53" xfId="3243"/>
    <cellStyle name="Normal 31 54" xfId="3244"/>
    <cellStyle name="Normal 31 55" xfId="3245"/>
    <cellStyle name="Normal 31 56" xfId="3246"/>
    <cellStyle name="Normal 31 57" xfId="3247"/>
    <cellStyle name="Normal 31 58" xfId="3248"/>
    <cellStyle name="Normal 31 59" xfId="3249"/>
    <cellStyle name="Normal 31 6" xfId="3250"/>
    <cellStyle name="Normal 31 60" xfId="3251"/>
    <cellStyle name="Normal 31 61" xfId="3252"/>
    <cellStyle name="Normal 31 62" xfId="3253"/>
    <cellStyle name="Normal 31 63" xfId="3254"/>
    <cellStyle name="Normal 31 64" xfId="3255"/>
    <cellStyle name="Normal 31 65" xfId="3256"/>
    <cellStyle name="Normal 31 66" xfId="3257"/>
    <cellStyle name="Normal 31 67" xfId="3258"/>
    <cellStyle name="Normal 31 68" xfId="3259"/>
    <cellStyle name="Normal 31 69" xfId="3260"/>
    <cellStyle name="Normal 31 7" xfId="3261"/>
    <cellStyle name="Normal 31 70" xfId="3262"/>
    <cellStyle name="Normal 31 71" xfId="3263"/>
    <cellStyle name="Normal 31 72" xfId="3264"/>
    <cellStyle name="Normal 31 73" xfId="3265"/>
    <cellStyle name="Normal 31 74" xfId="3266"/>
    <cellStyle name="Normal 31 75" xfId="3267"/>
    <cellStyle name="Normal 31 76" xfId="3268"/>
    <cellStyle name="Normal 31 77" xfId="3269"/>
    <cellStyle name="Normal 31 78" xfId="3270"/>
    <cellStyle name="Normal 31 79" xfId="3271"/>
    <cellStyle name="Normal 31 8" xfId="3272"/>
    <cellStyle name="Normal 31 80" xfId="3273"/>
    <cellStyle name="Normal 31 81" xfId="3274"/>
    <cellStyle name="Normal 31 82" xfId="3275"/>
    <cellStyle name="Normal 31 83" xfId="3276"/>
    <cellStyle name="Normal 31 84" xfId="3277"/>
    <cellStyle name="Normal 31 85" xfId="3278"/>
    <cellStyle name="Normal 31 86" xfId="3279"/>
    <cellStyle name="Normal 31 87" xfId="3280"/>
    <cellStyle name="Normal 31 88" xfId="3281"/>
    <cellStyle name="Normal 31 89" xfId="3282"/>
    <cellStyle name="Normal 31 9" xfId="3283"/>
    <cellStyle name="Normal 31 90" xfId="3284"/>
    <cellStyle name="Normal 31 91" xfId="3285"/>
    <cellStyle name="Normal 31 92" xfId="3286"/>
    <cellStyle name="Normal 31 93" xfId="3287"/>
    <cellStyle name="Normal 31 94" xfId="3288"/>
    <cellStyle name="Normal 31 95" xfId="3289"/>
    <cellStyle name="Normal 31 96" xfId="3290"/>
    <cellStyle name="Normal 31 97" xfId="3291"/>
    <cellStyle name="Normal 31 98" xfId="3292"/>
    <cellStyle name="Normal 31 99" xfId="3293"/>
    <cellStyle name="Normal 32" xfId="3294"/>
    <cellStyle name="Normal 32 2" xfId="3295"/>
    <cellStyle name="Normal 33" xfId="3296"/>
    <cellStyle name="Normal 33 2" xfId="3297"/>
    <cellStyle name="Normal 34" xfId="3298"/>
    <cellStyle name="Normal 35" xfId="3299"/>
    <cellStyle name="Normal 35 10" xfId="3300"/>
    <cellStyle name="Normal 35 100" xfId="3301"/>
    <cellStyle name="Normal 35 101" xfId="3302"/>
    <cellStyle name="Normal 35 102" xfId="3303"/>
    <cellStyle name="Normal 35 103" xfId="3304"/>
    <cellStyle name="Normal 35 104" xfId="3305"/>
    <cellStyle name="Normal 35 105" xfId="3306"/>
    <cellStyle name="Normal 35 106" xfId="3307"/>
    <cellStyle name="Normal 35 107" xfId="3308"/>
    <cellStyle name="Normal 35 108" xfId="3309"/>
    <cellStyle name="Normal 35 109" xfId="3310"/>
    <cellStyle name="Normal 35 11" xfId="3311"/>
    <cellStyle name="Normal 35 12" xfId="3312"/>
    <cellStyle name="Normal 35 13" xfId="3313"/>
    <cellStyle name="Normal 35 14" xfId="3314"/>
    <cellStyle name="Normal 35 15" xfId="3315"/>
    <cellStyle name="Normal 35 16" xfId="3316"/>
    <cellStyle name="Normal 35 17" xfId="3317"/>
    <cellStyle name="Normal 35 18" xfId="3318"/>
    <cellStyle name="Normal 35 19" xfId="3319"/>
    <cellStyle name="Normal 35 2" xfId="3320"/>
    <cellStyle name="Normal 35 20" xfId="3321"/>
    <cellStyle name="Normal 35 21" xfId="3322"/>
    <cellStyle name="Normal 35 22" xfId="3323"/>
    <cellStyle name="Normal 35 23" xfId="3324"/>
    <cellStyle name="Normal 35 24" xfId="3325"/>
    <cellStyle name="Normal 35 25" xfId="3326"/>
    <cellStyle name="Normal 35 26" xfId="3327"/>
    <cellStyle name="Normal 35 27" xfId="3328"/>
    <cellStyle name="Normal 35 28" xfId="3329"/>
    <cellStyle name="Normal 35 29" xfId="3330"/>
    <cellStyle name="Normal 35 3" xfId="3331"/>
    <cellStyle name="Normal 35 30" xfId="3332"/>
    <cellStyle name="Normal 35 31" xfId="3333"/>
    <cellStyle name="Normal 35 32" xfId="3334"/>
    <cellStyle name="Normal 35 33" xfId="3335"/>
    <cellStyle name="Normal 35 34" xfId="3336"/>
    <cellStyle name="Normal 35 35" xfId="3337"/>
    <cellStyle name="Normal 35 36" xfId="3338"/>
    <cellStyle name="Normal 35 37" xfId="3339"/>
    <cellStyle name="Normal 35 38" xfId="3340"/>
    <cellStyle name="Normal 35 39" xfId="3341"/>
    <cellStyle name="Normal 35 4" xfId="3342"/>
    <cellStyle name="Normal 35 40" xfId="3343"/>
    <cellStyle name="Normal 35 41" xfId="3344"/>
    <cellStyle name="Normal 35 42" xfId="3345"/>
    <cellStyle name="Normal 35 43" xfId="3346"/>
    <cellStyle name="Normal 35 44" xfId="3347"/>
    <cellStyle name="Normal 35 45" xfId="3348"/>
    <cellStyle name="Normal 35 46" xfId="3349"/>
    <cellStyle name="Normal 35 47" xfId="3350"/>
    <cellStyle name="Normal 35 48" xfId="3351"/>
    <cellStyle name="Normal 35 49" xfId="3352"/>
    <cellStyle name="Normal 35 5" xfId="3353"/>
    <cellStyle name="Normal 35 50" xfId="3354"/>
    <cellStyle name="Normal 35 51" xfId="3355"/>
    <cellStyle name="Normal 35 52" xfId="3356"/>
    <cellStyle name="Normal 35 53" xfId="3357"/>
    <cellStyle name="Normal 35 54" xfId="3358"/>
    <cellStyle name="Normal 35 55" xfId="3359"/>
    <cellStyle name="Normal 35 56" xfId="3360"/>
    <cellStyle name="Normal 35 57" xfId="3361"/>
    <cellStyle name="Normal 35 58" xfId="3362"/>
    <cellStyle name="Normal 35 59" xfId="3363"/>
    <cellStyle name="Normal 35 6" xfId="3364"/>
    <cellStyle name="Normal 35 60" xfId="3365"/>
    <cellStyle name="Normal 35 61" xfId="3366"/>
    <cellStyle name="Normal 35 62" xfId="3367"/>
    <cellStyle name="Normal 35 63" xfId="3368"/>
    <cellStyle name="Normal 35 64" xfId="3369"/>
    <cellStyle name="Normal 35 65" xfId="3370"/>
    <cellStyle name="Normal 35 66" xfId="3371"/>
    <cellStyle name="Normal 35 67" xfId="3372"/>
    <cellStyle name="Normal 35 68" xfId="3373"/>
    <cellStyle name="Normal 35 69" xfId="3374"/>
    <cellStyle name="Normal 35 7" xfId="3375"/>
    <cellStyle name="Normal 35 70" xfId="3376"/>
    <cellStyle name="Normal 35 71" xfId="3377"/>
    <cellStyle name="Normal 35 72" xfId="3378"/>
    <cellStyle name="Normal 35 73" xfId="3379"/>
    <cellStyle name="Normal 35 74" xfId="3380"/>
    <cellStyle name="Normal 35 75" xfId="3381"/>
    <cellStyle name="Normal 35 76" xfId="3382"/>
    <cellStyle name="Normal 35 77" xfId="3383"/>
    <cellStyle name="Normal 35 78" xfId="3384"/>
    <cellStyle name="Normal 35 79" xfId="3385"/>
    <cellStyle name="Normal 35 8" xfId="3386"/>
    <cellStyle name="Normal 35 80" xfId="3387"/>
    <cellStyle name="Normal 35 81" xfId="3388"/>
    <cellStyle name="Normal 35 82" xfId="3389"/>
    <cellStyle name="Normal 35 83" xfId="3390"/>
    <cellStyle name="Normal 35 84" xfId="3391"/>
    <cellStyle name="Normal 35 85" xfId="3392"/>
    <cellStyle name="Normal 35 86" xfId="3393"/>
    <cellStyle name="Normal 35 87" xfId="3394"/>
    <cellStyle name="Normal 35 88" xfId="3395"/>
    <cellStyle name="Normal 35 89" xfId="3396"/>
    <cellStyle name="Normal 35 9" xfId="3397"/>
    <cellStyle name="Normal 35 90" xfId="3398"/>
    <cellStyle name="Normal 35 91" xfId="3399"/>
    <cellStyle name="Normal 35 92" xfId="3400"/>
    <cellStyle name="Normal 35 93" xfId="3401"/>
    <cellStyle name="Normal 35 94" xfId="3402"/>
    <cellStyle name="Normal 35 95" xfId="3403"/>
    <cellStyle name="Normal 35 96" xfId="3404"/>
    <cellStyle name="Normal 35 97" xfId="3405"/>
    <cellStyle name="Normal 35 98" xfId="3406"/>
    <cellStyle name="Normal 35 99" xfId="3407"/>
    <cellStyle name="Normal 36" xfId="3408"/>
    <cellStyle name="Normal 36 10" xfId="3409"/>
    <cellStyle name="Normal 36 100" xfId="3410"/>
    <cellStyle name="Normal 36 101" xfId="3411"/>
    <cellStyle name="Normal 36 102" xfId="3412"/>
    <cellStyle name="Normal 36 103" xfId="3413"/>
    <cellStyle name="Normal 36 104" xfId="3414"/>
    <cellStyle name="Normal 36 105" xfId="3415"/>
    <cellStyle name="Normal 36 106" xfId="3416"/>
    <cellStyle name="Normal 36 107" xfId="3417"/>
    <cellStyle name="Normal 36 108" xfId="3418"/>
    <cellStyle name="Normal 36 109" xfId="3419"/>
    <cellStyle name="Normal 36 11" xfId="3420"/>
    <cellStyle name="Normal 36 12" xfId="3421"/>
    <cellStyle name="Normal 36 13" xfId="3422"/>
    <cellStyle name="Normal 36 14" xfId="3423"/>
    <cellStyle name="Normal 36 15" xfId="3424"/>
    <cellStyle name="Normal 36 16" xfId="3425"/>
    <cellStyle name="Normal 36 17" xfId="3426"/>
    <cellStyle name="Normal 36 18" xfId="3427"/>
    <cellStyle name="Normal 36 19" xfId="3428"/>
    <cellStyle name="Normal 36 2" xfId="3429"/>
    <cellStyle name="Normal 36 20" xfId="3430"/>
    <cellStyle name="Normal 36 21" xfId="3431"/>
    <cellStyle name="Normal 36 22" xfId="3432"/>
    <cellStyle name="Normal 36 23" xfId="3433"/>
    <cellStyle name="Normal 36 24" xfId="3434"/>
    <cellStyle name="Normal 36 25" xfId="3435"/>
    <cellStyle name="Normal 36 26" xfId="3436"/>
    <cellStyle name="Normal 36 27" xfId="3437"/>
    <cellStyle name="Normal 36 28" xfId="3438"/>
    <cellStyle name="Normal 36 29" xfId="3439"/>
    <cellStyle name="Normal 36 3" xfId="3440"/>
    <cellStyle name="Normal 36 30" xfId="3441"/>
    <cellStyle name="Normal 36 31" xfId="3442"/>
    <cellStyle name="Normal 36 32" xfId="3443"/>
    <cellStyle name="Normal 36 33" xfId="3444"/>
    <cellStyle name="Normal 36 34" xfId="3445"/>
    <cellStyle name="Normal 36 35" xfId="3446"/>
    <cellStyle name="Normal 36 36" xfId="3447"/>
    <cellStyle name="Normal 36 37" xfId="3448"/>
    <cellStyle name="Normal 36 38" xfId="3449"/>
    <cellStyle name="Normal 36 39" xfId="3450"/>
    <cellStyle name="Normal 36 4" xfId="3451"/>
    <cellStyle name="Normal 36 40" xfId="3452"/>
    <cellStyle name="Normal 36 41" xfId="3453"/>
    <cellStyle name="Normal 36 42" xfId="3454"/>
    <cellStyle name="Normal 36 43" xfId="3455"/>
    <cellStyle name="Normal 36 44" xfId="3456"/>
    <cellStyle name="Normal 36 45" xfId="3457"/>
    <cellStyle name="Normal 36 46" xfId="3458"/>
    <cellStyle name="Normal 36 47" xfId="3459"/>
    <cellStyle name="Normal 36 48" xfId="3460"/>
    <cellStyle name="Normal 36 49" xfId="3461"/>
    <cellStyle name="Normal 36 5" xfId="3462"/>
    <cellStyle name="Normal 36 50" xfId="3463"/>
    <cellStyle name="Normal 36 51" xfId="3464"/>
    <cellStyle name="Normal 36 52" xfId="3465"/>
    <cellStyle name="Normal 36 53" xfId="3466"/>
    <cellStyle name="Normal 36 54" xfId="3467"/>
    <cellStyle name="Normal 36 55" xfId="3468"/>
    <cellStyle name="Normal 36 56" xfId="3469"/>
    <cellStyle name="Normal 36 57" xfId="3470"/>
    <cellStyle name="Normal 36 58" xfId="3471"/>
    <cellStyle name="Normal 36 59" xfId="3472"/>
    <cellStyle name="Normal 36 6" xfId="3473"/>
    <cellStyle name="Normal 36 60" xfId="3474"/>
    <cellStyle name="Normal 36 61" xfId="3475"/>
    <cellStyle name="Normal 36 62" xfId="3476"/>
    <cellStyle name="Normal 36 63" xfId="3477"/>
    <cellStyle name="Normal 36 64" xfId="3478"/>
    <cellStyle name="Normal 36 65" xfId="3479"/>
    <cellStyle name="Normal 36 66" xfId="3480"/>
    <cellStyle name="Normal 36 67" xfId="3481"/>
    <cellStyle name="Normal 36 68" xfId="3482"/>
    <cellStyle name="Normal 36 69" xfId="3483"/>
    <cellStyle name="Normal 36 7" xfId="3484"/>
    <cellStyle name="Normal 36 70" xfId="3485"/>
    <cellStyle name="Normal 36 71" xfId="3486"/>
    <cellStyle name="Normal 36 72" xfId="3487"/>
    <cellStyle name="Normal 36 73" xfId="3488"/>
    <cellStyle name="Normal 36 74" xfId="3489"/>
    <cellStyle name="Normal 36 75" xfId="3490"/>
    <cellStyle name="Normal 36 76" xfId="3491"/>
    <cellStyle name="Normal 36 77" xfId="3492"/>
    <cellStyle name="Normal 36 78" xfId="3493"/>
    <cellStyle name="Normal 36 79" xfId="3494"/>
    <cellStyle name="Normal 36 8" xfId="3495"/>
    <cellStyle name="Normal 36 80" xfId="3496"/>
    <cellStyle name="Normal 36 81" xfId="3497"/>
    <cellStyle name="Normal 36 82" xfId="3498"/>
    <cellStyle name="Normal 36 83" xfId="3499"/>
    <cellStyle name="Normal 36 84" xfId="3500"/>
    <cellStyle name="Normal 36 85" xfId="3501"/>
    <cellStyle name="Normal 36 86" xfId="3502"/>
    <cellStyle name="Normal 36 87" xfId="3503"/>
    <cellStyle name="Normal 36 88" xfId="3504"/>
    <cellStyle name="Normal 36 89" xfId="3505"/>
    <cellStyle name="Normal 36 9" xfId="3506"/>
    <cellStyle name="Normal 36 90" xfId="3507"/>
    <cellStyle name="Normal 36 91" xfId="3508"/>
    <cellStyle name="Normal 36 92" xfId="3509"/>
    <cellStyle name="Normal 36 93" xfId="3510"/>
    <cellStyle name="Normal 36 94" xfId="3511"/>
    <cellStyle name="Normal 36 95" xfId="3512"/>
    <cellStyle name="Normal 36 96" xfId="3513"/>
    <cellStyle name="Normal 36 97" xfId="3514"/>
    <cellStyle name="Normal 36 98" xfId="3515"/>
    <cellStyle name="Normal 36 99" xfId="3516"/>
    <cellStyle name="Normal 37" xfId="3517"/>
    <cellStyle name="Normal 38" xfId="3518"/>
    <cellStyle name="Normal 39" xfId="3519"/>
    <cellStyle name="Normal 4" xfId="53"/>
    <cellStyle name="Normal-- 4" xfId="4471"/>
    <cellStyle name="Normal 4 10" xfId="3520"/>
    <cellStyle name="Normal 4 10 2" xfId="3521"/>
    <cellStyle name="Normal 4 100" xfId="3522"/>
    <cellStyle name="Normal 4 101" xfId="3523"/>
    <cellStyle name="Normal 4 102" xfId="3524"/>
    <cellStyle name="Normal 4 103" xfId="3525"/>
    <cellStyle name="Normal 4 104" xfId="3526"/>
    <cellStyle name="Normal 4 105" xfId="3527"/>
    <cellStyle name="Normal 4 106" xfId="3528"/>
    <cellStyle name="Normal 4 107" xfId="3529"/>
    <cellStyle name="Normal 4 108" xfId="3530"/>
    <cellStyle name="Normal 4 109" xfId="3531"/>
    <cellStyle name="Normal 4 11" xfId="3532"/>
    <cellStyle name="Normal 4 11 2" xfId="3533"/>
    <cellStyle name="Normal 4 110" xfId="3534"/>
    <cellStyle name="Normal 4 111" xfId="3535"/>
    <cellStyle name="Normal 4 112" xfId="3536"/>
    <cellStyle name="Normal 4 113" xfId="3537"/>
    <cellStyle name="Normal 4 114" xfId="3538"/>
    <cellStyle name="Normal 4 115" xfId="3539"/>
    <cellStyle name="Normal 4 116" xfId="3540"/>
    <cellStyle name="Normal 4 117" xfId="3541"/>
    <cellStyle name="Normal 4 118" xfId="3542"/>
    <cellStyle name="Normal 4 119" xfId="3543"/>
    <cellStyle name="Normal 4 12" xfId="3544"/>
    <cellStyle name="Normal 4 12 2" xfId="3545"/>
    <cellStyle name="Normal 4 120" xfId="3546"/>
    <cellStyle name="Normal 4 13" xfId="3547"/>
    <cellStyle name="Normal 4 13 2" xfId="3548"/>
    <cellStyle name="Normal 4 14" xfId="3549"/>
    <cellStyle name="Normal 4 14 2" xfId="3550"/>
    <cellStyle name="Normal 4 15" xfId="3551"/>
    <cellStyle name="Normal 4 15 2" xfId="3552"/>
    <cellStyle name="Normal 4 16" xfId="3553"/>
    <cellStyle name="Normal 4 16 2" xfId="3554"/>
    <cellStyle name="Normal 4 17" xfId="3555"/>
    <cellStyle name="Normal 4 17 2" xfId="3556"/>
    <cellStyle name="Normal 4 18" xfId="3557"/>
    <cellStyle name="Normal 4 18 2" xfId="3558"/>
    <cellStyle name="Normal 4 19" xfId="3559"/>
    <cellStyle name="Normal 4 19 2" xfId="3560"/>
    <cellStyle name="Normal 4 2" xfId="3561"/>
    <cellStyle name="Normal 4 2 2" xfId="3562"/>
    <cellStyle name="Normal 4 2 3" xfId="3563"/>
    <cellStyle name="Normal 4 2 4" xfId="3564"/>
    <cellStyle name="Normal 4 2 5" xfId="3565"/>
    <cellStyle name="Normal 4 2 6" xfId="3566"/>
    <cellStyle name="Normal 4 2 7" xfId="3567"/>
    <cellStyle name="Normal 4 2 8" xfId="3568"/>
    <cellStyle name="Normal 4 2 9" xfId="3569"/>
    <cellStyle name="Normal 4 20" xfId="3570"/>
    <cellStyle name="Normal 4 20 2" xfId="3571"/>
    <cellStyle name="Normal 4 21" xfId="3572"/>
    <cellStyle name="Normal 4 21 2" xfId="3573"/>
    <cellStyle name="Normal 4 21 2 2" xfId="3574"/>
    <cellStyle name="Normal 4 21 2 2 2" xfId="3575"/>
    <cellStyle name="Normal 4 21 2 2 2 2" xfId="3576"/>
    <cellStyle name="Normal 4 21 2 2 3" xfId="3577"/>
    <cellStyle name="Normal 4 21 2 3" xfId="3578"/>
    <cellStyle name="Normal 4 21 2 3 2" xfId="3579"/>
    <cellStyle name="Normal 4 21 2 4" xfId="3580"/>
    <cellStyle name="Normal 4 21 3" xfId="3581"/>
    <cellStyle name="Normal 4 21 3 2" xfId="3582"/>
    <cellStyle name="Normal 4 21 3 2 2" xfId="3583"/>
    <cellStyle name="Normal 4 21 3 2 2 2" xfId="3584"/>
    <cellStyle name="Normal 4 21 3 2 3" xfId="3585"/>
    <cellStyle name="Normal 4 21 3 3" xfId="3586"/>
    <cellStyle name="Normal 4 21 3 3 2" xfId="3587"/>
    <cellStyle name="Normal 4 21 3 4" xfId="3588"/>
    <cellStyle name="Normal 4 21 4" xfId="3589"/>
    <cellStyle name="Normal 4 21 4 2" xfId="3590"/>
    <cellStyle name="Normal 4 21 4 2 2" xfId="3591"/>
    <cellStyle name="Normal 4 21 4 2 2 2" xfId="3592"/>
    <cellStyle name="Normal 4 21 4 2 3" xfId="3593"/>
    <cellStyle name="Normal 4 21 4 3" xfId="3594"/>
    <cellStyle name="Normal 4 21 4 3 2" xfId="3595"/>
    <cellStyle name="Normal 4 21 4 4" xfId="3596"/>
    <cellStyle name="Normal 4 21 5" xfId="3597"/>
    <cellStyle name="Normal 4 21 5 2" xfId="3598"/>
    <cellStyle name="Normal 4 21 5 2 2" xfId="3599"/>
    <cellStyle name="Normal 4 21 5 3" xfId="3600"/>
    <cellStyle name="Normal 4 21 6" xfId="3601"/>
    <cellStyle name="Normal 4 21 6 2" xfId="3602"/>
    <cellStyle name="Normal 4 21 7" xfId="3603"/>
    <cellStyle name="Normal 4 21 8" xfId="3604"/>
    <cellStyle name="Normal 4 22" xfId="3605"/>
    <cellStyle name="Normal 4 22 2" xfId="3606"/>
    <cellStyle name="Normal 4 22 2 2" xfId="3607"/>
    <cellStyle name="Normal 4 22 2 2 2" xfId="3608"/>
    <cellStyle name="Normal 4 22 2 3" xfId="3609"/>
    <cellStyle name="Normal 4 22 3" xfId="3610"/>
    <cellStyle name="Normal 4 22 3 2" xfId="3611"/>
    <cellStyle name="Normal 4 22 4" xfId="3612"/>
    <cellStyle name="Normal 4 22 5" xfId="3613"/>
    <cellStyle name="Normal 4 23" xfId="3614"/>
    <cellStyle name="Normal 4 23 2" xfId="3615"/>
    <cellStyle name="Normal 4 23 2 2" xfId="3616"/>
    <cellStyle name="Normal 4 23 2 2 2" xfId="3617"/>
    <cellStyle name="Normal 4 23 2 3" xfId="3618"/>
    <cellStyle name="Normal 4 23 3" xfId="3619"/>
    <cellStyle name="Normal 4 23 3 2" xfId="3620"/>
    <cellStyle name="Normal 4 23 4" xfId="3621"/>
    <cellStyle name="Normal 4 23 5" xfId="3622"/>
    <cellStyle name="Normal 4 24" xfId="3623"/>
    <cellStyle name="Normal 4 24 2" xfId="3624"/>
    <cellStyle name="Normal 4 24 2 2" xfId="3625"/>
    <cellStyle name="Normal 4 24 2 2 2" xfId="3626"/>
    <cellStyle name="Normal 4 24 2 3" xfId="3627"/>
    <cellStyle name="Normal 4 24 3" xfId="3628"/>
    <cellStyle name="Normal 4 24 3 2" xfId="3629"/>
    <cellStyle name="Normal 4 24 4" xfId="3630"/>
    <cellStyle name="Normal 4 24 5" xfId="3631"/>
    <cellStyle name="Normal 4 25" xfId="3632"/>
    <cellStyle name="Normal 4 25 2" xfId="3633"/>
    <cellStyle name="Normal 4 25 2 2" xfId="3634"/>
    <cellStyle name="Normal 4 25 3" xfId="3635"/>
    <cellStyle name="Normal 4 25 4" xfId="3636"/>
    <cellStyle name="Normal 4 26" xfId="3637"/>
    <cellStyle name="Normal 4 26 2" xfId="3638"/>
    <cellStyle name="Normal 4 27" xfId="3639"/>
    <cellStyle name="Normal 4 27 2" xfId="3640"/>
    <cellStyle name="Normal 4 27 2 2" xfId="3641"/>
    <cellStyle name="Normal 4 27 3" xfId="3642"/>
    <cellStyle name="Normal 4 27 4" xfId="3643"/>
    <cellStyle name="Normal 4 28" xfId="3644"/>
    <cellStyle name="Normal 4 28 2" xfId="3645"/>
    <cellStyle name="Normal 4 28 3" xfId="3646"/>
    <cellStyle name="Normal 4 29" xfId="3647"/>
    <cellStyle name="Normal 4 29 2" xfId="3648"/>
    <cellStyle name="Normal 4 3" xfId="3649"/>
    <cellStyle name="Normal 4 3 2" xfId="3650"/>
    <cellStyle name="Normal 4 3 2 2" xfId="3651"/>
    <cellStyle name="Normal 4 3 2 2 2" xfId="3652"/>
    <cellStyle name="Normal 4 3 2 3" xfId="3653"/>
    <cellStyle name="Normal 4 3 2 4" xfId="3654"/>
    <cellStyle name="Normal 4 3 3" xfId="3655"/>
    <cellStyle name="Normal 4 3 4" xfId="3656"/>
    <cellStyle name="Normal 4 30" xfId="3657"/>
    <cellStyle name="Normal 4 30 2" xfId="3658"/>
    <cellStyle name="Normal 4 31" xfId="3659"/>
    <cellStyle name="Normal 4 31 2" xfId="3660"/>
    <cellStyle name="Normal 4 32" xfId="3661"/>
    <cellStyle name="Normal 4 32 2" xfId="3662"/>
    <cellStyle name="Normal 4 33" xfId="3663"/>
    <cellStyle name="Normal 4 33 2" xfId="3664"/>
    <cellStyle name="Normal 4 34" xfId="3665"/>
    <cellStyle name="Normal 4 35" xfId="3666"/>
    <cellStyle name="Normal 4 36" xfId="3667"/>
    <cellStyle name="Normal 4 37" xfId="3668"/>
    <cellStyle name="Normal 4 38" xfId="3669"/>
    <cellStyle name="Normal 4 39" xfId="3670"/>
    <cellStyle name="Normal 4 4" xfId="3671"/>
    <cellStyle name="Normal 4 4 2" xfId="3672"/>
    <cellStyle name="Normal 4 4 3" xfId="3673"/>
    <cellStyle name="Normal 4 4 4" xfId="3674"/>
    <cellStyle name="Normal 4 40" xfId="3675"/>
    <cellStyle name="Normal 4 41" xfId="3676"/>
    <cellStyle name="Normal 4 42" xfId="3677"/>
    <cellStyle name="Normal 4 43" xfId="3678"/>
    <cellStyle name="Normal 4 44" xfId="3679"/>
    <cellStyle name="Normal 4 45" xfId="3680"/>
    <cellStyle name="Normal 4 46" xfId="3681"/>
    <cellStyle name="Normal 4 47" xfId="3682"/>
    <cellStyle name="Normal 4 48" xfId="3683"/>
    <cellStyle name="Normal 4 49" xfId="3684"/>
    <cellStyle name="Normal 4 5" xfId="3685"/>
    <cellStyle name="Normal 4 5 2" xfId="3686"/>
    <cellStyle name="Normal 4 50" xfId="3687"/>
    <cellStyle name="Normal 4 51" xfId="3688"/>
    <cellStyle name="Normal 4 52" xfId="3689"/>
    <cellStyle name="Normal 4 53" xfId="3690"/>
    <cellStyle name="Normal 4 54" xfId="3691"/>
    <cellStyle name="Normal 4 55" xfId="3692"/>
    <cellStyle name="Normal 4 56" xfId="3693"/>
    <cellStyle name="Normal 4 57" xfId="3694"/>
    <cellStyle name="Normal 4 58" xfId="3695"/>
    <cellStyle name="Normal 4 59" xfId="3696"/>
    <cellStyle name="Normal 4 6" xfId="3697"/>
    <cellStyle name="Normal 4 6 2" xfId="3698"/>
    <cellStyle name="Normal 4 60" xfId="3699"/>
    <cellStyle name="Normal 4 61" xfId="3700"/>
    <cellStyle name="Normal 4 62" xfId="3701"/>
    <cellStyle name="Normal 4 63" xfId="3702"/>
    <cellStyle name="Normal 4 64" xfId="3703"/>
    <cellStyle name="Normal 4 65" xfId="3704"/>
    <cellStyle name="Normal 4 66" xfId="3705"/>
    <cellStyle name="Normal 4 67" xfId="3706"/>
    <cellStyle name="Normal 4 68" xfId="3707"/>
    <cellStyle name="Normal 4 69" xfId="3708"/>
    <cellStyle name="Normal 4 7" xfId="3709"/>
    <cellStyle name="Normal 4 7 2" xfId="3710"/>
    <cellStyle name="Normal 4 70" xfId="3711"/>
    <cellStyle name="Normal 4 71" xfId="3712"/>
    <cellStyle name="Normal 4 72" xfId="3713"/>
    <cellStyle name="Normal 4 73" xfId="3714"/>
    <cellStyle name="Normal 4 74" xfId="3715"/>
    <cellStyle name="Normal 4 75" xfId="3716"/>
    <cellStyle name="Normal 4 76" xfId="3717"/>
    <cellStyle name="Normal 4 77" xfId="3718"/>
    <cellStyle name="Normal 4 78" xfId="3719"/>
    <cellStyle name="Normal 4 79" xfId="3720"/>
    <cellStyle name="Normal 4 8" xfId="3721"/>
    <cellStyle name="Normal 4 8 2" xfId="3722"/>
    <cellStyle name="Normal 4 80" xfId="3723"/>
    <cellStyle name="Normal 4 81" xfId="3724"/>
    <cellStyle name="Normal 4 82" xfId="3725"/>
    <cellStyle name="Normal 4 83" xfId="3726"/>
    <cellStyle name="Normal 4 84" xfId="3727"/>
    <cellStyle name="Normal 4 85" xfId="3728"/>
    <cellStyle name="Normal 4 86" xfId="3729"/>
    <cellStyle name="Normal 4 87" xfId="3730"/>
    <cellStyle name="Normal 4 88" xfId="3731"/>
    <cellStyle name="Normal 4 89" xfId="3732"/>
    <cellStyle name="Normal 4 9" xfId="3733"/>
    <cellStyle name="Normal 4 9 2" xfId="3734"/>
    <cellStyle name="Normal 4 90" xfId="3735"/>
    <cellStyle name="Normal 4 91" xfId="3736"/>
    <cellStyle name="Normal 4 92" xfId="3737"/>
    <cellStyle name="Normal 4 93" xfId="3738"/>
    <cellStyle name="Normal 4 94" xfId="3739"/>
    <cellStyle name="Normal 4 95" xfId="3740"/>
    <cellStyle name="Normal 4 96" xfId="3741"/>
    <cellStyle name="Normal 4 97" xfId="3742"/>
    <cellStyle name="Normal 4 98" xfId="3743"/>
    <cellStyle name="Normal 4 99" xfId="3744"/>
    <cellStyle name="Normal 40" xfId="3745"/>
    <cellStyle name="Normal 41" xfId="3746"/>
    <cellStyle name="Normal 42" xfId="3747"/>
    <cellStyle name="Normal 43" xfId="3748"/>
    <cellStyle name="Normal 44" xfId="3749"/>
    <cellStyle name="Normal 45" xfId="3750"/>
    <cellStyle name="Normal 46" xfId="3751"/>
    <cellStyle name="Normal 47" xfId="3752"/>
    <cellStyle name="Normal 47 10" xfId="3753"/>
    <cellStyle name="Normal 47 11" xfId="3754"/>
    <cellStyle name="Normal 47 11 2" xfId="3755"/>
    <cellStyle name="Normal 47 11 3" xfId="3756"/>
    <cellStyle name="Normal 47 11 4" xfId="3757"/>
    <cellStyle name="Normal 47 11 5" xfId="3758"/>
    <cellStyle name="Normal 47 11 6" xfId="3759"/>
    <cellStyle name="Normal 47 11 7" xfId="3760"/>
    <cellStyle name="Normal 47 11 8" xfId="3761"/>
    <cellStyle name="Normal 47 12" xfId="3762"/>
    <cellStyle name="Normal 47 13" xfId="3763"/>
    <cellStyle name="Normal 47 14" xfId="3764"/>
    <cellStyle name="Normal 47 15" xfId="3765"/>
    <cellStyle name="Normal 47 16" xfId="3766"/>
    <cellStyle name="Normal 47 17" xfId="3767"/>
    <cellStyle name="Normal 47 2" xfId="3768"/>
    <cellStyle name="Normal 47 3" xfId="3769"/>
    <cellStyle name="Normal 47 3 2" xfId="3770"/>
    <cellStyle name="Normal 47 3 3" xfId="3771"/>
    <cellStyle name="Normal 47 3 4" xfId="3772"/>
    <cellStyle name="Normal 47 3 5" xfId="3773"/>
    <cellStyle name="Normal 47 3 6" xfId="3774"/>
    <cellStyle name="Normal 47 3 7" xfId="3775"/>
    <cellStyle name="Normal 47 3 8" xfId="3776"/>
    <cellStyle name="Normal 47 4" xfId="3777"/>
    <cellStyle name="Normal 47 4 2" xfId="3778"/>
    <cellStyle name="Normal 47 4 3" xfId="3779"/>
    <cellStyle name="Normal 47 4 4" xfId="3780"/>
    <cellStyle name="Normal 47 4 5" xfId="3781"/>
    <cellStyle name="Normal 47 4 6" xfId="3782"/>
    <cellStyle name="Normal 47 4 7" xfId="3783"/>
    <cellStyle name="Normal 47 4 8" xfId="3784"/>
    <cellStyle name="Normal 47 5" xfId="3785"/>
    <cellStyle name="Normal 47 5 2" xfId="3786"/>
    <cellStyle name="Normal 47 5 3" xfId="3787"/>
    <cellStyle name="Normal 47 5 4" xfId="3788"/>
    <cellStyle name="Normal 47 5 5" xfId="3789"/>
    <cellStyle name="Normal 47 5 6" xfId="3790"/>
    <cellStyle name="Normal 47 5 7" xfId="3791"/>
    <cellStyle name="Normal 47 5 8" xfId="3792"/>
    <cellStyle name="Normal 47 6" xfId="3793"/>
    <cellStyle name="Normal 47 6 2" xfId="3794"/>
    <cellStyle name="Normal 47 6 3" xfId="3795"/>
    <cellStyle name="Normal 47 6 4" xfId="3796"/>
    <cellStyle name="Normal 47 6 5" xfId="3797"/>
    <cellStyle name="Normal 47 6 6" xfId="3798"/>
    <cellStyle name="Normal 47 6 7" xfId="3799"/>
    <cellStyle name="Normal 47 6 8" xfId="3800"/>
    <cellStyle name="Normal 47 7" xfId="3801"/>
    <cellStyle name="Normal 47 7 2" xfId="3802"/>
    <cellStyle name="Normal 47 7 3" xfId="3803"/>
    <cellStyle name="Normal 47 7 4" xfId="3804"/>
    <cellStyle name="Normal 47 7 5" xfId="3805"/>
    <cellStyle name="Normal 47 7 6" xfId="3806"/>
    <cellStyle name="Normal 47 7 7" xfId="3807"/>
    <cellStyle name="Normal 47 7 8" xfId="3808"/>
    <cellStyle name="Normal 47 8" xfId="3809"/>
    <cellStyle name="Normal 47 8 2" xfId="3810"/>
    <cellStyle name="Normal 47 8 3" xfId="3811"/>
    <cellStyle name="Normal 47 8 4" xfId="3812"/>
    <cellStyle name="Normal 47 8 5" xfId="3813"/>
    <cellStyle name="Normal 47 8 6" xfId="3814"/>
    <cellStyle name="Normal 47 8 7" xfId="3815"/>
    <cellStyle name="Normal 47 8 8" xfId="3816"/>
    <cellStyle name="Normal 47 9" xfId="3817"/>
    <cellStyle name="Normal 48" xfId="3818"/>
    <cellStyle name="Normal 49" xfId="3819"/>
    <cellStyle name="Normal 49 2" xfId="3820"/>
    <cellStyle name="Normal 49 2 2" xfId="3821"/>
    <cellStyle name="Normal 49 2 2 2" xfId="3822"/>
    <cellStyle name="Normal 49 2 2 2 2" xfId="3823"/>
    <cellStyle name="Normal 49 2 2 3" xfId="3824"/>
    <cellStyle name="Normal 49 2 3" xfId="3825"/>
    <cellStyle name="Normal 49 2 3 2" xfId="3826"/>
    <cellStyle name="Normal 49 2 4" xfId="3827"/>
    <cellStyle name="Normal 49 3" xfId="3828"/>
    <cellStyle name="Normal 49 3 2" xfId="3829"/>
    <cellStyle name="Normal 49 3 2 2" xfId="3830"/>
    <cellStyle name="Normal 49 3 2 2 2" xfId="3831"/>
    <cellStyle name="Normal 49 3 2 3" xfId="3832"/>
    <cellStyle name="Normal 49 3 3" xfId="3833"/>
    <cellStyle name="Normal 49 3 3 2" xfId="3834"/>
    <cellStyle name="Normal 49 3 4" xfId="3835"/>
    <cellStyle name="Normal 49 4" xfId="3836"/>
    <cellStyle name="Normal 49 4 2" xfId="3837"/>
    <cellStyle name="Normal 49 4 2 2" xfId="3838"/>
    <cellStyle name="Normal 49 4 2 2 2" xfId="3839"/>
    <cellStyle name="Normal 49 4 2 3" xfId="3840"/>
    <cellStyle name="Normal 49 4 3" xfId="3841"/>
    <cellStyle name="Normal 49 4 3 2" xfId="3842"/>
    <cellStyle name="Normal 49 4 4" xfId="3843"/>
    <cellStyle name="Normal 49 5" xfId="3844"/>
    <cellStyle name="Normal 49 5 2" xfId="3845"/>
    <cellStyle name="Normal 49 5 2 2" xfId="3846"/>
    <cellStyle name="Normal 49 5 3" xfId="3847"/>
    <cellStyle name="Normal 49 6" xfId="3848"/>
    <cellStyle name="Normal 49 6 2" xfId="3849"/>
    <cellStyle name="Normal 49 7" xfId="3850"/>
    <cellStyle name="Normal 49 8" xfId="3851"/>
    <cellStyle name="Normal 5" xfId="54"/>
    <cellStyle name="Normal-- 5" xfId="4472"/>
    <cellStyle name="Normal 5 10" xfId="3852"/>
    <cellStyle name="Normal 5 10 2" xfId="3853"/>
    <cellStyle name="Normal 5 100" xfId="3854"/>
    <cellStyle name="Normal 5 101" xfId="3855"/>
    <cellStyle name="Normal 5 102" xfId="3856"/>
    <cellStyle name="Normal 5 103" xfId="3857"/>
    <cellStyle name="Normal 5 104" xfId="3858"/>
    <cellStyle name="Normal 5 105" xfId="3859"/>
    <cellStyle name="Normal 5 106" xfId="3860"/>
    <cellStyle name="Normal 5 107" xfId="3861"/>
    <cellStyle name="Normal 5 108" xfId="3862"/>
    <cellStyle name="Normal 5 109" xfId="3863"/>
    <cellStyle name="Normal 5 11" xfId="3864"/>
    <cellStyle name="Normal 5 11 2" xfId="3865"/>
    <cellStyle name="Normal 5 110" xfId="3866"/>
    <cellStyle name="Normal 5 111" xfId="3867"/>
    <cellStyle name="Normal 5 112" xfId="3868"/>
    <cellStyle name="Normal 5 113" xfId="3869"/>
    <cellStyle name="Normal 5 12" xfId="3870"/>
    <cellStyle name="Normal 5 12 2" xfId="3871"/>
    <cellStyle name="Normal 5 13" xfId="3872"/>
    <cellStyle name="Normal 5 13 2" xfId="3873"/>
    <cellStyle name="Normal 5 14" xfId="3874"/>
    <cellStyle name="Normal 5 14 2" xfId="3875"/>
    <cellStyle name="Normal 5 15" xfId="3876"/>
    <cellStyle name="Normal 5 15 2" xfId="3877"/>
    <cellStyle name="Normal 5 16" xfId="3878"/>
    <cellStyle name="Normal 5 16 2" xfId="3879"/>
    <cellStyle name="Normal 5 17" xfId="3880"/>
    <cellStyle name="Normal 5 17 2" xfId="3881"/>
    <cellStyle name="Normal 5 18" xfId="3882"/>
    <cellStyle name="Normal 5 18 2" xfId="3883"/>
    <cellStyle name="Normal 5 19" xfId="3884"/>
    <cellStyle name="Normal 5 19 2" xfId="3885"/>
    <cellStyle name="Normal 5 2" xfId="74"/>
    <cellStyle name="Normal 5 2 2" xfId="3886"/>
    <cellStyle name="Normal 5 2 3" xfId="3887"/>
    <cellStyle name="Normal 5 2 4" xfId="3888"/>
    <cellStyle name="Normal 5 2 5" xfId="3889"/>
    <cellStyle name="Normal 5 20" xfId="3890"/>
    <cellStyle name="Normal 5 20 2" xfId="3891"/>
    <cellStyle name="Normal 5 21" xfId="3892"/>
    <cellStyle name="Normal 5 21 2" xfId="3893"/>
    <cellStyle name="Normal 5 22" xfId="3894"/>
    <cellStyle name="Normal 5 22 2" xfId="3895"/>
    <cellStyle name="Normal 5 22 2 2" xfId="3896"/>
    <cellStyle name="Normal 5 22 3" xfId="3897"/>
    <cellStyle name="Normal 5 22 4" xfId="3898"/>
    <cellStyle name="Normal 5 23" xfId="3899"/>
    <cellStyle name="Normal 5 23 2" xfId="3900"/>
    <cellStyle name="Normal 5 24" xfId="3901"/>
    <cellStyle name="Normal 5 24 2" xfId="3902"/>
    <cellStyle name="Normal 5 25" xfId="3903"/>
    <cellStyle name="Normal 5 25 2" xfId="3904"/>
    <cellStyle name="Normal 5 26" xfId="3905"/>
    <cellStyle name="Normal 5 26 2" xfId="3906"/>
    <cellStyle name="Normal 5 27" xfId="3907"/>
    <cellStyle name="Normal 5 27 2" xfId="3908"/>
    <cellStyle name="Normal 5 28" xfId="3909"/>
    <cellStyle name="Normal 5 28 2" xfId="3910"/>
    <cellStyle name="Normal 5 29" xfId="3911"/>
    <cellStyle name="Normal 5 29 2" xfId="3912"/>
    <cellStyle name="Normal 5 3" xfId="3913"/>
    <cellStyle name="Normal 5 3 2" xfId="3914"/>
    <cellStyle name="Normal 5 30" xfId="3915"/>
    <cellStyle name="Normal 5 30 2" xfId="3916"/>
    <cellStyle name="Normal 5 31" xfId="3917"/>
    <cellStyle name="Normal 5 31 2" xfId="3918"/>
    <cellStyle name="Normal 5 32" xfId="3919"/>
    <cellStyle name="Normal 5 32 2" xfId="3920"/>
    <cellStyle name="Normal 5 33" xfId="3921"/>
    <cellStyle name="Normal 5 33 2" xfId="3922"/>
    <cellStyle name="Normal 5 34" xfId="3923"/>
    <cellStyle name="Normal 5 34 2" xfId="3924"/>
    <cellStyle name="Normal 5 35" xfId="3925"/>
    <cellStyle name="Normal 5 35 2" xfId="3926"/>
    <cellStyle name="Normal 5 36" xfId="3927"/>
    <cellStyle name="Normal 5 36 2" xfId="3928"/>
    <cellStyle name="Normal 5 37" xfId="3929"/>
    <cellStyle name="Normal 5 37 2" xfId="3930"/>
    <cellStyle name="Normal 5 38" xfId="3931"/>
    <cellStyle name="Normal 5 39" xfId="3932"/>
    <cellStyle name="Normal 5 4" xfId="3933"/>
    <cellStyle name="Normal 5 4 2" xfId="3934"/>
    <cellStyle name="Normal 5 40" xfId="3935"/>
    <cellStyle name="Normal 5 41" xfId="3936"/>
    <cellStyle name="Normal 5 42" xfId="3937"/>
    <cellStyle name="Normal 5 43" xfId="3938"/>
    <cellStyle name="Normal 5 44" xfId="3939"/>
    <cellStyle name="Normal 5 45" xfId="3940"/>
    <cellStyle name="Normal 5 46" xfId="3941"/>
    <cellStyle name="Normal 5 47" xfId="3942"/>
    <cellStyle name="Normal 5 48" xfId="3943"/>
    <cellStyle name="Normal 5 49" xfId="3944"/>
    <cellStyle name="Normal 5 5" xfId="3945"/>
    <cellStyle name="Normal 5 5 2" xfId="3946"/>
    <cellStyle name="Normal 5 50" xfId="3947"/>
    <cellStyle name="Normal 5 51" xfId="3948"/>
    <cellStyle name="Normal 5 52" xfId="3949"/>
    <cellStyle name="Normal 5 53" xfId="3950"/>
    <cellStyle name="Normal 5 54" xfId="3951"/>
    <cellStyle name="Normal 5 55" xfId="3952"/>
    <cellStyle name="Normal 5 56" xfId="3953"/>
    <cellStyle name="Normal 5 57" xfId="3954"/>
    <cellStyle name="Normal 5 58" xfId="3955"/>
    <cellStyle name="Normal 5 59" xfId="3956"/>
    <cellStyle name="Normal 5 6" xfId="3957"/>
    <cellStyle name="Normal 5 6 2" xfId="3958"/>
    <cellStyle name="Normal 5 60" xfId="3959"/>
    <cellStyle name="Normal 5 61" xfId="3960"/>
    <cellStyle name="Normal 5 62" xfId="3961"/>
    <cellStyle name="Normal 5 63" xfId="3962"/>
    <cellStyle name="Normal 5 64" xfId="3963"/>
    <cellStyle name="Normal 5 65" xfId="3964"/>
    <cellStyle name="Normal 5 66" xfId="3965"/>
    <cellStyle name="Normal 5 67" xfId="3966"/>
    <cellStyle name="Normal 5 68" xfId="3967"/>
    <cellStyle name="Normal 5 69" xfId="3968"/>
    <cellStyle name="Normal 5 7" xfId="3969"/>
    <cellStyle name="Normal 5 7 2" xfId="3970"/>
    <cellStyle name="Normal 5 70" xfId="3971"/>
    <cellStyle name="Normal 5 71" xfId="3972"/>
    <cellStyle name="Normal 5 72" xfId="3973"/>
    <cellStyle name="Normal 5 73" xfId="3974"/>
    <cellStyle name="Normal 5 74" xfId="3975"/>
    <cellStyle name="Normal 5 75" xfId="3976"/>
    <cellStyle name="Normal 5 76" xfId="3977"/>
    <cellStyle name="Normal 5 77" xfId="3978"/>
    <cellStyle name="Normal 5 78" xfId="3979"/>
    <cellStyle name="Normal 5 79" xfId="3980"/>
    <cellStyle name="Normal 5 8" xfId="3981"/>
    <cellStyle name="Normal 5 8 2" xfId="3982"/>
    <cellStyle name="Normal 5 80" xfId="3983"/>
    <cellStyle name="Normal 5 81" xfId="3984"/>
    <cellStyle name="Normal 5 82" xfId="3985"/>
    <cellStyle name="Normal 5 83" xfId="3986"/>
    <cellStyle name="Normal 5 84" xfId="3987"/>
    <cellStyle name="Normal 5 85" xfId="3988"/>
    <cellStyle name="Normal 5 86" xfId="3989"/>
    <cellStyle name="Normal 5 87" xfId="3990"/>
    <cellStyle name="Normal 5 88" xfId="3991"/>
    <cellStyle name="Normal 5 89" xfId="3992"/>
    <cellStyle name="Normal 5 9" xfId="3993"/>
    <cellStyle name="Normal 5 9 2" xfId="3994"/>
    <cellStyle name="Normal 5 90" xfId="3995"/>
    <cellStyle name="Normal 5 91" xfId="3996"/>
    <cellStyle name="Normal 5 92" xfId="3997"/>
    <cellStyle name="Normal 5 93" xfId="3998"/>
    <cellStyle name="Normal 5 94" xfId="3999"/>
    <cellStyle name="Normal 5 95" xfId="4000"/>
    <cellStyle name="Normal 5 96" xfId="4001"/>
    <cellStyle name="Normal 5 97" xfId="4002"/>
    <cellStyle name="Normal 5 98" xfId="4003"/>
    <cellStyle name="Normal 5 99" xfId="4004"/>
    <cellStyle name="Normal 50" xfId="4005"/>
    <cellStyle name="Normal 50 2" xfId="4006"/>
    <cellStyle name="Normal 50 3" xfId="4007"/>
    <cellStyle name="Normal 50 4" xfId="4008"/>
    <cellStyle name="Normal 50 5" xfId="4009"/>
    <cellStyle name="Normal 50 6" xfId="4010"/>
    <cellStyle name="Normal 50 7" xfId="4011"/>
    <cellStyle name="Normal 50 8" xfId="4012"/>
    <cellStyle name="Normal 51" xfId="4013"/>
    <cellStyle name="Normal 51 2" xfId="4014"/>
    <cellStyle name="Normal 51 2 2" xfId="4015"/>
    <cellStyle name="Normal 51 2 2 2" xfId="4016"/>
    <cellStyle name="Normal 51 2 2 2 2" xfId="4017"/>
    <cellStyle name="Normal 51 2 2 3" xfId="4018"/>
    <cellStyle name="Normal 51 2 3" xfId="4019"/>
    <cellStyle name="Normal 51 2 3 2" xfId="4020"/>
    <cellStyle name="Normal 51 2 4" xfId="4021"/>
    <cellStyle name="Normal 51 3" xfId="4022"/>
    <cellStyle name="Normal 51 3 2" xfId="4023"/>
    <cellStyle name="Normal 51 3 2 2" xfId="4024"/>
    <cellStyle name="Normal 51 3 3" xfId="4025"/>
    <cellStyle name="Normal 51 4" xfId="4026"/>
    <cellStyle name="Normal 51 4 2" xfId="4027"/>
    <cellStyle name="Normal 51 5" xfId="4028"/>
    <cellStyle name="Normal 51 6" xfId="4029"/>
    <cellStyle name="Normal 51 7" xfId="4030"/>
    <cellStyle name="Normal 51 8" xfId="4031"/>
    <cellStyle name="Normal 52" xfId="4032"/>
    <cellStyle name="Normal 52 2" xfId="4033"/>
    <cellStyle name="Normal 52 2 2" xfId="4034"/>
    <cellStyle name="Normal 52 3" xfId="4035"/>
    <cellStyle name="Normal 52 4" xfId="4036"/>
    <cellStyle name="Normal 52 5" xfId="4037"/>
    <cellStyle name="Normal 52 6" xfId="4038"/>
    <cellStyle name="Normal 52 7" xfId="4039"/>
    <cellStyle name="Normal 52 8" xfId="4040"/>
    <cellStyle name="Normal 53" xfId="4041"/>
    <cellStyle name="Normal 53 2" xfId="4042"/>
    <cellStyle name="Normal 53 2 2" xfId="4043"/>
    <cellStyle name="Normal 53 2 2 2" xfId="4044"/>
    <cellStyle name="Normal 53 2 3" xfId="4045"/>
    <cellStyle name="Normal 53 3" xfId="4046"/>
    <cellStyle name="Normal 53 3 2" xfId="4047"/>
    <cellStyle name="Normal 53 4" xfId="4048"/>
    <cellStyle name="Normal 53 5" xfId="4049"/>
    <cellStyle name="Normal 53 6" xfId="4050"/>
    <cellStyle name="Normal 53 7" xfId="4051"/>
    <cellStyle name="Normal 53 8" xfId="4052"/>
    <cellStyle name="Normal 54" xfId="4053"/>
    <cellStyle name="Normal 54 2" xfId="4054"/>
    <cellStyle name="Normal 54 3" xfId="4055"/>
    <cellStyle name="Normal 54 4" xfId="4056"/>
    <cellStyle name="Normal 54 5" xfId="4057"/>
    <cellStyle name="Normal 54 6" xfId="4058"/>
    <cellStyle name="Normal 54 7" xfId="4059"/>
    <cellStyle name="Normal 54 8" xfId="4060"/>
    <cellStyle name="Normal 55" xfId="4061"/>
    <cellStyle name="Normal 55 2" xfId="4062"/>
    <cellStyle name="Normal 55 3" xfId="4063"/>
    <cellStyle name="Normal 55 4" xfId="4064"/>
    <cellStyle name="Normal 55 5" xfId="4065"/>
    <cellStyle name="Normal 55 6" xfId="4066"/>
    <cellStyle name="Normal 55 7" xfId="4067"/>
    <cellStyle name="Normal 55 8" xfId="4068"/>
    <cellStyle name="Normal 56" xfId="4069"/>
    <cellStyle name="Normal 56 2" xfId="4070"/>
    <cellStyle name="Normal 56 3" xfId="4071"/>
    <cellStyle name="Normal 56 4" xfId="4072"/>
    <cellStyle name="Normal 56 5" xfId="4073"/>
    <cellStyle name="Normal 56 6" xfId="4074"/>
    <cellStyle name="Normal 56 7" xfId="4075"/>
    <cellStyle name="Normal 56 8" xfId="4076"/>
    <cellStyle name="Normal 57" xfId="4077"/>
    <cellStyle name="Normal 57 2" xfId="4078"/>
    <cellStyle name="Normal 57 3" xfId="4079"/>
    <cellStyle name="Normal 57 4" xfId="4080"/>
    <cellStyle name="Normal 57 5" xfId="4081"/>
    <cellStyle name="Normal 57 6" xfId="4082"/>
    <cellStyle name="Normal 57 7" xfId="4083"/>
    <cellStyle name="Normal 57 8" xfId="4084"/>
    <cellStyle name="Normal 58" xfId="4085"/>
    <cellStyle name="Normal 58 2" xfId="4086"/>
    <cellStyle name="Normal 58 3" xfId="4087"/>
    <cellStyle name="Normal 58 4" xfId="4088"/>
    <cellStyle name="Normal 58 5" xfId="4089"/>
    <cellStyle name="Normal 58 6" xfId="4090"/>
    <cellStyle name="Normal 58 7" xfId="4091"/>
    <cellStyle name="Normal 58 8" xfId="4092"/>
    <cellStyle name="Normal 59" xfId="4093"/>
    <cellStyle name="Normal 59 2" xfId="4094"/>
    <cellStyle name="Normal 59 3" xfId="4095"/>
    <cellStyle name="Normal 59 4" xfId="4096"/>
    <cellStyle name="Normal 59 5" xfId="4097"/>
    <cellStyle name="Normal 59 6" xfId="4098"/>
    <cellStyle name="Normal 59 7" xfId="4099"/>
    <cellStyle name="Normal 59 8" xfId="4100"/>
    <cellStyle name="Normal 6" xfId="567"/>
    <cellStyle name="Normal-- 6" xfId="4473"/>
    <cellStyle name="Normal 6 10" xfId="4101"/>
    <cellStyle name="Normal 6 10 2" xfId="4102"/>
    <cellStyle name="Normal 6 100" xfId="4103"/>
    <cellStyle name="Normal 6 101" xfId="4104"/>
    <cellStyle name="Normal 6 102" xfId="4105"/>
    <cellStyle name="Normal 6 103" xfId="4106"/>
    <cellStyle name="Normal 6 104" xfId="4107"/>
    <cellStyle name="Normal 6 105" xfId="4108"/>
    <cellStyle name="Normal 6 106" xfId="4109"/>
    <cellStyle name="Normal 6 107" xfId="4110"/>
    <cellStyle name="Normal 6 108" xfId="4111"/>
    <cellStyle name="Normal 6 109" xfId="4112"/>
    <cellStyle name="Normal 6 11" xfId="4113"/>
    <cellStyle name="Normal 6 11 2" xfId="4114"/>
    <cellStyle name="Normal 6 110" xfId="4115"/>
    <cellStyle name="Normal 6 111" xfId="4116"/>
    <cellStyle name="Normal 6 112" xfId="4117"/>
    <cellStyle name="Normal 6 113" xfId="4118"/>
    <cellStyle name="Normal 6 114" xfId="4119"/>
    <cellStyle name="Normal 6 115" xfId="4120"/>
    <cellStyle name="Normal 6 116" xfId="4121"/>
    <cellStyle name="Normal 6 117" xfId="4122"/>
    <cellStyle name="Normal 6 12" xfId="4123"/>
    <cellStyle name="Normal 6 12 2" xfId="4124"/>
    <cellStyle name="Normal 6 13" xfId="4125"/>
    <cellStyle name="Normal 6 13 2" xfId="4126"/>
    <cellStyle name="Normal 6 14" xfId="4127"/>
    <cellStyle name="Normal 6 14 2" xfId="4128"/>
    <cellStyle name="Normal 6 15" xfId="4129"/>
    <cellStyle name="Normal 6 15 2" xfId="4130"/>
    <cellStyle name="Normal 6 16" xfId="4131"/>
    <cellStyle name="Normal 6 16 2" xfId="4132"/>
    <cellStyle name="Normal 6 17" xfId="4133"/>
    <cellStyle name="Normal 6 17 2" xfId="4134"/>
    <cellStyle name="Normal 6 18" xfId="4135"/>
    <cellStyle name="Normal 6 18 2" xfId="4136"/>
    <cellStyle name="Normal 6 19" xfId="4137"/>
    <cellStyle name="Normal 6 19 2" xfId="4138"/>
    <cellStyle name="Normal 6 2" xfId="4139"/>
    <cellStyle name="Normal 6 2 2" xfId="4140"/>
    <cellStyle name="Normal 6 2 3" xfId="4141"/>
    <cellStyle name="Normal 6 2 4" xfId="4142"/>
    <cellStyle name="Normal 6 2 5" xfId="4143"/>
    <cellStyle name="Normal 6 20" xfId="4144"/>
    <cellStyle name="Normal 6 20 2" xfId="4145"/>
    <cellStyle name="Normal 6 21" xfId="4146"/>
    <cellStyle name="Normal 6 21 2" xfId="4147"/>
    <cellStyle name="Normal 6 21 2 2" xfId="4148"/>
    <cellStyle name="Normal 6 21 3" xfId="4149"/>
    <cellStyle name="Normal 6 21 4" xfId="4150"/>
    <cellStyle name="Normal 6 22" xfId="4151"/>
    <cellStyle name="Normal 6 22 2" xfId="4152"/>
    <cellStyle name="Normal 6 22 2 2" xfId="4153"/>
    <cellStyle name="Normal 6 22 3" xfId="4154"/>
    <cellStyle name="Normal 6 22 4" xfId="4155"/>
    <cellStyle name="Normal 6 23" xfId="4156"/>
    <cellStyle name="Normal 6 23 2" xfId="4157"/>
    <cellStyle name="Normal 6 24" xfId="4158"/>
    <cellStyle name="Normal 6 24 2" xfId="4159"/>
    <cellStyle name="Normal 6 25" xfId="4160"/>
    <cellStyle name="Normal 6 25 2" xfId="4161"/>
    <cellStyle name="Normal 6 26" xfId="4162"/>
    <cellStyle name="Normal 6 26 2" xfId="4163"/>
    <cellStyle name="Normal 6 27" xfId="4164"/>
    <cellStyle name="Normal 6 27 2" xfId="4165"/>
    <cellStyle name="Normal 6 28" xfId="4166"/>
    <cellStyle name="Normal 6 28 2" xfId="4167"/>
    <cellStyle name="Normal 6 29" xfId="4168"/>
    <cellStyle name="Normal 6 29 2" xfId="4169"/>
    <cellStyle name="Normal 6 3" xfId="4170"/>
    <cellStyle name="Normal 6 3 2" xfId="4171"/>
    <cellStyle name="Normal 6 3 3" xfId="4172"/>
    <cellStyle name="Normal 6 3 4" xfId="4173"/>
    <cellStyle name="Normal 6 30" xfId="4174"/>
    <cellStyle name="Normal 6 31" xfId="4175"/>
    <cellStyle name="Normal 6 32" xfId="4176"/>
    <cellStyle name="Normal 6 33" xfId="4177"/>
    <cellStyle name="Normal 6 34" xfId="4178"/>
    <cellStyle name="Normal 6 35" xfId="4179"/>
    <cellStyle name="Normal 6 36" xfId="4180"/>
    <cellStyle name="Normal 6 37" xfId="4181"/>
    <cellStyle name="Normal 6 38" xfId="4182"/>
    <cellStyle name="Normal 6 39" xfId="4183"/>
    <cellStyle name="Normal 6 4" xfId="4184"/>
    <cellStyle name="Normal 6 4 2" xfId="4185"/>
    <cellStyle name="Normal 6 40" xfId="4186"/>
    <cellStyle name="Normal 6 41" xfId="4187"/>
    <cellStyle name="Normal 6 42" xfId="4188"/>
    <cellStyle name="Normal 6 43" xfId="4189"/>
    <cellStyle name="Normal 6 44" xfId="4190"/>
    <cellStyle name="Normal 6 45" xfId="4191"/>
    <cellStyle name="Normal 6 46" xfId="4192"/>
    <cellStyle name="Normal 6 47" xfId="4193"/>
    <cellStyle name="Normal 6 48" xfId="4194"/>
    <cellStyle name="Normal 6 49" xfId="4195"/>
    <cellStyle name="Normal 6 5" xfId="4196"/>
    <cellStyle name="Normal 6 5 2" xfId="4197"/>
    <cellStyle name="Normal 6 50" xfId="4198"/>
    <cellStyle name="Normal 6 51" xfId="4199"/>
    <cellStyle name="Normal 6 52" xfId="4200"/>
    <cellStyle name="Normal 6 53" xfId="4201"/>
    <cellStyle name="Normal 6 54" xfId="4202"/>
    <cellStyle name="Normal 6 55" xfId="4203"/>
    <cellStyle name="Normal 6 56" xfId="4204"/>
    <cellStyle name="Normal 6 57" xfId="4205"/>
    <cellStyle name="Normal 6 58" xfId="4206"/>
    <cellStyle name="Normal 6 59" xfId="4207"/>
    <cellStyle name="Normal 6 6" xfId="4208"/>
    <cellStyle name="Normal 6 6 2" xfId="4209"/>
    <cellStyle name="Normal 6 60" xfId="4210"/>
    <cellStyle name="Normal 6 61" xfId="4211"/>
    <cellStyle name="Normal 6 62" xfId="4212"/>
    <cellStyle name="Normal 6 63" xfId="4213"/>
    <cellStyle name="Normal 6 64" xfId="4214"/>
    <cellStyle name="Normal 6 65" xfId="4215"/>
    <cellStyle name="Normal 6 66" xfId="4216"/>
    <cellStyle name="Normal 6 67" xfId="4217"/>
    <cellStyle name="Normal 6 68" xfId="4218"/>
    <cellStyle name="Normal 6 69" xfId="4219"/>
    <cellStyle name="Normal 6 7" xfId="4220"/>
    <cellStyle name="Normal 6 7 2" xfId="4221"/>
    <cellStyle name="Normal 6 70" xfId="4222"/>
    <cellStyle name="Normal 6 71" xfId="4223"/>
    <cellStyle name="Normal 6 72" xfId="4224"/>
    <cellStyle name="Normal 6 73" xfId="4225"/>
    <cellStyle name="Normal 6 74" xfId="4226"/>
    <cellStyle name="Normal 6 75" xfId="4227"/>
    <cellStyle name="Normal 6 76" xfId="4228"/>
    <cellStyle name="Normal 6 77" xfId="4229"/>
    <cellStyle name="Normal 6 78" xfId="4230"/>
    <cellStyle name="Normal 6 79" xfId="4231"/>
    <cellStyle name="Normal 6 8" xfId="4232"/>
    <cellStyle name="Normal 6 8 2" xfId="4233"/>
    <cellStyle name="Normal 6 80" xfId="4234"/>
    <cellStyle name="Normal 6 81" xfId="4235"/>
    <cellStyle name="Normal 6 82" xfId="4236"/>
    <cellStyle name="Normal 6 83" xfId="4237"/>
    <cellStyle name="Normal 6 84" xfId="4238"/>
    <cellStyle name="Normal 6 85" xfId="4239"/>
    <cellStyle name="Normal 6 86" xfId="4240"/>
    <cellStyle name="Normal 6 87" xfId="4241"/>
    <cellStyle name="Normal 6 88" xfId="4242"/>
    <cellStyle name="Normal 6 89" xfId="4243"/>
    <cellStyle name="Normal 6 9" xfId="4244"/>
    <cellStyle name="Normal 6 9 2" xfId="4245"/>
    <cellStyle name="Normal 6 90" xfId="4246"/>
    <cellStyle name="Normal 6 91" xfId="4247"/>
    <cellStyle name="Normal 6 92" xfId="4248"/>
    <cellStyle name="Normal 6 93" xfId="4249"/>
    <cellStyle name="Normal 6 94" xfId="4250"/>
    <cellStyle name="Normal 6 95" xfId="4251"/>
    <cellStyle name="Normal 6 96" xfId="4252"/>
    <cellStyle name="Normal 6 97" xfId="4253"/>
    <cellStyle name="Normal 6 98" xfId="4254"/>
    <cellStyle name="Normal 6 99" xfId="4255"/>
    <cellStyle name="Normal 60 2" xfId="4256"/>
    <cellStyle name="Normal 60 3" xfId="4257"/>
    <cellStyle name="Normal 60 4" xfId="4258"/>
    <cellStyle name="Normal 60 5" xfId="4259"/>
    <cellStyle name="Normal 60 6" xfId="4260"/>
    <cellStyle name="Normal 60 7" xfId="4261"/>
    <cellStyle name="Normal 60 8" xfId="4262"/>
    <cellStyle name="Normal 61 2" xfId="4263"/>
    <cellStyle name="Normal 61 3" xfId="4264"/>
    <cellStyle name="Normal 61 4" xfId="4265"/>
    <cellStyle name="Normal 61 5" xfId="4266"/>
    <cellStyle name="Normal 61 6" xfId="4267"/>
    <cellStyle name="Normal 61 7" xfId="4268"/>
    <cellStyle name="Normal 61 8" xfId="4269"/>
    <cellStyle name="Normal 62 2" xfId="4270"/>
    <cellStyle name="Normal 62 3" xfId="4271"/>
    <cellStyle name="Normal 62 4" xfId="4272"/>
    <cellStyle name="Normal 62 5" xfId="4273"/>
    <cellStyle name="Normal 62 6" xfId="4274"/>
    <cellStyle name="Normal 62 7" xfId="4275"/>
    <cellStyle name="Normal 62 8" xfId="4276"/>
    <cellStyle name="Normal 63 2" xfId="4277"/>
    <cellStyle name="Normal 63 3" xfId="4278"/>
    <cellStyle name="Normal 63 4" xfId="4279"/>
    <cellStyle name="Normal 63 5" xfId="4280"/>
    <cellStyle name="Normal 63 6" xfId="4281"/>
    <cellStyle name="Normal 63 7" xfId="4282"/>
    <cellStyle name="Normal 63 8" xfId="4283"/>
    <cellStyle name="Normal 64 2" xfId="4284"/>
    <cellStyle name="Normal 64 3" xfId="4285"/>
    <cellStyle name="Normal 64 4" xfId="4286"/>
    <cellStyle name="Normal 64 5" xfId="4287"/>
    <cellStyle name="Normal 64 6" xfId="4288"/>
    <cellStyle name="Normal 64 7" xfId="4289"/>
    <cellStyle name="Normal 64 8" xfId="4290"/>
    <cellStyle name="Normal 65" xfId="4291"/>
    <cellStyle name="Normal 65 2" xfId="4292"/>
    <cellStyle name="Normal 65 3" xfId="4293"/>
    <cellStyle name="Normal 65 4" xfId="4294"/>
    <cellStyle name="Normal 65 5" xfId="4295"/>
    <cellStyle name="Normal 65 6" xfId="4296"/>
    <cellStyle name="Normal 65 7" xfId="4297"/>
    <cellStyle name="Normal 65 8" xfId="4298"/>
    <cellStyle name="Normal 67 2" xfId="4299"/>
    <cellStyle name="Normal 67 3" xfId="4300"/>
    <cellStyle name="Normal 67 4" xfId="4301"/>
    <cellStyle name="Normal 67 5" xfId="4302"/>
    <cellStyle name="Normal 67 6" xfId="4303"/>
    <cellStyle name="Normal 67 7" xfId="4304"/>
    <cellStyle name="Normal 67 8" xfId="4305"/>
    <cellStyle name="Normal 69 2" xfId="4306"/>
    <cellStyle name="Normal 69 3" xfId="4307"/>
    <cellStyle name="Normal 69 4" xfId="4308"/>
    <cellStyle name="Normal 69 5" xfId="4309"/>
    <cellStyle name="Normal 69 6" xfId="4310"/>
    <cellStyle name="Normal 69 7" xfId="4311"/>
    <cellStyle name="Normal 69 8" xfId="4312"/>
    <cellStyle name="Normal 7" xfId="4313"/>
    <cellStyle name="Normal-- 7" xfId="4474"/>
    <cellStyle name="Normal 7 10" xfId="4314"/>
    <cellStyle name="Normal 7 11" xfId="4315"/>
    <cellStyle name="Normal 7 12" xfId="4316"/>
    <cellStyle name="Normal 7 13" xfId="4317"/>
    <cellStyle name="Normal 7 14" xfId="4318"/>
    <cellStyle name="Normal 7 15" xfId="4319"/>
    <cellStyle name="Normal 7 16" xfId="4320"/>
    <cellStyle name="Normal 7 17" xfId="4321"/>
    <cellStyle name="Normal 7 18" xfId="4322"/>
    <cellStyle name="Normal 7 19" xfId="4323"/>
    <cellStyle name="Normal 7 2" xfId="4324"/>
    <cellStyle name="Normal 7 2 2" xfId="4325"/>
    <cellStyle name="Normal 7 2 3" xfId="4326"/>
    <cellStyle name="Normal 7 2 4" xfId="4327"/>
    <cellStyle name="Normal 7 20" xfId="4328"/>
    <cellStyle name="Normal 7 21" xfId="4329"/>
    <cellStyle name="Normal 7 22" xfId="4330"/>
    <cellStyle name="Normal 7 23" xfId="4331"/>
    <cellStyle name="Normal 7 24" xfId="4332"/>
    <cellStyle name="Normal 7 25" xfId="4333"/>
    <cellStyle name="Normal 7 26" xfId="4334"/>
    <cellStyle name="Normal 7 27" xfId="4335"/>
    <cellStyle name="Normal 7 28" xfId="4336"/>
    <cellStyle name="Normal 7 29" xfId="4337"/>
    <cellStyle name="Normal 7 3" xfId="4338"/>
    <cellStyle name="Normal 7 30" xfId="4339"/>
    <cellStyle name="Normal 7 31" xfId="4340"/>
    <cellStyle name="Normal 7 32" xfId="4341"/>
    <cellStyle name="Normal 7 33" xfId="4342"/>
    <cellStyle name="Normal 7 34" xfId="4343"/>
    <cellStyle name="Normal 7 35" xfId="4344"/>
    <cellStyle name="Normal 7 36" xfId="4345"/>
    <cellStyle name="Normal 7 37" xfId="4346"/>
    <cellStyle name="Normal 7 38" xfId="4347"/>
    <cellStyle name="Normal 7 4" xfId="4348"/>
    <cellStyle name="Normal 7 5" xfId="4349"/>
    <cellStyle name="Normal 7 6" xfId="4350"/>
    <cellStyle name="Normal 7 7" xfId="4351"/>
    <cellStyle name="Normal 7 8" xfId="4352"/>
    <cellStyle name="Normal 7 9" xfId="4353"/>
    <cellStyle name="Normal 70 2" xfId="4354"/>
    <cellStyle name="Normal 70 3" xfId="4355"/>
    <cellStyle name="Normal 70 4" xfId="4356"/>
    <cellStyle name="Normal 70 5" xfId="4357"/>
    <cellStyle name="Normal 70 6" xfId="4358"/>
    <cellStyle name="Normal 70 7" xfId="4359"/>
    <cellStyle name="Normal 70 8" xfId="4360"/>
    <cellStyle name="Normal 71 2" xfId="4361"/>
    <cellStyle name="Normal 71 3" xfId="4362"/>
    <cellStyle name="Normal 71 4" xfId="4363"/>
    <cellStyle name="Normal 71 5" xfId="4364"/>
    <cellStyle name="Normal 71 6" xfId="4365"/>
    <cellStyle name="Normal 71 7" xfId="4366"/>
    <cellStyle name="Normal 71 8" xfId="4367"/>
    <cellStyle name="Normal 72 2" xfId="4368"/>
    <cellStyle name="Normal 72 3" xfId="4369"/>
    <cellStyle name="Normal 72 4" xfId="4370"/>
    <cellStyle name="Normal 72 5" xfId="4371"/>
    <cellStyle name="Normal 72 6" xfId="4372"/>
    <cellStyle name="Normal 72 7" xfId="4373"/>
    <cellStyle name="Normal 72 8" xfId="4374"/>
    <cellStyle name="Normal 73 2" xfId="4375"/>
    <cellStyle name="Normal 73 3" xfId="4376"/>
    <cellStyle name="Normal 73 4" xfId="4377"/>
    <cellStyle name="Normal 73 5" xfId="4378"/>
    <cellStyle name="Normal 73 6" xfId="4379"/>
    <cellStyle name="Normal 73 7" xfId="4380"/>
    <cellStyle name="Normal 73 8" xfId="4381"/>
    <cellStyle name="Normal 74 2" xfId="4382"/>
    <cellStyle name="Normal 74 3" xfId="4383"/>
    <cellStyle name="Normal 74 4" xfId="4384"/>
    <cellStyle name="Normal 74 5" xfId="4385"/>
    <cellStyle name="Normal 74 6" xfId="4386"/>
    <cellStyle name="Normal 74 7" xfId="4387"/>
    <cellStyle name="Normal 74 8" xfId="4388"/>
    <cellStyle name="Normal 75 2" xfId="4389"/>
    <cellStyle name="Normal 75 3" xfId="4390"/>
    <cellStyle name="Normal 75 4" xfId="4391"/>
    <cellStyle name="Normal 75 5" xfId="4392"/>
    <cellStyle name="Normal 75 6" xfId="4393"/>
    <cellStyle name="Normal 75 7" xfId="4394"/>
    <cellStyle name="Normal 75 8" xfId="4395"/>
    <cellStyle name="Normal 76" xfId="4396"/>
    <cellStyle name="Normal 77" xfId="4397"/>
    <cellStyle name="Normal 8" xfId="4398"/>
    <cellStyle name="Normal-- 8" xfId="4475"/>
    <cellStyle name="Normal 8 10" xfId="4399"/>
    <cellStyle name="Normal 8 11" xfId="4400"/>
    <cellStyle name="Normal 8 12" xfId="4401"/>
    <cellStyle name="Normal 8 13" xfId="4402"/>
    <cellStyle name="Normal 8 14" xfId="4403"/>
    <cellStyle name="Normal 8 15" xfId="4404"/>
    <cellStyle name="Normal 8 16" xfId="4405"/>
    <cellStyle name="Normal 8 17" xfId="4406"/>
    <cellStyle name="Normal 8 18" xfId="4407"/>
    <cellStyle name="Normal 8 19" xfId="4408"/>
    <cellStyle name="Normal 8 2" xfId="4409"/>
    <cellStyle name="Normal 8 2 2" xfId="4410"/>
    <cellStyle name="Normal 8 2 3" xfId="4411"/>
    <cellStyle name="Normal 8 20" xfId="4412"/>
    <cellStyle name="Normal 8 21" xfId="4413"/>
    <cellStyle name="Normal 8 21 2" xfId="4414"/>
    <cellStyle name="Normal 8 21 2 2" xfId="4415"/>
    <cellStyle name="Normal 8 21 2 2 2" xfId="4416"/>
    <cellStyle name="Normal 8 21 2 3" xfId="4417"/>
    <cellStyle name="Normal 8 21 3" xfId="4418"/>
    <cellStyle name="Normal 8 21 3 2" xfId="4419"/>
    <cellStyle name="Normal 8 21 4" xfId="4420"/>
    <cellStyle name="Normal 8 22" xfId="4421"/>
    <cellStyle name="Normal 8 22 2" xfId="4422"/>
    <cellStyle name="Normal 8 22 2 2" xfId="4423"/>
    <cellStyle name="Normal 8 22 2 2 2" xfId="4424"/>
    <cellStyle name="Normal 8 22 2 3" xfId="4425"/>
    <cellStyle name="Normal 8 22 3" xfId="4426"/>
    <cellStyle name="Normal 8 22 3 2" xfId="4427"/>
    <cellStyle name="Normal 8 22 4" xfId="4428"/>
    <cellStyle name="Normal 8 23" xfId="4429"/>
    <cellStyle name="Normal 8 23 2" xfId="4430"/>
    <cellStyle name="Normal 8 23 2 2" xfId="4431"/>
    <cellStyle name="Normal 8 23 3" xfId="4432"/>
    <cellStyle name="Normal 8 24" xfId="4433"/>
    <cellStyle name="Normal 8 24 2" xfId="4434"/>
    <cellStyle name="Normal 8 25" xfId="4435"/>
    <cellStyle name="Normal 8 26" xfId="4436"/>
    <cellStyle name="Normal 8 27" xfId="4437"/>
    <cellStyle name="Normal 8 28" xfId="4438"/>
    <cellStyle name="Normal 8 29" xfId="4439"/>
    <cellStyle name="Normal 8 3" xfId="4440"/>
    <cellStyle name="Normal 8 3 2" xfId="4441"/>
    <cellStyle name="Normal 8 30" xfId="4442"/>
    <cellStyle name="Normal 8 31" xfId="4443"/>
    <cellStyle name="Normal 8 32" xfId="4444"/>
    <cellStyle name="Normal 8 33" xfId="4445"/>
    <cellStyle name="Normal 8 34" xfId="4446"/>
    <cellStyle name="Normal 8 35" xfId="4447"/>
    <cellStyle name="Normal 8 36" xfId="4448"/>
    <cellStyle name="Normal 8 37" xfId="4449"/>
    <cellStyle name="Normal 8 38" xfId="4450"/>
    <cellStyle name="Normal 8 39" xfId="4451"/>
    <cellStyle name="Normal 8 4" xfId="4452"/>
    <cellStyle name="Normal 8 40" xfId="4453"/>
    <cellStyle name="Normal 8 41" xfId="4454"/>
    <cellStyle name="Normal 8 42" xfId="4455"/>
    <cellStyle name="Normal 8 5" xfId="4456"/>
    <cellStyle name="Normal 8 6" xfId="4457"/>
    <cellStyle name="Normal 8 7" xfId="4458"/>
    <cellStyle name="Normal 8 8" xfId="4459"/>
    <cellStyle name="Normal 8 9" xfId="4460"/>
    <cellStyle name="Normal 9" xfId="4461"/>
    <cellStyle name="Normal 9 2" xfId="4462"/>
    <cellStyle name="Normal 9 2 2" xfId="4463"/>
    <cellStyle name="Normal 9 3" xfId="4464"/>
    <cellStyle name="Normal 9 4" xfId="4465"/>
    <cellStyle name="Normal 9 5" xfId="4466"/>
    <cellStyle name="Normal 9 6" xfId="4467"/>
    <cellStyle name="Normal2" xfId="4476"/>
    <cellStyle name="Normale_97.98.us" xfId="4477"/>
    <cellStyle name="NormalGB" xfId="4478"/>
    <cellStyle name="Normalx" xfId="4479"/>
    <cellStyle name="Note 2" xfId="56"/>
    <cellStyle name="Note 2 10" xfId="4480"/>
    <cellStyle name="Note 2 11" xfId="4481"/>
    <cellStyle name="Note 2 2" xfId="67"/>
    <cellStyle name="Note 2 2 2" xfId="87"/>
    <cellStyle name="Note 2 2 2 2" xfId="4482"/>
    <cellStyle name="Note 2 2 2 3" xfId="4483"/>
    <cellStyle name="Note 2 2 3" xfId="4484"/>
    <cellStyle name="Note 2 2 4" xfId="4485"/>
    <cellStyle name="Note 2 3" xfId="81"/>
    <cellStyle name="Note 2 3 2" xfId="4486"/>
    <cellStyle name="Note 2 4" xfId="4487"/>
    <cellStyle name="Note 2 5" xfId="4488"/>
    <cellStyle name="Note 2 6" xfId="4489"/>
    <cellStyle name="Note 2 7" xfId="4490"/>
    <cellStyle name="Note 2 8" xfId="4491"/>
    <cellStyle name="Note 2 9" xfId="4492"/>
    <cellStyle name="Note 3" xfId="55"/>
    <cellStyle name="Note 3 2" xfId="66"/>
    <cellStyle name="Note 3 2 2" xfId="86"/>
    <cellStyle name="Note 3 3" xfId="80"/>
    <cellStyle name="Note 4" xfId="4493"/>
    <cellStyle name="Note 4 2" xfId="4494"/>
    <cellStyle name="Note 5" xfId="4495"/>
    <cellStyle name="Note 5 2" xfId="4496"/>
    <cellStyle name="Note 6" xfId="4497"/>
    <cellStyle name="Note 6 2" xfId="4498"/>
    <cellStyle name="Note 7" xfId="4499"/>
    <cellStyle name="Note 7 2" xfId="4500"/>
    <cellStyle name="Note 8" xfId="4501"/>
    <cellStyle name="Note 8 2" xfId="4502"/>
    <cellStyle name="Note 8 2 2" xfId="4503"/>
    <cellStyle name="Note 8 2 2 2" xfId="4504"/>
    <cellStyle name="Note 8 2 2 2 2" xfId="4505"/>
    <cellStyle name="Note 8 2 2 3" xfId="4506"/>
    <cellStyle name="Note 8 2 3" xfId="4507"/>
    <cellStyle name="Note 8 2 3 2" xfId="4508"/>
    <cellStyle name="Note 8 2 4" xfId="4509"/>
    <cellStyle name="Note 8 3" xfId="4510"/>
    <cellStyle name="Note 8 3 2" xfId="4511"/>
    <cellStyle name="Note 8 3 2 2" xfId="4512"/>
    <cellStyle name="Note 8 3 2 2 2" xfId="4513"/>
    <cellStyle name="Note 8 3 2 3" xfId="4514"/>
    <cellStyle name="Note 8 3 3" xfId="4515"/>
    <cellStyle name="Note 8 3 3 2" xfId="4516"/>
    <cellStyle name="Note 8 3 4" xfId="4517"/>
    <cellStyle name="Note 8 4" xfId="4518"/>
    <cellStyle name="Note 8 4 2" xfId="4519"/>
    <cellStyle name="Note 8 4 2 2" xfId="4520"/>
    <cellStyle name="Note 8 4 3" xfId="4521"/>
    <cellStyle name="Note 8 5" xfId="4522"/>
    <cellStyle name="Note 8 5 2" xfId="4523"/>
    <cellStyle name="Note 8 6" xfId="4524"/>
    <cellStyle name="Nr 0 dec" xfId="4525"/>
    <cellStyle name="Nr 0 dec - Input" xfId="4526"/>
    <cellStyle name="Nr 0 dec - Subtotal" xfId="4527"/>
    <cellStyle name="Nr 0 dec_Data" xfId="4528"/>
    <cellStyle name="Nr 1 dec" xfId="4529"/>
    <cellStyle name="Nr 1 dec - Input" xfId="4530"/>
    <cellStyle name="Nr, 0 dec" xfId="4531"/>
    <cellStyle name="number" xfId="4532"/>
    <cellStyle name="Number, 1 dec" xfId="4533"/>
    <cellStyle name="Output (1dp#)" xfId="4534"/>
    <cellStyle name="Output (1dpx)_ Pies " xfId="4535"/>
    <cellStyle name="Output 2" xfId="57"/>
    <cellStyle name="Output 2 2" xfId="68"/>
    <cellStyle name="Output 2 2 2" xfId="88"/>
    <cellStyle name="Output 2 3" xfId="82"/>
    <cellStyle name="Output 2 4" xfId="4536"/>
    <cellStyle name="Output 2 5" xfId="4537"/>
    <cellStyle name="Output 2 6" xfId="4538"/>
    <cellStyle name="Output 2 7" xfId="4539"/>
    <cellStyle name="Output 2 8" xfId="4540"/>
    <cellStyle name="Output 2 9" xfId="4541"/>
    <cellStyle name="Output 3" xfId="4542"/>
    <cellStyle name="Page Heading" xfId="4543"/>
    <cellStyle name="Page Heading Large" xfId="4544"/>
    <cellStyle name="Page Heading Small" xfId="4545"/>
    <cellStyle name="Page Number" xfId="4546"/>
    <cellStyle name="pb_page_heading_LS" xfId="4547"/>
    <cellStyle name="Per aandeel" xfId="4548"/>
    <cellStyle name="Percent" xfId="72" builtinId="5"/>
    <cellStyle name="Percent (1)" xfId="4549"/>
    <cellStyle name="Percent [0]" xfId="4550"/>
    <cellStyle name="Percent [00]" xfId="4551"/>
    <cellStyle name="Percent [1]" xfId="4552"/>
    <cellStyle name="Percent [2]" xfId="4553"/>
    <cellStyle name="Percent [2] 2" xfId="4554"/>
    <cellStyle name="Percent [2] 3" xfId="4555"/>
    <cellStyle name="Percent 1 dec" xfId="4556"/>
    <cellStyle name="Percent 1 dec - Input" xfId="4557"/>
    <cellStyle name="Percent 1 dec_Data" xfId="4558"/>
    <cellStyle name="Percent 10" xfId="4559"/>
    <cellStyle name="Percent 2" xfId="8"/>
    <cellStyle name="Percent 2 10" xfId="4560"/>
    <cellStyle name="Percent 2 10 2" xfId="4561"/>
    <cellStyle name="Percent 2 10 2 2" xfId="4562"/>
    <cellStyle name="Percent 2 10 3" xfId="4563"/>
    <cellStyle name="Percent 2 11" xfId="4564"/>
    <cellStyle name="Percent 2 12" xfId="4565"/>
    <cellStyle name="Percent 2 12 2" xfId="4566"/>
    <cellStyle name="Percent 2 12 2 2" xfId="4567"/>
    <cellStyle name="Percent 2 12 3" xfId="4568"/>
    <cellStyle name="Percent 2 13" xfId="4569"/>
    <cellStyle name="Percent 2 13 2" xfId="4570"/>
    <cellStyle name="Percent 2 14" xfId="4571"/>
    <cellStyle name="Percent 2 15" xfId="4572"/>
    <cellStyle name="Percent 2 16" xfId="4573"/>
    <cellStyle name="Percent 2 17" xfId="4574"/>
    <cellStyle name="Percent 2 18" xfId="4575"/>
    <cellStyle name="Percent 2 19" xfId="4576"/>
    <cellStyle name="Percent 2 2" xfId="9"/>
    <cellStyle name="Percent 2 2 2" xfId="4577"/>
    <cellStyle name="Percent 2 2 3" xfId="4578"/>
    <cellStyle name="Percent 2 2 4" xfId="4579"/>
    <cellStyle name="Percent 2 2 4 2" xfId="4580"/>
    <cellStyle name="Percent 2 2 4 2 2" xfId="4581"/>
    <cellStyle name="Percent 2 2 4 2 2 2" xfId="4582"/>
    <cellStyle name="Percent 2 2 4 2 3" xfId="4583"/>
    <cellStyle name="Percent 2 2 4 3" xfId="4584"/>
    <cellStyle name="Percent 2 2 4 3 2" xfId="4585"/>
    <cellStyle name="Percent 2 2 4 4" xfId="4586"/>
    <cellStyle name="Percent 2 2 5" xfId="4587"/>
    <cellStyle name="Percent 2 2 6" xfId="4588"/>
    <cellStyle name="Percent 2 3" xfId="10"/>
    <cellStyle name="Percent 2 4" xfId="4589"/>
    <cellStyle name="Percent 2 5" xfId="4590"/>
    <cellStyle name="Percent 2 5 2" xfId="4591"/>
    <cellStyle name="Percent 2 5 2 2" xfId="4592"/>
    <cellStyle name="Percent 2 5 2 2 2" xfId="4593"/>
    <cellStyle name="Percent 2 5 2 2 2 2" xfId="4594"/>
    <cellStyle name="Percent 2 5 2 2 3" xfId="4595"/>
    <cellStyle name="Percent 2 5 2 3" xfId="4596"/>
    <cellStyle name="Percent 2 5 2 3 2" xfId="4597"/>
    <cellStyle name="Percent 2 5 2 4" xfId="4598"/>
    <cellStyle name="Percent 2 5 3" xfId="4599"/>
    <cellStyle name="Percent 2 5 3 2" xfId="4600"/>
    <cellStyle name="Percent 2 5 3 2 2" xfId="4601"/>
    <cellStyle name="Percent 2 5 3 2 2 2" xfId="4602"/>
    <cellStyle name="Percent 2 5 3 2 3" xfId="4603"/>
    <cellStyle name="Percent 2 5 3 3" xfId="4604"/>
    <cellStyle name="Percent 2 5 3 3 2" xfId="4605"/>
    <cellStyle name="Percent 2 5 3 4" xfId="4606"/>
    <cellStyle name="Percent 2 5 4" xfId="4607"/>
    <cellStyle name="Percent 2 5 4 2" xfId="4608"/>
    <cellStyle name="Percent 2 5 4 2 2" xfId="4609"/>
    <cellStyle name="Percent 2 5 4 3" xfId="4610"/>
    <cellStyle name="Percent 2 5 5" xfId="4611"/>
    <cellStyle name="Percent 2 5 5 2" xfId="4612"/>
    <cellStyle name="Percent 2 5 6" xfId="4613"/>
    <cellStyle name="Percent 2 6" xfId="4614"/>
    <cellStyle name="Percent 2 6 2" xfId="4615"/>
    <cellStyle name="Percent 2 6 2 2" xfId="4616"/>
    <cellStyle name="Percent 2 6 2 2 2" xfId="4617"/>
    <cellStyle name="Percent 2 6 2 2 2 2" xfId="4618"/>
    <cellStyle name="Percent 2 6 2 2 3" xfId="4619"/>
    <cellStyle name="Percent 2 6 2 3" xfId="4620"/>
    <cellStyle name="Percent 2 6 2 3 2" xfId="4621"/>
    <cellStyle name="Percent 2 6 2 4" xfId="4622"/>
    <cellStyle name="Percent 2 6 3" xfId="4623"/>
    <cellStyle name="Percent 2 6 3 2" xfId="4624"/>
    <cellStyle name="Percent 2 6 3 2 2" xfId="4625"/>
    <cellStyle name="Percent 2 6 3 2 2 2" xfId="4626"/>
    <cellStyle name="Percent 2 6 3 2 3" xfId="4627"/>
    <cellStyle name="Percent 2 6 3 3" xfId="4628"/>
    <cellStyle name="Percent 2 6 3 3 2" xfId="4629"/>
    <cellStyle name="Percent 2 6 3 4" xfId="4630"/>
    <cellStyle name="Percent 2 6 4" xfId="4631"/>
    <cellStyle name="Percent 2 6 4 2" xfId="4632"/>
    <cellStyle name="Percent 2 6 4 2 2" xfId="4633"/>
    <cellStyle name="Percent 2 6 4 3" xfId="4634"/>
    <cellStyle name="Percent 2 6 5" xfId="4635"/>
    <cellStyle name="Percent 2 6 5 2" xfId="4636"/>
    <cellStyle name="Percent 2 6 6" xfId="4637"/>
    <cellStyle name="Percent 2 7" xfId="4638"/>
    <cellStyle name="Percent 2 7 2" xfId="4639"/>
    <cellStyle name="Percent 2 7 3" xfId="4640"/>
    <cellStyle name="Percent 2 7 4" xfId="4641"/>
    <cellStyle name="Percent 2 7 4 2" xfId="4642"/>
    <cellStyle name="Percent 2 7 4 2 2" xfId="4643"/>
    <cellStyle name="Percent 2 7 4 3" xfId="4644"/>
    <cellStyle name="Percent 2 7 5" xfId="4645"/>
    <cellStyle name="Percent 2 7 5 2" xfId="4646"/>
    <cellStyle name="Percent 2 7 6" xfId="4647"/>
    <cellStyle name="Percent 2 8" xfId="4648"/>
    <cellStyle name="Percent 2 8 2" xfId="4649"/>
    <cellStyle name="Percent 2 8 2 2" xfId="4650"/>
    <cellStyle name="Percent 2 8 2 2 2" xfId="4651"/>
    <cellStyle name="Percent 2 8 2 3" xfId="4652"/>
    <cellStyle name="Percent 2 8 3" xfId="4653"/>
    <cellStyle name="Percent 2 8 3 2" xfId="4654"/>
    <cellStyle name="Percent 2 8 4" xfId="4655"/>
    <cellStyle name="Percent 2 9" xfId="4656"/>
    <cellStyle name="Percent 3" xfId="58"/>
    <cellStyle name="Percent 3 2" xfId="75"/>
    <cellStyle name="Percent 3 2 2" xfId="4657"/>
    <cellStyle name="Percent 3 2 2 2" xfId="4658"/>
    <cellStyle name="Percent 3 2 3" xfId="4659"/>
    <cellStyle name="Percent 3 2 4" xfId="4660"/>
    <cellStyle name="Percent 3 3" xfId="4661"/>
    <cellStyle name="Percent 3 4" xfId="4662"/>
    <cellStyle name="Percent 4" xfId="4663"/>
    <cellStyle name="Percent 4 2" xfId="4664"/>
    <cellStyle name="Percent 4 2 2" xfId="4665"/>
    <cellStyle name="Percent 4 2 3" xfId="4666"/>
    <cellStyle name="Percent 4 3" xfId="4667"/>
    <cellStyle name="Percent 4 3 2" xfId="4668"/>
    <cellStyle name="Percent 4 3 2 2" xfId="4669"/>
    <cellStyle name="Percent 4 3 3" xfId="4670"/>
    <cellStyle name="Percent 4 4" xfId="4671"/>
    <cellStyle name="Percent 5" xfId="4672"/>
    <cellStyle name="Percent 5 2" xfId="4673"/>
    <cellStyle name="Percent 5 2 2" xfId="4674"/>
    <cellStyle name="Percent 5 2 2 2" xfId="4675"/>
    <cellStyle name="Percent 5 2 3" xfId="4676"/>
    <cellStyle name="Percent 6" xfId="4677"/>
    <cellStyle name="Percent 6 2" xfId="4678"/>
    <cellStyle name="Percent 6 2 2" xfId="4679"/>
    <cellStyle name="Percent 6 2 2 2" xfId="4680"/>
    <cellStyle name="Percent 6 2 3" xfId="4681"/>
    <cellStyle name="Percent 6 3" xfId="4682"/>
    <cellStyle name="Percent 6 3 2" xfId="4683"/>
    <cellStyle name="Percent 6 3 2 2" xfId="4684"/>
    <cellStyle name="Percent 6 3 3" xfId="4685"/>
    <cellStyle name="Percent 7" xfId="4686"/>
    <cellStyle name="Percent 7 2" xfId="4687"/>
    <cellStyle name="Percent 7 2 2" xfId="4688"/>
    <cellStyle name="Percent 7 2 2 2" xfId="4689"/>
    <cellStyle name="Percent 7 2 3" xfId="4690"/>
    <cellStyle name="Percent 7 3" xfId="4691"/>
    <cellStyle name="Percent 7 3 2" xfId="4692"/>
    <cellStyle name="Percent 7 4" xfId="4693"/>
    <cellStyle name="Percent 8" xfId="4694"/>
    <cellStyle name="Percent 9" xfId="4695"/>
    <cellStyle name="Percent Hard" xfId="4696"/>
    <cellStyle name="percentage" xfId="4697"/>
    <cellStyle name="PercentChange" xfId="4698"/>
    <cellStyle name="PLAN1" xfId="4699"/>
    <cellStyle name="Porcentaje" xfId="4700"/>
    <cellStyle name="Pourcentage_Profit &amp; Loss" xfId="4701"/>
    <cellStyle name="PrePop Currency (0)" xfId="4702"/>
    <cellStyle name="PrePop Currency (2)" xfId="4703"/>
    <cellStyle name="PrePop Units (0)" xfId="4704"/>
    <cellStyle name="PrePop Units (1)" xfId="4705"/>
    <cellStyle name="PrePop Units (2)" xfId="4706"/>
    <cellStyle name="Procenten" xfId="4707"/>
    <cellStyle name="Procenten estimate" xfId="4708"/>
    <cellStyle name="Procenten_EMI" xfId="4709"/>
    <cellStyle name="Profit figure" xfId="4710"/>
    <cellStyle name="Protected" xfId="4711"/>
    <cellStyle name="ProtectedDates" xfId="4712"/>
    <cellStyle name="PSChar" xfId="4713"/>
    <cellStyle name="PSDate" xfId="4714"/>
    <cellStyle name="PSDec" xfId="4715"/>
    <cellStyle name="PSHeading" xfId="4716"/>
    <cellStyle name="PSInt" xfId="4717"/>
    <cellStyle name="PSSpacer" xfId="4718"/>
    <cellStyle name="RatioX" xfId="4719"/>
    <cellStyle name="Red font" xfId="4720"/>
    <cellStyle name="ref" xfId="4721"/>
    <cellStyle name="Right" xfId="4722"/>
    <cellStyle name="Salomon Logo" xfId="4723"/>
    <cellStyle name="ScripFactor" xfId="4724"/>
    <cellStyle name="SectionHeading" xfId="4725"/>
    <cellStyle name="Shade" xfId="4726"/>
    <cellStyle name="Shaded" xfId="4727"/>
    <cellStyle name="Single Accounting" xfId="4728"/>
    <cellStyle name="SingleLineAcctgn" xfId="4729"/>
    <cellStyle name="SingleLinePercent" xfId="4730"/>
    <cellStyle name="Source Superscript" xfId="4731"/>
    <cellStyle name="Source Text" xfId="4732"/>
    <cellStyle name="ssp " xfId="4733"/>
    <cellStyle name="Standard" xfId="4734"/>
    <cellStyle name="Style 1" xfId="4735"/>
    <cellStyle name="Style 10" xfId="4736"/>
    <cellStyle name="Style 100" xfId="4737"/>
    <cellStyle name="Style 101" xfId="4738"/>
    <cellStyle name="Style 102" xfId="4739"/>
    <cellStyle name="Style 103" xfId="4740"/>
    <cellStyle name="Style 104" xfId="4741"/>
    <cellStyle name="Style 105" xfId="4742"/>
    <cellStyle name="Style 106" xfId="4743"/>
    <cellStyle name="Style 107" xfId="4744"/>
    <cellStyle name="Style 108" xfId="4745"/>
    <cellStyle name="Style 109" xfId="4746"/>
    <cellStyle name="Style 11" xfId="4747"/>
    <cellStyle name="Style 110" xfId="4748"/>
    <cellStyle name="Style 111" xfId="4749"/>
    <cellStyle name="Style 112" xfId="4750"/>
    <cellStyle name="Style 113" xfId="4751"/>
    <cellStyle name="Style 114" xfId="4752"/>
    <cellStyle name="Style 115" xfId="4753"/>
    <cellStyle name="Style 116" xfId="4754"/>
    <cellStyle name="Style 117" xfId="4755"/>
    <cellStyle name="Style 118" xfId="4756"/>
    <cellStyle name="Style 119" xfId="4757"/>
    <cellStyle name="Style 12" xfId="4758"/>
    <cellStyle name="Style 120" xfId="4759"/>
    <cellStyle name="Style 121" xfId="4760"/>
    <cellStyle name="Style 122" xfId="4761"/>
    <cellStyle name="Style 123" xfId="4762"/>
    <cellStyle name="Style 124" xfId="4763"/>
    <cellStyle name="Style 125" xfId="4764"/>
    <cellStyle name="Style 126" xfId="4765"/>
    <cellStyle name="Style 127" xfId="4766"/>
    <cellStyle name="Style 128" xfId="4767"/>
    <cellStyle name="Style 129" xfId="4768"/>
    <cellStyle name="Style 13" xfId="4769"/>
    <cellStyle name="Style 130" xfId="4770"/>
    <cellStyle name="Style 131" xfId="4771"/>
    <cellStyle name="Style 132" xfId="4772"/>
    <cellStyle name="Style 133" xfId="4773"/>
    <cellStyle name="Style 134" xfId="4774"/>
    <cellStyle name="Style 135" xfId="4775"/>
    <cellStyle name="Style 136" xfId="4776"/>
    <cellStyle name="Style 137" xfId="4777"/>
    <cellStyle name="Style 138" xfId="4778"/>
    <cellStyle name="Style 139" xfId="4779"/>
    <cellStyle name="Style 14" xfId="4780"/>
    <cellStyle name="Style 140" xfId="4781"/>
    <cellStyle name="Style 141" xfId="4782"/>
    <cellStyle name="Style 142" xfId="4783"/>
    <cellStyle name="Style 143" xfId="4784"/>
    <cellStyle name="Style 144" xfId="4785"/>
    <cellStyle name="Style 145" xfId="4786"/>
    <cellStyle name="Style 146" xfId="4787"/>
    <cellStyle name="Style 147" xfId="4788"/>
    <cellStyle name="Style 148" xfId="4789"/>
    <cellStyle name="Style 149" xfId="4790"/>
    <cellStyle name="Style 15" xfId="4791"/>
    <cellStyle name="Style 150" xfId="4792"/>
    <cellStyle name="Style 151" xfId="4793"/>
    <cellStyle name="Style 152" xfId="4794"/>
    <cellStyle name="Style 153" xfId="4795"/>
    <cellStyle name="Style 154" xfId="4796"/>
    <cellStyle name="Style 155" xfId="4797"/>
    <cellStyle name="Style 156" xfId="4798"/>
    <cellStyle name="Style 157" xfId="4799"/>
    <cellStyle name="Style 158" xfId="4800"/>
    <cellStyle name="Style 159" xfId="4801"/>
    <cellStyle name="Style 16" xfId="4802"/>
    <cellStyle name="Style 160" xfId="4803"/>
    <cellStyle name="Style 161" xfId="4804"/>
    <cellStyle name="Style 162" xfId="4805"/>
    <cellStyle name="Style 163" xfId="4806"/>
    <cellStyle name="Style 164" xfId="4807"/>
    <cellStyle name="Style 165" xfId="4808"/>
    <cellStyle name="Style 166" xfId="4809"/>
    <cellStyle name="Style 167" xfId="4810"/>
    <cellStyle name="Style 168" xfId="4811"/>
    <cellStyle name="Style 169" xfId="4812"/>
    <cellStyle name="Style 17" xfId="4813"/>
    <cellStyle name="Style 170" xfId="4814"/>
    <cellStyle name="Style 171" xfId="4815"/>
    <cellStyle name="Style 172" xfId="4816"/>
    <cellStyle name="Style 173" xfId="4817"/>
    <cellStyle name="Style 174" xfId="4818"/>
    <cellStyle name="Style 175" xfId="4819"/>
    <cellStyle name="Style 176" xfId="4820"/>
    <cellStyle name="Style 177" xfId="4821"/>
    <cellStyle name="Style 178" xfId="4822"/>
    <cellStyle name="Style 179" xfId="4823"/>
    <cellStyle name="Style 18" xfId="4824"/>
    <cellStyle name="Style 180" xfId="4825"/>
    <cellStyle name="Style 181" xfId="4826"/>
    <cellStyle name="Style 182" xfId="4827"/>
    <cellStyle name="Style 183" xfId="4828"/>
    <cellStyle name="Style 184" xfId="4829"/>
    <cellStyle name="Style 185" xfId="4830"/>
    <cellStyle name="Style 186" xfId="4831"/>
    <cellStyle name="Style 187" xfId="4832"/>
    <cellStyle name="Style 188" xfId="4833"/>
    <cellStyle name="Style 189" xfId="4834"/>
    <cellStyle name="Style 19" xfId="4835"/>
    <cellStyle name="Style 190" xfId="4836"/>
    <cellStyle name="Style 191" xfId="4837"/>
    <cellStyle name="Style 192" xfId="4838"/>
    <cellStyle name="Style 193" xfId="4839"/>
    <cellStyle name="Style 194" xfId="4840"/>
    <cellStyle name="Style 195" xfId="4841"/>
    <cellStyle name="Style 196" xfId="4842"/>
    <cellStyle name="Style 197" xfId="4843"/>
    <cellStyle name="Style 198" xfId="4844"/>
    <cellStyle name="Style 199" xfId="4845"/>
    <cellStyle name="Style 2" xfId="4846"/>
    <cellStyle name="Style 20" xfId="4847"/>
    <cellStyle name="Style 200" xfId="4848"/>
    <cellStyle name="Style 201" xfId="4849"/>
    <cellStyle name="Style 202" xfId="4850"/>
    <cellStyle name="Style 203" xfId="4851"/>
    <cellStyle name="Style 204" xfId="4852"/>
    <cellStyle name="Style 205" xfId="4853"/>
    <cellStyle name="Style 206" xfId="4854"/>
    <cellStyle name="Style 207" xfId="4855"/>
    <cellStyle name="Style 208" xfId="4856"/>
    <cellStyle name="Style 209" xfId="4857"/>
    <cellStyle name="Style 21" xfId="4858"/>
    <cellStyle name="Style 21 2" xfId="4859"/>
    <cellStyle name="Style 22" xfId="4860"/>
    <cellStyle name="Style 22 2" xfId="4861"/>
    <cellStyle name="Style 22 3" xfId="4862"/>
    <cellStyle name="Style 22 4" xfId="4863"/>
    <cellStyle name="Style 23" xfId="59"/>
    <cellStyle name="Style 23 2" xfId="60"/>
    <cellStyle name="Style 23 2 2" xfId="76"/>
    <cellStyle name="Style 23 3" xfId="77"/>
    <cellStyle name="Style 24" xfId="4864"/>
    <cellStyle name="Style 24 2" xfId="4865"/>
    <cellStyle name="Style 24 3" xfId="4866"/>
    <cellStyle name="Style 24 4" xfId="4867"/>
    <cellStyle name="Style 25" xfId="4868"/>
    <cellStyle name="Style 25 2" xfId="4869"/>
    <cellStyle name="Style 25 3" xfId="4870"/>
    <cellStyle name="Style 26" xfId="4871"/>
    <cellStyle name="Style 26 2" xfId="4872"/>
    <cellStyle name="Style 26 3" xfId="4873"/>
    <cellStyle name="Style 26 4" xfId="4874"/>
    <cellStyle name="Style 27" xfId="4875"/>
    <cellStyle name="Style 28" xfId="4876"/>
    <cellStyle name="Style 29" xfId="4877"/>
    <cellStyle name="Style 3" xfId="4878"/>
    <cellStyle name="Style 30" xfId="4879"/>
    <cellStyle name="Style 31" xfId="4880"/>
    <cellStyle name="Style 32" xfId="4881"/>
    <cellStyle name="Style 33" xfId="4882"/>
    <cellStyle name="Style 34" xfId="4883"/>
    <cellStyle name="Style 35" xfId="4884"/>
    <cellStyle name="Style 36" xfId="4885"/>
    <cellStyle name="Style 37" xfId="4886"/>
    <cellStyle name="Style 38" xfId="4887"/>
    <cellStyle name="Style 39" xfId="4888"/>
    <cellStyle name="Style 4" xfId="4889"/>
    <cellStyle name="Style 40" xfId="4890"/>
    <cellStyle name="Style 41" xfId="4891"/>
    <cellStyle name="Style 42" xfId="4892"/>
    <cellStyle name="Style 43" xfId="4893"/>
    <cellStyle name="Style 44" xfId="4894"/>
    <cellStyle name="Style 45" xfId="4895"/>
    <cellStyle name="Style 46" xfId="4896"/>
    <cellStyle name="Style 47" xfId="4897"/>
    <cellStyle name="Style 48" xfId="4898"/>
    <cellStyle name="Style 49" xfId="4899"/>
    <cellStyle name="Style 5" xfId="4900"/>
    <cellStyle name="Style 50" xfId="4901"/>
    <cellStyle name="Style 51" xfId="4902"/>
    <cellStyle name="Style 52" xfId="4903"/>
    <cellStyle name="Style 53" xfId="4904"/>
    <cellStyle name="Style 54" xfId="4905"/>
    <cellStyle name="Style 55" xfId="4906"/>
    <cellStyle name="Style 56" xfId="4907"/>
    <cellStyle name="Style 57" xfId="4908"/>
    <cellStyle name="Style 58" xfId="4909"/>
    <cellStyle name="Style 59" xfId="4910"/>
    <cellStyle name="Style 6" xfId="4911"/>
    <cellStyle name="Style 60" xfId="4912"/>
    <cellStyle name="Style 61" xfId="4913"/>
    <cellStyle name="Style 62" xfId="4914"/>
    <cellStyle name="Style 63" xfId="4915"/>
    <cellStyle name="Style 64" xfId="4916"/>
    <cellStyle name="Style 65" xfId="4917"/>
    <cellStyle name="Style 66" xfId="4918"/>
    <cellStyle name="Style 67" xfId="4919"/>
    <cellStyle name="Style 68" xfId="4920"/>
    <cellStyle name="Style 69" xfId="4921"/>
    <cellStyle name="Style 7" xfId="4922"/>
    <cellStyle name="Style 70" xfId="4923"/>
    <cellStyle name="Style 71" xfId="4924"/>
    <cellStyle name="Style 72" xfId="4925"/>
    <cellStyle name="Style 73" xfId="4926"/>
    <cellStyle name="Style 74" xfId="4927"/>
    <cellStyle name="Style 75" xfId="4928"/>
    <cellStyle name="Style 76" xfId="4929"/>
    <cellStyle name="Style 77" xfId="4930"/>
    <cellStyle name="Style 78" xfId="4931"/>
    <cellStyle name="Style 79" xfId="4932"/>
    <cellStyle name="Style 8" xfId="4933"/>
    <cellStyle name="Style 80" xfId="4934"/>
    <cellStyle name="Style 81" xfId="4935"/>
    <cellStyle name="Style 82" xfId="4936"/>
    <cellStyle name="Style 83" xfId="4937"/>
    <cellStyle name="Style 84" xfId="4938"/>
    <cellStyle name="Style 85" xfId="4939"/>
    <cellStyle name="Style 86" xfId="4940"/>
    <cellStyle name="Style 87" xfId="4941"/>
    <cellStyle name="Style 88" xfId="4942"/>
    <cellStyle name="Style 89" xfId="4943"/>
    <cellStyle name="Style 9" xfId="4944"/>
    <cellStyle name="Style 90" xfId="4945"/>
    <cellStyle name="Style 91" xfId="4946"/>
    <cellStyle name="Style 92" xfId="4947"/>
    <cellStyle name="Style 93" xfId="4948"/>
    <cellStyle name="Style 94" xfId="4949"/>
    <cellStyle name="Style 95" xfId="4950"/>
    <cellStyle name="Style 96" xfId="4951"/>
    <cellStyle name="Style 97" xfId="4952"/>
    <cellStyle name="Style 98" xfId="4953"/>
    <cellStyle name="Style 99" xfId="4954"/>
    <cellStyle name="STYLE1" xfId="4955"/>
    <cellStyle name="STYLE2" xfId="4956"/>
    <cellStyle name="STYLE3" xfId="4957"/>
    <cellStyle name="Subhead" xfId="4958"/>
    <cellStyle name="Subtotal_left" xfId="4959"/>
    <cellStyle name="SwitchCell" xfId="4960"/>
    <cellStyle name="t" xfId="4961"/>
    <cellStyle name="Table Col Head" xfId="4962"/>
    <cellStyle name="Table Head" xfId="4963"/>
    <cellStyle name="Table Head Aligned" xfId="4964"/>
    <cellStyle name="Table Head Blue" xfId="4965"/>
    <cellStyle name="Table Head Green" xfId="4966"/>
    <cellStyle name="Table Head_Val_Sum_Graph" xfId="4967"/>
    <cellStyle name="Table Sub Head" xfId="4968"/>
    <cellStyle name="Table Text" xfId="4969"/>
    <cellStyle name="Table Title" xfId="4970"/>
    <cellStyle name="Table Units" xfId="4971"/>
    <cellStyle name="Table_Header" xfId="4972"/>
    <cellStyle name="TableBorder" xfId="4973"/>
    <cellStyle name="TableColumnHeader" xfId="4974"/>
    <cellStyle name="TableHeading" xfId="4975"/>
    <cellStyle name="TableHighlight" xfId="4976"/>
    <cellStyle name="TableNote" xfId="4977"/>
    <cellStyle name="test a style" xfId="4978"/>
    <cellStyle name="Text 1" xfId="4979"/>
    <cellStyle name="Text Head 1" xfId="4980"/>
    <cellStyle name="Text Indent A" xfId="4981"/>
    <cellStyle name="Text Indent B" xfId="4982"/>
    <cellStyle name="Text Indent C" xfId="4983"/>
    <cellStyle name="Text Wrap" xfId="4984"/>
    <cellStyle name="Time" xfId="4985"/>
    <cellStyle name="Times 10" xfId="4986"/>
    <cellStyle name="Times 12" xfId="4987"/>
    <cellStyle name="Times New Roman" xfId="4988"/>
    <cellStyle name="Title 2" xfId="61"/>
    <cellStyle name="Title 2 2" xfId="4989"/>
    <cellStyle name="Title 3" xfId="4990"/>
    <cellStyle name="title1" xfId="4992"/>
    <cellStyle name="title2" xfId="4993"/>
    <cellStyle name="Title-2" xfId="4991"/>
    <cellStyle name="Titles" xfId="4994"/>
    <cellStyle name="titre_col" xfId="4995"/>
    <cellStyle name="TOC" xfId="4996"/>
    <cellStyle name="Total 2" xfId="62"/>
    <cellStyle name="Total 2 10" xfId="4997"/>
    <cellStyle name="Total 2 2" xfId="69"/>
    <cellStyle name="Total 2 2 2" xfId="89"/>
    <cellStyle name="Total 2 3" xfId="83"/>
    <cellStyle name="Total 2 4" xfId="4998"/>
    <cellStyle name="Total 2 5" xfId="4999"/>
    <cellStyle name="Total 2 6" xfId="5000"/>
    <cellStyle name="Total 2 7" xfId="5001"/>
    <cellStyle name="Total 2 8" xfId="5002"/>
    <cellStyle name="Total 2 9" xfId="5003"/>
    <cellStyle name="Total 3" xfId="5004"/>
    <cellStyle name="Total Bold" xfId="5005"/>
    <cellStyle name="Totals" xfId="5006"/>
    <cellStyle name="Underline_Single" xfId="5007"/>
    <cellStyle name="UnProtectedCalc" xfId="5008"/>
    <cellStyle name="Valuta (0)_Sheet1" xfId="5009"/>
    <cellStyle name="Valuta_piv_polio" xfId="5010"/>
    <cellStyle name="Währung [0]_A17 - 31.03.1998" xfId="5011"/>
    <cellStyle name="Währung_A17 - 31.03.1998" xfId="5012"/>
    <cellStyle name="Warburg" xfId="5013"/>
    <cellStyle name="Warning Text 2" xfId="63"/>
    <cellStyle name="Warning Text 2 2" xfId="5014"/>
    <cellStyle name="Warning Text 2 3" xfId="5015"/>
    <cellStyle name="Warning Text 2 4" xfId="5016"/>
    <cellStyle name="Warning Text 2 5" xfId="5017"/>
    <cellStyle name="Warning Text 2 6" xfId="5018"/>
    <cellStyle name="Warning Text 2 7" xfId="5019"/>
    <cellStyle name="Warning Text 2 8" xfId="5020"/>
    <cellStyle name="Warning Text 2 9" xfId="5021"/>
    <cellStyle name="Warning Text 3" xfId="5022"/>
    <cellStyle name="wild guess" xfId="5023"/>
    <cellStyle name="Wildguess" xfId="5024"/>
    <cellStyle name="Year" xfId="5025"/>
    <cellStyle name="Year Estimate" xfId="5026"/>
    <cellStyle name="Year, Actual" xfId="5027"/>
    <cellStyle name="YearE_ Pies " xfId="5028"/>
    <cellStyle name="YearFormat" xfId="5029"/>
    <cellStyle name="Yen" xfId="5030"/>
    <cellStyle name="YesNo" xfId="5031"/>
    <cellStyle name="쬞\?1@" xfId="5032"/>
    <cellStyle name="千位分隔 2" xfId="5033"/>
    <cellStyle name="常规 2" xfId="5034"/>
    <cellStyle name="標準_car_JP" xfId="5035"/>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031714" cy="185808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270000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165667"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0612582"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0985508"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26676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270000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356041"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casson\AppData\Local\Microsoft\Windows\INetCache\Content.Outlook\66Z9KY61\NBH%20LRAMVA%20calculator%20for%202013a%20and%202014-v5-0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 lighting"/>
      <sheetName val="References"/>
    </sheetNames>
    <sheetDataSet>
      <sheetData sheetId="0"/>
      <sheetData sheetId="1"/>
      <sheetData sheetId="2">
        <row r="118">
          <cell r="O118">
            <v>2011</v>
          </cell>
        </row>
        <row r="119">
          <cell r="O119">
            <v>2013</v>
          </cell>
        </row>
        <row r="120">
          <cell r="O120">
            <v>2014</v>
          </cell>
        </row>
        <row r="121">
          <cell r="O121">
            <v>2015</v>
          </cell>
        </row>
        <row r="122">
          <cell r="O122">
            <v>2016</v>
          </cell>
        </row>
      </sheetData>
      <sheetData sheetId="3">
        <row r="153">
          <cell r="Q153" t="str">
            <v>All</v>
          </cell>
        </row>
        <row r="154">
          <cell r="Q154">
            <v>2011</v>
          </cell>
        </row>
        <row r="155">
          <cell r="Q155">
            <v>2012</v>
          </cell>
        </row>
        <row r="156">
          <cell r="Q156">
            <v>2013</v>
          </cell>
        </row>
        <row r="157">
          <cell r="Q157">
            <v>2014</v>
          </cell>
        </row>
        <row r="158">
          <cell r="Q158">
            <v>2015</v>
          </cell>
        </row>
        <row r="159">
          <cell r="Q159">
            <v>2016</v>
          </cell>
        </row>
        <row r="160">
          <cell r="Q160">
            <v>2017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zoomScale="90" zoomScaleNormal="90" zoomScalePageLayoutView="90" workbookViewId="0">
      <selection activeCell="C6" sqref="C6"/>
    </sheetView>
  </sheetViews>
  <sheetFormatPr defaultColWidth="8.85546875" defaultRowHeight="15"/>
  <cols>
    <col min="1" max="1" width="8.85546875" style="23"/>
    <col min="2" max="2" width="32.140625" style="65" customWidth="1"/>
    <col min="3" max="3" width="114.28515625" style="23" customWidth="1"/>
    <col min="4" max="4" width="8.140625" style="23" customWidth="1"/>
    <col min="5" max="16384" width="8.85546875" style="23"/>
  </cols>
  <sheetData>
    <row r="1" spans="1:3" ht="174" customHeight="1"/>
    <row r="3" spans="1:3" ht="20.25">
      <c r="B3" s="635" t="s">
        <v>336</v>
      </c>
      <c r="C3" s="635"/>
    </row>
    <row r="4" spans="1:3" ht="21" customHeight="1"/>
    <row r="5" spans="1:3" s="72" customFormat="1" ht="25.5" customHeight="1">
      <c r="B5" s="451" t="s">
        <v>370</v>
      </c>
      <c r="C5" s="451" t="s">
        <v>335</v>
      </c>
    </row>
    <row r="6" spans="1:3" s="79" customFormat="1" ht="32.25" customHeight="1">
      <c r="A6" s="43"/>
      <c r="B6" s="452" t="s">
        <v>331</v>
      </c>
      <c r="C6" s="453" t="s">
        <v>453</v>
      </c>
    </row>
    <row r="7" spans="1:3" s="79" customFormat="1" ht="9.75" customHeight="1">
      <c r="B7" s="90"/>
      <c r="C7" s="92"/>
    </row>
    <row r="8" spans="1:3" s="79" customFormat="1">
      <c r="B8" s="295" t="s">
        <v>326</v>
      </c>
      <c r="C8" s="92" t="s">
        <v>342</v>
      </c>
    </row>
    <row r="9" spans="1:3" s="79" customFormat="1" ht="14.25">
      <c r="B9" s="90"/>
      <c r="C9" s="92"/>
    </row>
    <row r="10" spans="1:3" s="79" customFormat="1">
      <c r="B10" s="295" t="s">
        <v>327</v>
      </c>
      <c r="C10" s="92" t="s">
        <v>344</v>
      </c>
    </row>
    <row r="11" spans="1:3" s="79" customFormat="1" ht="14.25">
      <c r="B11" s="90"/>
      <c r="C11" s="92"/>
    </row>
    <row r="12" spans="1:3" s="79" customFormat="1" ht="30" customHeight="1">
      <c r="B12" s="295" t="s">
        <v>328</v>
      </c>
      <c r="C12" s="446" t="s">
        <v>454</v>
      </c>
    </row>
    <row r="13" spans="1:3" s="79" customFormat="1" ht="14.25">
      <c r="B13" s="90"/>
      <c r="C13" s="92"/>
    </row>
    <row r="14" spans="1:3" s="79" customFormat="1">
      <c r="B14" s="295" t="s">
        <v>495</v>
      </c>
      <c r="C14" s="92" t="s">
        <v>474</v>
      </c>
    </row>
    <row r="15" spans="1:3" s="79" customFormat="1" hidden="1">
      <c r="B15" s="295" t="s">
        <v>462</v>
      </c>
      <c r="C15" s="92" t="s">
        <v>475</v>
      </c>
    </row>
    <row r="16" spans="1:3" s="79" customFormat="1" ht="14.25" hidden="1">
      <c r="B16" s="90"/>
      <c r="C16" s="92"/>
    </row>
    <row r="17" spans="2:8" s="79" customFormat="1" hidden="1">
      <c r="B17" s="295" t="s">
        <v>463</v>
      </c>
      <c r="C17" s="92" t="s">
        <v>476</v>
      </c>
    </row>
    <row r="18" spans="2:8" s="79" customFormat="1" ht="14.25" hidden="1">
      <c r="B18" s="90"/>
      <c r="C18" s="92"/>
    </row>
    <row r="19" spans="2:8" s="79" customFormat="1" hidden="1">
      <c r="B19" s="295" t="s">
        <v>464</v>
      </c>
      <c r="C19" s="92" t="s">
        <v>477</v>
      </c>
      <c r="E19" s="636" t="s">
        <v>459</v>
      </c>
      <c r="F19" s="636"/>
      <c r="G19" s="636"/>
      <c r="H19" s="636"/>
    </row>
    <row r="20" spans="2:8" s="79" customFormat="1" ht="14.25" hidden="1">
      <c r="B20" s="90"/>
      <c r="C20" s="92"/>
      <c r="E20" s="636"/>
      <c r="F20" s="636"/>
      <c r="G20" s="636"/>
      <c r="H20" s="636"/>
    </row>
    <row r="21" spans="2:8" s="79" customFormat="1" hidden="1">
      <c r="B21" s="295" t="s">
        <v>465</v>
      </c>
      <c r="C21" s="92" t="s">
        <v>478</v>
      </c>
      <c r="E21" s="636"/>
      <c r="F21" s="636"/>
      <c r="G21" s="636"/>
      <c r="H21" s="636"/>
    </row>
    <row r="22" spans="2:8" s="79" customFormat="1" ht="14.25" hidden="1">
      <c r="B22" s="90"/>
      <c r="C22" s="92"/>
    </row>
    <row r="23" spans="2:8" s="79" customFormat="1" hidden="1">
      <c r="B23" s="295" t="s">
        <v>466</v>
      </c>
      <c r="C23" s="92" t="s">
        <v>479</v>
      </c>
    </row>
    <row r="24" spans="2:8" s="79" customFormat="1" ht="14.25">
      <c r="B24" s="90"/>
      <c r="C24" s="92"/>
    </row>
    <row r="25" spans="2:8" s="79" customFormat="1">
      <c r="B25" s="295" t="s">
        <v>461</v>
      </c>
      <c r="C25" s="446" t="s">
        <v>483</v>
      </c>
    </row>
    <row r="26" spans="2:8" s="79" customFormat="1" ht="14.25">
      <c r="B26" s="295"/>
      <c r="C26" s="446"/>
    </row>
    <row r="27" spans="2:8" s="79" customFormat="1">
      <c r="B27" s="295" t="s">
        <v>329</v>
      </c>
      <c r="C27" s="92" t="s">
        <v>357</v>
      </c>
    </row>
    <row r="28" spans="2:8" s="79" customFormat="1" ht="14.25">
      <c r="B28" s="91"/>
      <c r="C28" s="91"/>
    </row>
    <row r="29" spans="2:8" s="80" customFormat="1">
      <c r="B29" s="205"/>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cols>
    <col min="1" max="1" width="6.42578125" style="23" customWidth="1"/>
    <col min="2" max="2" width="5.140625" style="67" customWidth="1"/>
    <col min="3" max="3" width="44.28515625" style="426" customWidth="1"/>
    <col min="4" max="4" width="12.28515625" style="427" customWidth="1"/>
    <col min="5" max="5" width="13.28515625" style="427"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8.85546875" style="23"/>
  </cols>
  <sheetData>
    <row r="2" spans="1:18" ht="18.75" customHeight="1">
      <c r="B2" s="733" t="s">
        <v>275</v>
      </c>
      <c r="C2" s="733"/>
      <c r="D2" s="733"/>
      <c r="E2" s="733"/>
      <c r="F2" s="733"/>
      <c r="G2" s="733"/>
      <c r="H2" s="733"/>
      <c r="I2" s="733"/>
      <c r="J2" s="733"/>
      <c r="K2" s="733"/>
      <c r="L2" s="733"/>
      <c r="M2" s="733"/>
      <c r="N2" s="733"/>
      <c r="O2" s="733"/>
      <c r="P2" s="733"/>
    </row>
    <row r="3" spans="1:18" ht="18.75" outlineLevel="1">
      <c r="B3" s="429"/>
      <c r="C3" s="430"/>
      <c r="D3" s="430"/>
      <c r="E3" s="430"/>
      <c r="F3" s="430"/>
      <c r="G3" s="430"/>
      <c r="H3" s="430"/>
      <c r="I3" s="430"/>
      <c r="J3" s="430"/>
      <c r="K3" s="430"/>
      <c r="L3" s="430"/>
      <c r="M3" s="430"/>
      <c r="N3" s="430"/>
      <c r="O3" s="430"/>
      <c r="P3" s="430"/>
    </row>
    <row r="4" spans="1:18" ht="35.25" customHeight="1" outlineLevel="1">
      <c r="A4" s="64"/>
      <c r="B4" s="429"/>
      <c r="C4" s="359" t="s">
        <v>395</v>
      </c>
      <c r="D4" s="430"/>
      <c r="E4" s="732" t="s">
        <v>358</v>
      </c>
      <c r="F4" s="732"/>
      <c r="G4" s="732"/>
      <c r="H4" s="732"/>
      <c r="I4" s="732"/>
      <c r="J4" s="732"/>
      <c r="K4" s="732"/>
      <c r="L4" s="732"/>
      <c r="M4" s="732"/>
      <c r="N4" s="732"/>
      <c r="O4" s="732"/>
      <c r="P4" s="732"/>
    </row>
    <row r="5" spans="1:18" ht="18.75" customHeight="1" outlineLevel="1">
      <c r="B5" s="429"/>
      <c r="C5" s="431"/>
      <c r="D5" s="430"/>
      <c r="E5" s="362" t="s">
        <v>352</v>
      </c>
      <c r="F5" s="430"/>
      <c r="G5" s="430"/>
      <c r="H5" s="430"/>
      <c r="I5" s="430"/>
      <c r="J5" s="430"/>
      <c r="K5" s="430"/>
      <c r="L5" s="430"/>
      <c r="M5" s="430"/>
      <c r="N5" s="430"/>
      <c r="O5" s="430"/>
      <c r="P5" s="430"/>
    </row>
    <row r="6" spans="1:18" ht="18.75" customHeight="1" outlineLevel="1">
      <c r="B6" s="429"/>
      <c r="C6" s="431"/>
      <c r="D6" s="430"/>
      <c r="E6" s="362" t="s">
        <v>353</v>
      </c>
      <c r="F6" s="430"/>
      <c r="G6" s="430"/>
      <c r="H6" s="430"/>
      <c r="I6" s="430"/>
      <c r="J6" s="430"/>
      <c r="K6" s="430"/>
      <c r="L6" s="430"/>
      <c r="M6" s="430"/>
      <c r="N6" s="430"/>
      <c r="O6" s="430"/>
      <c r="P6" s="430"/>
    </row>
    <row r="7" spans="1:18" ht="18.75" customHeight="1" outlineLevel="1">
      <c r="B7" s="429"/>
      <c r="C7" s="431"/>
      <c r="D7" s="430"/>
      <c r="E7" s="362" t="s">
        <v>411</v>
      </c>
      <c r="F7" s="430"/>
      <c r="G7" s="430"/>
      <c r="H7" s="430"/>
      <c r="I7" s="430"/>
      <c r="J7" s="430"/>
      <c r="K7" s="430"/>
      <c r="L7" s="430"/>
      <c r="M7" s="430"/>
      <c r="N7" s="430"/>
      <c r="O7" s="430"/>
      <c r="P7" s="430"/>
    </row>
    <row r="8" spans="1:18" ht="18.75" customHeight="1" outlineLevel="1">
      <c r="B8" s="429"/>
      <c r="C8" s="431"/>
      <c r="D8" s="430"/>
      <c r="E8" s="362"/>
      <c r="F8" s="430"/>
      <c r="G8" s="430"/>
      <c r="H8" s="430"/>
      <c r="I8" s="430"/>
      <c r="J8" s="430"/>
      <c r="K8" s="430"/>
      <c r="L8" s="430"/>
      <c r="M8" s="430"/>
      <c r="N8" s="430"/>
      <c r="O8" s="430"/>
      <c r="P8" s="430"/>
    </row>
    <row r="9" spans="1:18" ht="18.75" customHeight="1" outlineLevel="1">
      <c r="B9" s="429"/>
      <c r="C9" s="230" t="s">
        <v>333</v>
      </c>
      <c r="D9" s="429"/>
      <c r="E9" s="716" t="s">
        <v>359</v>
      </c>
      <c r="F9" s="716"/>
      <c r="G9" s="429"/>
      <c r="H9" s="429"/>
      <c r="I9" s="429"/>
      <c r="J9" s="429"/>
      <c r="K9" s="429"/>
      <c r="L9" s="429"/>
      <c r="M9" s="429"/>
      <c r="N9" s="429"/>
      <c r="O9" s="429"/>
      <c r="P9" s="429"/>
      <c r="R9" s="81"/>
    </row>
    <row r="10" spans="1:18" ht="18.75" customHeight="1" outlineLevel="1">
      <c r="B10" s="429"/>
      <c r="C10" s="429"/>
      <c r="D10" s="429"/>
      <c r="E10" s="647" t="s">
        <v>334</v>
      </c>
      <c r="F10" s="647"/>
      <c r="G10" s="429"/>
      <c r="H10" s="429"/>
      <c r="I10" s="429"/>
      <c r="J10" s="429"/>
      <c r="K10" s="429"/>
      <c r="L10" s="429"/>
      <c r="M10" s="429"/>
      <c r="N10" s="429"/>
      <c r="O10" s="429"/>
      <c r="P10" s="429"/>
    </row>
    <row r="11" spans="1:18" ht="18.75" customHeight="1">
      <c r="B11" s="429"/>
      <c r="C11" s="429"/>
      <c r="D11" s="429"/>
      <c r="E11" s="134"/>
      <c r="G11" s="429"/>
      <c r="H11" s="429"/>
      <c r="I11" s="429"/>
      <c r="J11" s="429"/>
      <c r="K11" s="429"/>
      <c r="L11" s="429"/>
      <c r="M11" s="429"/>
      <c r="N11" s="429"/>
      <c r="O11" s="429"/>
      <c r="P11" s="429"/>
    </row>
    <row r="12" spans="1:18">
      <c r="A12" s="48"/>
      <c r="B12" s="432" t="s">
        <v>471</v>
      </c>
      <c r="C12" s="433"/>
      <c r="D12" s="434"/>
      <c r="E12" s="434"/>
    </row>
    <row r="13" spans="1:18" ht="45">
      <c r="B13" s="721" t="s">
        <v>59</v>
      </c>
      <c r="C13" s="723" t="s">
        <v>0</v>
      </c>
      <c r="D13" s="723" t="s">
        <v>45</v>
      </c>
      <c r="E13" s="723" t="s">
        <v>202</v>
      </c>
      <c r="F13" s="232" t="s">
        <v>199</v>
      </c>
      <c r="G13" s="232" t="s">
        <v>46</v>
      </c>
      <c r="H13" s="725" t="s">
        <v>60</v>
      </c>
      <c r="I13" s="725"/>
      <c r="J13" s="725"/>
      <c r="K13" s="725"/>
      <c r="L13" s="725"/>
      <c r="M13" s="725"/>
      <c r="N13" s="725"/>
      <c r="O13" s="725"/>
      <c r="P13" s="726"/>
    </row>
    <row r="14" spans="1:18" ht="60">
      <c r="B14" s="722"/>
      <c r="C14" s="724"/>
      <c r="D14" s="724"/>
      <c r="E14" s="724"/>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50"/>
      <c r="B16" s="717" t="s">
        <v>139</v>
      </c>
      <c r="C16" s="718"/>
      <c r="D16" s="718"/>
      <c r="E16" s="718"/>
      <c r="F16" s="718"/>
      <c r="G16" s="718"/>
      <c r="H16" s="718"/>
      <c r="I16" s="718"/>
      <c r="J16" s="718"/>
      <c r="K16" s="718"/>
      <c r="L16" s="718"/>
      <c r="M16" s="718"/>
      <c r="N16" s="718"/>
      <c r="O16" s="718"/>
      <c r="P16" s="719"/>
    </row>
    <row r="17" spans="1:16">
      <c r="A17" s="50"/>
      <c r="B17" s="415">
        <v>1</v>
      </c>
      <c r="C17" s="400" t="s">
        <v>140</v>
      </c>
      <c r="D17" s="247" t="s">
        <v>34</v>
      </c>
      <c r="E17" s="401"/>
      <c r="F17" s="290"/>
      <c r="G17" s="290"/>
      <c r="H17" s="412">
        <v>1</v>
      </c>
      <c r="I17" s="402"/>
      <c r="J17" s="402"/>
      <c r="K17" s="402"/>
      <c r="L17" s="402"/>
      <c r="M17" s="402"/>
      <c r="N17" s="402"/>
      <c r="O17" s="402"/>
      <c r="P17" s="416">
        <f>SUM(H17:O17)</f>
        <v>1</v>
      </c>
    </row>
    <row r="18" spans="1:16">
      <c r="A18" s="47"/>
      <c r="B18" s="415">
        <v>2</v>
      </c>
      <c r="C18" s="400" t="s">
        <v>141</v>
      </c>
      <c r="D18" s="247" t="s">
        <v>34</v>
      </c>
      <c r="E18" s="403"/>
      <c r="F18" s="290"/>
      <c r="G18" s="290"/>
      <c r="H18" s="412">
        <v>1</v>
      </c>
      <c r="I18" s="402"/>
      <c r="J18" s="402"/>
      <c r="K18" s="402"/>
      <c r="L18" s="402"/>
      <c r="M18" s="402"/>
      <c r="N18" s="402"/>
      <c r="O18" s="402"/>
      <c r="P18" s="416">
        <f t="shared" ref="P18:P79" si="0">SUM(H18:O18)</f>
        <v>1</v>
      </c>
    </row>
    <row r="19" spans="1:16">
      <c r="A19" s="50"/>
      <c r="B19" s="415">
        <v>3</v>
      </c>
      <c r="C19" s="400" t="s">
        <v>142</v>
      </c>
      <c r="D19" s="247" t="s">
        <v>34</v>
      </c>
      <c r="E19" s="403"/>
      <c r="F19" s="290"/>
      <c r="G19" s="290"/>
      <c r="H19" s="412">
        <v>1</v>
      </c>
      <c r="I19" s="402"/>
      <c r="J19" s="402"/>
      <c r="K19" s="402"/>
      <c r="L19" s="402"/>
      <c r="M19" s="402"/>
      <c r="N19" s="402"/>
      <c r="O19" s="402"/>
      <c r="P19" s="416">
        <f t="shared" si="0"/>
        <v>1</v>
      </c>
    </row>
    <row r="20" spans="1:16">
      <c r="A20" s="50"/>
      <c r="B20" s="415">
        <v>4</v>
      </c>
      <c r="C20" s="400" t="s">
        <v>143</v>
      </c>
      <c r="D20" s="247" t="s">
        <v>34</v>
      </c>
      <c r="E20" s="403"/>
      <c r="F20" s="290"/>
      <c r="G20" s="290"/>
      <c r="H20" s="412">
        <v>1</v>
      </c>
      <c r="I20" s="402"/>
      <c r="J20" s="402"/>
      <c r="K20" s="402"/>
      <c r="L20" s="402"/>
      <c r="M20" s="402"/>
      <c r="N20" s="402"/>
      <c r="O20" s="402"/>
      <c r="P20" s="416">
        <f t="shared" si="0"/>
        <v>1</v>
      </c>
    </row>
    <row r="21" spans="1:16">
      <c r="A21" s="50"/>
      <c r="B21" s="415">
        <v>5</v>
      </c>
      <c r="C21" s="400" t="s">
        <v>144</v>
      </c>
      <c r="D21" s="247" t="s">
        <v>34</v>
      </c>
      <c r="E21" s="403"/>
      <c r="F21" s="290"/>
      <c r="G21" s="290"/>
      <c r="H21" s="412">
        <v>1</v>
      </c>
      <c r="I21" s="402"/>
      <c r="J21" s="402"/>
      <c r="K21" s="402"/>
      <c r="L21" s="402"/>
      <c r="M21" s="402"/>
      <c r="N21" s="402"/>
      <c r="O21" s="402"/>
      <c r="P21" s="416">
        <f t="shared" si="0"/>
        <v>1</v>
      </c>
    </row>
    <row r="22" spans="1:16" ht="28.5">
      <c r="A22" s="50"/>
      <c r="B22" s="415">
        <v>6</v>
      </c>
      <c r="C22" s="400" t="s">
        <v>145</v>
      </c>
      <c r="D22" s="247" t="s">
        <v>34</v>
      </c>
      <c r="E22" s="403"/>
      <c r="F22" s="290"/>
      <c r="G22" s="290"/>
      <c r="H22" s="412">
        <v>1</v>
      </c>
      <c r="I22" s="402"/>
      <c r="J22" s="402"/>
      <c r="K22" s="402"/>
      <c r="L22" s="402"/>
      <c r="M22" s="402"/>
      <c r="N22" s="402"/>
      <c r="O22" s="402"/>
      <c r="P22" s="416">
        <f t="shared" si="0"/>
        <v>1</v>
      </c>
    </row>
    <row r="23" spans="1:16">
      <c r="A23" s="50"/>
      <c r="B23" s="417" t="s">
        <v>276</v>
      </c>
      <c r="C23" s="400"/>
      <c r="D23" s="247" t="s">
        <v>249</v>
      </c>
      <c r="E23" s="403"/>
      <c r="F23" s="290"/>
      <c r="G23" s="290"/>
      <c r="H23" s="412"/>
      <c r="I23" s="402"/>
      <c r="J23" s="402"/>
      <c r="K23" s="402"/>
      <c r="L23" s="402"/>
      <c r="M23" s="402"/>
      <c r="N23" s="402"/>
      <c r="O23" s="402"/>
      <c r="P23" s="416">
        <f t="shared" si="0"/>
        <v>0</v>
      </c>
    </row>
    <row r="24" spans="1:16">
      <c r="A24" s="50"/>
      <c r="B24" s="415"/>
      <c r="C24" s="400"/>
      <c r="D24" s="247"/>
      <c r="E24" s="403"/>
      <c r="F24" s="290"/>
      <c r="G24" s="290"/>
      <c r="H24" s="412"/>
      <c r="I24" s="402"/>
      <c r="J24" s="402"/>
      <c r="K24" s="402"/>
      <c r="L24" s="402"/>
      <c r="M24" s="402"/>
      <c r="N24" s="402"/>
      <c r="O24" s="402"/>
      <c r="P24" s="416">
        <f t="shared" si="0"/>
        <v>0</v>
      </c>
    </row>
    <row r="25" spans="1:16">
      <c r="A25" s="50"/>
      <c r="B25" s="415"/>
      <c r="C25" s="400"/>
      <c r="D25" s="247"/>
      <c r="E25" s="403"/>
      <c r="F25" s="290"/>
      <c r="G25" s="290"/>
      <c r="H25" s="412"/>
      <c r="I25" s="402"/>
      <c r="J25" s="402"/>
      <c r="K25" s="402"/>
      <c r="L25" s="402"/>
      <c r="M25" s="402"/>
      <c r="N25" s="402"/>
      <c r="O25" s="402"/>
      <c r="P25" s="416">
        <f t="shared" si="0"/>
        <v>0</v>
      </c>
    </row>
    <row r="26" spans="1:16">
      <c r="A26" s="50"/>
      <c r="B26" s="415"/>
      <c r="C26" s="400"/>
      <c r="D26" s="247"/>
      <c r="E26" s="403"/>
      <c r="F26" s="290"/>
      <c r="G26" s="290"/>
      <c r="H26" s="412"/>
      <c r="I26" s="402"/>
      <c r="J26" s="402"/>
      <c r="K26" s="402"/>
      <c r="L26" s="402"/>
      <c r="M26" s="402"/>
      <c r="N26" s="402"/>
      <c r="O26" s="402"/>
      <c r="P26" s="416">
        <f t="shared" si="0"/>
        <v>0</v>
      </c>
    </row>
    <row r="27" spans="1:16" ht="25.5" customHeight="1">
      <c r="A27" s="50"/>
      <c r="B27" s="717" t="s">
        <v>146</v>
      </c>
      <c r="C27" s="718"/>
      <c r="D27" s="718"/>
      <c r="E27" s="718"/>
      <c r="F27" s="718"/>
      <c r="G27" s="718"/>
      <c r="H27" s="718"/>
      <c r="I27" s="718"/>
      <c r="J27" s="718"/>
      <c r="K27" s="718"/>
      <c r="L27" s="718"/>
      <c r="M27" s="718"/>
      <c r="N27" s="718"/>
      <c r="O27" s="718"/>
      <c r="P27" s="719"/>
    </row>
    <row r="28" spans="1:16">
      <c r="A28" s="50"/>
      <c r="B28" s="415">
        <v>7</v>
      </c>
      <c r="C28" s="400" t="s">
        <v>147</v>
      </c>
      <c r="D28" s="247" t="s">
        <v>34</v>
      </c>
      <c r="E28" s="403">
        <v>12</v>
      </c>
      <c r="F28" s="290"/>
      <c r="G28" s="290"/>
      <c r="H28" s="402"/>
      <c r="I28" s="412">
        <v>0.2</v>
      </c>
      <c r="J28" s="412">
        <v>0.5</v>
      </c>
      <c r="K28" s="412">
        <v>0.3</v>
      </c>
      <c r="L28" s="402"/>
      <c r="M28" s="402"/>
      <c r="N28" s="402"/>
      <c r="O28" s="402"/>
      <c r="P28" s="416">
        <f t="shared" si="0"/>
        <v>1</v>
      </c>
    </row>
    <row r="29" spans="1:16" ht="28.5">
      <c r="A29" s="50"/>
      <c r="B29" s="415">
        <v>8</v>
      </c>
      <c r="C29" s="400" t="s">
        <v>148</v>
      </c>
      <c r="D29" s="247" t="s">
        <v>34</v>
      </c>
      <c r="E29" s="403">
        <v>12</v>
      </c>
      <c r="F29" s="290"/>
      <c r="G29" s="290"/>
      <c r="H29" s="402"/>
      <c r="I29" s="412">
        <v>0.8</v>
      </c>
      <c r="J29" s="412">
        <v>0.2</v>
      </c>
      <c r="K29" s="402"/>
      <c r="L29" s="402"/>
      <c r="M29" s="402"/>
      <c r="N29" s="402"/>
      <c r="O29" s="402"/>
      <c r="P29" s="416">
        <f t="shared" si="0"/>
        <v>1</v>
      </c>
    </row>
    <row r="30" spans="1:16" ht="28.5">
      <c r="A30" s="50"/>
      <c r="B30" s="415">
        <v>9</v>
      </c>
      <c r="C30" s="400" t="s">
        <v>149</v>
      </c>
      <c r="D30" s="247" t="s">
        <v>34</v>
      </c>
      <c r="E30" s="403">
        <v>12</v>
      </c>
      <c r="F30" s="290"/>
      <c r="G30" s="290"/>
      <c r="H30" s="402"/>
      <c r="I30" s="412">
        <v>0.5</v>
      </c>
      <c r="J30" s="412">
        <v>0.5</v>
      </c>
      <c r="K30" s="402"/>
      <c r="L30" s="402"/>
      <c r="M30" s="402"/>
      <c r="N30" s="402"/>
      <c r="O30" s="402"/>
      <c r="P30" s="416">
        <f t="shared" si="0"/>
        <v>1</v>
      </c>
    </row>
    <row r="31" spans="1:16" ht="28.5">
      <c r="A31" s="50"/>
      <c r="B31" s="415">
        <v>10</v>
      </c>
      <c r="C31" s="400" t="s">
        <v>150</v>
      </c>
      <c r="D31" s="247" t="s">
        <v>34</v>
      </c>
      <c r="E31" s="403">
        <v>12</v>
      </c>
      <c r="F31" s="290"/>
      <c r="G31" s="290"/>
      <c r="H31" s="402"/>
      <c r="I31" s="412">
        <v>1</v>
      </c>
      <c r="J31" s="402"/>
      <c r="K31" s="402"/>
      <c r="L31" s="402"/>
      <c r="M31" s="402"/>
      <c r="N31" s="402"/>
      <c r="O31" s="402"/>
      <c r="P31" s="416">
        <f t="shared" si="0"/>
        <v>1</v>
      </c>
    </row>
    <row r="32" spans="1:16" ht="28.5">
      <c r="A32" s="50"/>
      <c r="B32" s="415">
        <v>11</v>
      </c>
      <c r="C32" s="400" t="s">
        <v>151</v>
      </c>
      <c r="D32" s="247" t="s">
        <v>34</v>
      </c>
      <c r="E32" s="403">
        <v>3</v>
      </c>
      <c r="F32" s="290"/>
      <c r="G32" s="290"/>
      <c r="H32" s="402"/>
      <c r="I32" s="402"/>
      <c r="J32" s="412">
        <v>1</v>
      </c>
      <c r="K32" s="402"/>
      <c r="L32" s="402"/>
      <c r="M32" s="402"/>
      <c r="N32" s="402"/>
      <c r="O32" s="402"/>
      <c r="P32" s="416">
        <f t="shared" si="0"/>
        <v>1</v>
      </c>
    </row>
    <row r="33" spans="1:16">
      <c r="A33" s="50"/>
      <c r="B33" s="417" t="s">
        <v>276</v>
      </c>
      <c r="C33" s="400"/>
      <c r="D33" s="247" t="s">
        <v>249</v>
      </c>
      <c r="E33" s="403"/>
      <c r="F33" s="290"/>
      <c r="G33" s="290"/>
      <c r="H33" s="402"/>
      <c r="I33" s="402"/>
      <c r="J33" s="402"/>
      <c r="K33" s="402"/>
      <c r="L33" s="402"/>
      <c r="M33" s="402"/>
      <c r="N33" s="402"/>
      <c r="O33" s="402"/>
      <c r="P33" s="416">
        <f t="shared" si="0"/>
        <v>0</v>
      </c>
    </row>
    <row r="34" spans="1:16">
      <c r="A34" s="50"/>
      <c r="B34" s="415"/>
      <c r="C34" s="400"/>
      <c r="D34" s="247"/>
      <c r="E34" s="403"/>
      <c r="F34" s="290"/>
      <c r="G34" s="290"/>
      <c r="H34" s="402"/>
      <c r="I34" s="402"/>
      <c r="J34" s="402"/>
      <c r="K34" s="402"/>
      <c r="L34" s="402"/>
      <c r="M34" s="402"/>
      <c r="N34" s="402"/>
      <c r="O34" s="402"/>
      <c r="P34" s="416">
        <f t="shared" si="0"/>
        <v>0</v>
      </c>
    </row>
    <row r="35" spans="1:16">
      <c r="A35" s="50"/>
      <c r="B35" s="415"/>
      <c r="C35" s="400"/>
      <c r="D35" s="247"/>
      <c r="E35" s="403"/>
      <c r="F35" s="290"/>
      <c r="G35" s="290"/>
      <c r="H35" s="402"/>
      <c r="I35" s="402"/>
      <c r="J35" s="402"/>
      <c r="K35" s="402"/>
      <c r="L35" s="402"/>
      <c r="M35" s="402"/>
      <c r="N35" s="402"/>
      <c r="O35" s="402"/>
      <c r="P35" s="416">
        <f t="shared" si="0"/>
        <v>0</v>
      </c>
    </row>
    <row r="36" spans="1:16">
      <c r="A36" s="50"/>
      <c r="B36" s="415"/>
      <c r="C36" s="400"/>
      <c r="D36" s="247"/>
      <c r="E36" s="403"/>
      <c r="F36" s="290"/>
      <c r="G36" s="290"/>
      <c r="H36" s="402"/>
      <c r="I36" s="402"/>
      <c r="J36" s="402"/>
      <c r="K36" s="402"/>
      <c r="L36" s="402"/>
      <c r="M36" s="402"/>
      <c r="N36" s="402"/>
      <c r="O36" s="402"/>
      <c r="P36" s="416">
        <f t="shared" si="0"/>
        <v>0</v>
      </c>
    </row>
    <row r="37" spans="1:16" ht="26.25" customHeight="1">
      <c r="A37" s="50"/>
      <c r="B37" s="717" t="s">
        <v>11</v>
      </c>
      <c r="C37" s="718"/>
      <c r="D37" s="718"/>
      <c r="E37" s="718"/>
      <c r="F37" s="718"/>
      <c r="G37" s="718"/>
      <c r="H37" s="718"/>
      <c r="I37" s="718"/>
      <c r="J37" s="718"/>
      <c r="K37" s="718"/>
      <c r="L37" s="718"/>
      <c r="M37" s="718"/>
      <c r="N37" s="718"/>
      <c r="O37" s="718"/>
      <c r="P37" s="719"/>
    </row>
    <row r="38" spans="1:16" ht="28.5">
      <c r="A38" s="50"/>
      <c r="B38" s="415">
        <v>12</v>
      </c>
      <c r="C38" s="400" t="s">
        <v>152</v>
      </c>
      <c r="D38" s="247" t="s">
        <v>34</v>
      </c>
      <c r="E38" s="403">
        <v>12</v>
      </c>
      <c r="F38" s="290"/>
      <c r="G38" s="290"/>
      <c r="H38" s="402"/>
      <c r="I38" s="402"/>
      <c r="J38" s="412">
        <v>1</v>
      </c>
      <c r="K38" s="402"/>
      <c r="L38" s="402"/>
      <c r="M38" s="402"/>
      <c r="N38" s="402"/>
      <c r="O38" s="402"/>
      <c r="P38" s="416">
        <f t="shared" si="0"/>
        <v>1</v>
      </c>
    </row>
    <row r="39" spans="1:16" ht="28.5">
      <c r="A39" s="50"/>
      <c r="B39" s="415">
        <v>13</v>
      </c>
      <c r="C39" s="400" t="s">
        <v>153</v>
      </c>
      <c r="D39" s="247" t="s">
        <v>34</v>
      </c>
      <c r="E39" s="403">
        <v>12</v>
      </c>
      <c r="F39" s="290"/>
      <c r="G39" s="290"/>
      <c r="H39" s="402"/>
      <c r="I39" s="402"/>
      <c r="J39" s="412">
        <v>1</v>
      </c>
      <c r="K39" s="402"/>
      <c r="L39" s="402"/>
      <c r="M39" s="402"/>
      <c r="N39" s="402"/>
      <c r="O39" s="402"/>
      <c r="P39" s="416">
        <f t="shared" si="0"/>
        <v>1</v>
      </c>
    </row>
    <row r="40" spans="1:16" ht="28.5">
      <c r="A40" s="50"/>
      <c r="B40" s="415">
        <v>14</v>
      </c>
      <c r="C40" s="400" t="s">
        <v>154</v>
      </c>
      <c r="D40" s="247" t="s">
        <v>34</v>
      </c>
      <c r="E40" s="403">
        <v>12</v>
      </c>
      <c r="F40" s="290"/>
      <c r="G40" s="290"/>
      <c r="H40" s="402"/>
      <c r="I40" s="402"/>
      <c r="J40" s="412">
        <v>1</v>
      </c>
      <c r="K40" s="402"/>
      <c r="L40" s="402"/>
      <c r="M40" s="402"/>
      <c r="N40" s="402"/>
      <c r="O40" s="402"/>
      <c r="P40" s="416">
        <f t="shared" si="0"/>
        <v>1</v>
      </c>
    </row>
    <row r="41" spans="1:16">
      <c r="A41" s="50"/>
      <c r="B41" s="417" t="s">
        <v>276</v>
      </c>
      <c r="C41" s="400"/>
      <c r="D41" s="247" t="s">
        <v>249</v>
      </c>
      <c r="E41" s="403"/>
      <c r="F41" s="290"/>
      <c r="G41" s="290"/>
      <c r="H41" s="402"/>
      <c r="I41" s="402"/>
      <c r="J41" s="402"/>
      <c r="K41" s="402"/>
      <c r="L41" s="402"/>
      <c r="M41" s="402"/>
      <c r="N41" s="402"/>
      <c r="O41" s="402"/>
      <c r="P41" s="416">
        <f t="shared" si="0"/>
        <v>0</v>
      </c>
    </row>
    <row r="42" spans="1:16">
      <c r="A42" s="50"/>
      <c r="B42" s="415"/>
      <c r="C42" s="400"/>
      <c r="D42" s="247"/>
      <c r="E42" s="403"/>
      <c r="F42" s="290"/>
      <c r="G42" s="290"/>
      <c r="H42" s="402"/>
      <c r="I42" s="402"/>
      <c r="J42" s="402"/>
      <c r="K42" s="402"/>
      <c r="L42" s="402"/>
      <c r="M42" s="402"/>
      <c r="N42" s="402"/>
      <c r="O42" s="402"/>
      <c r="P42" s="416">
        <f t="shared" si="0"/>
        <v>0</v>
      </c>
    </row>
    <row r="43" spans="1:16">
      <c r="A43" s="50"/>
      <c r="B43" s="415"/>
      <c r="C43" s="400"/>
      <c r="D43" s="247"/>
      <c r="E43" s="403"/>
      <c r="F43" s="290"/>
      <c r="G43" s="290"/>
      <c r="H43" s="402"/>
      <c r="I43" s="402"/>
      <c r="J43" s="402"/>
      <c r="K43" s="402"/>
      <c r="L43" s="402"/>
      <c r="M43" s="402"/>
      <c r="N43" s="402"/>
      <c r="O43" s="402"/>
      <c r="P43" s="416">
        <f t="shared" si="0"/>
        <v>0</v>
      </c>
    </row>
    <row r="44" spans="1:16">
      <c r="A44" s="50"/>
      <c r="B44" s="415"/>
      <c r="C44" s="400"/>
      <c r="D44" s="247"/>
      <c r="E44" s="403"/>
      <c r="F44" s="290"/>
      <c r="G44" s="290"/>
      <c r="H44" s="402"/>
      <c r="I44" s="402"/>
      <c r="J44" s="402"/>
      <c r="K44" s="402"/>
      <c r="L44" s="402"/>
      <c r="M44" s="402"/>
      <c r="N44" s="402"/>
      <c r="O44" s="402"/>
      <c r="P44" s="416">
        <f t="shared" si="0"/>
        <v>0</v>
      </c>
    </row>
    <row r="45" spans="1:16" ht="24" customHeight="1">
      <c r="A45" s="50"/>
      <c r="B45" s="717" t="s">
        <v>155</v>
      </c>
      <c r="C45" s="718"/>
      <c r="D45" s="718"/>
      <c r="E45" s="718"/>
      <c r="F45" s="718"/>
      <c r="G45" s="718"/>
      <c r="H45" s="718"/>
      <c r="I45" s="718"/>
      <c r="J45" s="718"/>
      <c r="K45" s="718"/>
      <c r="L45" s="718"/>
      <c r="M45" s="718"/>
      <c r="N45" s="718"/>
      <c r="O45" s="718"/>
      <c r="P45" s="719"/>
    </row>
    <row r="46" spans="1:16">
      <c r="A46" s="50"/>
      <c r="B46" s="415">
        <v>15</v>
      </c>
      <c r="C46" s="400" t="s">
        <v>156</v>
      </c>
      <c r="D46" s="247" t="s">
        <v>34</v>
      </c>
      <c r="E46" s="403"/>
      <c r="F46" s="290"/>
      <c r="G46" s="290"/>
      <c r="H46" s="412">
        <v>1</v>
      </c>
      <c r="I46" s="402"/>
      <c r="J46" s="402"/>
      <c r="K46" s="402"/>
      <c r="L46" s="402"/>
      <c r="M46" s="402"/>
      <c r="N46" s="402"/>
      <c r="O46" s="402"/>
      <c r="P46" s="416">
        <f t="shared" si="0"/>
        <v>1</v>
      </c>
    </row>
    <row r="47" spans="1:16">
      <c r="A47" s="50"/>
      <c r="B47" s="417" t="s">
        <v>276</v>
      </c>
      <c r="C47" s="400"/>
      <c r="D47" s="247" t="s">
        <v>249</v>
      </c>
      <c r="E47" s="403"/>
      <c r="F47" s="290"/>
      <c r="G47" s="290"/>
      <c r="H47" s="412"/>
      <c r="I47" s="402"/>
      <c r="J47" s="402"/>
      <c r="K47" s="402"/>
      <c r="L47" s="402"/>
      <c r="M47" s="402"/>
      <c r="N47" s="402"/>
      <c r="O47" s="402"/>
      <c r="P47" s="416">
        <f t="shared" si="0"/>
        <v>0</v>
      </c>
    </row>
    <row r="48" spans="1:16">
      <c r="A48" s="50"/>
      <c r="B48" s="415"/>
      <c r="C48" s="400"/>
      <c r="D48" s="247"/>
      <c r="E48" s="403"/>
      <c r="F48" s="290"/>
      <c r="G48" s="290"/>
      <c r="H48" s="412"/>
      <c r="I48" s="402"/>
      <c r="J48" s="402"/>
      <c r="K48" s="402"/>
      <c r="L48" s="402"/>
      <c r="M48" s="402"/>
      <c r="N48" s="402"/>
      <c r="O48" s="402"/>
      <c r="P48" s="416">
        <f t="shared" si="0"/>
        <v>0</v>
      </c>
    </row>
    <row r="49" spans="1:16">
      <c r="A49" s="50"/>
      <c r="B49" s="415"/>
      <c r="C49" s="400"/>
      <c r="D49" s="247"/>
      <c r="E49" s="403"/>
      <c r="F49" s="290"/>
      <c r="G49" s="290"/>
      <c r="H49" s="412"/>
      <c r="I49" s="402"/>
      <c r="J49" s="402"/>
      <c r="K49" s="402"/>
      <c r="L49" s="402"/>
      <c r="M49" s="402"/>
      <c r="N49" s="402"/>
      <c r="O49" s="402"/>
      <c r="P49" s="416"/>
    </row>
    <row r="50" spans="1:16">
      <c r="A50" s="50"/>
      <c r="B50" s="415"/>
      <c r="C50" s="400"/>
      <c r="D50" s="247"/>
      <c r="E50" s="403"/>
      <c r="F50" s="290"/>
      <c r="G50" s="290"/>
      <c r="H50" s="412"/>
      <c r="I50" s="402"/>
      <c r="J50" s="402"/>
      <c r="K50" s="402"/>
      <c r="L50" s="402"/>
      <c r="M50" s="402"/>
      <c r="N50" s="402"/>
      <c r="O50" s="402"/>
      <c r="P50" s="416">
        <f t="shared" si="0"/>
        <v>0</v>
      </c>
    </row>
    <row r="51" spans="1:16" ht="21" customHeight="1">
      <c r="A51" s="48"/>
      <c r="B51" s="717" t="s">
        <v>157</v>
      </c>
      <c r="C51" s="718"/>
      <c r="D51" s="718"/>
      <c r="E51" s="718"/>
      <c r="F51" s="718"/>
      <c r="G51" s="718"/>
      <c r="H51" s="718"/>
      <c r="I51" s="718"/>
      <c r="J51" s="718"/>
      <c r="K51" s="718"/>
      <c r="L51" s="718"/>
      <c r="M51" s="718"/>
      <c r="N51" s="718"/>
      <c r="O51" s="718"/>
      <c r="P51" s="719"/>
    </row>
    <row r="52" spans="1:16">
      <c r="A52" s="50"/>
      <c r="B52" s="415">
        <v>16</v>
      </c>
      <c r="C52" s="400" t="s">
        <v>158</v>
      </c>
      <c r="D52" s="247" t="s">
        <v>34</v>
      </c>
      <c r="E52" s="403"/>
      <c r="F52" s="290"/>
      <c r="G52" s="290"/>
      <c r="H52" s="402"/>
      <c r="I52" s="402"/>
      <c r="J52" s="402"/>
      <c r="K52" s="402"/>
      <c r="L52" s="402"/>
      <c r="M52" s="402"/>
      <c r="N52" s="402"/>
      <c r="O52" s="402"/>
      <c r="P52" s="416">
        <f t="shared" si="0"/>
        <v>0</v>
      </c>
    </row>
    <row r="53" spans="1:16">
      <c r="A53" s="50"/>
      <c r="B53" s="415">
        <v>17</v>
      </c>
      <c r="C53" s="400" t="s">
        <v>159</v>
      </c>
      <c r="D53" s="247" t="s">
        <v>34</v>
      </c>
      <c r="E53" s="403"/>
      <c r="F53" s="290"/>
      <c r="G53" s="290"/>
      <c r="H53" s="402"/>
      <c r="I53" s="402"/>
      <c r="J53" s="402"/>
      <c r="K53" s="402"/>
      <c r="L53" s="402"/>
      <c r="M53" s="402"/>
      <c r="N53" s="402"/>
      <c r="O53" s="402"/>
      <c r="P53" s="416">
        <f t="shared" si="0"/>
        <v>0</v>
      </c>
    </row>
    <row r="54" spans="1:16">
      <c r="A54" s="50"/>
      <c r="B54" s="415">
        <v>18</v>
      </c>
      <c r="C54" s="400" t="s">
        <v>160</v>
      </c>
      <c r="D54" s="247" t="s">
        <v>34</v>
      </c>
      <c r="E54" s="403"/>
      <c r="F54" s="290"/>
      <c r="G54" s="290"/>
      <c r="H54" s="402"/>
      <c r="I54" s="402"/>
      <c r="J54" s="402"/>
      <c r="K54" s="402"/>
      <c r="L54" s="402"/>
      <c r="M54" s="402"/>
      <c r="N54" s="402"/>
      <c r="O54" s="402"/>
      <c r="P54" s="416">
        <f t="shared" si="0"/>
        <v>0</v>
      </c>
    </row>
    <row r="55" spans="1:16">
      <c r="A55" s="50"/>
      <c r="B55" s="415">
        <v>19</v>
      </c>
      <c r="C55" s="400" t="s">
        <v>161</v>
      </c>
      <c r="D55" s="247" t="s">
        <v>34</v>
      </c>
      <c r="E55" s="403"/>
      <c r="F55" s="290"/>
      <c r="G55" s="290"/>
      <c r="H55" s="402"/>
      <c r="I55" s="402"/>
      <c r="J55" s="402"/>
      <c r="K55" s="402"/>
      <c r="L55" s="402"/>
      <c r="M55" s="402"/>
      <c r="N55" s="402"/>
      <c r="O55" s="402"/>
      <c r="P55" s="416">
        <f t="shared" si="0"/>
        <v>0</v>
      </c>
    </row>
    <row r="56" spans="1:16">
      <c r="A56" s="50"/>
      <c r="B56" s="417" t="s">
        <v>276</v>
      </c>
      <c r="C56" s="400"/>
      <c r="D56" s="247" t="s">
        <v>249</v>
      </c>
      <c r="E56" s="403"/>
      <c r="F56" s="290"/>
      <c r="G56" s="290"/>
      <c r="H56" s="402"/>
      <c r="I56" s="402"/>
      <c r="J56" s="402"/>
      <c r="K56" s="402"/>
      <c r="L56" s="402"/>
      <c r="M56" s="402"/>
      <c r="N56" s="402"/>
      <c r="O56" s="402"/>
      <c r="P56" s="416">
        <f t="shared" si="0"/>
        <v>0</v>
      </c>
    </row>
    <row r="57" spans="1:16">
      <c r="A57" s="50"/>
      <c r="B57" s="417"/>
      <c r="C57" s="400"/>
      <c r="D57" s="247"/>
      <c r="E57" s="403"/>
      <c r="F57" s="290"/>
      <c r="G57" s="290"/>
      <c r="H57" s="402"/>
      <c r="I57" s="402"/>
      <c r="J57" s="402"/>
      <c r="K57" s="402"/>
      <c r="L57" s="402"/>
      <c r="M57" s="402"/>
      <c r="N57" s="402"/>
      <c r="O57" s="402"/>
      <c r="P57" s="416"/>
    </row>
    <row r="58" spans="1:16">
      <c r="A58" s="50"/>
      <c r="B58" s="417"/>
      <c r="C58" s="400"/>
      <c r="D58" s="247"/>
      <c r="E58" s="403"/>
      <c r="F58" s="290"/>
      <c r="G58" s="290"/>
      <c r="H58" s="402"/>
      <c r="I58" s="402"/>
      <c r="J58" s="402"/>
      <c r="K58" s="402"/>
      <c r="L58" s="402"/>
      <c r="M58" s="402"/>
      <c r="N58" s="402"/>
      <c r="O58" s="402"/>
      <c r="P58" s="416"/>
    </row>
    <row r="59" spans="1:16">
      <c r="A59" s="48"/>
      <c r="B59" s="418"/>
      <c r="C59" s="404"/>
      <c r="D59" s="405"/>
      <c r="E59" s="405"/>
      <c r="F59" s="290"/>
      <c r="G59" s="290"/>
      <c r="H59" s="406"/>
      <c r="I59" s="406"/>
      <c r="J59" s="406"/>
      <c r="K59" s="406"/>
      <c r="L59" s="406"/>
      <c r="M59" s="406"/>
      <c r="N59" s="406"/>
      <c r="O59" s="406"/>
      <c r="P59" s="416"/>
    </row>
    <row r="60" spans="1:16" ht="27" customHeight="1">
      <c r="B60" s="704" t="s">
        <v>162</v>
      </c>
      <c r="C60" s="705"/>
      <c r="D60" s="705"/>
      <c r="E60" s="705"/>
      <c r="F60" s="705"/>
      <c r="G60" s="705"/>
      <c r="H60" s="705"/>
      <c r="I60" s="705"/>
      <c r="J60" s="705"/>
      <c r="K60" s="705"/>
      <c r="L60" s="705"/>
      <c r="M60" s="705"/>
      <c r="N60" s="705"/>
      <c r="O60" s="705"/>
      <c r="P60" s="706"/>
    </row>
    <row r="61" spans="1:16" ht="16.5">
      <c r="B61" s="419"/>
      <c r="C61" s="400"/>
      <c r="D61" s="403"/>
      <c r="E61" s="403"/>
      <c r="F61" s="399"/>
      <c r="G61" s="399"/>
      <c r="H61" s="399"/>
      <c r="I61" s="399"/>
      <c r="J61" s="399"/>
      <c r="K61" s="399"/>
      <c r="L61" s="399"/>
      <c r="M61" s="399"/>
      <c r="N61" s="399"/>
      <c r="O61" s="399"/>
      <c r="P61" s="420"/>
    </row>
    <row r="62" spans="1:16" ht="25.5" customHeight="1">
      <c r="A62" s="50"/>
      <c r="B62" s="729" t="s">
        <v>163</v>
      </c>
      <c r="C62" s="730"/>
      <c r="D62" s="730"/>
      <c r="E62" s="730"/>
      <c r="F62" s="730"/>
      <c r="G62" s="730"/>
      <c r="H62" s="730"/>
      <c r="I62" s="730"/>
      <c r="J62" s="730"/>
      <c r="K62" s="730"/>
      <c r="L62" s="730"/>
      <c r="M62" s="730"/>
      <c r="N62" s="730"/>
      <c r="O62" s="730"/>
      <c r="P62" s="731"/>
    </row>
    <row r="63" spans="1:16">
      <c r="A63" s="50"/>
      <c r="B63" s="415">
        <v>21</v>
      </c>
      <c r="C63" s="400" t="s">
        <v>164</v>
      </c>
      <c r="D63" s="247" t="s">
        <v>34</v>
      </c>
      <c r="E63" s="403"/>
      <c r="F63" s="290"/>
      <c r="G63" s="290"/>
      <c r="H63" s="412">
        <v>1</v>
      </c>
      <c r="I63" s="402"/>
      <c r="J63" s="402"/>
      <c r="K63" s="402"/>
      <c r="L63" s="402"/>
      <c r="M63" s="402"/>
      <c r="N63" s="402"/>
      <c r="O63" s="402"/>
      <c r="P63" s="416">
        <f t="shared" si="0"/>
        <v>1</v>
      </c>
    </row>
    <row r="64" spans="1:16" ht="28.5">
      <c r="A64" s="50"/>
      <c r="B64" s="415">
        <v>22</v>
      </c>
      <c r="C64" s="400" t="s">
        <v>165</v>
      </c>
      <c r="D64" s="247" t="s">
        <v>34</v>
      </c>
      <c r="E64" s="403"/>
      <c r="F64" s="290"/>
      <c r="G64" s="290"/>
      <c r="H64" s="412">
        <v>1</v>
      </c>
      <c r="I64" s="402"/>
      <c r="J64" s="402"/>
      <c r="K64" s="402"/>
      <c r="L64" s="402"/>
      <c r="M64" s="402"/>
      <c r="N64" s="402"/>
      <c r="O64" s="402"/>
      <c r="P64" s="416">
        <f t="shared" si="0"/>
        <v>1</v>
      </c>
    </row>
    <row r="65" spans="1:16">
      <c r="A65" s="50"/>
      <c r="B65" s="415">
        <v>23</v>
      </c>
      <c r="C65" s="400" t="s">
        <v>166</v>
      </c>
      <c r="D65" s="247" t="s">
        <v>34</v>
      </c>
      <c r="E65" s="403"/>
      <c r="F65" s="290"/>
      <c r="G65" s="290"/>
      <c r="H65" s="412">
        <v>1</v>
      </c>
      <c r="I65" s="402"/>
      <c r="J65" s="402"/>
      <c r="K65" s="402"/>
      <c r="L65" s="402"/>
      <c r="M65" s="402"/>
      <c r="N65" s="402"/>
      <c r="O65" s="402"/>
      <c r="P65" s="416">
        <f t="shared" si="0"/>
        <v>1</v>
      </c>
    </row>
    <row r="66" spans="1:16">
      <c r="A66" s="50"/>
      <c r="B66" s="415">
        <v>24</v>
      </c>
      <c r="C66" s="400" t="s">
        <v>167</v>
      </c>
      <c r="D66" s="247" t="s">
        <v>34</v>
      </c>
      <c r="E66" s="403"/>
      <c r="F66" s="290"/>
      <c r="G66" s="290"/>
      <c r="H66" s="412">
        <v>1</v>
      </c>
      <c r="I66" s="402"/>
      <c r="J66" s="402"/>
      <c r="K66" s="402"/>
      <c r="L66" s="402"/>
      <c r="M66" s="402"/>
      <c r="N66" s="402"/>
      <c r="O66" s="402"/>
      <c r="P66" s="416">
        <f t="shared" si="0"/>
        <v>1</v>
      </c>
    </row>
    <row r="67" spans="1:16">
      <c r="A67" s="50"/>
      <c r="B67" s="417" t="s">
        <v>276</v>
      </c>
      <c r="C67" s="400"/>
      <c r="D67" s="247" t="s">
        <v>249</v>
      </c>
      <c r="E67" s="403"/>
      <c r="F67" s="290"/>
      <c r="G67" s="290"/>
      <c r="H67" s="412"/>
      <c r="I67" s="402"/>
      <c r="J67" s="402"/>
      <c r="K67" s="402"/>
      <c r="L67" s="402"/>
      <c r="M67" s="402"/>
      <c r="N67" s="402"/>
      <c r="O67" s="402"/>
      <c r="P67" s="416"/>
    </row>
    <row r="68" spans="1:16">
      <c r="A68" s="50"/>
      <c r="B68" s="415"/>
      <c r="C68" s="400"/>
      <c r="D68" s="247"/>
      <c r="E68" s="403"/>
      <c r="F68" s="290"/>
      <c r="G68" s="290"/>
      <c r="H68" s="412"/>
      <c r="I68" s="402"/>
      <c r="J68" s="402"/>
      <c r="K68" s="402"/>
      <c r="L68" s="402"/>
      <c r="M68" s="402"/>
      <c r="N68" s="402"/>
      <c r="O68" s="402"/>
      <c r="P68" s="416"/>
    </row>
    <row r="69" spans="1:16">
      <c r="A69" s="50"/>
      <c r="B69" s="415"/>
      <c r="C69" s="400"/>
      <c r="D69" s="247"/>
      <c r="E69" s="403"/>
      <c r="F69" s="290"/>
      <c r="G69" s="290"/>
      <c r="H69" s="412"/>
      <c r="I69" s="402"/>
      <c r="J69" s="402"/>
      <c r="K69" s="402"/>
      <c r="L69" s="402"/>
      <c r="M69" s="402"/>
      <c r="N69" s="402"/>
      <c r="O69" s="402"/>
      <c r="P69" s="416"/>
    </row>
    <row r="70" spans="1:16">
      <c r="A70" s="50"/>
      <c r="B70" s="415"/>
      <c r="C70" s="400"/>
      <c r="D70" s="247"/>
      <c r="E70" s="403"/>
      <c r="F70" s="290"/>
      <c r="G70" s="290"/>
      <c r="H70" s="402"/>
      <c r="I70" s="402"/>
      <c r="J70" s="402"/>
      <c r="K70" s="402"/>
      <c r="L70" s="402"/>
      <c r="M70" s="402"/>
      <c r="N70" s="402"/>
      <c r="O70" s="402"/>
      <c r="P70" s="416">
        <f t="shared" si="0"/>
        <v>0</v>
      </c>
    </row>
    <row r="71" spans="1:16" ht="28.5" customHeight="1">
      <c r="A71" s="50"/>
      <c r="B71" s="729" t="s">
        <v>168</v>
      </c>
      <c r="C71" s="730"/>
      <c r="D71" s="730"/>
      <c r="E71" s="730"/>
      <c r="F71" s="730"/>
      <c r="G71" s="730"/>
      <c r="H71" s="730"/>
      <c r="I71" s="730"/>
      <c r="J71" s="730"/>
      <c r="K71" s="730"/>
      <c r="L71" s="730"/>
      <c r="M71" s="730"/>
      <c r="N71" s="730"/>
      <c r="O71" s="730"/>
      <c r="P71" s="731"/>
    </row>
    <row r="72" spans="1:16">
      <c r="A72" s="50"/>
      <c r="B72" s="415">
        <v>25</v>
      </c>
      <c r="C72" s="400" t="s">
        <v>169</v>
      </c>
      <c r="D72" s="247" t="s">
        <v>34</v>
      </c>
      <c r="E72" s="403"/>
      <c r="F72" s="290"/>
      <c r="G72" s="290"/>
      <c r="H72" s="402"/>
      <c r="I72" s="412">
        <v>1</v>
      </c>
      <c r="J72" s="402"/>
      <c r="K72" s="402"/>
      <c r="L72" s="402"/>
      <c r="M72" s="402"/>
      <c r="N72" s="402"/>
      <c r="O72" s="402"/>
      <c r="P72" s="416">
        <f t="shared" si="0"/>
        <v>1</v>
      </c>
    </row>
    <row r="73" spans="1:16">
      <c r="A73" s="50"/>
      <c r="B73" s="415">
        <v>26</v>
      </c>
      <c r="C73" s="400" t="s">
        <v>170</v>
      </c>
      <c r="D73" s="247" t="s">
        <v>34</v>
      </c>
      <c r="E73" s="403"/>
      <c r="F73" s="290"/>
      <c r="G73" s="290"/>
      <c r="H73" s="402"/>
      <c r="I73" s="412">
        <v>1</v>
      </c>
      <c r="J73" s="402"/>
      <c r="K73" s="402"/>
      <c r="L73" s="402"/>
      <c r="M73" s="402"/>
      <c r="N73" s="402"/>
      <c r="O73" s="402"/>
      <c r="P73" s="416">
        <f t="shared" si="0"/>
        <v>1</v>
      </c>
    </row>
    <row r="74" spans="1:16" ht="28.5">
      <c r="A74" s="50"/>
      <c r="B74" s="415">
        <v>27</v>
      </c>
      <c r="C74" s="400" t="s">
        <v>171</v>
      </c>
      <c r="D74" s="247" t="s">
        <v>34</v>
      </c>
      <c r="E74" s="403"/>
      <c r="F74" s="290"/>
      <c r="G74" s="290"/>
      <c r="H74" s="402"/>
      <c r="I74" s="412">
        <v>0.8</v>
      </c>
      <c r="J74" s="412">
        <v>0.2</v>
      </c>
      <c r="K74" s="402"/>
      <c r="L74" s="402"/>
      <c r="M74" s="402"/>
      <c r="N74" s="402"/>
      <c r="O74" s="402"/>
      <c r="P74" s="416">
        <f t="shared" si="0"/>
        <v>1</v>
      </c>
    </row>
    <row r="75" spans="1:16" ht="28.5">
      <c r="A75" s="50"/>
      <c r="B75" s="415">
        <v>28</v>
      </c>
      <c r="C75" s="400" t="s">
        <v>172</v>
      </c>
      <c r="D75" s="247" t="s">
        <v>34</v>
      </c>
      <c r="E75" s="403"/>
      <c r="F75" s="290"/>
      <c r="G75" s="290"/>
      <c r="H75" s="402"/>
      <c r="I75" s="402"/>
      <c r="J75" s="402"/>
      <c r="K75" s="402"/>
      <c r="L75" s="402"/>
      <c r="M75" s="402"/>
      <c r="N75" s="402"/>
      <c r="O75" s="402"/>
      <c r="P75" s="416">
        <f t="shared" si="0"/>
        <v>0</v>
      </c>
    </row>
    <row r="76" spans="1:16" ht="28.5">
      <c r="A76" s="50"/>
      <c r="B76" s="415">
        <v>29</v>
      </c>
      <c r="C76" s="400" t="s">
        <v>173</v>
      </c>
      <c r="D76" s="247" t="s">
        <v>34</v>
      </c>
      <c r="E76" s="403"/>
      <c r="F76" s="290"/>
      <c r="G76" s="290"/>
      <c r="H76" s="402"/>
      <c r="I76" s="402"/>
      <c r="J76" s="402"/>
      <c r="K76" s="402"/>
      <c r="L76" s="402"/>
      <c r="M76" s="402"/>
      <c r="N76" s="402"/>
      <c r="O76" s="402"/>
      <c r="P76" s="416">
        <f t="shared" si="0"/>
        <v>0</v>
      </c>
    </row>
    <row r="77" spans="1:16" ht="28.5">
      <c r="A77" s="50"/>
      <c r="B77" s="415">
        <v>30</v>
      </c>
      <c r="C77" s="400" t="s">
        <v>174</v>
      </c>
      <c r="D77" s="247" t="s">
        <v>34</v>
      </c>
      <c r="E77" s="403"/>
      <c r="F77" s="290"/>
      <c r="G77" s="290"/>
      <c r="H77" s="402"/>
      <c r="I77" s="402"/>
      <c r="J77" s="402"/>
      <c r="K77" s="402"/>
      <c r="L77" s="402"/>
      <c r="M77" s="402"/>
      <c r="N77" s="402"/>
      <c r="O77" s="402"/>
      <c r="P77" s="416">
        <f t="shared" si="0"/>
        <v>0</v>
      </c>
    </row>
    <row r="78" spans="1:16" ht="28.5">
      <c r="A78" s="50"/>
      <c r="B78" s="415">
        <v>31</v>
      </c>
      <c r="C78" s="400" t="s">
        <v>175</v>
      </c>
      <c r="D78" s="247" t="s">
        <v>34</v>
      </c>
      <c r="E78" s="403"/>
      <c r="F78" s="290"/>
      <c r="G78" s="290"/>
      <c r="H78" s="402"/>
      <c r="I78" s="402"/>
      <c r="J78" s="402"/>
      <c r="K78" s="402"/>
      <c r="L78" s="402"/>
      <c r="M78" s="402"/>
      <c r="N78" s="402"/>
      <c r="O78" s="402"/>
      <c r="P78" s="416">
        <f t="shared" si="0"/>
        <v>0</v>
      </c>
    </row>
    <row r="79" spans="1:16">
      <c r="A79" s="50"/>
      <c r="B79" s="415">
        <v>32</v>
      </c>
      <c r="C79" s="400" t="s">
        <v>176</v>
      </c>
      <c r="D79" s="247" t="s">
        <v>34</v>
      </c>
      <c r="E79" s="403"/>
      <c r="F79" s="290"/>
      <c r="G79" s="290"/>
      <c r="H79" s="402"/>
      <c r="I79" s="402"/>
      <c r="J79" s="402"/>
      <c r="K79" s="402"/>
      <c r="L79" s="402"/>
      <c r="M79" s="402"/>
      <c r="N79" s="402"/>
      <c r="O79" s="402"/>
      <c r="P79" s="416">
        <f t="shared" si="0"/>
        <v>0</v>
      </c>
    </row>
    <row r="80" spans="1:16">
      <c r="A80" s="50"/>
      <c r="B80" s="417" t="s">
        <v>276</v>
      </c>
      <c r="C80" s="400"/>
      <c r="D80" s="247" t="s">
        <v>249</v>
      </c>
      <c r="E80" s="403"/>
      <c r="F80" s="290"/>
      <c r="G80" s="290"/>
      <c r="H80" s="402"/>
      <c r="I80" s="402"/>
      <c r="J80" s="402"/>
      <c r="K80" s="402"/>
      <c r="L80" s="402"/>
      <c r="M80" s="402"/>
      <c r="N80" s="402"/>
      <c r="O80" s="402"/>
      <c r="P80" s="416"/>
    </row>
    <row r="81" spans="1:16">
      <c r="A81" s="50"/>
      <c r="B81" s="415"/>
      <c r="C81" s="400"/>
      <c r="D81" s="247"/>
      <c r="E81" s="403"/>
      <c r="F81" s="290"/>
      <c r="G81" s="290"/>
      <c r="H81" s="402"/>
      <c r="I81" s="402"/>
      <c r="J81" s="402"/>
      <c r="K81" s="402"/>
      <c r="L81" s="402"/>
      <c r="M81" s="402"/>
      <c r="N81" s="402"/>
      <c r="O81" s="402"/>
      <c r="P81" s="416"/>
    </row>
    <row r="82" spans="1:16">
      <c r="A82" s="50"/>
      <c r="B82" s="415"/>
      <c r="C82" s="400"/>
      <c r="D82" s="247"/>
      <c r="E82" s="403"/>
      <c r="F82" s="290"/>
      <c r="G82" s="290"/>
      <c r="H82" s="402"/>
      <c r="I82" s="402"/>
      <c r="J82" s="402"/>
      <c r="K82" s="402"/>
      <c r="L82" s="402"/>
      <c r="M82" s="402"/>
      <c r="N82" s="402"/>
      <c r="O82" s="402"/>
      <c r="P82" s="416"/>
    </row>
    <row r="83" spans="1:16">
      <c r="A83" s="50"/>
      <c r="B83" s="415"/>
      <c r="C83" s="400"/>
      <c r="D83" s="247"/>
      <c r="E83" s="403"/>
      <c r="F83" s="290"/>
      <c r="G83" s="290"/>
      <c r="H83" s="402"/>
      <c r="I83" s="402"/>
      <c r="J83" s="402"/>
      <c r="K83" s="402"/>
      <c r="L83" s="402"/>
      <c r="M83" s="402"/>
      <c r="N83" s="402"/>
      <c r="O83" s="402"/>
      <c r="P83" s="416">
        <f t="shared" ref="P83:P106" si="1">SUM(H83:O83)</f>
        <v>0</v>
      </c>
    </row>
    <row r="84" spans="1:16" ht="25.5" customHeight="1">
      <c r="A84" s="50"/>
      <c r="B84" s="729" t="s">
        <v>177</v>
      </c>
      <c r="C84" s="730"/>
      <c r="D84" s="730"/>
      <c r="E84" s="730"/>
      <c r="F84" s="730"/>
      <c r="G84" s="730"/>
      <c r="H84" s="730"/>
      <c r="I84" s="730"/>
      <c r="J84" s="730"/>
      <c r="K84" s="730"/>
      <c r="L84" s="730"/>
      <c r="M84" s="730"/>
      <c r="N84" s="730"/>
      <c r="O84" s="730"/>
      <c r="P84" s="731"/>
    </row>
    <row r="85" spans="1:16">
      <c r="A85" s="50"/>
      <c r="B85" s="415">
        <v>33</v>
      </c>
      <c r="C85" s="400" t="s">
        <v>178</v>
      </c>
      <c r="D85" s="247" t="s">
        <v>34</v>
      </c>
      <c r="E85" s="403"/>
      <c r="F85" s="290"/>
      <c r="G85" s="290"/>
      <c r="H85" s="408"/>
      <c r="I85" s="408"/>
      <c r="J85" s="408"/>
      <c r="K85" s="408"/>
      <c r="L85" s="408"/>
      <c r="M85" s="408"/>
      <c r="N85" s="408"/>
      <c r="O85" s="408"/>
      <c r="P85" s="416">
        <f t="shared" si="1"/>
        <v>0</v>
      </c>
    </row>
    <row r="86" spans="1:16">
      <c r="A86" s="50"/>
      <c r="B86" s="415">
        <v>34</v>
      </c>
      <c r="C86" s="400" t="s">
        <v>179</v>
      </c>
      <c r="D86" s="247" t="s">
        <v>34</v>
      </c>
      <c r="E86" s="403"/>
      <c r="F86" s="290"/>
      <c r="G86" s="290"/>
      <c r="H86" s="408"/>
      <c r="I86" s="408"/>
      <c r="J86" s="408"/>
      <c r="K86" s="408"/>
      <c r="L86" s="408"/>
      <c r="M86" s="408"/>
      <c r="N86" s="408"/>
      <c r="O86" s="408"/>
      <c r="P86" s="416">
        <f t="shared" si="1"/>
        <v>0</v>
      </c>
    </row>
    <row r="87" spans="1:16">
      <c r="A87" s="50"/>
      <c r="B87" s="415">
        <v>35</v>
      </c>
      <c r="C87" s="400" t="s">
        <v>180</v>
      </c>
      <c r="D87" s="247" t="s">
        <v>34</v>
      </c>
      <c r="E87" s="403"/>
      <c r="F87" s="290"/>
      <c r="G87" s="290"/>
      <c r="H87" s="408"/>
      <c r="I87" s="408"/>
      <c r="J87" s="408"/>
      <c r="K87" s="408"/>
      <c r="L87" s="408"/>
      <c r="M87" s="408"/>
      <c r="N87" s="408"/>
      <c r="O87" s="408"/>
      <c r="P87" s="416">
        <f t="shared" si="1"/>
        <v>0</v>
      </c>
    </row>
    <row r="88" spans="1:16">
      <c r="A88" s="50"/>
      <c r="B88" s="417" t="s">
        <v>276</v>
      </c>
      <c r="C88" s="400"/>
      <c r="D88" s="247" t="s">
        <v>249</v>
      </c>
      <c r="E88" s="403"/>
      <c r="F88" s="290"/>
      <c r="G88" s="290"/>
      <c r="H88" s="408"/>
      <c r="I88" s="408"/>
      <c r="J88" s="408"/>
      <c r="K88" s="408"/>
      <c r="L88" s="408"/>
      <c r="M88" s="408"/>
      <c r="N88" s="408"/>
      <c r="O88" s="408"/>
      <c r="P88" s="416"/>
    </row>
    <row r="89" spans="1:16">
      <c r="A89" s="50"/>
      <c r="B89" s="415"/>
      <c r="C89" s="400"/>
      <c r="D89" s="247"/>
      <c r="E89" s="403"/>
      <c r="F89" s="290"/>
      <c r="G89" s="290"/>
      <c r="H89" s="408"/>
      <c r="I89" s="408"/>
      <c r="J89" s="408"/>
      <c r="K89" s="408"/>
      <c r="L89" s="408"/>
      <c r="M89" s="408"/>
      <c r="N89" s="408"/>
      <c r="O89" s="408"/>
      <c r="P89" s="416"/>
    </row>
    <row r="90" spans="1:16">
      <c r="A90" s="50"/>
      <c r="B90" s="415"/>
      <c r="C90" s="400"/>
      <c r="D90" s="247"/>
      <c r="E90" s="403"/>
      <c r="F90" s="290"/>
      <c r="G90" s="290"/>
      <c r="H90" s="408"/>
      <c r="I90" s="408"/>
      <c r="J90" s="408"/>
      <c r="K90" s="408"/>
      <c r="L90" s="408"/>
      <c r="M90" s="408"/>
      <c r="N90" s="408"/>
      <c r="O90" s="408"/>
      <c r="P90" s="416"/>
    </row>
    <row r="91" spans="1:16">
      <c r="A91" s="50"/>
      <c r="B91" s="415"/>
      <c r="C91" s="400"/>
      <c r="D91" s="247"/>
      <c r="E91" s="403"/>
      <c r="F91" s="408"/>
      <c r="G91" s="408"/>
      <c r="H91" s="408"/>
      <c r="I91" s="408"/>
      <c r="J91" s="408"/>
      <c r="K91" s="408"/>
      <c r="L91" s="408"/>
      <c r="M91" s="408"/>
      <c r="N91" s="408"/>
      <c r="O91" s="408"/>
      <c r="P91" s="416">
        <f t="shared" si="1"/>
        <v>0</v>
      </c>
    </row>
    <row r="92" spans="1:16" ht="24" customHeight="1">
      <c r="A92" s="50"/>
      <c r="B92" s="729" t="s">
        <v>181</v>
      </c>
      <c r="C92" s="730"/>
      <c r="D92" s="730"/>
      <c r="E92" s="730"/>
      <c r="F92" s="730"/>
      <c r="G92" s="730"/>
      <c r="H92" s="730"/>
      <c r="I92" s="730"/>
      <c r="J92" s="730"/>
      <c r="K92" s="730"/>
      <c r="L92" s="730"/>
      <c r="M92" s="730"/>
      <c r="N92" s="730"/>
      <c r="O92" s="730"/>
      <c r="P92" s="731"/>
    </row>
    <row r="93" spans="1:16" ht="42.75">
      <c r="A93" s="50"/>
      <c r="B93" s="415">
        <v>36</v>
      </c>
      <c r="C93" s="400" t="s">
        <v>182</v>
      </c>
      <c r="D93" s="247" t="s">
        <v>34</v>
      </c>
      <c r="E93" s="403"/>
      <c r="F93" s="290"/>
      <c r="G93" s="290"/>
      <c r="H93" s="408"/>
      <c r="I93" s="408"/>
      <c r="J93" s="408"/>
      <c r="K93" s="408"/>
      <c r="L93" s="408"/>
      <c r="M93" s="408"/>
      <c r="N93" s="408"/>
      <c r="O93" s="408"/>
      <c r="P93" s="416">
        <f t="shared" si="1"/>
        <v>0</v>
      </c>
    </row>
    <row r="94" spans="1:16" ht="28.5">
      <c r="A94" s="50"/>
      <c r="B94" s="415">
        <v>37</v>
      </c>
      <c r="C94" s="400" t="s">
        <v>183</v>
      </c>
      <c r="D94" s="247" t="s">
        <v>34</v>
      </c>
      <c r="E94" s="403"/>
      <c r="F94" s="290"/>
      <c r="G94" s="290"/>
      <c r="H94" s="408"/>
      <c r="I94" s="408"/>
      <c r="J94" s="408"/>
      <c r="K94" s="408"/>
      <c r="L94" s="408"/>
      <c r="M94" s="408"/>
      <c r="N94" s="408"/>
      <c r="O94" s="408"/>
      <c r="P94" s="416">
        <f t="shared" si="1"/>
        <v>0</v>
      </c>
    </row>
    <row r="95" spans="1:16">
      <c r="A95" s="50"/>
      <c r="B95" s="415">
        <v>38</v>
      </c>
      <c r="C95" s="400" t="s">
        <v>184</v>
      </c>
      <c r="D95" s="247" t="s">
        <v>34</v>
      </c>
      <c r="E95" s="403"/>
      <c r="F95" s="290"/>
      <c r="G95" s="290"/>
      <c r="H95" s="408"/>
      <c r="I95" s="408"/>
      <c r="J95" s="408"/>
      <c r="K95" s="408"/>
      <c r="L95" s="408"/>
      <c r="M95" s="408"/>
      <c r="N95" s="408"/>
      <c r="O95" s="408"/>
      <c r="P95" s="416">
        <f t="shared" si="1"/>
        <v>0</v>
      </c>
    </row>
    <row r="96" spans="1:16" ht="28.5">
      <c r="A96" s="50"/>
      <c r="B96" s="415">
        <v>39</v>
      </c>
      <c r="C96" s="400" t="s">
        <v>185</v>
      </c>
      <c r="D96" s="247" t="s">
        <v>34</v>
      </c>
      <c r="E96" s="403"/>
      <c r="F96" s="290"/>
      <c r="G96" s="290"/>
      <c r="H96" s="408"/>
      <c r="I96" s="408"/>
      <c r="J96" s="408"/>
      <c r="K96" s="408"/>
      <c r="L96" s="408"/>
      <c r="M96" s="408"/>
      <c r="N96" s="408"/>
      <c r="O96" s="408"/>
      <c r="P96" s="416">
        <f t="shared" si="1"/>
        <v>0</v>
      </c>
    </row>
    <row r="97" spans="1:16" ht="28.5">
      <c r="A97" s="50"/>
      <c r="B97" s="415">
        <v>40</v>
      </c>
      <c r="C97" s="400" t="s">
        <v>186</v>
      </c>
      <c r="D97" s="247" t="s">
        <v>34</v>
      </c>
      <c r="E97" s="403"/>
      <c r="F97" s="290"/>
      <c r="G97" s="290"/>
      <c r="H97" s="408"/>
      <c r="I97" s="408"/>
      <c r="J97" s="408"/>
      <c r="K97" s="408"/>
      <c r="L97" s="408"/>
      <c r="M97" s="408"/>
      <c r="N97" s="408"/>
      <c r="O97" s="408"/>
      <c r="P97" s="416">
        <f t="shared" si="1"/>
        <v>0</v>
      </c>
    </row>
    <row r="98" spans="1:16" ht="28.5">
      <c r="A98" s="50"/>
      <c r="B98" s="415">
        <v>41</v>
      </c>
      <c r="C98" s="400" t="s">
        <v>187</v>
      </c>
      <c r="D98" s="247" t="s">
        <v>34</v>
      </c>
      <c r="E98" s="403"/>
      <c r="F98" s="290"/>
      <c r="G98" s="290"/>
      <c r="H98" s="408"/>
      <c r="I98" s="408"/>
      <c r="J98" s="408"/>
      <c r="K98" s="408"/>
      <c r="L98" s="408"/>
      <c r="M98" s="408"/>
      <c r="N98" s="408"/>
      <c r="O98" s="408"/>
      <c r="P98" s="416">
        <f t="shared" si="1"/>
        <v>0</v>
      </c>
    </row>
    <row r="99" spans="1:16" ht="28.5">
      <c r="A99" s="50"/>
      <c r="B99" s="415">
        <v>42</v>
      </c>
      <c r="C99" s="400" t="s">
        <v>188</v>
      </c>
      <c r="D99" s="247" t="s">
        <v>34</v>
      </c>
      <c r="E99" s="403"/>
      <c r="F99" s="290"/>
      <c r="G99" s="290"/>
      <c r="H99" s="408"/>
      <c r="I99" s="408"/>
      <c r="J99" s="408"/>
      <c r="K99" s="408"/>
      <c r="L99" s="408"/>
      <c r="M99" s="408"/>
      <c r="N99" s="408"/>
      <c r="O99" s="408"/>
      <c r="P99" s="416">
        <f t="shared" si="1"/>
        <v>0</v>
      </c>
    </row>
    <row r="100" spans="1:16">
      <c r="A100" s="50"/>
      <c r="B100" s="415">
        <v>43</v>
      </c>
      <c r="C100" s="400" t="s">
        <v>189</v>
      </c>
      <c r="D100" s="247" t="s">
        <v>34</v>
      </c>
      <c r="E100" s="403"/>
      <c r="F100" s="290"/>
      <c r="G100" s="290"/>
      <c r="H100" s="408"/>
      <c r="I100" s="408"/>
      <c r="J100" s="408"/>
      <c r="K100" s="408"/>
      <c r="L100" s="408"/>
      <c r="M100" s="408"/>
      <c r="N100" s="408"/>
      <c r="O100" s="408"/>
      <c r="P100" s="416">
        <f t="shared" si="1"/>
        <v>0</v>
      </c>
    </row>
    <row r="101" spans="1:16" ht="42.75">
      <c r="A101" s="50"/>
      <c r="B101" s="415">
        <v>44</v>
      </c>
      <c r="C101" s="400" t="s">
        <v>190</v>
      </c>
      <c r="D101" s="247" t="s">
        <v>34</v>
      </c>
      <c r="E101" s="403"/>
      <c r="F101" s="290"/>
      <c r="G101" s="290"/>
      <c r="H101" s="408"/>
      <c r="I101" s="408"/>
      <c r="J101" s="408"/>
      <c r="K101" s="408"/>
      <c r="L101" s="408"/>
      <c r="M101" s="408"/>
      <c r="N101" s="408"/>
      <c r="O101" s="408"/>
      <c r="P101" s="416">
        <f t="shared" si="1"/>
        <v>0</v>
      </c>
    </row>
    <row r="102" spans="1:16" ht="28.5">
      <c r="A102" s="50"/>
      <c r="B102" s="415">
        <v>45</v>
      </c>
      <c r="C102" s="400" t="s">
        <v>191</v>
      </c>
      <c r="D102" s="247" t="s">
        <v>34</v>
      </c>
      <c r="E102" s="403"/>
      <c r="F102" s="290"/>
      <c r="G102" s="290"/>
      <c r="H102" s="408"/>
      <c r="I102" s="408"/>
      <c r="J102" s="408"/>
      <c r="K102" s="408"/>
      <c r="L102" s="408"/>
      <c r="M102" s="408"/>
      <c r="N102" s="408"/>
      <c r="O102" s="408"/>
      <c r="P102" s="416">
        <f t="shared" si="1"/>
        <v>0</v>
      </c>
    </row>
    <row r="103" spans="1:16" ht="28.5">
      <c r="A103" s="50"/>
      <c r="B103" s="415">
        <v>46</v>
      </c>
      <c r="C103" s="400" t="s">
        <v>192</v>
      </c>
      <c r="D103" s="247" t="s">
        <v>34</v>
      </c>
      <c r="E103" s="403"/>
      <c r="F103" s="290"/>
      <c r="G103" s="290"/>
      <c r="H103" s="408"/>
      <c r="I103" s="408"/>
      <c r="J103" s="408"/>
      <c r="K103" s="408"/>
      <c r="L103" s="408"/>
      <c r="M103" s="408"/>
      <c r="N103" s="408"/>
      <c r="O103" s="408"/>
      <c r="P103" s="416">
        <f t="shared" si="1"/>
        <v>0</v>
      </c>
    </row>
    <row r="104" spans="1:16" ht="28.5">
      <c r="A104" s="50"/>
      <c r="B104" s="415">
        <v>47</v>
      </c>
      <c r="C104" s="400" t="s">
        <v>193</v>
      </c>
      <c r="D104" s="247" t="s">
        <v>34</v>
      </c>
      <c r="E104" s="403"/>
      <c r="F104" s="290"/>
      <c r="G104" s="290"/>
      <c r="H104" s="408"/>
      <c r="I104" s="408"/>
      <c r="J104" s="408"/>
      <c r="K104" s="408"/>
      <c r="L104" s="408"/>
      <c r="M104" s="408"/>
      <c r="N104" s="408"/>
      <c r="O104" s="408"/>
      <c r="P104" s="416">
        <f t="shared" si="1"/>
        <v>0</v>
      </c>
    </row>
    <row r="105" spans="1:16" ht="28.5">
      <c r="A105" s="50"/>
      <c r="B105" s="415">
        <v>48</v>
      </c>
      <c r="C105" s="400" t="s">
        <v>194</v>
      </c>
      <c r="D105" s="247" t="s">
        <v>34</v>
      </c>
      <c r="E105" s="403"/>
      <c r="F105" s="290"/>
      <c r="G105" s="290"/>
      <c r="H105" s="408"/>
      <c r="I105" s="408"/>
      <c r="J105" s="408"/>
      <c r="K105" s="408"/>
      <c r="L105" s="408"/>
      <c r="M105" s="408"/>
      <c r="N105" s="408"/>
      <c r="O105" s="408"/>
      <c r="P105" s="416">
        <f t="shared" si="1"/>
        <v>0</v>
      </c>
    </row>
    <row r="106" spans="1:16" ht="28.5">
      <c r="A106" s="50"/>
      <c r="B106" s="415">
        <v>49</v>
      </c>
      <c r="C106" s="400" t="s">
        <v>195</v>
      </c>
      <c r="D106" s="247" t="s">
        <v>34</v>
      </c>
      <c r="E106" s="403"/>
      <c r="F106" s="290"/>
      <c r="G106" s="290"/>
      <c r="H106" s="408"/>
      <c r="I106" s="408"/>
      <c r="J106" s="408"/>
      <c r="K106" s="408"/>
      <c r="L106" s="408"/>
      <c r="M106" s="408"/>
      <c r="N106" s="408"/>
      <c r="O106" s="408"/>
      <c r="P106" s="416">
        <f t="shared" si="1"/>
        <v>0</v>
      </c>
    </row>
    <row r="107" spans="1:16">
      <c r="A107" s="50"/>
      <c r="B107" s="417" t="s">
        <v>276</v>
      </c>
      <c r="C107" s="400"/>
      <c r="D107" s="247" t="s">
        <v>249</v>
      </c>
      <c r="E107" s="403"/>
      <c r="F107" s="290"/>
      <c r="G107" s="290"/>
      <c r="H107" s="408"/>
      <c r="I107" s="408"/>
      <c r="J107" s="408"/>
      <c r="K107" s="408"/>
      <c r="L107" s="408"/>
      <c r="M107" s="408"/>
      <c r="N107" s="408"/>
      <c r="O107" s="408"/>
      <c r="P107" s="416"/>
    </row>
    <row r="108" spans="1:16">
      <c r="A108" s="50"/>
      <c r="B108" s="415"/>
      <c r="C108" s="400"/>
      <c r="D108" s="247"/>
      <c r="E108" s="403"/>
      <c r="F108" s="290"/>
      <c r="G108" s="290"/>
      <c r="H108" s="408"/>
      <c r="I108" s="408"/>
      <c r="J108" s="408"/>
      <c r="K108" s="408"/>
      <c r="L108" s="408"/>
      <c r="M108" s="408"/>
      <c r="N108" s="408"/>
      <c r="O108" s="408"/>
      <c r="P108" s="416"/>
    </row>
    <row r="109" spans="1:16">
      <c r="A109" s="50"/>
      <c r="B109" s="415"/>
      <c r="C109" s="400"/>
      <c r="D109" s="247"/>
      <c r="E109" s="403"/>
      <c r="F109" s="290"/>
      <c r="G109" s="290"/>
      <c r="H109" s="408"/>
      <c r="I109" s="408"/>
      <c r="J109" s="408"/>
      <c r="K109" s="408"/>
      <c r="L109" s="408"/>
      <c r="M109" s="408"/>
      <c r="N109" s="408"/>
      <c r="O109" s="408"/>
      <c r="P109" s="416"/>
    </row>
    <row r="110" spans="1:16">
      <c r="A110" s="50"/>
      <c r="B110" s="415"/>
      <c r="C110" s="400"/>
      <c r="D110" s="247"/>
      <c r="E110" s="403"/>
      <c r="F110" s="290"/>
      <c r="G110" s="290"/>
      <c r="H110" s="408"/>
      <c r="I110" s="408"/>
      <c r="J110" s="408"/>
      <c r="K110" s="408"/>
      <c r="L110" s="408"/>
      <c r="M110" s="408"/>
      <c r="N110" s="408"/>
      <c r="O110" s="408"/>
      <c r="P110" s="416"/>
    </row>
    <row r="111" spans="1:16">
      <c r="B111" s="346"/>
      <c r="C111" s="681" t="s">
        <v>218</v>
      </c>
      <c r="D111" s="681"/>
      <c r="E111" s="347"/>
      <c r="F111" s="348"/>
      <c r="G111" s="348"/>
      <c r="H111" s="349">
        <f>SUM(F17*H17,F18*H18,F19*H19,F20*H20,F21*H21,F22*H22,F46*H46,F63*H63,F64*H64,F65*H65,F66*H66)</f>
        <v>0</v>
      </c>
      <c r="I111" s="349">
        <f>SUM(F28*I28,F29*I29,F30*I30,F31*I31,F32*I32,F72*I72,F73*I73,F74*I74,F75*I75,F76*I76,F77*I77,F78*I78,F79*I79,F85*I85,F86*I86,F87*I87)</f>
        <v>0</v>
      </c>
      <c r="J111" s="350"/>
      <c r="K111" s="347"/>
      <c r="L111" s="347"/>
      <c r="M111" s="347"/>
      <c r="N111" s="349"/>
      <c r="O111" s="347"/>
      <c r="P111" s="351">
        <f>SUM(H111:O111)</f>
        <v>0</v>
      </c>
    </row>
    <row r="112" spans="1:16">
      <c r="B112" s="269"/>
      <c r="C112" s="682" t="s">
        <v>256</v>
      </c>
      <c r="D112" s="682"/>
      <c r="E112" s="263"/>
      <c r="F112" s="261"/>
      <c r="G112" s="261"/>
      <c r="H112" s="263"/>
      <c r="I112" s="263"/>
      <c r="J112" s="264">
        <f>SUM(E28*G28*J28,E29*G29*J29,E30*G30*J30,E31*G31,J31*E32*G32*J32,E38*G38*J38,E39*G39*J39,E40*G40*J40)</f>
        <v>0</v>
      </c>
      <c r="K112" s="264">
        <f>SUM(E28*G28*K28,E29*G29*K29,E30*G30*K30,E31*G31*K31,E32*G32*K32,E38*G38*K38,E39*G39*K39,E40*G40*K40)</f>
        <v>0</v>
      </c>
      <c r="L112" s="264"/>
      <c r="M112" s="264"/>
      <c r="N112" s="263"/>
      <c r="O112" s="263"/>
      <c r="P112" s="270">
        <f>SUM(H112:O112)</f>
        <v>0</v>
      </c>
    </row>
    <row r="113" spans="2:16">
      <c r="B113" s="269"/>
      <c r="C113" s="682" t="s">
        <v>257</v>
      </c>
      <c r="D113" s="682"/>
      <c r="E113" s="263"/>
      <c r="F113" s="261"/>
      <c r="G113" s="261"/>
      <c r="H113" s="263"/>
      <c r="I113" s="263"/>
      <c r="J113" s="264">
        <f>J112-(E32*G32*J32)</f>
        <v>0</v>
      </c>
      <c r="K113" s="263">
        <f>K112-(E32*G32*K32)</f>
        <v>0</v>
      </c>
      <c r="L113" s="263"/>
      <c r="M113" s="263"/>
      <c r="N113" s="263"/>
      <c r="O113" s="263"/>
      <c r="P113" s="270"/>
    </row>
    <row r="114" spans="2:16">
      <c r="B114" s="346"/>
      <c r="C114" s="681"/>
      <c r="D114" s="681"/>
      <c r="E114" s="347"/>
      <c r="F114" s="348"/>
      <c r="G114" s="348"/>
      <c r="H114" s="347"/>
      <c r="I114" s="347"/>
      <c r="J114" s="347"/>
      <c r="K114" s="347"/>
      <c r="L114" s="347"/>
      <c r="M114" s="347"/>
      <c r="N114" s="347"/>
      <c r="O114" s="347"/>
      <c r="P114" s="351"/>
    </row>
    <row r="115" spans="2:16">
      <c r="B115" s="271"/>
      <c r="C115" s="255"/>
      <c r="D115" s="256"/>
      <c r="E115" s="256"/>
      <c r="F115" s="254"/>
      <c r="G115" s="254"/>
      <c r="H115" s="256"/>
      <c r="I115" s="256"/>
      <c r="J115" s="256"/>
      <c r="K115" s="256"/>
      <c r="L115" s="256"/>
      <c r="M115" s="256"/>
      <c r="N115" s="256"/>
      <c r="O115" s="256"/>
      <c r="P115" s="272"/>
    </row>
    <row r="116" spans="2:16">
      <c r="B116" s="371"/>
      <c r="C116" s="684" t="s">
        <v>323</v>
      </c>
      <c r="D116" s="684"/>
      <c r="E116" s="247"/>
      <c r="F116" s="258"/>
      <c r="G116" s="247"/>
      <c r="H116" s="259" t="e">
        <f>'3.  Distribution Rates'!#REF!</f>
        <v>#REF!</v>
      </c>
      <c r="I116" s="259" t="e">
        <f>'3.  Distribution Rates'!#REF!</f>
        <v>#REF!</v>
      </c>
      <c r="J116" s="259" t="e">
        <f>'3.  Distribution Rates'!#REF!</f>
        <v>#REF!</v>
      </c>
      <c r="K116" s="259" t="e">
        <f>'3.  Distribution Rates'!#REF!</f>
        <v>#REF!</v>
      </c>
      <c r="L116" s="259" t="e">
        <f>'3.  Distribution Rates'!#REF!</f>
        <v>#REF!</v>
      </c>
      <c r="M116" s="259" t="e">
        <f>'3.  Distribution Rates'!#REF!</f>
        <v>#REF!</v>
      </c>
      <c r="N116" s="259" t="e">
        <f>'3.  Distribution Rates'!#REF!</f>
        <v>#REF!</v>
      </c>
      <c r="O116" s="259"/>
      <c r="P116" s="372"/>
    </row>
    <row r="117" spans="2:16">
      <c r="B117" s="371"/>
      <c r="C117" s="684" t="s">
        <v>277</v>
      </c>
      <c r="D117" s="684"/>
      <c r="E117" s="256"/>
      <c r="F117" s="258"/>
      <c r="G117" s="258"/>
      <c r="H117" s="349"/>
      <c r="I117" s="349"/>
      <c r="J117" s="349"/>
      <c r="K117" s="349"/>
      <c r="L117" s="349"/>
      <c r="M117" s="349"/>
      <c r="N117" s="349"/>
      <c r="O117" s="247"/>
      <c r="P117" s="273">
        <f>SUM(H117:O117)</f>
        <v>0</v>
      </c>
    </row>
    <row r="118" spans="2:16">
      <c r="B118" s="371"/>
      <c r="C118" s="684" t="s">
        <v>278</v>
      </c>
      <c r="D118" s="684"/>
      <c r="E118" s="256"/>
      <c r="F118" s="258"/>
      <c r="G118" s="258"/>
      <c r="H118" s="349"/>
      <c r="I118" s="349"/>
      <c r="J118" s="349"/>
      <c r="K118" s="349"/>
      <c r="L118" s="349"/>
      <c r="M118" s="349"/>
      <c r="N118" s="349"/>
      <c r="O118" s="247"/>
      <c r="P118" s="273">
        <f>SUM(H118:O118)</f>
        <v>0</v>
      </c>
    </row>
    <row r="119" spans="2:16">
      <c r="B119" s="371"/>
      <c r="C119" s="684" t="s">
        <v>279</v>
      </c>
      <c r="D119" s="684"/>
      <c r="E119" s="256"/>
      <c r="F119" s="258"/>
      <c r="G119" s="258"/>
      <c r="H119" s="349"/>
      <c r="I119" s="349"/>
      <c r="J119" s="349"/>
      <c r="K119" s="349"/>
      <c r="L119" s="349"/>
      <c r="M119" s="349"/>
      <c r="N119" s="349"/>
      <c r="O119" s="247"/>
      <c r="P119" s="273">
        <f t="shared" ref="P119" si="2">SUM(H119:O119)</f>
        <v>0</v>
      </c>
    </row>
    <row r="120" spans="2:16">
      <c r="B120" s="371"/>
      <c r="C120" s="684" t="s">
        <v>280</v>
      </c>
      <c r="D120" s="684"/>
      <c r="E120" s="256"/>
      <c r="F120" s="258"/>
      <c r="G120" s="258"/>
      <c r="H120" s="349"/>
      <c r="I120" s="349"/>
      <c r="J120" s="349"/>
      <c r="K120" s="349"/>
      <c r="L120" s="349"/>
      <c r="M120" s="349"/>
      <c r="N120" s="349"/>
      <c r="O120" s="247"/>
      <c r="P120" s="273">
        <f>SUM(H120:O120)</f>
        <v>0</v>
      </c>
    </row>
    <row r="121" spans="2:16">
      <c r="B121" s="371"/>
      <c r="C121" s="684" t="s">
        <v>281</v>
      </c>
      <c r="D121" s="684"/>
      <c r="E121" s="256"/>
      <c r="F121" s="258"/>
      <c r="G121" s="258"/>
      <c r="H121" s="368" t="e">
        <f>'5.  2015 LRAM'!H127*H116</f>
        <v>#DIV/0!</v>
      </c>
      <c r="I121" s="368" t="e">
        <f>'5.  2015 LRAM'!I127*I116</f>
        <v>#DIV/0!</v>
      </c>
      <c r="J121" s="368" t="e">
        <f>'5.  2015 LRAM'!J127*J116</f>
        <v>#DIV/0!</v>
      </c>
      <c r="K121" s="368" t="e">
        <f>'5.  2015 LRAM'!K127*K116</f>
        <v>#DIV/0!</v>
      </c>
      <c r="L121" s="368" t="e">
        <f>'5.  2015 LRAM'!L127*L116</f>
        <v>#DIV/0!</v>
      </c>
      <c r="M121" s="368" t="e">
        <f>'5.  2015 LRAM'!M127*M116</f>
        <v>#DIV/0!</v>
      </c>
      <c r="N121" s="368" t="e">
        <f>'5.  2015 LRAM'!N127*N116</f>
        <v>#DIV/0!</v>
      </c>
      <c r="O121" s="247"/>
      <c r="P121" s="273" t="e">
        <f t="shared" ref="P121:P122" si="3">SUM(H121:O121)</f>
        <v>#DIV/0!</v>
      </c>
    </row>
    <row r="122" spans="2:16">
      <c r="B122" s="371"/>
      <c r="C122" s="684" t="s">
        <v>282</v>
      </c>
      <c r="D122" s="684"/>
      <c r="E122" s="256"/>
      <c r="F122" s="258"/>
      <c r="G122" s="258"/>
      <c r="H122" s="368" t="e">
        <f>'5-b. 2016 LRAM'!H126*H116</f>
        <v>#DIV/0!</v>
      </c>
      <c r="I122" s="368" t="e">
        <f>'5-b. 2016 LRAM'!I126*I116</f>
        <v>#DIV/0!</v>
      </c>
      <c r="J122" s="368" t="e">
        <f>'5-b. 2016 LRAM'!J126*J116</f>
        <v>#DIV/0!</v>
      </c>
      <c r="K122" s="368" t="e">
        <f>'5-b. 2016 LRAM'!K126*K116</f>
        <v>#DIV/0!</v>
      </c>
      <c r="L122" s="368" t="e">
        <f>'5-b. 2016 LRAM'!L126*L116</f>
        <v>#REF!</v>
      </c>
      <c r="M122" s="368" t="e">
        <f>'5-b. 2016 LRAM'!M126*M116</f>
        <v>#REF!</v>
      </c>
      <c r="N122" s="368" t="e">
        <f>'5-b. 2016 LRAM'!N126*N116</f>
        <v>#REF!</v>
      </c>
      <c r="O122" s="247"/>
      <c r="P122" s="273" t="e">
        <f t="shared" si="3"/>
        <v>#DIV/0!</v>
      </c>
    </row>
    <row r="123" spans="2:16">
      <c r="B123" s="371"/>
      <c r="C123" s="684" t="s">
        <v>283</v>
      </c>
      <c r="D123" s="684"/>
      <c r="E123" s="256"/>
      <c r="F123" s="258"/>
      <c r="G123" s="258"/>
      <c r="H123" s="368" t="e">
        <f>'5-c.  2017 LRAM'!H127*H116</f>
        <v>#DIV/0!</v>
      </c>
      <c r="I123" s="368" t="e">
        <f>'5-c.  2017 LRAM'!I127*I116</f>
        <v>#DIV/0!</v>
      </c>
      <c r="J123" s="368" t="e">
        <f>'5-c.  2017 LRAM'!J127*J116</f>
        <v>#DIV/0!</v>
      </c>
      <c r="K123" s="368" t="e">
        <f>'5-c.  2017 LRAM'!K127*K116</f>
        <v>#DIV/0!</v>
      </c>
      <c r="L123" s="368" t="e">
        <f>'5-c.  2017 LRAM'!L127*L116</f>
        <v>#REF!</v>
      </c>
      <c r="M123" s="368" t="e">
        <f>'5-c.  2017 LRAM'!M127*M116</f>
        <v>#REF!</v>
      </c>
      <c r="N123" s="368" t="e">
        <f>'5-c.  2017 LRAM'!N127*N116</f>
        <v>#DIV/0!</v>
      </c>
      <c r="O123" s="247"/>
      <c r="P123" s="273" t="e">
        <f>SUM(H123:O123)</f>
        <v>#DIV/0!</v>
      </c>
    </row>
    <row r="124" spans="2:16">
      <c r="B124" s="371"/>
      <c r="C124" s="684" t="s">
        <v>284</v>
      </c>
      <c r="D124" s="684"/>
      <c r="E124" s="256"/>
      <c r="F124" s="258"/>
      <c r="G124" s="258"/>
      <c r="H124" s="368" t="e">
        <f>H111*H116</f>
        <v>#REF!</v>
      </c>
      <c r="I124" s="368" t="e">
        <f>I111*I116</f>
        <v>#REF!</v>
      </c>
      <c r="J124" s="368" t="e">
        <f>J112*J116</f>
        <v>#REF!</v>
      </c>
      <c r="K124" s="368" t="e">
        <f>K112*K116</f>
        <v>#REF!</v>
      </c>
      <c r="L124" s="368" t="e">
        <f>L112*L116</f>
        <v>#REF!</v>
      </c>
      <c r="M124" s="368" t="e">
        <f>M112*M116</f>
        <v>#REF!</v>
      </c>
      <c r="N124" s="368" t="e">
        <f>N111*N116</f>
        <v>#REF!</v>
      </c>
      <c r="O124" s="247"/>
      <c r="P124" s="273" t="e">
        <f>SUM(H124:O124)</f>
        <v>#REF!</v>
      </c>
    </row>
    <row r="125" spans="2:16">
      <c r="B125" s="271"/>
      <c r="C125" s="369" t="s">
        <v>285</v>
      </c>
      <c r="D125" s="256"/>
      <c r="E125" s="256"/>
      <c r="F125" s="254"/>
      <c r="G125" s="254"/>
      <c r="H125" s="260" t="e">
        <f t="shared" ref="H125:N125" si="4">SUM(H117:H124)</f>
        <v>#DIV/0!</v>
      </c>
      <c r="I125" s="260" t="e">
        <f t="shared" si="4"/>
        <v>#DIV/0!</v>
      </c>
      <c r="J125" s="260" t="e">
        <f>SUM(J117:J124)</f>
        <v>#DIV/0!</v>
      </c>
      <c r="K125" s="260" t="e">
        <f t="shared" si="4"/>
        <v>#DIV/0!</v>
      </c>
      <c r="L125" s="260" t="e">
        <f t="shared" si="4"/>
        <v>#DIV/0!</v>
      </c>
      <c r="M125" s="260" t="e">
        <f t="shared" si="4"/>
        <v>#DIV/0!</v>
      </c>
      <c r="N125" s="260" t="e">
        <f t="shared" si="4"/>
        <v>#DIV/0!</v>
      </c>
      <c r="O125" s="256"/>
      <c r="P125" s="274" t="e">
        <f>SUM(P117:P124)</f>
        <v>#DIV/0!</v>
      </c>
    </row>
    <row r="126" spans="2:16">
      <c r="B126" s="271"/>
      <c r="C126" s="369"/>
      <c r="D126" s="256"/>
      <c r="E126" s="256"/>
      <c r="F126" s="254"/>
      <c r="G126" s="254"/>
      <c r="H126" s="260"/>
      <c r="I126" s="260"/>
      <c r="J126" s="260"/>
      <c r="K126" s="260"/>
      <c r="L126" s="260"/>
      <c r="M126" s="260"/>
      <c r="N126" s="260"/>
      <c r="O126" s="256"/>
      <c r="P126" s="274"/>
    </row>
    <row r="127" spans="2:16">
      <c r="B127" s="409"/>
      <c r="C127" s="684" t="s">
        <v>286</v>
      </c>
      <c r="D127" s="684"/>
      <c r="E127" s="401"/>
      <c r="F127" s="155"/>
      <c r="G127" s="155"/>
      <c r="H127" s="290" t="e">
        <f>$H$111*'6.  Persistence Rates'!$H$47</f>
        <v>#DIV/0!</v>
      </c>
      <c r="I127" s="290" t="e">
        <f>$H$111*'6.  Persistence Rates'!$H$47</f>
        <v>#DIV/0!</v>
      </c>
      <c r="J127" s="290" t="e">
        <f>J112*'6.  Persistence Rates'!$U$47</f>
        <v>#DIV/0!</v>
      </c>
      <c r="K127" s="290" t="e">
        <f>K112*'6.  Persistence Rates'!$U$47</f>
        <v>#DIV/0!</v>
      </c>
      <c r="L127" s="290" t="e">
        <f>L112*'6.  Persistence Rates'!$R$44</f>
        <v>#DIV/0!</v>
      </c>
      <c r="M127" s="290" t="e">
        <f>M112*'6.  Persistence Rates'!$R$44</f>
        <v>#DIV/0!</v>
      </c>
      <c r="N127" s="290" t="e">
        <f>N111*'6.  Persistence Rates'!$E$44</f>
        <v>#DIV/0!</v>
      </c>
      <c r="O127" s="155"/>
      <c r="P127" s="343"/>
    </row>
    <row r="128" spans="2:16">
      <c r="B128" s="410"/>
      <c r="C128" s="698" t="s">
        <v>287</v>
      </c>
      <c r="D128" s="698"/>
      <c r="E128" s="411"/>
      <c r="F128" s="324"/>
      <c r="G128" s="324"/>
      <c r="H128" s="290" t="e">
        <f>H111*'6.  Persistence Rates'!$I$47</f>
        <v>#DIV/0!</v>
      </c>
      <c r="I128" s="290" t="e">
        <f>I111*'6.  Persistence Rates'!$I$47</f>
        <v>#DIV/0!</v>
      </c>
      <c r="J128" s="290" t="e">
        <f>$J$113*'6.  Persistence Rates'!$V$47</f>
        <v>#DIV/0!</v>
      </c>
      <c r="K128" s="290" t="e">
        <f>$K$113*'6.  Persistence Rates'!$V$47</f>
        <v>#DIV/0!</v>
      </c>
      <c r="L128" s="290"/>
      <c r="M128" s="290"/>
      <c r="N128" s="290" t="e">
        <f>N111*'6.  Persistence Rates'!$I$47</f>
        <v>#DIV/0!</v>
      </c>
      <c r="O128" s="324"/>
      <c r="P128" s="386"/>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6" customWidth="1"/>
    <col min="4" max="4" width="12.28515625" style="427" customWidth="1"/>
    <col min="5" max="5" width="13.28515625" style="427"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33" t="s">
        <v>289</v>
      </c>
      <c r="C2" s="733"/>
      <c r="D2" s="733"/>
      <c r="E2" s="733"/>
      <c r="F2" s="733"/>
      <c r="G2" s="733"/>
      <c r="H2" s="733"/>
      <c r="I2" s="733"/>
      <c r="J2" s="733"/>
      <c r="K2" s="733"/>
      <c r="L2" s="733"/>
      <c r="M2" s="733"/>
      <c r="N2" s="733"/>
      <c r="O2" s="733"/>
      <c r="P2" s="733"/>
    </row>
    <row r="3" spans="1:18" ht="18.75" outlineLevel="1">
      <c r="B3" s="429"/>
      <c r="C3" s="429"/>
      <c r="D3" s="429"/>
      <c r="E3" s="429"/>
      <c r="F3" s="429"/>
      <c r="G3" s="429"/>
      <c r="H3" s="429"/>
      <c r="I3" s="429"/>
      <c r="J3" s="429"/>
      <c r="K3" s="429"/>
      <c r="L3" s="429"/>
      <c r="M3" s="429"/>
      <c r="N3" s="429"/>
      <c r="O3" s="429"/>
      <c r="P3" s="429"/>
    </row>
    <row r="4" spans="1:18" ht="35.25" customHeight="1" outlineLevel="1">
      <c r="A4" s="330"/>
      <c r="B4" s="429"/>
      <c r="C4" s="359" t="s">
        <v>395</v>
      </c>
      <c r="D4" s="430"/>
      <c r="E4" s="732" t="s">
        <v>358</v>
      </c>
      <c r="F4" s="732"/>
      <c r="G4" s="732"/>
      <c r="H4" s="732"/>
      <c r="I4" s="732"/>
      <c r="J4" s="732"/>
      <c r="K4" s="732"/>
      <c r="L4" s="732"/>
      <c r="M4" s="732"/>
      <c r="N4" s="732"/>
      <c r="O4" s="732"/>
      <c r="P4" s="732"/>
    </row>
    <row r="5" spans="1:18" ht="18.75" customHeight="1" outlineLevel="1">
      <c r="B5" s="429"/>
      <c r="C5" s="431"/>
      <c r="D5" s="430"/>
      <c r="E5" s="362" t="s">
        <v>352</v>
      </c>
      <c r="F5" s="430"/>
      <c r="G5" s="430"/>
      <c r="H5" s="430"/>
      <c r="I5" s="430"/>
      <c r="J5" s="430"/>
      <c r="K5" s="430"/>
      <c r="L5" s="430"/>
      <c r="M5" s="430"/>
      <c r="N5" s="430"/>
      <c r="O5" s="430"/>
      <c r="P5" s="430"/>
    </row>
    <row r="6" spans="1:18" ht="18.75" customHeight="1" outlineLevel="1">
      <c r="B6" s="429"/>
      <c r="C6" s="431"/>
      <c r="D6" s="430"/>
      <c r="E6" s="362" t="s">
        <v>353</v>
      </c>
      <c r="F6" s="430"/>
      <c r="G6" s="430"/>
      <c r="H6" s="430"/>
      <c r="I6" s="430"/>
      <c r="J6" s="430"/>
      <c r="K6" s="430"/>
      <c r="L6" s="430"/>
      <c r="M6" s="430"/>
      <c r="N6" s="430"/>
      <c r="O6" s="430"/>
      <c r="P6" s="430"/>
    </row>
    <row r="7" spans="1:18" ht="18.75" customHeight="1" outlineLevel="1">
      <c r="B7" s="429"/>
      <c r="C7" s="431"/>
      <c r="D7" s="430"/>
      <c r="E7" s="362" t="s">
        <v>411</v>
      </c>
      <c r="F7" s="430"/>
      <c r="G7" s="430"/>
      <c r="H7" s="430"/>
      <c r="I7" s="430"/>
      <c r="J7" s="430"/>
      <c r="K7" s="430"/>
      <c r="L7" s="430"/>
      <c r="M7" s="430"/>
      <c r="N7" s="430"/>
      <c r="O7" s="430"/>
      <c r="P7" s="430"/>
    </row>
    <row r="8" spans="1:18" ht="18.75" customHeight="1" outlineLevel="1">
      <c r="B8" s="429"/>
      <c r="C8" s="435"/>
      <c r="D8" s="429"/>
      <c r="E8" s="165"/>
      <c r="F8" s="429"/>
      <c r="G8" s="429"/>
      <c r="H8" s="429"/>
      <c r="I8" s="429"/>
      <c r="J8" s="429"/>
      <c r="K8" s="429"/>
      <c r="L8" s="429"/>
      <c r="M8" s="429"/>
      <c r="N8" s="429"/>
      <c r="O8" s="429"/>
      <c r="P8" s="429"/>
    </row>
    <row r="9" spans="1:18" ht="18.75" customHeight="1" outlineLevel="1">
      <c r="B9" s="429"/>
      <c r="C9" s="230" t="s">
        <v>333</v>
      </c>
      <c r="D9" s="429"/>
      <c r="E9" s="716" t="s">
        <v>359</v>
      </c>
      <c r="F9" s="716"/>
      <c r="G9" s="429"/>
      <c r="H9" s="429"/>
      <c r="I9" s="429"/>
      <c r="J9" s="429"/>
      <c r="K9" s="429"/>
      <c r="L9" s="429"/>
      <c r="M9" s="429"/>
      <c r="N9" s="429"/>
      <c r="O9" s="429"/>
      <c r="P9" s="429"/>
      <c r="R9" s="81"/>
    </row>
    <row r="10" spans="1:18" ht="18.75" customHeight="1" outlineLevel="1">
      <c r="B10" s="429"/>
      <c r="C10" s="429"/>
      <c r="D10" s="429"/>
      <c r="E10" s="734" t="s">
        <v>334</v>
      </c>
      <c r="F10" s="734"/>
      <c r="G10" s="429"/>
      <c r="H10" s="429"/>
      <c r="I10" s="429"/>
      <c r="J10" s="429"/>
      <c r="K10" s="429"/>
      <c r="L10" s="429"/>
      <c r="M10" s="429"/>
      <c r="N10" s="429"/>
      <c r="O10" s="429"/>
      <c r="P10" s="429"/>
    </row>
    <row r="11" spans="1:18">
      <c r="A11" s="436"/>
      <c r="C11" s="433"/>
      <c r="D11" s="434"/>
      <c r="E11" s="434"/>
    </row>
    <row r="12" spans="1:18">
      <c r="A12" s="436"/>
      <c r="B12" s="432" t="s">
        <v>472</v>
      </c>
      <c r="C12" s="433"/>
      <c r="D12" s="434"/>
      <c r="E12" s="434"/>
    </row>
    <row r="13" spans="1:18" ht="45">
      <c r="A13" s="436"/>
      <c r="B13" s="721" t="s">
        <v>59</v>
      </c>
      <c r="C13" s="723" t="s">
        <v>0</v>
      </c>
      <c r="D13" s="723" t="s">
        <v>45</v>
      </c>
      <c r="E13" s="723" t="s">
        <v>202</v>
      </c>
      <c r="F13" s="232" t="s">
        <v>199</v>
      </c>
      <c r="G13" s="232" t="s">
        <v>46</v>
      </c>
      <c r="H13" s="725" t="s">
        <v>60</v>
      </c>
      <c r="I13" s="725"/>
      <c r="J13" s="725"/>
      <c r="K13" s="725"/>
      <c r="L13" s="725"/>
      <c r="M13" s="725"/>
      <c r="N13" s="725"/>
      <c r="O13" s="725"/>
      <c r="P13" s="726"/>
    </row>
    <row r="14" spans="1:18" ht="60">
      <c r="A14" s="436"/>
      <c r="B14" s="722"/>
      <c r="C14" s="724"/>
      <c r="D14" s="724"/>
      <c r="E14" s="724"/>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437"/>
      <c r="B16" s="717" t="s">
        <v>139</v>
      </c>
      <c r="C16" s="718"/>
      <c r="D16" s="718"/>
      <c r="E16" s="718"/>
      <c r="F16" s="718"/>
      <c r="G16" s="718"/>
      <c r="H16" s="718"/>
      <c r="I16" s="718"/>
      <c r="J16" s="718"/>
      <c r="K16" s="718"/>
      <c r="L16" s="718"/>
      <c r="M16" s="718"/>
      <c r="N16" s="718"/>
      <c r="O16" s="718"/>
      <c r="P16" s="719"/>
    </row>
    <row r="17" spans="1:16">
      <c r="A17" s="437"/>
      <c r="B17" s="415">
        <v>1</v>
      </c>
      <c r="C17" s="400" t="s">
        <v>140</v>
      </c>
      <c r="D17" s="247" t="s">
        <v>34</v>
      </c>
      <c r="E17" s="401"/>
      <c r="F17" s="290"/>
      <c r="G17" s="290"/>
      <c r="H17" s="412">
        <v>1</v>
      </c>
      <c r="I17" s="402"/>
      <c r="J17" s="402"/>
      <c r="K17" s="402"/>
      <c r="L17" s="402"/>
      <c r="M17" s="402"/>
      <c r="N17" s="402"/>
      <c r="O17" s="402"/>
      <c r="P17" s="416">
        <f>SUM(H17:O17)</f>
        <v>1</v>
      </c>
    </row>
    <row r="18" spans="1:16">
      <c r="A18" s="40"/>
      <c r="B18" s="415">
        <v>2</v>
      </c>
      <c r="C18" s="400" t="s">
        <v>141</v>
      </c>
      <c r="D18" s="247" t="s">
        <v>34</v>
      </c>
      <c r="E18" s="403"/>
      <c r="F18" s="290"/>
      <c r="G18" s="290"/>
      <c r="H18" s="412">
        <v>1</v>
      </c>
      <c r="I18" s="402"/>
      <c r="J18" s="402"/>
      <c r="K18" s="402"/>
      <c r="L18" s="402"/>
      <c r="M18" s="402"/>
      <c r="N18" s="402"/>
      <c r="O18" s="402"/>
      <c r="P18" s="416">
        <f t="shared" ref="P18:P79" si="0">SUM(H18:O18)</f>
        <v>1</v>
      </c>
    </row>
    <row r="19" spans="1:16">
      <c r="A19" s="437"/>
      <c r="B19" s="415">
        <v>3</v>
      </c>
      <c r="C19" s="400" t="s">
        <v>142</v>
      </c>
      <c r="D19" s="247" t="s">
        <v>34</v>
      </c>
      <c r="E19" s="403"/>
      <c r="F19" s="290"/>
      <c r="G19" s="290"/>
      <c r="H19" s="412">
        <v>1</v>
      </c>
      <c r="I19" s="402"/>
      <c r="J19" s="402"/>
      <c r="K19" s="402"/>
      <c r="L19" s="402"/>
      <c r="M19" s="402"/>
      <c r="N19" s="402"/>
      <c r="O19" s="402"/>
      <c r="P19" s="416">
        <f t="shared" si="0"/>
        <v>1</v>
      </c>
    </row>
    <row r="20" spans="1:16">
      <c r="A20" s="437"/>
      <c r="B20" s="415">
        <v>4</v>
      </c>
      <c r="C20" s="400" t="s">
        <v>143</v>
      </c>
      <c r="D20" s="247" t="s">
        <v>34</v>
      </c>
      <c r="E20" s="403"/>
      <c r="F20" s="290"/>
      <c r="G20" s="290"/>
      <c r="H20" s="412">
        <v>1</v>
      </c>
      <c r="I20" s="402"/>
      <c r="J20" s="402"/>
      <c r="K20" s="402"/>
      <c r="L20" s="402"/>
      <c r="M20" s="402"/>
      <c r="N20" s="402"/>
      <c r="O20" s="402"/>
      <c r="P20" s="416">
        <f t="shared" si="0"/>
        <v>1</v>
      </c>
    </row>
    <row r="21" spans="1:16">
      <c r="A21" s="437"/>
      <c r="B21" s="415">
        <v>5</v>
      </c>
      <c r="C21" s="400" t="s">
        <v>144</v>
      </c>
      <c r="D21" s="247" t="s">
        <v>34</v>
      </c>
      <c r="E21" s="403"/>
      <c r="F21" s="290"/>
      <c r="G21" s="290"/>
      <c r="H21" s="412">
        <v>1</v>
      </c>
      <c r="I21" s="402"/>
      <c r="J21" s="402"/>
      <c r="K21" s="402"/>
      <c r="L21" s="402"/>
      <c r="M21" s="402"/>
      <c r="N21" s="402"/>
      <c r="O21" s="402"/>
      <c r="P21" s="416">
        <f t="shared" si="0"/>
        <v>1</v>
      </c>
    </row>
    <row r="22" spans="1:16" ht="28.5">
      <c r="A22" s="437"/>
      <c r="B22" s="415">
        <v>6</v>
      </c>
      <c r="C22" s="400" t="s">
        <v>145</v>
      </c>
      <c r="D22" s="247" t="s">
        <v>34</v>
      </c>
      <c r="E22" s="403"/>
      <c r="F22" s="290"/>
      <c r="G22" s="290"/>
      <c r="H22" s="412">
        <v>1</v>
      </c>
      <c r="I22" s="402"/>
      <c r="J22" s="402"/>
      <c r="K22" s="402"/>
      <c r="L22" s="402"/>
      <c r="M22" s="402"/>
      <c r="N22" s="402"/>
      <c r="O22" s="402"/>
      <c r="P22" s="416">
        <f t="shared" si="0"/>
        <v>1</v>
      </c>
    </row>
    <row r="23" spans="1:16">
      <c r="A23" s="437"/>
      <c r="B23" s="417" t="s">
        <v>290</v>
      </c>
      <c r="C23" s="400"/>
      <c r="D23" s="247" t="s">
        <v>249</v>
      </c>
      <c r="E23" s="403"/>
      <c r="F23" s="290"/>
      <c r="G23" s="290"/>
      <c r="H23" s="412"/>
      <c r="I23" s="402"/>
      <c r="J23" s="402"/>
      <c r="K23" s="402"/>
      <c r="L23" s="402"/>
      <c r="M23" s="402"/>
      <c r="N23" s="402"/>
      <c r="O23" s="402"/>
      <c r="P23" s="416">
        <f t="shared" si="0"/>
        <v>0</v>
      </c>
    </row>
    <row r="24" spans="1:16">
      <c r="A24" s="437"/>
      <c r="B24" s="415"/>
      <c r="C24" s="400"/>
      <c r="D24" s="247"/>
      <c r="E24" s="403"/>
      <c r="F24" s="290"/>
      <c r="G24" s="290"/>
      <c r="H24" s="412"/>
      <c r="I24" s="402"/>
      <c r="J24" s="402"/>
      <c r="K24" s="402"/>
      <c r="L24" s="402"/>
      <c r="M24" s="402"/>
      <c r="N24" s="402"/>
      <c r="O24" s="402"/>
      <c r="P24" s="416">
        <f t="shared" si="0"/>
        <v>0</v>
      </c>
    </row>
    <row r="25" spans="1:16">
      <c r="A25" s="437"/>
      <c r="B25" s="415"/>
      <c r="C25" s="400"/>
      <c r="D25" s="247"/>
      <c r="E25" s="403"/>
      <c r="F25" s="290"/>
      <c r="G25" s="290"/>
      <c r="H25" s="412"/>
      <c r="I25" s="402"/>
      <c r="J25" s="402"/>
      <c r="K25" s="402"/>
      <c r="L25" s="402"/>
      <c r="M25" s="402"/>
      <c r="N25" s="402"/>
      <c r="O25" s="402"/>
      <c r="P25" s="416">
        <f t="shared" si="0"/>
        <v>0</v>
      </c>
    </row>
    <row r="26" spans="1:16">
      <c r="A26" s="437"/>
      <c r="B26" s="415"/>
      <c r="C26" s="400"/>
      <c r="D26" s="247"/>
      <c r="E26" s="403"/>
      <c r="F26" s="290"/>
      <c r="G26" s="290"/>
      <c r="H26" s="412"/>
      <c r="I26" s="402"/>
      <c r="J26" s="402"/>
      <c r="K26" s="402"/>
      <c r="L26" s="402"/>
      <c r="M26" s="402"/>
      <c r="N26" s="402"/>
      <c r="O26" s="402"/>
      <c r="P26" s="416">
        <f t="shared" si="0"/>
        <v>0</v>
      </c>
    </row>
    <row r="27" spans="1:16" ht="25.5" customHeight="1">
      <c r="A27" s="437"/>
      <c r="B27" s="717" t="s">
        <v>146</v>
      </c>
      <c r="C27" s="718"/>
      <c r="D27" s="718"/>
      <c r="E27" s="718"/>
      <c r="F27" s="718"/>
      <c r="G27" s="718"/>
      <c r="H27" s="718"/>
      <c r="I27" s="718"/>
      <c r="J27" s="718"/>
      <c r="K27" s="718"/>
      <c r="L27" s="718"/>
      <c r="M27" s="718"/>
      <c r="N27" s="718"/>
      <c r="O27" s="718"/>
      <c r="P27" s="719"/>
    </row>
    <row r="28" spans="1:16">
      <c r="A28" s="437"/>
      <c r="B28" s="415">
        <v>7</v>
      </c>
      <c r="C28" s="400" t="s">
        <v>147</v>
      </c>
      <c r="D28" s="247" t="s">
        <v>34</v>
      </c>
      <c r="E28" s="403">
        <v>12</v>
      </c>
      <c r="F28" s="290"/>
      <c r="G28" s="290"/>
      <c r="H28" s="402"/>
      <c r="I28" s="412">
        <v>0.2</v>
      </c>
      <c r="J28" s="412">
        <v>0.5</v>
      </c>
      <c r="K28" s="412">
        <v>0.3</v>
      </c>
      <c r="L28" s="402"/>
      <c r="M28" s="402"/>
      <c r="N28" s="402"/>
      <c r="O28" s="402"/>
      <c r="P28" s="416">
        <f t="shared" si="0"/>
        <v>1</v>
      </c>
    </row>
    <row r="29" spans="1:16" ht="28.5">
      <c r="A29" s="437"/>
      <c r="B29" s="415">
        <v>8</v>
      </c>
      <c r="C29" s="400" t="s">
        <v>148</v>
      </c>
      <c r="D29" s="247" t="s">
        <v>34</v>
      </c>
      <c r="E29" s="403">
        <v>12</v>
      </c>
      <c r="F29" s="290"/>
      <c r="G29" s="290"/>
      <c r="H29" s="402"/>
      <c r="I29" s="412">
        <v>0.8</v>
      </c>
      <c r="J29" s="412">
        <v>0.2</v>
      </c>
      <c r="K29" s="402"/>
      <c r="L29" s="402"/>
      <c r="M29" s="402"/>
      <c r="N29" s="402"/>
      <c r="O29" s="402"/>
      <c r="P29" s="416">
        <f t="shared" si="0"/>
        <v>1</v>
      </c>
    </row>
    <row r="30" spans="1:16" ht="28.5">
      <c r="A30" s="437"/>
      <c r="B30" s="415">
        <v>9</v>
      </c>
      <c r="C30" s="400" t="s">
        <v>149</v>
      </c>
      <c r="D30" s="247" t="s">
        <v>34</v>
      </c>
      <c r="E30" s="403">
        <v>12</v>
      </c>
      <c r="F30" s="290"/>
      <c r="G30" s="290"/>
      <c r="H30" s="402"/>
      <c r="I30" s="412">
        <v>0.5</v>
      </c>
      <c r="J30" s="412">
        <v>0.5</v>
      </c>
      <c r="K30" s="402"/>
      <c r="L30" s="402"/>
      <c r="M30" s="402"/>
      <c r="N30" s="402"/>
      <c r="O30" s="402"/>
      <c r="P30" s="416">
        <f t="shared" si="0"/>
        <v>1</v>
      </c>
    </row>
    <row r="31" spans="1:16" ht="28.5">
      <c r="A31" s="437"/>
      <c r="B31" s="415">
        <v>10</v>
      </c>
      <c r="C31" s="400" t="s">
        <v>150</v>
      </c>
      <c r="D31" s="247" t="s">
        <v>34</v>
      </c>
      <c r="E31" s="403">
        <v>12</v>
      </c>
      <c r="F31" s="290"/>
      <c r="G31" s="290"/>
      <c r="H31" s="402"/>
      <c r="I31" s="412">
        <v>1</v>
      </c>
      <c r="J31" s="402"/>
      <c r="K31" s="402"/>
      <c r="L31" s="402"/>
      <c r="M31" s="402"/>
      <c r="N31" s="402"/>
      <c r="O31" s="402"/>
      <c r="P31" s="416">
        <f t="shared" si="0"/>
        <v>1</v>
      </c>
    </row>
    <row r="32" spans="1:16" ht="28.5">
      <c r="A32" s="437"/>
      <c r="B32" s="415">
        <v>11</v>
      </c>
      <c r="C32" s="400" t="s">
        <v>151</v>
      </c>
      <c r="D32" s="247" t="s">
        <v>34</v>
      </c>
      <c r="E32" s="403">
        <v>3</v>
      </c>
      <c r="F32" s="290"/>
      <c r="G32" s="290"/>
      <c r="H32" s="402"/>
      <c r="I32" s="402"/>
      <c r="J32" s="412">
        <v>1</v>
      </c>
      <c r="K32" s="402"/>
      <c r="L32" s="402"/>
      <c r="M32" s="402"/>
      <c r="N32" s="402"/>
      <c r="O32" s="402"/>
      <c r="P32" s="416">
        <f t="shared" si="0"/>
        <v>1</v>
      </c>
    </row>
    <row r="33" spans="1:16">
      <c r="A33" s="437"/>
      <c r="B33" s="417" t="s">
        <v>290</v>
      </c>
      <c r="C33" s="400"/>
      <c r="D33" s="247" t="s">
        <v>249</v>
      </c>
      <c r="E33" s="403"/>
      <c r="F33" s="290"/>
      <c r="G33" s="290"/>
      <c r="H33" s="402"/>
      <c r="I33" s="402"/>
      <c r="J33" s="402"/>
      <c r="K33" s="402"/>
      <c r="L33" s="402"/>
      <c r="M33" s="402"/>
      <c r="N33" s="402"/>
      <c r="O33" s="402"/>
      <c r="P33" s="416">
        <f t="shared" si="0"/>
        <v>0</v>
      </c>
    </row>
    <row r="34" spans="1:16">
      <c r="A34" s="437"/>
      <c r="B34" s="415"/>
      <c r="C34" s="400"/>
      <c r="D34" s="247"/>
      <c r="E34" s="403"/>
      <c r="F34" s="290"/>
      <c r="G34" s="290"/>
      <c r="H34" s="402"/>
      <c r="I34" s="402"/>
      <c r="J34" s="402"/>
      <c r="K34" s="402"/>
      <c r="L34" s="402"/>
      <c r="M34" s="402"/>
      <c r="N34" s="402"/>
      <c r="O34" s="402"/>
      <c r="P34" s="416">
        <f t="shared" si="0"/>
        <v>0</v>
      </c>
    </row>
    <row r="35" spans="1:16">
      <c r="A35" s="437"/>
      <c r="B35" s="415"/>
      <c r="C35" s="400"/>
      <c r="D35" s="247"/>
      <c r="E35" s="403"/>
      <c r="F35" s="290"/>
      <c r="G35" s="290"/>
      <c r="H35" s="402"/>
      <c r="I35" s="402"/>
      <c r="J35" s="402"/>
      <c r="K35" s="402"/>
      <c r="L35" s="402"/>
      <c r="M35" s="402"/>
      <c r="N35" s="402"/>
      <c r="O35" s="402"/>
      <c r="P35" s="416">
        <f t="shared" si="0"/>
        <v>0</v>
      </c>
    </row>
    <row r="36" spans="1:16">
      <c r="A36" s="437"/>
      <c r="B36" s="415"/>
      <c r="C36" s="400"/>
      <c r="D36" s="247"/>
      <c r="E36" s="403"/>
      <c r="F36" s="290"/>
      <c r="G36" s="290"/>
      <c r="H36" s="402"/>
      <c r="I36" s="402"/>
      <c r="J36" s="402"/>
      <c r="K36" s="402"/>
      <c r="L36" s="402"/>
      <c r="M36" s="402"/>
      <c r="N36" s="402"/>
      <c r="O36" s="402"/>
      <c r="P36" s="416">
        <f t="shared" si="0"/>
        <v>0</v>
      </c>
    </row>
    <row r="37" spans="1:16" ht="26.25" customHeight="1">
      <c r="A37" s="437"/>
      <c r="B37" s="717" t="s">
        <v>11</v>
      </c>
      <c r="C37" s="718"/>
      <c r="D37" s="718"/>
      <c r="E37" s="718"/>
      <c r="F37" s="718"/>
      <c r="G37" s="718"/>
      <c r="H37" s="718"/>
      <c r="I37" s="718"/>
      <c r="J37" s="718"/>
      <c r="K37" s="718"/>
      <c r="L37" s="718"/>
      <c r="M37" s="718"/>
      <c r="N37" s="718"/>
      <c r="O37" s="718"/>
      <c r="P37" s="719"/>
    </row>
    <row r="38" spans="1:16" ht="28.5">
      <c r="A38" s="437"/>
      <c r="B38" s="415">
        <v>12</v>
      </c>
      <c r="C38" s="400" t="s">
        <v>152</v>
      </c>
      <c r="D38" s="247" t="s">
        <v>34</v>
      </c>
      <c r="E38" s="403">
        <v>12</v>
      </c>
      <c r="F38" s="290"/>
      <c r="G38" s="290"/>
      <c r="H38" s="402"/>
      <c r="I38" s="402"/>
      <c r="J38" s="412">
        <v>1</v>
      </c>
      <c r="K38" s="402"/>
      <c r="L38" s="402"/>
      <c r="M38" s="402"/>
      <c r="N38" s="402"/>
      <c r="O38" s="402"/>
      <c r="P38" s="416">
        <f t="shared" si="0"/>
        <v>1</v>
      </c>
    </row>
    <row r="39" spans="1:16" ht="28.5">
      <c r="A39" s="437"/>
      <c r="B39" s="415">
        <v>13</v>
      </c>
      <c r="C39" s="400" t="s">
        <v>153</v>
      </c>
      <c r="D39" s="247" t="s">
        <v>34</v>
      </c>
      <c r="E39" s="403">
        <v>12</v>
      </c>
      <c r="F39" s="290"/>
      <c r="G39" s="290"/>
      <c r="H39" s="402"/>
      <c r="I39" s="402"/>
      <c r="J39" s="412">
        <v>1</v>
      </c>
      <c r="K39" s="402"/>
      <c r="L39" s="402"/>
      <c r="M39" s="402"/>
      <c r="N39" s="402"/>
      <c r="O39" s="402"/>
      <c r="P39" s="416">
        <f t="shared" si="0"/>
        <v>1</v>
      </c>
    </row>
    <row r="40" spans="1:16" ht="28.5">
      <c r="A40" s="437"/>
      <c r="B40" s="415">
        <v>14</v>
      </c>
      <c r="C40" s="400" t="s">
        <v>154</v>
      </c>
      <c r="D40" s="247" t="s">
        <v>34</v>
      </c>
      <c r="E40" s="403">
        <v>12</v>
      </c>
      <c r="F40" s="290"/>
      <c r="G40" s="290"/>
      <c r="H40" s="402"/>
      <c r="I40" s="402"/>
      <c r="J40" s="412">
        <v>1</v>
      </c>
      <c r="K40" s="402"/>
      <c r="L40" s="402"/>
      <c r="M40" s="402"/>
      <c r="N40" s="402"/>
      <c r="O40" s="402"/>
      <c r="P40" s="416">
        <f t="shared" si="0"/>
        <v>1</v>
      </c>
    </row>
    <row r="41" spans="1:16">
      <c r="A41" s="437"/>
      <c r="B41" s="417" t="s">
        <v>290</v>
      </c>
      <c r="C41" s="400"/>
      <c r="D41" s="247" t="s">
        <v>249</v>
      </c>
      <c r="E41" s="403"/>
      <c r="F41" s="290"/>
      <c r="G41" s="290"/>
      <c r="H41" s="402"/>
      <c r="I41" s="402"/>
      <c r="J41" s="402"/>
      <c r="K41" s="402"/>
      <c r="L41" s="402"/>
      <c r="M41" s="402"/>
      <c r="N41" s="402"/>
      <c r="O41" s="402"/>
      <c r="P41" s="416">
        <f t="shared" si="0"/>
        <v>0</v>
      </c>
    </row>
    <row r="42" spans="1:16">
      <c r="A42" s="437"/>
      <c r="B42" s="415"/>
      <c r="C42" s="400"/>
      <c r="D42" s="247"/>
      <c r="E42" s="403"/>
      <c r="F42" s="290"/>
      <c r="G42" s="290"/>
      <c r="H42" s="402"/>
      <c r="I42" s="402"/>
      <c r="J42" s="402"/>
      <c r="K42" s="402"/>
      <c r="L42" s="402"/>
      <c r="M42" s="402"/>
      <c r="N42" s="402"/>
      <c r="O42" s="402"/>
      <c r="P42" s="416">
        <f t="shared" si="0"/>
        <v>0</v>
      </c>
    </row>
    <row r="43" spans="1:16">
      <c r="A43" s="437"/>
      <c r="B43" s="415"/>
      <c r="C43" s="400"/>
      <c r="D43" s="247"/>
      <c r="E43" s="403"/>
      <c r="F43" s="290"/>
      <c r="G43" s="290"/>
      <c r="H43" s="402"/>
      <c r="I43" s="402"/>
      <c r="J43" s="402"/>
      <c r="K43" s="402"/>
      <c r="L43" s="402"/>
      <c r="M43" s="402"/>
      <c r="N43" s="402"/>
      <c r="O43" s="402"/>
      <c r="P43" s="416">
        <f t="shared" si="0"/>
        <v>0</v>
      </c>
    </row>
    <row r="44" spans="1:16">
      <c r="A44" s="437"/>
      <c r="B44" s="415"/>
      <c r="C44" s="400"/>
      <c r="D44" s="247"/>
      <c r="E44" s="403"/>
      <c r="F44" s="290"/>
      <c r="G44" s="290"/>
      <c r="H44" s="402"/>
      <c r="I44" s="402"/>
      <c r="J44" s="402"/>
      <c r="K44" s="402"/>
      <c r="L44" s="402"/>
      <c r="M44" s="402"/>
      <c r="N44" s="402"/>
      <c r="O44" s="402"/>
      <c r="P44" s="416">
        <f t="shared" si="0"/>
        <v>0</v>
      </c>
    </row>
    <row r="45" spans="1:16" ht="24" customHeight="1">
      <c r="A45" s="437"/>
      <c r="B45" s="717" t="s">
        <v>155</v>
      </c>
      <c r="C45" s="718"/>
      <c r="D45" s="718"/>
      <c r="E45" s="718"/>
      <c r="F45" s="718"/>
      <c r="G45" s="718"/>
      <c r="H45" s="718"/>
      <c r="I45" s="718"/>
      <c r="J45" s="718"/>
      <c r="K45" s="718"/>
      <c r="L45" s="718"/>
      <c r="M45" s="718"/>
      <c r="N45" s="718"/>
      <c r="O45" s="718"/>
      <c r="P45" s="719"/>
    </row>
    <row r="46" spans="1:16">
      <c r="A46" s="437"/>
      <c r="B46" s="415">
        <v>15</v>
      </c>
      <c r="C46" s="400" t="s">
        <v>156</v>
      </c>
      <c r="D46" s="247" t="s">
        <v>34</v>
      </c>
      <c r="E46" s="403"/>
      <c r="F46" s="290"/>
      <c r="G46" s="290"/>
      <c r="H46" s="412">
        <v>1</v>
      </c>
      <c r="I46" s="402"/>
      <c r="J46" s="402"/>
      <c r="K46" s="402"/>
      <c r="L46" s="402"/>
      <c r="M46" s="402"/>
      <c r="N46" s="402"/>
      <c r="O46" s="402"/>
      <c r="P46" s="416">
        <f t="shared" si="0"/>
        <v>1</v>
      </c>
    </row>
    <row r="47" spans="1:16">
      <c r="A47" s="437"/>
      <c r="B47" s="417" t="s">
        <v>290</v>
      </c>
      <c r="C47" s="400"/>
      <c r="D47" s="247" t="s">
        <v>249</v>
      </c>
      <c r="E47" s="403"/>
      <c r="F47" s="290"/>
      <c r="G47" s="290"/>
      <c r="H47" s="412"/>
      <c r="I47" s="402"/>
      <c r="J47" s="402"/>
      <c r="K47" s="402"/>
      <c r="L47" s="402"/>
      <c r="M47" s="402"/>
      <c r="N47" s="402"/>
      <c r="O47" s="402"/>
      <c r="P47" s="416">
        <f t="shared" si="0"/>
        <v>0</v>
      </c>
    </row>
    <row r="48" spans="1:16">
      <c r="A48" s="437"/>
      <c r="B48" s="415"/>
      <c r="C48" s="400"/>
      <c r="D48" s="247"/>
      <c r="E48" s="403"/>
      <c r="F48" s="290"/>
      <c r="G48" s="290"/>
      <c r="H48" s="412"/>
      <c r="I48" s="402"/>
      <c r="J48" s="402"/>
      <c r="K48" s="402"/>
      <c r="L48" s="402"/>
      <c r="M48" s="402"/>
      <c r="N48" s="402"/>
      <c r="O48" s="402"/>
      <c r="P48" s="416">
        <f t="shared" si="0"/>
        <v>0</v>
      </c>
    </row>
    <row r="49" spans="1:16">
      <c r="A49" s="437"/>
      <c r="B49" s="415"/>
      <c r="C49" s="400"/>
      <c r="D49" s="247"/>
      <c r="E49" s="403"/>
      <c r="F49" s="290"/>
      <c r="G49" s="290"/>
      <c r="H49" s="412"/>
      <c r="I49" s="402"/>
      <c r="J49" s="402"/>
      <c r="K49" s="402"/>
      <c r="L49" s="402"/>
      <c r="M49" s="402"/>
      <c r="N49" s="402"/>
      <c r="O49" s="402"/>
      <c r="P49" s="416"/>
    </row>
    <row r="50" spans="1:16">
      <c r="A50" s="437"/>
      <c r="B50" s="415"/>
      <c r="C50" s="400"/>
      <c r="D50" s="247"/>
      <c r="E50" s="403"/>
      <c r="F50" s="290"/>
      <c r="G50" s="290"/>
      <c r="H50" s="412"/>
      <c r="I50" s="402"/>
      <c r="J50" s="402"/>
      <c r="K50" s="402"/>
      <c r="L50" s="402"/>
      <c r="M50" s="402"/>
      <c r="N50" s="402"/>
      <c r="O50" s="402"/>
      <c r="P50" s="416">
        <f t="shared" si="0"/>
        <v>0</v>
      </c>
    </row>
    <row r="51" spans="1:16" ht="21" customHeight="1">
      <c r="A51" s="436"/>
      <c r="B51" s="717" t="s">
        <v>157</v>
      </c>
      <c r="C51" s="718"/>
      <c r="D51" s="718"/>
      <c r="E51" s="718"/>
      <c r="F51" s="718"/>
      <c r="G51" s="718"/>
      <c r="H51" s="718"/>
      <c r="I51" s="718"/>
      <c r="J51" s="718"/>
      <c r="K51" s="718"/>
      <c r="L51" s="718"/>
      <c r="M51" s="718"/>
      <c r="N51" s="718"/>
      <c r="O51" s="718"/>
      <c r="P51" s="719"/>
    </row>
    <row r="52" spans="1:16">
      <c r="A52" s="437"/>
      <c r="B52" s="415">
        <v>16</v>
      </c>
      <c r="C52" s="400" t="s">
        <v>158</v>
      </c>
      <c r="D52" s="247" t="s">
        <v>34</v>
      </c>
      <c r="E52" s="403"/>
      <c r="F52" s="290"/>
      <c r="G52" s="290"/>
      <c r="H52" s="402"/>
      <c r="I52" s="402"/>
      <c r="J52" s="402"/>
      <c r="K52" s="402"/>
      <c r="L52" s="402"/>
      <c r="M52" s="402"/>
      <c r="N52" s="402"/>
      <c r="O52" s="402"/>
      <c r="P52" s="416">
        <f t="shared" si="0"/>
        <v>0</v>
      </c>
    </row>
    <row r="53" spans="1:16">
      <c r="A53" s="437"/>
      <c r="B53" s="415">
        <v>17</v>
      </c>
      <c r="C53" s="400" t="s">
        <v>159</v>
      </c>
      <c r="D53" s="247" t="s">
        <v>34</v>
      </c>
      <c r="E53" s="403"/>
      <c r="F53" s="290"/>
      <c r="G53" s="290"/>
      <c r="H53" s="402"/>
      <c r="I53" s="402"/>
      <c r="J53" s="402"/>
      <c r="K53" s="402"/>
      <c r="L53" s="402"/>
      <c r="M53" s="402"/>
      <c r="N53" s="402"/>
      <c r="O53" s="402"/>
      <c r="P53" s="416">
        <f t="shared" si="0"/>
        <v>0</v>
      </c>
    </row>
    <row r="54" spans="1:16">
      <c r="A54" s="437"/>
      <c r="B54" s="415">
        <v>18</v>
      </c>
      <c r="C54" s="400" t="s">
        <v>160</v>
      </c>
      <c r="D54" s="247" t="s">
        <v>34</v>
      </c>
      <c r="E54" s="403"/>
      <c r="F54" s="290"/>
      <c r="G54" s="290"/>
      <c r="H54" s="402"/>
      <c r="I54" s="402"/>
      <c r="J54" s="402"/>
      <c r="K54" s="402"/>
      <c r="L54" s="402"/>
      <c r="M54" s="402"/>
      <c r="N54" s="402"/>
      <c r="O54" s="402"/>
      <c r="P54" s="416">
        <f t="shared" si="0"/>
        <v>0</v>
      </c>
    </row>
    <row r="55" spans="1:16">
      <c r="A55" s="437"/>
      <c r="B55" s="415">
        <v>19</v>
      </c>
      <c r="C55" s="400" t="s">
        <v>161</v>
      </c>
      <c r="D55" s="247" t="s">
        <v>34</v>
      </c>
      <c r="E55" s="403"/>
      <c r="F55" s="290"/>
      <c r="G55" s="290"/>
      <c r="H55" s="402"/>
      <c r="I55" s="402"/>
      <c r="J55" s="402"/>
      <c r="K55" s="402"/>
      <c r="L55" s="402"/>
      <c r="M55" s="402"/>
      <c r="N55" s="402"/>
      <c r="O55" s="402"/>
      <c r="P55" s="416">
        <f t="shared" si="0"/>
        <v>0</v>
      </c>
    </row>
    <row r="56" spans="1:16">
      <c r="A56" s="437"/>
      <c r="B56" s="417" t="s">
        <v>290</v>
      </c>
      <c r="C56" s="400"/>
      <c r="D56" s="247" t="s">
        <v>249</v>
      </c>
      <c r="E56" s="403"/>
      <c r="F56" s="290"/>
      <c r="G56" s="290"/>
      <c r="H56" s="402"/>
      <c r="I56" s="402"/>
      <c r="J56" s="402"/>
      <c r="K56" s="402"/>
      <c r="L56" s="402"/>
      <c r="M56" s="402"/>
      <c r="N56" s="402"/>
      <c r="O56" s="402"/>
      <c r="P56" s="416">
        <f t="shared" si="0"/>
        <v>0</v>
      </c>
    </row>
    <row r="57" spans="1:16">
      <c r="A57" s="437"/>
      <c r="B57" s="417"/>
      <c r="C57" s="400"/>
      <c r="D57" s="247"/>
      <c r="E57" s="403"/>
      <c r="F57" s="290"/>
      <c r="G57" s="290"/>
      <c r="H57" s="402"/>
      <c r="I57" s="402"/>
      <c r="J57" s="402"/>
      <c r="K57" s="402"/>
      <c r="L57" s="402"/>
      <c r="M57" s="402"/>
      <c r="N57" s="402"/>
      <c r="O57" s="402"/>
      <c r="P57" s="416"/>
    </row>
    <row r="58" spans="1:16">
      <c r="A58" s="437"/>
      <c r="B58" s="417"/>
      <c r="C58" s="400"/>
      <c r="D58" s="247"/>
      <c r="E58" s="403"/>
      <c r="F58" s="290"/>
      <c r="G58" s="290"/>
      <c r="H58" s="402"/>
      <c r="I58" s="402"/>
      <c r="J58" s="402"/>
      <c r="K58" s="402"/>
      <c r="L58" s="402"/>
      <c r="M58" s="402"/>
      <c r="N58" s="402"/>
      <c r="O58" s="402"/>
      <c r="P58" s="416"/>
    </row>
    <row r="59" spans="1:16">
      <c r="A59" s="436"/>
      <c r="B59" s="418"/>
      <c r="C59" s="404"/>
      <c r="D59" s="405"/>
      <c r="E59" s="405"/>
      <c r="F59" s="290"/>
      <c r="G59" s="290"/>
      <c r="H59" s="406"/>
      <c r="I59" s="406"/>
      <c r="J59" s="406"/>
      <c r="K59" s="406"/>
      <c r="L59" s="406"/>
      <c r="M59" s="406"/>
      <c r="N59" s="406"/>
      <c r="O59" s="406"/>
      <c r="P59" s="416"/>
    </row>
    <row r="60" spans="1:16" ht="27" customHeight="1">
      <c r="B60" s="704" t="s">
        <v>162</v>
      </c>
      <c r="C60" s="705"/>
      <c r="D60" s="705"/>
      <c r="E60" s="705"/>
      <c r="F60" s="705"/>
      <c r="G60" s="705"/>
      <c r="H60" s="705"/>
      <c r="I60" s="705"/>
      <c r="J60" s="705"/>
      <c r="K60" s="705"/>
      <c r="L60" s="705"/>
      <c r="M60" s="705"/>
      <c r="N60" s="705"/>
      <c r="O60" s="705"/>
      <c r="P60" s="706"/>
    </row>
    <row r="61" spans="1:16" ht="16.5">
      <c r="B61" s="419"/>
      <c r="C61" s="400"/>
      <c r="D61" s="403"/>
      <c r="E61" s="403"/>
      <c r="F61" s="399"/>
      <c r="G61" s="399"/>
      <c r="H61" s="399"/>
      <c r="I61" s="399"/>
      <c r="J61" s="399"/>
      <c r="K61" s="399"/>
      <c r="L61" s="399"/>
      <c r="M61" s="399"/>
      <c r="N61" s="399"/>
      <c r="O61" s="399"/>
      <c r="P61" s="420"/>
    </row>
    <row r="62" spans="1:16" ht="25.5" customHeight="1">
      <c r="A62" s="437"/>
      <c r="B62" s="729" t="s">
        <v>163</v>
      </c>
      <c r="C62" s="730"/>
      <c r="D62" s="730"/>
      <c r="E62" s="730"/>
      <c r="F62" s="730"/>
      <c r="G62" s="730"/>
      <c r="H62" s="730"/>
      <c r="I62" s="730"/>
      <c r="J62" s="730"/>
      <c r="K62" s="730"/>
      <c r="L62" s="730"/>
      <c r="M62" s="730"/>
      <c r="N62" s="730"/>
      <c r="O62" s="730"/>
      <c r="P62" s="731"/>
    </row>
    <row r="63" spans="1:16">
      <c r="A63" s="437"/>
      <c r="B63" s="415">
        <v>21</v>
      </c>
      <c r="C63" s="400" t="s">
        <v>164</v>
      </c>
      <c r="D63" s="247" t="s">
        <v>34</v>
      </c>
      <c r="E63" s="403"/>
      <c r="F63" s="290"/>
      <c r="G63" s="290"/>
      <c r="H63" s="412">
        <v>1</v>
      </c>
      <c r="I63" s="402"/>
      <c r="J63" s="402"/>
      <c r="K63" s="402"/>
      <c r="L63" s="402"/>
      <c r="M63" s="402"/>
      <c r="N63" s="402"/>
      <c r="O63" s="402"/>
      <c r="P63" s="416">
        <f t="shared" si="0"/>
        <v>1</v>
      </c>
    </row>
    <row r="64" spans="1:16" ht="28.5">
      <c r="A64" s="437"/>
      <c r="B64" s="415">
        <v>22</v>
      </c>
      <c r="C64" s="400" t="s">
        <v>165</v>
      </c>
      <c r="D64" s="247" t="s">
        <v>34</v>
      </c>
      <c r="E64" s="403"/>
      <c r="F64" s="290"/>
      <c r="G64" s="290"/>
      <c r="H64" s="412">
        <v>1</v>
      </c>
      <c r="I64" s="402"/>
      <c r="J64" s="402"/>
      <c r="K64" s="402"/>
      <c r="L64" s="402"/>
      <c r="M64" s="402"/>
      <c r="N64" s="402"/>
      <c r="O64" s="402"/>
      <c r="P64" s="416">
        <f t="shared" si="0"/>
        <v>1</v>
      </c>
    </row>
    <row r="65" spans="1:16">
      <c r="A65" s="437"/>
      <c r="B65" s="415">
        <v>23</v>
      </c>
      <c r="C65" s="400" t="s">
        <v>166</v>
      </c>
      <c r="D65" s="247" t="s">
        <v>34</v>
      </c>
      <c r="E65" s="403"/>
      <c r="F65" s="290"/>
      <c r="G65" s="290"/>
      <c r="H65" s="412">
        <v>1</v>
      </c>
      <c r="I65" s="402"/>
      <c r="J65" s="402"/>
      <c r="K65" s="402"/>
      <c r="L65" s="402"/>
      <c r="M65" s="402"/>
      <c r="N65" s="402"/>
      <c r="O65" s="402"/>
      <c r="P65" s="416">
        <f t="shared" si="0"/>
        <v>1</v>
      </c>
    </row>
    <row r="66" spans="1:16">
      <c r="A66" s="437"/>
      <c r="B66" s="415">
        <v>24</v>
      </c>
      <c r="C66" s="400" t="s">
        <v>167</v>
      </c>
      <c r="D66" s="247" t="s">
        <v>34</v>
      </c>
      <c r="E66" s="403"/>
      <c r="F66" s="290"/>
      <c r="G66" s="290"/>
      <c r="H66" s="412">
        <v>1</v>
      </c>
      <c r="I66" s="402"/>
      <c r="J66" s="402"/>
      <c r="K66" s="402"/>
      <c r="L66" s="402"/>
      <c r="M66" s="402"/>
      <c r="N66" s="402"/>
      <c r="O66" s="402"/>
      <c r="P66" s="416">
        <f t="shared" si="0"/>
        <v>1</v>
      </c>
    </row>
    <row r="67" spans="1:16">
      <c r="A67" s="437"/>
      <c r="B67" s="417" t="s">
        <v>290</v>
      </c>
      <c r="C67" s="400"/>
      <c r="D67" s="247" t="s">
        <v>249</v>
      </c>
      <c r="E67" s="403"/>
      <c r="F67" s="290"/>
      <c r="G67" s="290"/>
      <c r="H67" s="412"/>
      <c r="I67" s="402"/>
      <c r="J67" s="402"/>
      <c r="K67" s="402"/>
      <c r="L67" s="402"/>
      <c r="M67" s="402"/>
      <c r="N67" s="402"/>
      <c r="O67" s="402"/>
      <c r="P67" s="416"/>
    </row>
    <row r="68" spans="1:16">
      <c r="A68" s="437"/>
      <c r="B68" s="415"/>
      <c r="C68" s="400"/>
      <c r="D68" s="247"/>
      <c r="E68" s="403"/>
      <c r="F68" s="290"/>
      <c r="G68" s="290"/>
      <c r="H68" s="412"/>
      <c r="I68" s="402"/>
      <c r="J68" s="402"/>
      <c r="K68" s="402"/>
      <c r="L68" s="402"/>
      <c r="M68" s="402"/>
      <c r="N68" s="402"/>
      <c r="O68" s="402"/>
      <c r="P68" s="416"/>
    </row>
    <row r="69" spans="1:16">
      <c r="A69" s="437"/>
      <c r="B69" s="415"/>
      <c r="C69" s="400"/>
      <c r="D69" s="247"/>
      <c r="E69" s="403"/>
      <c r="F69" s="290"/>
      <c r="G69" s="290"/>
      <c r="H69" s="412"/>
      <c r="I69" s="402"/>
      <c r="J69" s="402"/>
      <c r="K69" s="402"/>
      <c r="L69" s="402"/>
      <c r="M69" s="402"/>
      <c r="N69" s="402"/>
      <c r="O69" s="402"/>
      <c r="P69" s="416"/>
    </row>
    <row r="70" spans="1:16">
      <c r="A70" s="437"/>
      <c r="B70" s="415"/>
      <c r="C70" s="400"/>
      <c r="D70" s="247"/>
      <c r="E70" s="403"/>
      <c r="F70" s="290"/>
      <c r="G70" s="290"/>
      <c r="H70" s="402"/>
      <c r="I70" s="402"/>
      <c r="J70" s="402"/>
      <c r="K70" s="402"/>
      <c r="L70" s="402"/>
      <c r="M70" s="402"/>
      <c r="N70" s="402"/>
      <c r="O70" s="402"/>
      <c r="P70" s="416">
        <f t="shared" si="0"/>
        <v>0</v>
      </c>
    </row>
    <row r="71" spans="1:16" ht="28.5" customHeight="1">
      <c r="A71" s="437"/>
      <c r="B71" s="729" t="s">
        <v>168</v>
      </c>
      <c r="C71" s="730"/>
      <c r="D71" s="730"/>
      <c r="E71" s="730"/>
      <c r="F71" s="730"/>
      <c r="G71" s="730"/>
      <c r="H71" s="730"/>
      <c r="I71" s="730"/>
      <c r="J71" s="730"/>
      <c r="K71" s="730"/>
      <c r="L71" s="730"/>
      <c r="M71" s="730"/>
      <c r="N71" s="730"/>
      <c r="O71" s="730"/>
      <c r="P71" s="731"/>
    </row>
    <row r="72" spans="1:16">
      <c r="A72" s="437"/>
      <c r="B72" s="415">
        <v>25</v>
      </c>
      <c r="C72" s="400" t="s">
        <v>169</v>
      </c>
      <c r="D72" s="247" t="s">
        <v>34</v>
      </c>
      <c r="E72" s="403"/>
      <c r="F72" s="290"/>
      <c r="G72" s="290"/>
      <c r="H72" s="402"/>
      <c r="I72" s="412">
        <v>1</v>
      </c>
      <c r="J72" s="402"/>
      <c r="K72" s="402"/>
      <c r="L72" s="402"/>
      <c r="M72" s="402"/>
      <c r="N72" s="402"/>
      <c r="O72" s="402"/>
      <c r="P72" s="416">
        <f t="shared" si="0"/>
        <v>1</v>
      </c>
    </row>
    <row r="73" spans="1:16">
      <c r="A73" s="437"/>
      <c r="B73" s="415">
        <v>26</v>
      </c>
      <c r="C73" s="400" t="s">
        <v>170</v>
      </c>
      <c r="D73" s="247" t="s">
        <v>34</v>
      </c>
      <c r="E73" s="403"/>
      <c r="F73" s="290"/>
      <c r="G73" s="290"/>
      <c r="H73" s="402"/>
      <c r="I73" s="412">
        <v>1</v>
      </c>
      <c r="J73" s="402"/>
      <c r="K73" s="402"/>
      <c r="L73" s="402"/>
      <c r="M73" s="402"/>
      <c r="N73" s="402"/>
      <c r="O73" s="402"/>
      <c r="P73" s="416">
        <f t="shared" si="0"/>
        <v>1</v>
      </c>
    </row>
    <row r="74" spans="1:16" ht="28.5">
      <c r="A74" s="437"/>
      <c r="B74" s="415">
        <v>27</v>
      </c>
      <c r="C74" s="400" t="s">
        <v>171</v>
      </c>
      <c r="D74" s="247" t="s">
        <v>34</v>
      </c>
      <c r="E74" s="403"/>
      <c r="F74" s="290"/>
      <c r="G74" s="290"/>
      <c r="H74" s="402"/>
      <c r="I74" s="412">
        <v>0.8</v>
      </c>
      <c r="J74" s="412">
        <v>0.2</v>
      </c>
      <c r="K74" s="402"/>
      <c r="L74" s="402"/>
      <c r="M74" s="402"/>
      <c r="N74" s="402"/>
      <c r="O74" s="402"/>
      <c r="P74" s="416">
        <f t="shared" si="0"/>
        <v>1</v>
      </c>
    </row>
    <row r="75" spans="1:16" ht="28.5">
      <c r="A75" s="437"/>
      <c r="B75" s="415">
        <v>28</v>
      </c>
      <c r="C75" s="400" t="s">
        <v>172</v>
      </c>
      <c r="D75" s="247" t="s">
        <v>34</v>
      </c>
      <c r="E75" s="403"/>
      <c r="F75" s="290"/>
      <c r="G75" s="290"/>
      <c r="H75" s="402"/>
      <c r="I75" s="402"/>
      <c r="J75" s="402"/>
      <c r="K75" s="402"/>
      <c r="L75" s="402"/>
      <c r="M75" s="402"/>
      <c r="N75" s="402"/>
      <c r="O75" s="402"/>
      <c r="P75" s="416">
        <f t="shared" si="0"/>
        <v>0</v>
      </c>
    </row>
    <row r="76" spans="1:16" ht="28.5">
      <c r="A76" s="437"/>
      <c r="B76" s="415">
        <v>29</v>
      </c>
      <c r="C76" s="400" t="s">
        <v>173</v>
      </c>
      <c r="D76" s="247" t="s">
        <v>34</v>
      </c>
      <c r="E76" s="403"/>
      <c r="F76" s="290"/>
      <c r="G76" s="290"/>
      <c r="H76" s="402"/>
      <c r="I76" s="402"/>
      <c r="J76" s="402"/>
      <c r="K76" s="402"/>
      <c r="L76" s="402"/>
      <c r="M76" s="402"/>
      <c r="N76" s="402"/>
      <c r="O76" s="402"/>
      <c r="P76" s="416">
        <f t="shared" si="0"/>
        <v>0</v>
      </c>
    </row>
    <row r="77" spans="1:16" ht="28.5">
      <c r="A77" s="437"/>
      <c r="B77" s="415">
        <v>30</v>
      </c>
      <c r="C77" s="400" t="s">
        <v>174</v>
      </c>
      <c r="D77" s="247" t="s">
        <v>34</v>
      </c>
      <c r="E77" s="403"/>
      <c r="F77" s="290"/>
      <c r="G77" s="290"/>
      <c r="H77" s="402"/>
      <c r="I77" s="402"/>
      <c r="J77" s="402"/>
      <c r="K77" s="402"/>
      <c r="L77" s="402"/>
      <c r="M77" s="402"/>
      <c r="N77" s="402"/>
      <c r="O77" s="402"/>
      <c r="P77" s="416">
        <f t="shared" si="0"/>
        <v>0</v>
      </c>
    </row>
    <row r="78" spans="1:16" ht="28.5">
      <c r="A78" s="437"/>
      <c r="B78" s="415">
        <v>31</v>
      </c>
      <c r="C78" s="400" t="s">
        <v>175</v>
      </c>
      <c r="D78" s="247" t="s">
        <v>34</v>
      </c>
      <c r="E78" s="403"/>
      <c r="F78" s="290"/>
      <c r="G78" s="290"/>
      <c r="H78" s="402"/>
      <c r="I78" s="402"/>
      <c r="J78" s="402"/>
      <c r="K78" s="402"/>
      <c r="L78" s="402"/>
      <c r="M78" s="402"/>
      <c r="N78" s="402"/>
      <c r="O78" s="402"/>
      <c r="P78" s="416">
        <f t="shared" si="0"/>
        <v>0</v>
      </c>
    </row>
    <row r="79" spans="1:16">
      <c r="A79" s="437"/>
      <c r="B79" s="415">
        <v>32</v>
      </c>
      <c r="C79" s="400" t="s">
        <v>176</v>
      </c>
      <c r="D79" s="247" t="s">
        <v>34</v>
      </c>
      <c r="E79" s="403"/>
      <c r="F79" s="290"/>
      <c r="G79" s="290"/>
      <c r="H79" s="402"/>
      <c r="I79" s="402"/>
      <c r="J79" s="402"/>
      <c r="K79" s="402"/>
      <c r="L79" s="402"/>
      <c r="M79" s="402"/>
      <c r="N79" s="402"/>
      <c r="O79" s="402"/>
      <c r="P79" s="416">
        <f t="shared" si="0"/>
        <v>0</v>
      </c>
    </row>
    <row r="80" spans="1:16">
      <c r="A80" s="437"/>
      <c r="B80" s="417" t="s">
        <v>290</v>
      </c>
      <c r="C80" s="400"/>
      <c r="D80" s="247" t="s">
        <v>249</v>
      </c>
      <c r="E80" s="403"/>
      <c r="F80" s="290"/>
      <c r="G80" s="290"/>
      <c r="H80" s="402"/>
      <c r="I80" s="402"/>
      <c r="J80" s="402"/>
      <c r="K80" s="402"/>
      <c r="L80" s="402"/>
      <c r="M80" s="402"/>
      <c r="N80" s="402"/>
      <c r="O80" s="402"/>
      <c r="P80" s="416"/>
    </row>
    <row r="81" spans="1:16">
      <c r="A81" s="437"/>
      <c r="B81" s="415"/>
      <c r="C81" s="400"/>
      <c r="D81" s="247"/>
      <c r="E81" s="403"/>
      <c r="F81" s="290"/>
      <c r="G81" s="290"/>
      <c r="H81" s="402"/>
      <c r="I81" s="402"/>
      <c r="J81" s="402"/>
      <c r="K81" s="402"/>
      <c r="L81" s="402"/>
      <c r="M81" s="402"/>
      <c r="N81" s="402"/>
      <c r="O81" s="402"/>
      <c r="P81" s="416"/>
    </row>
    <row r="82" spans="1:16">
      <c r="A82" s="437"/>
      <c r="B82" s="415"/>
      <c r="C82" s="400"/>
      <c r="D82" s="247"/>
      <c r="E82" s="403"/>
      <c r="F82" s="290"/>
      <c r="G82" s="290"/>
      <c r="H82" s="402"/>
      <c r="I82" s="402"/>
      <c r="J82" s="402"/>
      <c r="K82" s="402"/>
      <c r="L82" s="402"/>
      <c r="M82" s="402"/>
      <c r="N82" s="402"/>
      <c r="O82" s="402"/>
      <c r="P82" s="416"/>
    </row>
    <row r="83" spans="1:16">
      <c r="A83" s="437"/>
      <c r="B83" s="415"/>
      <c r="C83" s="400"/>
      <c r="D83" s="247"/>
      <c r="E83" s="403"/>
      <c r="F83" s="290"/>
      <c r="G83" s="290"/>
      <c r="H83" s="402"/>
      <c r="I83" s="402"/>
      <c r="J83" s="402"/>
      <c r="K83" s="402"/>
      <c r="L83" s="402"/>
      <c r="M83" s="402"/>
      <c r="N83" s="402"/>
      <c r="O83" s="402"/>
      <c r="P83" s="416">
        <f t="shared" ref="P83:P106" si="1">SUM(H83:O83)</f>
        <v>0</v>
      </c>
    </row>
    <row r="84" spans="1:16" ht="25.5" customHeight="1">
      <c r="A84" s="437"/>
      <c r="B84" s="729" t="s">
        <v>177</v>
      </c>
      <c r="C84" s="730"/>
      <c r="D84" s="730"/>
      <c r="E84" s="730"/>
      <c r="F84" s="730"/>
      <c r="G84" s="730"/>
      <c r="H84" s="730"/>
      <c r="I84" s="730"/>
      <c r="J84" s="730"/>
      <c r="K84" s="730"/>
      <c r="L84" s="730"/>
      <c r="M84" s="730"/>
      <c r="N84" s="730"/>
      <c r="O84" s="730"/>
      <c r="P84" s="731"/>
    </row>
    <row r="85" spans="1:16">
      <c r="A85" s="437"/>
      <c r="B85" s="415">
        <v>33</v>
      </c>
      <c r="C85" s="400" t="s">
        <v>178</v>
      </c>
      <c r="D85" s="247" t="s">
        <v>34</v>
      </c>
      <c r="E85" s="403"/>
      <c r="F85" s="290"/>
      <c r="G85" s="290"/>
      <c r="H85" s="408"/>
      <c r="I85" s="408"/>
      <c r="J85" s="408"/>
      <c r="K85" s="408"/>
      <c r="L85" s="408"/>
      <c r="M85" s="408"/>
      <c r="N85" s="408"/>
      <c r="O85" s="408"/>
      <c r="P85" s="416">
        <f t="shared" si="1"/>
        <v>0</v>
      </c>
    </row>
    <row r="86" spans="1:16">
      <c r="A86" s="437"/>
      <c r="B86" s="415">
        <v>34</v>
      </c>
      <c r="C86" s="400" t="s">
        <v>179</v>
      </c>
      <c r="D86" s="247" t="s">
        <v>34</v>
      </c>
      <c r="E86" s="403"/>
      <c r="F86" s="290"/>
      <c r="G86" s="290"/>
      <c r="H86" s="408"/>
      <c r="I86" s="408"/>
      <c r="J86" s="408"/>
      <c r="K86" s="408"/>
      <c r="L86" s="408"/>
      <c r="M86" s="408"/>
      <c r="N86" s="408"/>
      <c r="O86" s="408"/>
      <c r="P86" s="416">
        <f t="shared" si="1"/>
        <v>0</v>
      </c>
    </row>
    <row r="87" spans="1:16">
      <c r="A87" s="437"/>
      <c r="B87" s="415">
        <v>35</v>
      </c>
      <c r="C87" s="400" t="s">
        <v>180</v>
      </c>
      <c r="D87" s="247" t="s">
        <v>34</v>
      </c>
      <c r="E87" s="403"/>
      <c r="F87" s="290"/>
      <c r="G87" s="290"/>
      <c r="H87" s="408"/>
      <c r="I87" s="408"/>
      <c r="J87" s="408"/>
      <c r="K87" s="408"/>
      <c r="L87" s="408"/>
      <c r="M87" s="408"/>
      <c r="N87" s="408"/>
      <c r="O87" s="408"/>
      <c r="P87" s="416">
        <f t="shared" si="1"/>
        <v>0</v>
      </c>
    </row>
    <row r="88" spans="1:16">
      <c r="A88" s="437"/>
      <c r="B88" s="417" t="s">
        <v>290</v>
      </c>
      <c r="C88" s="400"/>
      <c r="D88" s="247" t="s">
        <v>249</v>
      </c>
      <c r="E88" s="403"/>
      <c r="F88" s="290"/>
      <c r="G88" s="290"/>
      <c r="H88" s="408"/>
      <c r="I88" s="408"/>
      <c r="J88" s="408"/>
      <c r="K88" s="408"/>
      <c r="L88" s="408"/>
      <c r="M88" s="408"/>
      <c r="N88" s="408"/>
      <c r="O88" s="408"/>
      <c r="P88" s="416"/>
    </row>
    <row r="89" spans="1:16">
      <c r="A89" s="437"/>
      <c r="B89" s="415"/>
      <c r="C89" s="400"/>
      <c r="D89" s="247"/>
      <c r="E89" s="403"/>
      <c r="F89" s="290"/>
      <c r="G89" s="290"/>
      <c r="H89" s="408"/>
      <c r="I89" s="408"/>
      <c r="J89" s="408"/>
      <c r="K89" s="408"/>
      <c r="L89" s="408"/>
      <c r="M89" s="408"/>
      <c r="N89" s="408"/>
      <c r="O89" s="408"/>
      <c r="P89" s="416"/>
    </row>
    <row r="90" spans="1:16">
      <c r="A90" s="437"/>
      <c r="B90" s="415"/>
      <c r="C90" s="400"/>
      <c r="D90" s="247"/>
      <c r="E90" s="403"/>
      <c r="F90" s="290"/>
      <c r="G90" s="290"/>
      <c r="H90" s="408"/>
      <c r="I90" s="408"/>
      <c r="J90" s="408"/>
      <c r="K90" s="408"/>
      <c r="L90" s="408"/>
      <c r="M90" s="408"/>
      <c r="N90" s="408"/>
      <c r="O90" s="408"/>
      <c r="P90" s="416"/>
    </row>
    <row r="91" spans="1:16">
      <c r="A91" s="437"/>
      <c r="B91" s="415"/>
      <c r="C91" s="400"/>
      <c r="D91" s="247"/>
      <c r="E91" s="403"/>
      <c r="F91" s="290"/>
      <c r="G91" s="290"/>
      <c r="H91" s="408"/>
      <c r="I91" s="408"/>
      <c r="J91" s="408"/>
      <c r="K91" s="408"/>
      <c r="L91" s="408"/>
      <c r="M91" s="408"/>
      <c r="N91" s="408"/>
      <c r="O91" s="408"/>
      <c r="P91" s="416">
        <f t="shared" si="1"/>
        <v>0</v>
      </c>
    </row>
    <row r="92" spans="1:16" ht="24" customHeight="1">
      <c r="A92" s="437"/>
      <c r="B92" s="729" t="s">
        <v>181</v>
      </c>
      <c r="C92" s="730"/>
      <c r="D92" s="730"/>
      <c r="E92" s="730"/>
      <c r="F92" s="730"/>
      <c r="G92" s="730"/>
      <c r="H92" s="730"/>
      <c r="I92" s="730"/>
      <c r="J92" s="730"/>
      <c r="K92" s="730"/>
      <c r="L92" s="730"/>
      <c r="M92" s="730"/>
      <c r="N92" s="730"/>
      <c r="O92" s="730"/>
      <c r="P92" s="731"/>
    </row>
    <row r="93" spans="1:16" ht="42.75">
      <c r="A93" s="437"/>
      <c r="B93" s="415">
        <v>36</v>
      </c>
      <c r="C93" s="400" t="s">
        <v>182</v>
      </c>
      <c r="D93" s="247" t="s">
        <v>34</v>
      </c>
      <c r="E93" s="403"/>
      <c r="F93" s="290"/>
      <c r="G93" s="290"/>
      <c r="H93" s="408"/>
      <c r="I93" s="408"/>
      <c r="J93" s="408"/>
      <c r="K93" s="408"/>
      <c r="L93" s="408"/>
      <c r="M93" s="408"/>
      <c r="N93" s="408"/>
      <c r="O93" s="408"/>
      <c r="P93" s="416">
        <f t="shared" si="1"/>
        <v>0</v>
      </c>
    </row>
    <row r="94" spans="1:16" ht="28.5">
      <c r="A94" s="437"/>
      <c r="B94" s="415">
        <v>37</v>
      </c>
      <c r="C94" s="400" t="s">
        <v>183</v>
      </c>
      <c r="D94" s="247" t="s">
        <v>34</v>
      </c>
      <c r="E94" s="403"/>
      <c r="F94" s="290"/>
      <c r="G94" s="290"/>
      <c r="H94" s="408"/>
      <c r="I94" s="408"/>
      <c r="J94" s="408"/>
      <c r="K94" s="408"/>
      <c r="L94" s="408"/>
      <c r="M94" s="408"/>
      <c r="N94" s="408"/>
      <c r="O94" s="408"/>
      <c r="P94" s="416">
        <f t="shared" si="1"/>
        <v>0</v>
      </c>
    </row>
    <row r="95" spans="1:16">
      <c r="A95" s="437"/>
      <c r="B95" s="415">
        <v>38</v>
      </c>
      <c r="C95" s="400" t="s">
        <v>184</v>
      </c>
      <c r="D95" s="247" t="s">
        <v>34</v>
      </c>
      <c r="E95" s="403"/>
      <c r="F95" s="290"/>
      <c r="G95" s="290"/>
      <c r="H95" s="408"/>
      <c r="I95" s="408"/>
      <c r="J95" s="408"/>
      <c r="K95" s="408"/>
      <c r="L95" s="408"/>
      <c r="M95" s="408"/>
      <c r="N95" s="408"/>
      <c r="O95" s="408"/>
      <c r="P95" s="416">
        <f t="shared" si="1"/>
        <v>0</v>
      </c>
    </row>
    <row r="96" spans="1:16" ht="28.5">
      <c r="A96" s="437"/>
      <c r="B96" s="415">
        <v>39</v>
      </c>
      <c r="C96" s="400" t="s">
        <v>185</v>
      </c>
      <c r="D96" s="247" t="s">
        <v>34</v>
      </c>
      <c r="E96" s="403"/>
      <c r="F96" s="290"/>
      <c r="G96" s="290"/>
      <c r="H96" s="408"/>
      <c r="I96" s="408"/>
      <c r="J96" s="408"/>
      <c r="K96" s="408"/>
      <c r="L96" s="408"/>
      <c r="M96" s="408"/>
      <c r="N96" s="408"/>
      <c r="O96" s="408"/>
      <c r="P96" s="416">
        <f t="shared" si="1"/>
        <v>0</v>
      </c>
    </row>
    <row r="97" spans="1:16" ht="28.5">
      <c r="A97" s="437"/>
      <c r="B97" s="415">
        <v>40</v>
      </c>
      <c r="C97" s="400" t="s">
        <v>186</v>
      </c>
      <c r="D97" s="247" t="s">
        <v>34</v>
      </c>
      <c r="E97" s="403"/>
      <c r="F97" s="290"/>
      <c r="G97" s="290"/>
      <c r="H97" s="408"/>
      <c r="I97" s="408"/>
      <c r="J97" s="408"/>
      <c r="K97" s="408"/>
      <c r="L97" s="408"/>
      <c r="M97" s="408"/>
      <c r="N97" s="408"/>
      <c r="O97" s="408"/>
      <c r="P97" s="416">
        <f t="shared" si="1"/>
        <v>0</v>
      </c>
    </row>
    <row r="98" spans="1:16" ht="28.5">
      <c r="A98" s="437"/>
      <c r="B98" s="415">
        <v>41</v>
      </c>
      <c r="C98" s="400" t="s">
        <v>187</v>
      </c>
      <c r="D98" s="247" t="s">
        <v>34</v>
      </c>
      <c r="E98" s="403"/>
      <c r="F98" s="290"/>
      <c r="G98" s="290"/>
      <c r="H98" s="408"/>
      <c r="I98" s="408"/>
      <c r="J98" s="408"/>
      <c r="K98" s="408"/>
      <c r="L98" s="408"/>
      <c r="M98" s="408"/>
      <c r="N98" s="408"/>
      <c r="O98" s="408"/>
      <c r="P98" s="416">
        <f t="shared" si="1"/>
        <v>0</v>
      </c>
    </row>
    <row r="99" spans="1:16" ht="28.5">
      <c r="A99" s="437"/>
      <c r="B99" s="415">
        <v>42</v>
      </c>
      <c r="C99" s="400" t="s">
        <v>188</v>
      </c>
      <c r="D99" s="247" t="s">
        <v>34</v>
      </c>
      <c r="E99" s="403"/>
      <c r="F99" s="290"/>
      <c r="G99" s="290"/>
      <c r="H99" s="408"/>
      <c r="I99" s="408"/>
      <c r="J99" s="408"/>
      <c r="K99" s="408"/>
      <c r="L99" s="408"/>
      <c r="M99" s="408"/>
      <c r="N99" s="408"/>
      <c r="O99" s="408"/>
      <c r="P99" s="416">
        <f t="shared" si="1"/>
        <v>0</v>
      </c>
    </row>
    <row r="100" spans="1:16">
      <c r="A100" s="437"/>
      <c r="B100" s="415">
        <v>43</v>
      </c>
      <c r="C100" s="400" t="s">
        <v>189</v>
      </c>
      <c r="D100" s="247" t="s">
        <v>34</v>
      </c>
      <c r="E100" s="403"/>
      <c r="F100" s="290"/>
      <c r="G100" s="290"/>
      <c r="H100" s="408"/>
      <c r="I100" s="408"/>
      <c r="J100" s="408"/>
      <c r="K100" s="408"/>
      <c r="L100" s="408"/>
      <c r="M100" s="408"/>
      <c r="N100" s="408"/>
      <c r="O100" s="408"/>
      <c r="P100" s="416">
        <f t="shared" si="1"/>
        <v>0</v>
      </c>
    </row>
    <row r="101" spans="1:16" ht="42.75">
      <c r="A101" s="437"/>
      <c r="B101" s="415">
        <v>44</v>
      </c>
      <c r="C101" s="400" t="s">
        <v>190</v>
      </c>
      <c r="D101" s="247" t="s">
        <v>34</v>
      </c>
      <c r="E101" s="403"/>
      <c r="F101" s="290"/>
      <c r="G101" s="290"/>
      <c r="H101" s="408"/>
      <c r="I101" s="408"/>
      <c r="J101" s="408"/>
      <c r="K101" s="408"/>
      <c r="L101" s="408"/>
      <c r="M101" s="408"/>
      <c r="N101" s="408"/>
      <c r="O101" s="408"/>
      <c r="P101" s="416">
        <f t="shared" si="1"/>
        <v>0</v>
      </c>
    </row>
    <row r="102" spans="1:16" ht="28.5">
      <c r="A102" s="437"/>
      <c r="B102" s="415">
        <v>45</v>
      </c>
      <c r="C102" s="400" t="s">
        <v>191</v>
      </c>
      <c r="D102" s="247" t="s">
        <v>34</v>
      </c>
      <c r="E102" s="403"/>
      <c r="F102" s="290"/>
      <c r="G102" s="290"/>
      <c r="H102" s="408"/>
      <c r="I102" s="408"/>
      <c r="J102" s="408"/>
      <c r="K102" s="408"/>
      <c r="L102" s="408"/>
      <c r="M102" s="408"/>
      <c r="N102" s="408"/>
      <c r="O102" s="408"/>
      <c r="P102" s="416">
        <f t="shared" si="1"/>
        <v>0</v>
      </c>
    </row>
    <row r="103" spans="1:16" ht="28.5">
      <c r="A103" s="437"/>
      <c r="B103" s="415">
        <v>46</v>
      </c>
      <c r="C103" s="400" t="s">
        <v>192</v>
      </c>
      <c r="D103" s="247" t="s">
        <v>34</v>
      </c>
      <c r="E103" s="403"/>
      <c r="F103" s="290"/>
      <c r="G103" s="290"/>
      <c r="H103" s="408"/>
      <c r="I103" s="408"/>
      <c r="J103" s="408"/>
      <c r="K103" s="408"/>
      <c r="L103" s="408"/>
      <c r="M103" s="408"/>
      <c r="N103" s="408"/>
      <c r="O103" s="408"/>
      <c r="P103" s="416">
        <f t="shared" si="1"/>
        <v>0</v>
      </c>
    </row>
    <row r="104" spans="1:16" ht="28.5">
      <c r="A104" s="437"/>
      <c r="B104" s="415">
        <v>47</v>
      </c>
      <c r="C104" s="400" t="s">
        <v>193</v>
      </c>
      <c r="D104" s="247" t="s">
        <v>34</v>
      </c>
      <c r="E104" s="403"/>
      <c r="F104" s="290"/>
      <c r="G104" s="290"/>
      <c r="H104" s="408"/>
      <c r="I104" s="408"/>
      <c r="J104" s="408"/>
      <c r="K104" s="408"/>
      <c r="L104" s="408"/>
      <c r="M104" s="408"/>
      <c r="N104" s="408"/>
      <c r="O104" s="408"/>
      <c r="P104" s="416">
        <f t="shared" si="1"/>
        <v>0</v>
      </c>
    </row>
    <row r="105" spans="1:16" ht="28.5">
      <c r="A105" s="437"/>
      <c r="B105" s="415">
        <v>48</v>
      </c>
      <c r="C105" s="400" t="s">
        <v>194</v>
      </c>
      <c r="D105" s="247" t="s">
        <v>34</v>
      </c>
      <c r="E105" s="403"/>
      <c r="F105" s="290"/>
      <c r="G105" s="290"/>
      <c r="H105" s="408"/>
      <c r="I105" s="408"/>
      <c r="J105" s="408"/>
      <c r="K105" s="408"/>
      <c r="L105" s="408"/>
      <c r="M105" s="408"/>
      <c r="N105" s="408"/>
      <c r="O105" s="408"/>
      <c r="P105" s="416">
        <f t="shared" si="1"/>
        <v>0</v>
      </c>
    </row>
    <row r="106" spans="1:16" ht="28.5">
      <c r="A106" s="437"/>
      <c r="B106" s="415">
        <v>49</v>
      </c>
      <c r="C106" s="400" t="s">
        <v>195</v>
      </c>
      <c r="D106" s="247" t="s">
        <v>34</v>
      </c>
      <c r="E106" s="403"/>
      <c r="F106" s="290"/>
      <c r="G106" s="290"/>
      <c r="H106" s="408"/>
      <c r="I106" s="408"/>
      <c r="J106" s="408"/>
      <c r="K106" s="408"/>
      <c r="L106" s="408"/>
      <c r="M106" s="408"/>
      <c r="N106" s="408"/>
      <c r="O106" s="408"/>
      <c r="P106" s="416">
        <f t="shared" si="1"/>
        <v>0</v>
      </c>
    </row>
    <row r="107" spans="1:16">
      <c r="A107" s="437"/>
      <c r="B107" s="417" t="s">
        <v>290</v>
      </c>
      <c r="C107" s="400"/>
      <c r="D107" s="247" t="s">
        <v>249</v>
      </c>
      <c r="E107" s="403"/>
      <c r="F107" s="290"/>
      <c r="G107" s="290"/>
      <c r="H107" s="408"/>
      <c r="I107" s="408"/>
      <c r="J107" s="408"/>
      <c r="K107" s="408"/>
      <c r="L107" s="408"/>
      <c r="M107" s="408"/>
      <c r="N107" s="408"/>
      <c r="O107" s="408"/>
      <c r="P107" s="416"/>
    </row>
    <row r="108" spans="1:16">
      <c r="A108" s="437"/>
      <c r="B108" s="415"/>
      <c r="C108" s="400"/>
      <c r="D108" s="247"/>
      <c r="E108" s="403"/>
      <c r="F108" s="290"/>
      <c r="G108" s="290"/>
      <c r="H108" s="408"/>
      <c r="I108" s="408"/>
      <c r="J108" s="408"/>
      <c r="K108" s="408"/>
      <c r="L108" s="408"/>
      <c r="M108" s="408"/>
      <c r="N108" s="408"/>
      <c r="O108" s="408"/>
      <c r="P108" s="416"/>
    </row>
    <row r="109" spans="1:16">
      <c r="A109" s="437"/>
      <c r="B109" s="415"/>
      <c r="C109" s="400"/>
      <c r="D109" s="247"/>
      <c r="E109" s="403"/>
      <c r="F109" s="290"/>
      <c r="G109" s="290"/>
      <c r="H109" s="408"/>
      <c r="I109" s="408"/>
      <c r="J109" s="408"/>
      <c r="K109" s="408"/>
      <c r="L109" s="408"/>
      <c r="M109" s="408"/>
      <c r="N109" s="408"/>
      <c r="O109" s="408"/>
      <c r="P109" s="416"/>
    </row>
    <row r="110" spans="1:16">
      <c r="A110" s="437"/>
      <c r="B110" s="415"/>
      <c r="C110" s="400"/>
      <c r="D110" s="247"/>
      <c r="E110" s="403"/>
      <c r="F110" s="290"/>
      <c r="G110" s="290"/>
      <c r="H110" s="408"/>
      <c r="I110" s="408"/>
      <c r="J110" s="408"/>
      <c r="K110" s="408"/>
      <c r="L110" s="408"/>
      <c r="M110" s="408"/>
      <c r="N110" s="408"/>
      <c r="O110" s="408"/>
      <c r="P110" s="416"/>
    </row>
    <row r="111" spans="1:16">
      <c r="B111" s="346"/>
      <c r="C111" s="681" t="s">
        <v>218</v>
      </c>
      <c r="D111" s="681"/>
      <c r="E111" s="347"/>
      <c r="F111" s="348"/>
      <c r="G111" s="348"/>
      <c r="H111" s="349">
        <f>SUM(F17*H17,F18*H18,F19*H19,F20*H20,F21*H21,F22*H22,F46*H46,F63*H63,F64*H64,F65*H65,F66*H66)</f>
        <v>0</v>
      </c>
      <c r="I111" s="349">
        <f>SUM(F28*I28,F29*I29,F30*I30,F31*I31,F32*I32,F72*I72,F73*I73,F74*I74,F75*I75,F76*I76,F77*I77,F78*I78,F79*I79,F85*I85,F86*I86,F87*I87)</f>
        <v>0</v>
      </c>
      <c r="J111" s="350"/>
      <c r="K111" s="347"/>
      <c r="L111" s="347"/>
      <c r="M111" s="347"/>
      <c r="N111" s="349"/>
      <c r="O111" s="347"/>
      <c r="P111" s="351">
        <f>SUM(H111:O111)</f>
        <v>0</v>
      </c>
    </row>
    <row r="112" spans="1:16">
      <c r="B112" s="269"/>
      <c r="C112" s="682" t="s">
        <v>256</v>
      </c>
      <c r="D112" s="682"/>
      <c r="E112" s="263"/>
      <c r="F112" s="261"/>
      <c r="G112" s="261"/>
      <c r="H112" s="263"/>
      <c r="I112" s="263"/>
      <c r="J112" s="264">
        <f>SUM(E28*G28*J28,E29*G29*J29,E30*G30*J30,E31*G31,J31*E32*G32*J32,E38*G38*J38,E39*G39*J39,E40*G40*J40)</f>
        <v>0</v>
      </c>
      <c r="K112" s="264">
        <f>SUM(E28*G28*K28,E29*G29*K29,E30*G30*K30,E31*G31*K31,E32*G32*K32,E38*G38*K38,E39*G39*K39,E40*G40*K40)</f>
        <v>0</v>
      </c>
      <c r="L112" s="264"/>
      <c r="M112" s="264"/>
      <c r="N112" s="263"/>
      <c r="O112" s="263"/>
      <c r="P112" s="270">
        <f>SUM(H112:O112)</f>
        <v>0</v>
      </c>
    </row>
    <row r="113" spans="2:16">
      <c r="B113" s="269"/>
      <c r="C113" s="682" t="s">
        <v>257</v>
      </c>
      <c r="D113" s="682"/>
      <c r="E113" s="263"/>
      <c r="F113" s="261"/>
      <c r="G113" s="261"/>
      <c r="H113" s="263"/>
      <c r="I113" s="263"/>
      <c r="J113" s="264">
        <f>J112-(E32*G32*J32)</f>
        <v>0</v>
      </c>
      <c r="K113" s="263">
        <f>K112-(E32*G32*K32)</f>
        <v>0</v>
      </c>
      <c r="L113" s="263"/>
      <c r="M113" s="263"/>
      <c r="N113" s="263"/>
      <c r="O113" s="263"/>
      <c r="P113" s="270"/>
    </row>
    <row r="114" spans="2:16">
      <c r="B114" s="271"/>
      <c r="C114" s="683"/>
      <c r="D114" s="683"/>
      <c r="E114" s="256"/>
      <c r="F114" s="254"/>
      <c r="G114" s="254"/>
      <c r="H114" s="256"/>
      <c r="I114" s="256"/>
      <c r="J114" s="256"/>
      <c r="K114" s="256"/>
      <c r="L114" s="256"/>
      <c r="M114" s="256"/>
      <c r="N114" s="256"/>
      <c r="O114" s="256"/>
      <c r="P114" s="272"/>
    </row>
    <row r="115" spans="2:16">
      <c r="B115" s="271"/>
      <c r="C115" s="255"/>
      <c r="D115" s="256"/>
      <c r="E115" s="256"/>
      <c r="F115" s="254"/>
      <c r="G115" s="254"/>
      <c r="H115" s="256"/>
      <c r="I115" s="256"/>
      <c r="J115" s="256"/>
      <c r="K115" s="256"/>
      <c r="L115" s="256"/>
      <c r="M115" s="256"/>
      <c r="N115" s="256"/>
      <c r="O115" s="256"/>
      <c r="P115" s="272"/>
    </row>
    <row r="116" spans="2:16">
      <c r="B116" s="371"/>
      <c r="C116" s="684" t="s">
        <v>324</v>
      </c>
      <c r="D116" s="684"/>
      <c r="E116" s="247"/>
      <c r="F116" s="258"/>
      <c r="G116" s="247"/>
      <c r="H116" s="259" t="e">
        <f>'3.  Distribution Rates'!#REF!</f>
        <v>#REF!</v>
      </c>
      <c r="I116" s="259" t="e">
        <f>'3.  Distribution Rates'!#REF!</f>
        <v>#REF!</v>
      </c>
      <c r="J116" s="259" t="e">
        <f>'3.  Distribution Rates'!#REF!</f>
        <v>#REF!</v>
      </c>
      <c r="K116" s="259" t="e">
        <f>'3.  Distribution Rates'!#REF!</f>
        <v>#REF!</v>
      </c>
      <c r="L116" s="259" t="e">
        <f>'3.  Distribution Rates'!#REF!</f>
        <v>#REF!</v>
      </c>
      <c r="M116" s="259" t="e">
        <f>'3.  Distribution Rates'!#REF!</f>
        <v>#REF!</v>
      </c>
      <c r="N116" s="259" t="e">
        <f>'3.  Distribution Rates'!#REF!</f>
        <v>#REF!</v>
      </c>
      <c r="O116" s="259"/>
      <c r="P116" s="372"/>
    </row>
    <row r="117" spans="2:16">
      <c r="B117" s="371"/>
      <c r="C117" s="684" t="s">
        <v>292</v>
      </c>
      <c r="D117" s="684"/>
      <c r="E117" s="256"/>
      <c r="F117" s="258"/>
      <c r="G117" s="258"/>
      <c r="H117" s="290"/>
      <c r="I117" s="290"/>
      <c r="J117" s="290"/>
      <c r="K117" s="290"/>
      <c r="L117" s="290"/>
      <c r="M117" s="290"/>
      <c r="N117" s="290"/>
      <c r="O117" s="247"/>
      <c r="P117" s="273">
        <f>SUM(H117:O117)</f>
        <v>0</v>
      </c>
    </row>
    <row r="118" spans="2:16">
      <c r="B118" s="371"/>
      <c r="C118" s="684" t="s">
        <v>293</v>
      </c>
      <c r="D118" s="684"/>
      <c r="E118" s="256"/>
      <c r="F118" s="258"/>
      <c r="G118" s="258"/>
      <c r="H118" s="290"/>
      <c r="I118" s="290"/>
      <c r="J118" s="290"/>
      <c r="K118" s="290"/>
      <c r="L118" s="290"/>
      <c r="M118" s="290"/>
      <c r="N118" s="290"/>
      <c r="O118" s="247"/>
      <c r="P118" s="273">
        <f>SUM(H118:O118)</f>
        <v>0</v>
      </c>
    </row>
    <row r="119" spans="2:16">
      <c r="B119" s="371"/>
      <c r="C119" s="684" t="s">
        <v>294</v>
      </c>
      <c r="D119" s="684"/>
      <c r="E119" s="256"/>
      <c r="F119" s="258"/>
      <c r="G119" s="258"/>
      <c r="H119" s="290"/>
      <c r="I119" s="290"/>
      <c r="J119" s="290"/>
      <c r="K119" s="290"/>
      <c r="L119" s="290"/>
      <c r="M119" s="290"/>
      <c r="N119" s="290"/>
      <c r="O119" s="247"/>
      <c r="P119" s="273">
        <f t="shared" ref="P119" si="2">SUM(H119:O119)</f>
        <v>0</v>
      </c>
    </row>
    <row r="120" spans="2:16">
      <c r="B120" s="371"/>
      <c r="C120" s="684" t="s">
        <v>295</v>
      </c>
      <c r="D120" s="684"/>
      <c r="E120" s="256"/>
      <c r="F120" s="258"/>
      <c r="G120" s="258"/>
      <c r="H120" s="290"/>
      <c r="I120" s="290"/>
      <c r="J120" s="290"/>
      <c r="K120" s="290"/>
      <c r="L120" s="290"/>
      <c r="M120" s="290"/>
      <c r="N120" s="290"/>
      <c r="O120" s="247"/>
      <c r="P120" s="273">
        <f>SUM(H120:O120)</f>
        <v>0</v>
      </c>
    </row>
    <row r="121" spans="2:16">
      <c r="B121" s="371"/>
      <c r="C121" s="684" t="s">
        <v>296</v>
      </c>
      <c r="D121" s="684"/>
      <c r="E121" s="256"/>
      <c r="F121" s="258"/>
      <c r="G121" s="258"/>
      <c r="H121" s="368" t="e">
        <f>'5.  2015 LRAM'!H128*H116</f>
        <v>#DIV/0!</v>
      </c>
      <c r="I121" s="368" t="e">
        <f>'5.  2015 LRAM'!I128*I116</f>
        <v>#DIV/0!</v>
      </c>
      <c r="J121" s="368" t="e">
        <f>'5.  2015 LRAM'!J128*J116</f>
        <v>#DIV/0!</v>
      </c>
      <c r="K121" s="368" t="e">
        <f>'5.  2015 LRAM'!K128*K116</f>
        <v>#DIV/0!</v>
      </c>
      <c r="L121" s="368" t="e">
        <f>'5.  2015 LRAM'!L128*L116</f>
        <v>#DIV/0!</v>
      </c>
      <c r="M121" s="368" t="e">
        <f>'5.  2015 LRAM'!M128*M116</f>
        <v>#DIV/0!</v>
      </c>
      <c r="N121" s="368" t="e">
        <f>'5.  2015 LRAM'!N128*N116</f>
        <v>#DIV/0!</v>
      </c>
      <c r="O121" s="247"/>
      <c r="P121" s="273" t="e">
        <f t="shared" ref="P121:P122" si="3">SUM(H121:O121)</f>
        <v>#DIV/0!</v>
      </c>
    </row>
    <row r="122" spans="2:16">
      <c r="B122" s="371"/>
      <c r="C122" s="684" t="s">
        <v>297</v>
      </c>
      <c r="D122" s="684"/>
      <c r="E122" s="256"/>
      <c r="F122" s="258"/>
      <c r="G122" s="258"/>
      <c r="H122" s="368" t="e">
        <f>'5-b. 2016 LRAM'!H127*H116</f>
        <v>#DIV/0!</v>
      </c>
      <c r="I122" s="368" t="e">
        <f>'5-b. 2016 LRAM'!I127*I116</f>
        <v>#DIV/0!</v>
      </c>
      <c r="J122" s="368" t="e">
        <f>'5-b. 2016 LRAM'!J127*J116</f>
        <v>#DIV/0!</v>
      </c>
      <c r="K122" s="368" t="e">
        <f>'5-b. 2016 LRAM'!K127*K116</f>
        <v>#DIV/0!</v>
      </c>
      <c r="L122" s="368" t="e">
        <f>'5-b. 2016 LRAM'!L127*L116</f>
        <v>#REF!</v>
      </c>
      <c r="M122" s="368" t="e">
        <f>'5-b. 2016 LRAM'!M127*M116</f>
        <v>#REF!</v>
      </c>
      <c r="N122" s="368" t="e">
        <f>'5-b. 2016 LRAM'!N127*N116</f>
        <v>#REF!</v>
      </c>
      <c r="O122" s="247"/>
      <c r="P122" s="273" t="e">
        <f t="shared" si="3"/>
        <v>#DIV/0!</v>
      </c>
    </row>
    <row r="123" spans="2:16">
      <c r="B123" s="371"/>
      <c r="C123" s="684" t="s">
        <v>298</v>
      </c>
      <c r="D123" s="684"/>
      <c r="E123" s="256"/>
      <c r="F123" s="258"/>
      <c r="G123" s="258"/>
      <c r="H123" s="368" t="e">
        <f>'5-c.  2017 LRAM'!H128*H116</f>
        <v>#DIV/0!</v>
      </c>
      <c r="I123" s="368" t="e">
        <f>'5-c.  2017 LRAM'!I128*I116</f>
        <v>#DIV/0!</v>
      </c>
      <c r="J123" s="368" t="e">
        <f>'5-c.  2017 LRAM'!J128*J116</f>
        <v>#DIV/0!</v>
      </c>
      <c r="K123" s="368" t="e">
        <f>'5-c.  2017 LRAM'!K128*K116</f>
        <v>#DIV/0!</v>
      </c>
      <c r="L123" s="368" t="e">
        <f>'5-c.  2017 LRAM'!L128*L116</f>
        <v>#REF!</v>
      </c>
      <c r="M123" s="368" t="e">
        <f>'5-c.  2017 LRAM'!M128*M116</f>
        <v>#REF!</v>
      </c>
      <c r="N123" s="368" t="e">
        <f>'5-c.  2017 LRAM'!N128*N116</f>
        <v>#DIV/0!</v>
      </c>
      <c r="O123" s="247"/>
      <c r="P123" s="273" t="e">
        <f>SUM(H123:O123)</f>
        <v>#DIV/0!</v>
      </c>
    </row>
    <row r="124" spans="2:16">
      <c r="B124" s="371"/>
      <c r="C124" s="684" t="s">
        <v>299</v>
      </c>
      <c r="D124" s="684"/>
      <c r="E124" s="256"/>
      <c r="F124" s="258"/>
      <c r="G124" s="258"/>
      <c r="H124" s="368" t="e">
        <f>'5-d.  2018 LRAM'!H127*H116</f>
        <v>#DIV/0!</v>
      </c>
      <c r="I124" s="368" t="e">
        <f>'5-d.  2018 LRAM'!I127*I116</f>
        <v>#DIV/0!</v>
      </c>
      <c r="J124" s="368" t="e">
        <f>'5-d.  2018 LRAM'!J127*J116</f>
        <v>#DIV/0!</v>
      </c>
      <c r="K124" s="368" t="e">
        <f>'5-d.  2018 LRAM'!K127*K116</f>
        <v>#DIV/0!</v>
      </c>
      <c r="L124" s="368" t="e">
        <f>'5-d.  2018 LRAM'!L127*L116</f>
        <v>#DIV/0!</v>
      </c>
      <c r="M124" s="368" t="e">
        <f>'5-d.  2018 LRAM'!M127*M116</f>
        <v>#DIV/0!</v>
      </c>
      <c r="N124" s="368" t="e">
        <f>'5-d.  2018 LRAM'!N127*N116</f>
        <v>#DIV/0!</v>
      </c>
      <c r="O124" s="247"/>
      <c r="P124" s="273" t="e">
        <f t="shared" ref="P124:P125" si="4">SUM(H124:O124)</f>
        <v>#DIV/0!</v>
      </c>
    </row>
    <row r="125" spans="2:16">
      <c r="B125" s="371"/>
      <c r="C125" s="684" t="s">
        <v>300</v>
      </c>
      <c r="D125" s="684"/>
      <c r="E125" s="256"/>
      <c r="F125" s="258"/>
      <c r="G125" s="258"/>
      <c r="H125" s="368" t="e">
        <f>H111*H116</f>
        <v>#REF!</v>
      </c>
      <c r="I125" s="368" t="e">
        <f>I111*I116</f>
        <v>#REF!</v>
      </c>
      <c r="J125" s="368" t="e">
        <f>J112*J116</f>
        <v>#REF!</v>
      </c>
      <c r="K125" s="368" t="e">
        <f>K112*K116</f>
        <v>#REF!</v>
      </c>
      <c r="L125" s="368" t="e">
        <f>L112*L116</f>
        <v>#REF!</v>
      </c>
      <c r="M125" s="368" t="e">
        <f>M112*M116</f>
        <v>#REF!</v>
      </c>
      <c r="N125" s="368" t="e">
        <f>N111*N116</f>
        <v>#REF!</v>
      </c>
      <c r="O125" s="247"/>
      <c r="P125" s="273" t="e">
        <f t="shared" si="4"/>
        <v>#REF!</v>
      </c>
    </row>
    <row r="126" spans="2:16">
      <c r="B126" s="271"/>
      <c r="C126" s="369" t="s">
        <v>291</v>
      </c>
      <c r="D126" s="256"/>
      <c r="E126" s="256"/>
      <c r="F126" s="254"/>
      <c r="G126" s="254"/>
      <c r="H126" s="260" t="e">
        <f t="shared" ref="H126:N126" si="5">SUM(H117:H125)</f>
        <v>#DIV/0!</v>
      </c>
      <c r="I126" s="260" t="e">
        <f t="shared" si="5"/>
        <v>#DIV/0!</v>
      </c>
      <c r="J126" s="260" t="e">
        <f t="shared" si="5"/>
        <v>#DIV/0!</v>
      </c>
      <c r="K126" s="260" t="e">
        <f t="shared" si="5"/>
        <v>#DIV/0!</v>
      </c>
      <c r="L126" s="260" t="e">
        <f t="shared" si="5"/>
        <v>#DIV/0!</v>
      </c>
      <c r="M126" s="260" t="e">
        <f t="shared" si="5"/>
        <v>#DIV/0!</v>
      </c>
      <c r="N126" s="260" t="e">
        <f t="shared" si="5"/>
        <v>#DIV/0!</v>
      </c>
      <c r="O126" s="256"/>
      <c r="P126" s="274" t="e">
        <f>SUM(P117:P125)</f>
        <v>#DIV/0!</v>
      </c>
    </row>
    <row r="127" spans="2:16">
      <c r="B127" s="271"/>
      <c r="C127" s="369"/>
      <c r="D127" s="256"/>
      <c r="E127" s="256"/>
      <c r="F127" s="254"/>
      <c r="G127" s="254"/>
      <c r="H127" s="260"/>
      <c r="I127" s="260"/>
      <c r="J127" s="260"/>
      <c r="K127" s="260"/>
      <c r="L127" s="260"/>
      <c r="M127" s="260"/>
      <c r="N127" s="260"/>
      <c r="O127" s="256"/>
      <c r="P127" s="274"/>
    </row>
    <row r="128" spans="2:16">
      <c r="B128" s="410"/>
      <c r="C128" s="698" t="s">
        <v>301</v>
      </c>
      <c r="D128" s="698"/>
      <c r="E128" s="411"/>
      <c r="F128" s="324"/>
      <c r="G128" s="324"/>
      <c r="H128" s="390" t="e">
        <f>H111*'6.  Persistence Rates'!$I$48</f>
        <v>#DIV/0!</v>
      </c>
      <c r="I128" s="390" t="e">
        <f>I111*'6.  Persistence Rates'!$I$48</f>
        <v>#DIV/0!</v>
      </c>
      <c r="J128" s="390" t="e">
        <f>J112*'6.  Persistence Rates'!$V$48</f>
        <v>#DIV/0!</v>
      </c>
      <c r="K128" s="390" t="e">
        <f>K112*'6.  Persistence Rates'!$V$48</f>
        <v>#DIV/0!</v>
      </c>
      <c r="L128" s="390" t="e">
        <f>L112*'6.  Persistence Rates'!$V$48</f>
        <v>#DIV/0!</v>
      </c>
      <c r="M128" s="390" t="e">
        <f>M112*'6.  Persistence Rates'!$V$48</f>
        <v>#DIV/0!</v>
      </c>
      <c r="N128" s="390" t="e">
        <f>N111*'6.  Persistence Rates'!$I$48</f>
        <v>#DIV/0!</v>
      </c>
      <c r="O128" s="324"/>
      <c r="P128" s="386"/>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6" customWidth="1"/>
    <col min="4" max="4" width="12.28515625" style="427" customWidth="1"/>
    <col min="5" max="5" width="13.28515625" style="427"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33" t="s">
        <v>302</v>
      </c>
      <c r="C2" s="733"/>
      <c r="D2" s="733"/>
      <c r="E2" s="733"/>
      <c r="F2" s="733"/>
      <c r="G2" s="733"/>
      <c r="H2" s="733"/>
      <c r="I2" s="733"/>
      <c r="J2" s="733"/>
      <c r="K2" s="733"/>
      <c r="L2" s="733"/>
      <c r="M2" s="733"/>
      <c r="N2" s="733"/>
      <c r="O2" s="733"/>
      <c r="P2" s="733"/>
    </row>
    <row r="3" spans="1:18" ht="18.75" outlineLevel="1">
      <c r="B3" s="429"/>
      <c r="C3" s="429"/>
      <c r="D3" s="429"/>
      <c r="E3" s="429"/>
      <c r="F3" s="429"/>
      <c r="G3" s="429"/>
      <c r="H3" s="429"/>
      <c r="I3" s="429"/>
      <c r="J3" s="429"/>
      <c r="K3" s="429"/>
      <c r="L3" s="429"/>
      <c r="M3" s="429"/>
      <c r="N3" s="429"/>
      <c r="O3" s="429"/>
      <c r="P3" s="429"/>
    </row>
    <row r="4" spans="1:18" ht="35.25" customHeight="1" outlineLevel="1">
      <c r="A4" s="330"/>
      <c r="B4" s="429"/>
      <c r="C4" s="359" t="s">
        <v>395</v>
      </c>
      <c r="D4" s="430"/>
      <c r="E4" s="732" t="s">
        <v>358</v>
      </c>
      <c r="F4" s="732"/>
      <c r="G4" s="732"/>
      <c r="H4" s="732"/>
      <c r="I4" s="732"/>
      <c r="J4" s="732"/>
      <c r="K4" s="732"/>
      <c r="L4" s="732"/>
      <c r="M4" s="732"/>
      <c r="N4" s="732"/>
      <c r="O4" s="732"/>
      <c r="P4" s="732"/>
    </row>
    <row r="5" spans="1:18" ht="18.75" customHeight="1" outlineLevel="1">
      <c r="B5" s="429"/>
      <c r="C5" s="431"/>
      <c r="D5" s="430"/>
      <c r="E5" s="362" t="s">
        <v>352</v>
      </c>
      <c r="F5" s="430"/>
      <c r="G5" s="430"/>
      <c r="H5" s="430"/>
      <c r="I5" s="430"/>
      <c r="J5" s="430"/>
      <c r="K5" s="430"/>
      <c r="L5" s="430"/>
      <c r="M5" s="430"/>
      <c r="N5" s="430"/>
      <c r="O5" s="430"/>
      <c r="P5" s="430"/>
    </row>
    <row r="6" spans="1:18" ht="18.75" customHeight="1" outlineLevel="1">
      <c r="B6" s="429"/>
      <c r="C6" s="431"/>
      <c r="D6" s="430"/>
      <c r="E6" s="362" t="s">
        <v>353</v>
      </c>
      <c r="F6" s="430"/>
      <c r="G6" s="430"/>
      <c r="H6" s="430"/>
      <c r="I6" s="430"/>
      <c r="J6" s="430"/>
      <c r="K6" s="430"/>
      <c r="L6" s="430"/>
      <c r="M6" s="430"/>
      <c r="N6" s="430"/>
      <c r="O6" s="430"/>
      <c r="P6" s="430"/>
    </row>
    <row r="7" spans="1:18" ht="18.75" customHeight="1" outlineLevel="1">
      <c r="B7" s="429"/>
      <c r="C7" s="431"/>
      <c r="D7" s="430"/>
      <c r="E7" s="362" t="s">
        <v>411</v>
      </c>
      <c r="F7" s="430"/>
      <c r="G7" s="430"/>
      <c r="H7" s="430"/>
      <c r="I7" s="430"/>
      <c r="J7" s="430"/>
      <c r="K7" s="430"/>
      <c r="L7" s="430"/>
      <c r="M7" s="430"/>
      <c r="N7" s="430"/>
      <c r="O7" s="430"/>
      <c r="P7" s="430"/>
    </row>
    <row r="8" spans="1:18" ht="18.75" customHeight="1" outlineLevel="1">
      <c r="B8" s="429"/>
      <c r="C8" s="431"/>
      <c r="D8" s="430"/>
      <c r="E8" s="362"/>
      <c r="F8" s="430"/>
      <c r="G8" s="430"/>
      <c r="H8" s="430"/>
      <c r="I8" s="430"/>
      <c r="J8" s="430"/>
      <c r="K8" s="430"/>
      <c r="L8" s="430"/>
      <c r="M8" s="430"/>
      <c r="N8" s="430"/>
      <c r="O8" s="430"/>
      <c r="P8" s="430"/>
    </row>
    <row r="9" spans="1:18" ht="18.75" customHeight="1" outlineLevel="1">
      <c r="B9" s="429"/>
      <c r="C9" s="230" t="s">
        <v>333</v>
      </c>
      <c r="D9" s="429"/>
      <c r="E9" s="231" t="s">
        <v>359</v>
      </c>
      <c r="F9" s="438"/>
      <c r="G9" s="429"/>
      <c r="H9" s="429"/>
      <c r="I9" s="429"/>
      <c r="J9" s="429"/>
      <c r="K9" s="429"/>
      <c r="L9" s="429"/>
      <c r="M9" s="429"/>
      <c r="N9" s="429"/>
      <c r="O9" s="429"/>
      <c r="P9" s="429"/>
      <c r="R9" s="81"/>
    </row>
    <row r="10" spans="1:18" ht="18.75" customHeight="1" outlineLevel="1">
      <c r="B10" s="429"/>
      <c r="C10" s="429"/>
      <c r="D10" s="429"/>
      <c r="E10" s="734" t="s">
        <v>334</v>
      </c>
      <c r="F10" s="734"/>
      <c r="G10" s="429"/>
      <c r="H10" s="429"/>
      <c r="I10" s="429"/>
      <c r="J10" s="429"/>
      <c r="K10" s="429"/>
      <c r="L10" s="429"/>
      <c r="M10" s="429"/>
      <c r="N10" s="429"/>
      <c r="O10" s="429"/>
      <c r="P10" s="429"/>
    </row>
    <row r="11" spans="1:18">
      <c r="A11" s="436"/>
      <c r="C11" s="433"/>
      <c r="D11" s="434"/>
      <c r="E11" s="434"/>
    </row>
    <row r="12" spans="1:18" ht="18.75">
      <c r="B12" s="432" t="s">
        <v>473</v>
      </c>
      <c r="C12" s="429"/>
      <c r="D12" s="429"/>
      <c r="E12" s="429"/>
      <c r="F12" s="429"/>
      <c r="G12" s="429"/>
      <c r="H12" s="429"/>
      <c r="I12" s="429"/>
      <c r="J12" s="429"/>
      <c r="K12" s="429"/>
      <c r="L12" s="429"/>
      <c r="M12" s="429"/>
      <c r="N12" s="429"/>
      <c r="O12" s="429"/>
      <c r="P12" s="429"/>
    </row>
    <row r="13" spans="1:18" ht="45">
      <c r="B13" s="721" t="s">
        <v>59</v>
      </c>
      <c r="C13" s="723" t="s">
        <v>0</v>
      </c>
      <c r="D13" s="723" t="s">
        <v>45</v>
      </c>
      <c r="E13" s="723" t="s">
        <v>202</v>
      </c>
      <c r="F13" s="232" t="s">
        <v>199</v>
      </c>
      <c r="G13" s="232" t="s">
        <v>46</v>
      </c>
      <c r="H13" s="725" t="s">
        <v>60</v>
      </c>
      <c r="I13" s="725"/>
      <c r="J13" s="725"/>
      <c r="K13" s="725"/>
      <c r="L13" s="725"/>
      <c r="M13" s="725"/>
      <c r="N13" s="725"/>
      <c r="O13" s="725"/>
      <c r="P13" s="726"/>
    </row>
    <row r="14" spans="1:18" ht="60">
      <c r="B14" s="722"/>
      <c r="C14" s="724"/>
      <c r="D14" s="724"/>
      <c r="E14" s="724"/>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437"/>
      <c r="B16" s="717" t="s">
        <v>139</v>
      </c>
      <c r="C16" s="718"/>
      <c r="D16" s="718"/>
      <c r="E16" s="718"/>
      <c r="F16" s="718"/>
      <c r="G16" s="718"/>
      <c r="H16" s="718"/>
      <c r="I16" s="718"/>
      <c r="J16" s="718"/>
      <c r="K16" s="718"/>
      <c r="L16" s="718"/>
      <c r="M16" s="718"/>
      <c r="N16" s="718"/>
      <c r="O16" s="718"/>
      <c r="P16" s="719"/>
    </row>
    <row r="17" spans="1:16">
      <c r="A17" s="437"/>
      <c r="B17" s="415">
        <v>1</v>
      </c>
      <c r="C17" s="400" t="s">
        <v>140</v>
      </c>
      <c r="D17" s="247" t="s">
        <v>34</v>
      </c>
      <c r="E17" s="401"/>
      <c r="F17" s="290"/>
      <c r="G17" s="290"/>
      <c r="H17" s="412">
        <v>1</v>
      </c>
      <c r="I17" s="402"/>
      <c r="J17" s="402"/>
      <c r="K17" s="402"/>
      <c r="L17" s="402"/>
      <c r="M17" s="402"/>
      <c r="N17" s="402"/>
      <c r="O17" s="402"/>
      <c r="P17" s="416">
        <f>SUM(H17:O17)</f>
        <v>1</v>
      </c>
    </row>
    <row r="18" spans="1:16">
      <c r="A18" s="40"/>
      <c r="B18" s="415">
        <v>2</v>
      </c>
      <c r="C18" s="400" t="s">
        <v>141</v>
      </c>
      <c r="D18" s="247" t="s">
        <v>34</v>
      </c>
      <c r="E18" s="403"/>
      <c r="F18" s="290"/>
      <c r="G18" s="290"/>
      <c r="H18" s="412">
        <v>1</v>
      </c>
      <c r="I18" s="402"/>
      <c r="J18" s="402"/>
      <c r="K18" s="402"/>
      <c r="L18" s="402"/>
      <c r="M18" s="402"/>
      <c r="N18" s="402"/>
      <c r="O18" s="402"/>
      <c r="P18" s="416">
        <f t="shared" ref="P18:P79" si="0">SUM(H18:O18)</f>
        <v>1</v>
      </c>
    </row>
    <row r="19" spans="1:16">
      <c r="A19" s="437"/>
      <c r="B19" s="415">
        <v>3</v>
      </c>
      <c r="C19" s="400" t="s">
        <v>142</v>
      </c>
      <c r="D19" s="247" t="s">
        <v>34</v>
      </c>
      <c r="E19" s="403"/>
      <c r="F19" s="290"/>
      <c r="G19" s="290"/>
      <c r="H19" s="412">
        <v>1</v>
      </c>
      <c r="I19" s="402"/>
      <c r="J19" s="402"/>
      <c r="K19" s="402"/>
      <c r="L19" s="402"/>
      <c r="M19" s="402"/>
      <c r="N19" s="402"/>
      <c r="O19" s="402"/>
      <c r="P19" s="416">
        <f t="shared" si="0"/>
        <v>1</v>
      </c>
    </row>
    <row r="20" spans="1:16">
      <c r="A20" s="437"/>
      <c r="B20" s="415">
        <v>4</v>
      </c>
      <c r="C20" s="400" t="s">
        <v>143</v>
      </c>
      <c r="D20" s="247" t="s">
        <v>34</v>
      </c>
      <c r="E20" s="403"/>
      <c r="F20" s="290"/>
      <c r="G20" s="290"/>
      <c r="H20" s="412">
        <v>1</v>
      </c>
      <c r="I20" s="402"/>
      <c r="J20" s="402"/>
      <c r="K20" s="402"/>
      <c r="L20" s="402"/>
      <c r="M20" s="402"/>
      <c r="N20" s="402"/>
      <c r="O20" s="402"/>
      <c r="P20" s="416">
        <f t="shared" si="0"/>
        <v>1</v>
      </c>
    </row>
    <row r="21" spans="1:16">
      <c r="A21" s="437"/>
      <c r="B21" s="415">
        <v>5</v>
      </c>
      <c r="C21" s="400" t="s">
        <v>144</v>
      </c>
      <c r="D21" s="247" t="s">
        <v>34</v>
      </c>
      <c r="E21" s="403"/>
      <c r="F21" s="290"/>
      <c r="G21" s="290"/>
      <c r="H21" s="412">
        <v>1</v>
      </c>
      <c r="I21" s="402"/>
      <c r="J21" s="402"/>
      <c r="K21" s="402"/>
      <c r="L21" s="402"/>
      <c r="M21" s="402"/>
      <c r="N21" s="402"/>
      <c r="O21" s="402"/>
      <c r="P21" s="416">
        <f t="shared" si="0"/>
        <v>1</v>
      </c>
    </row>
    <row r="22" spans="1:16" ht="28.5">
      <c r="A22" s="437"/>
      <c r="B22" s="415">
        <v>6</v>
      </c>
      <c r="C22" s="400" t="s">
        <v>145</v>
      </c>
      <c r="D22" s="247" t="s">
        <v>34</v>
      </c>
      <c r="E22" s="403"/>
      <c r="F22" s="290"/>
      <c r="G22" s="290"/>
      <c r="H22" s="412">
        <v>1</v>
      </c>
      <c r="I22" s="402"/>
      <c r="J22" s="402"/>
      <c r="K22" s="402"/>
      <c r="L22" s="402"/>
      <c r="M22" s="402"/>
      <c r="N22" s="402"/>
      <c r="O22" s="402"/>
      <c r="P22" s="416">
        <f t="shared" si="0"/>
        <v>1</v>
      </c>
    </row>
    <row r="23" spans="1:16">
      <c r="A23" s="437"/>
      <c r="B23" s="417" t="s">
        <v>315</v>
      </c>
      <c r="C23" s="400"/>
      <c r="D23" s="247" t="s">
        <v>249</v>
      </c>
      <c r="E23" s="403"/>
      <c r="F23" s="290"/>
      <c r="G23" s="290"/>
      <c r="H23" s="412"/>
      <c r="I23" s="402"/>
      <c r="J23" s="402"/>
      <c r="K23" s="402"/>
      <c r="L23" s="402"/>
      <c r="M23" s="402"/>
      <c r="N23" s="402"/>
      <c r="O23" s="402"/>
      <c r="P23" s="416">
        <f t="shared" si="0"/>
        <v>0</v>
      </c>
    </row>
    <row r="24" spans="1:16">
      <c r="A24" s="437"/>
      <c r="B24" s="415"/>
      <c r="C24" s="400"/>
      <c r="D24" s="247"/>
      <c r="E24" s="403"/>
      <c r="F24" s="290"/>
      <c r="G24" s="290"/>
      <c r="H24" s="412"/>
      <c r="I24" s="402"/>
      <c r="J24" s="402"/>
      <c r="K24" s="402"/>
      <c r="L24" s="402"/>
      <c r="M24" s="402"/>
      <c r="N24" s="402"/>
      <c r="O24" s="402"/>
      <c r="P24" s="416">
        <f t="shared" si="0"/>
        <v>0</v>
      </c>
    </row>
    <row r="25" spans="1:16">
      <c r="A25" s="437"/>
      <c r="B25" s="415"/>
      <c r="C25" s="400"/>
      <c r="D25" s="247"/>
      <c r="E25" s="403"/>
      <c r="F25" s="290"/>
      <c r="G25" s="290"/>
      <c r="H25" s="412"/>
      <c r="I25" s="402"/>
      <c r="J25" s="402"/>
      <c r="K25" s="402"/>
      <c r="L25" s="402"/>
      <c r="M25" s="402"/>
      <c r="N25" s="402"/>
      <c r="O25" s="402"/>
      <c r="P25" s="416">
        <f t="shared" si="0"/>
        <v>0</v>
      </c>
    </row>
    <row r="26" spans="1:16">
      <c r="A26" s="437"/>
      <c r="B26" s="415"/>
      <c r="C26" s="400"/>
      <c r="D26" s="247"/>
      <c r="E26" s="403"/>
      <c r="F26" s="290"/>
      <c r="G26" s="290"/>
      <c r="H26" s="412"/>
      <c r="I26" s="402"/>
      <c r="J26" s="402"/>
      <c r="K26" s="402"/>
      <c r="L26" s="402"/>
      <c r="M26" s="402"/>
      <c r="N26" s="402"/>
      <c r="O26" s="402"/>
      <c r="P26" s="416">
        <f t="shared" si="0"/>
        <v>0</v>
      </c>
    </row>
    <row r="27" spans="1:16" ht="25.5" customHeight="1">
      <c r="A27" s="437"/>
      <c r="B27" s="717" t="s">
        <v>146</v>
      </c>
      <c r="C27" s="718"/>
      <c r="D27" s="718"/>
      <c r="E27" s="718"/>
      <c r="F27" s="718"/>
      <c r="G27" s="718"/>
      <c r="H27" s="718"/>
      <c r="I27" s="718"/>
      <c r="J27" s="718"/>
      <c r="K27" s="718"/>
      <c r="L27" s="718"/>
      <c r="M27" s="718"/>
      <c r="N27" s="718"/>
      <c r="O27" s="718"/>
      <c r="P27" s="719"/>
    </row>
    <row r="28" spans="1:16">
      <c r="A28" s="437"/>
      <c r="B28" s="415">
        <v>7</v>
      </c>
      <c r="C28" s="400" t="s">
        <v>147</v>
      </c>
      <c r="D28" s="247" t="s">
        <v>34</v>
      </c>
      <c r="E28" s="403">
        <v>12</v>
      </c>
      <c r="F28" s="290"/>
      <c r="G28" s="290"/>
      <c r="H28" s="402"/>
      <c r="I28" s="412">
        <v>0.2</v>
      </c>
      <c r="J28" s="412">
        <v>0.5</v>
      </c>
      <c r="K28" s="412">
        <v>0.3</v>
      </c>
      <c r="L28" s="402"/>
      <c r="M28" s="402"/>
      <c r="N28" s="402"/>
      <c r="O28" s="402"/>
      <c r="P28" s="416">
        <f t="shared" si="0"/>
        <v>1</v>
      </c>
    </row>
    <row r="29" spans="1:16" ht="28.5">
      <c r="A29" s="437"/>
      <c r="B29" s="415">
        <v>8</v>
      </c>
      <c r="C29" s="400" t="s">
        <v>148</v>
      </c>
      <c r="D29" s="247" t="s">
        <v>34</v>
      </c>
      <c r="E29" s="403">
        <v>12</v>
      </c>
      <c r="F29" s="290"/>
      <c r="G29" s="290"/>
      <c r="H29" s="402"/>
      <c r="I29" s="412">
        <v>0.8</v>
      </c>
      <c r="J29" s="412">
        <v>0.2</v>
      </c>
      <c r="K29" s="402"/>
      <c r="L29" s="402"/>
      <c r="M29" s="402"/>
      <c r="N29" s="402"/>
      <c r="O29" s="402"/>
      <c r="P29" s="416">
        <f t="shared" si="0"/>
        <v>1</v>
      </c>
    </row>
    <row r="30" spans="1:16" ht="28.5">
      <c r="A30" s="437"/>
      <c r="B30" s="415">
        <v>9</v>
      </c>
      <c r="C30" s="400" t="s">
        <v>149</v>
      </c>
      <c r="D30" s="247" t="s">
        <v>34</v>
      </c>
      <c r="E30" s="403">
        <v>12</v>
      </c>
      <c r="F30" s="290"/>
      <c r="G30" s="290"/>
      <c r="H30" s="402"/>
      <c r="I30" s="412">
        <v>0.5</v>
      </c>
      <c r="J30" s="412">
        <v>0.5</v>
      </c>
      <c r="K30" s="402"/>
      <c r="L30" s="402"/>
      <c r="M30" s="402"/>
      <c r="N30" s="402"/>
      <c r="O30" s="402"/>
      <c r="P30" s="416">
        <f t="shared" si="0"/>
        <v>1</v>
      </c>
    </row>
    <row r="31" spans="1:16" ht="28.5">
      <c r="A31" s="437"/>
      <c r="B31" s="415">
        <v>10</v>
      </c>
      <c r="C31" s="400" t="s">
        <v>150</v>
      </c>
      <c r="D31" s="247" t="s">
        <v>34</v>
      </c>
      <c r="E31" s="403">
        <v>12</v>
      </c>
      <c r="F31" s="290"/>
      <c r="G31" s="290"/>
      <c r="H31" s="402"/>
      <c r="I31" s="412">
        <v>1</v>
      </c>
      <c r="J31" s="402"/>
      <c r="K31" s="402"/>
      <c r="L31" s="402"/>
      <c r="M31" s="402"/>
      <c r="N31" s="402"/>
      <c r="O31" s="402"/>
      <c r="P31" s="416">
        <f t="shared" si="0"/>
        <v>1</v>
      </c>
    </row>
    <row r="32" spans="1:16" ht="28.5">
      <c r="A32" s="437"/>
      <c r="B32" s="415">
        <v>11</v>
      </c>
      <c r="C32" s="400" t="s">
        <v>151</v>
      </c>
      <c r="D32" s="247" t="s">
        <v>34</v>
      </c>
      <c r="E32" s="403">
        <v>3</v>
      </c>
      <c r="F32" s="290"/>
      <c r="G32" s="290"/>
      <c r="H32" s="402"/>
      <c r="I32" s="402"/>
      <c r="J32" s="412">
        <v>1</v>
      </c>
      <c r="K32" s="402"/>
      <c r="L32" s="402"/>
      <c r="M32" s="402"/>
      <c r="N32" s="402"/>
      <c r="O32" s="402"/>
      <c r="P32" s="416">
        <f t="shared" si="0"/>
        <v>1</v>
      </c>
    </row>
    <row r="33" spans="1:16">
      <c r="A33" s="437"/>
      <c r="B33" s="417" t="s">
        <v>315</v>
      </c>
      <c r="C33" s="400"/>
      <c r="D33" s="247" t="s">
        <v>249</v>
      </c>
      <c r="E33" s="403"/>
      <c r="F33" s="290"/>
      <c r="G33" s="290"/>
      <c r="H33" s="402"/>
      <c r="I33" s="402"/>
      <c r="J33" s="402"/>
      <c r="K33" s="402"/>
      <c r="L33" s="402"/>
      <c r="M33" s="402"/>
      <c r="N33" s="402"/>
      <c r="O33" s="402"/>
      <c r="P33" s="416">
        <f t="shared" si="0"/>
        <v>0</v>
      </c>
    </row>
    <row r="34" spans="1:16">
      <c r="A34" s="437"/>
      <c r="B34" s="415"/>
      <c r="C34" s="400"/>
      <c r="D34" s="247"/>
      <c r="E34" s="403"/>
      <c r="F34" s="290"/>
      <c r="G34" s="290"/>
      <c r="H34" s="402"/>
      <c r="I34" s="402"/>
      <c r="J34" s="402"/>
      <c r="K34" s="402"/>
      <c r="L34" s="402"/>
      <c r="M34" s="402"/>
      <c r="N34" s="402"/>
      <c r="O34" s="402"/>
      <c r="P34" s="416">
        <f t="shared" si="0"/>
        <v>0</v>
      </c>
    </row>
    <row r="35" spans="1:16">
      <c r="A35" s="437"/>
      <c r="B35" s="415"/>
      <c r="C35" s="400"/>
      <c r="D35" s="247"/>
      <c r="E35" s="403"/>
      <c r="F35" s="290"/>
      <c r="G35" s="290"/>
      <c r="H35" s="402"/>
      <c r="I35" s="402"/>
      <c r="J35" s="402"/>
      <c r="K35" s="402"/>
      <c r="L35" s="402"/>
      <c r="M35" s="402"/>
      <c r="N35" s="402"/>
      <c r="O35" s="402"/>
      <c r="P35" s="416">
        <f t="shared" si="0"/>
        <v>0</v>
      </c>
    </row>
    <row r="36" spans="1:16">
      <c r="A36" s="437"/>
      <c r="B36" s="415"/>
      <c r="C36" s="400"/>
      <c r="D36" s="247"/>
      <c r="E36" s="403"/>
      <c r="F36" s="290"/>
      <c r="G36" s="290"/>
      <c r="H36" s="402"/>
      <c r="I36" s="402"/>
      <c r="J36" s="402"/>
      <c r="K36" s="402"/>
      <c r="L36" s="402"/>
      <c r="M36" s="402"/>
      <c r="N36" s="402"/>
      <c r="O36" s="402"/>
      <c r="P36" s="416">
        <f t="shared" si="0"/>
        <v>0</v>
      </c>
    </row>
    <row r="37" spans="1:16" ht="26.25" customHeight="1">
      <c r="A37" s="437"/>
      <c r="B37" s="717" t="s">
        <v>11</v>
      </c>
      <c r="C37" s="718"/>
      <c r="D37" s="718"/>
      <c r="E37" s="718"/>
      <c r="F37" s="718"/>
      <c r="G37" s="718"/>
      <c r="H37" s="718"/>
      <c r="I37" s="718"/>
      <c r="J37" s="718"/>
      <c r="K37" s="718"/>
      <c r="L37" s="718"/>
      <c r="M37" s="718"/>
      <c r="N37" s="718"/>
      <c r="O37" s="718"/>
      <c r="P37" s="719"/>
    </row>
    <row r="38" spans="1:16" ht="28.5">
      <c r="A38" s="437"/>
      <c r="B38" s="415">
        <v>12</v>
      </c>
      <c r="C38" s="400" t="s">
        <v>152</v>
      </c>
      <c r="D38" s="247" t="s">
        <v>34</v>
      </c>
      <c r="E38" s="403">
        <v>12</v>
      </c>
      <c r="F38" s="290"/>
      <c r="G38" s="290"/>
      <c r="H38" s="402"/>
      <c r="I38" s="402"/>
      <c r="J38" s="412">
        <v>1</v>
      </c>
      <c r="K38" s="402"/>
      <c r="L38" s="402"/>
      <c r="M38" s="402"/>
      <c r="N38" s="402"/>
      <c r="O38" s="402"/>
      <c r="P38" s="416">
        <f t="shared" si="0"/>
        <v>1</v>
      </c>
    </row>
    <row r="39" spans="1:16" ht="28.5">
      <c r="A39" s="437"/>
      <c r="B39" s="415">
        <v>13</v>
      </c>
      <c r="C39" s="400" t="s">
        <v>153</v>
      </c>
      <c r="D39" s="247" t="s">
        <v>34</v>
      </c>
      <c r="E39" s="403">
        <v>12</v>
      </c>
      <c r="F39" s="290"/>
      <c r="G39" s="290"/>
      <c r="H39" s="402"/>
      <c r="I39" s="402"/>
      <c r="J39" s="412">
        <v>1</v>
      </c>
      <c r="K39" s="402"/>
      <c r="L39" s="402"/>
      <c r="M39" s="402"/>
      <c r="N39" s="402"/>
      <c r="O39" s="402"/>
      <c r="P39" s="416">
        <f t="shared" si="0"/>
        <v>1</v>
      </c>
    </row>
    <row r="40" spans="1:16" ht="28.5">
      <c r="A40" s="437"/>
      <c r="B40" s="415">
        <v>14</v>
      </c>
      <c r="C40" s="400" t="s">
        <v>154</v>
      </c>
      <c r="D40" s="247" t="s">
        <v>34</v>
      </c>
      <c r="E40" s="403">
        <v>12</v>
      </c>
      <c r="F40" s="290"/>
      <c r="G40" s="290"/>
      <c r="H40" s="402"/>
      <c r="I40" s="402"/>
      <c r="J40" s="412">
        <v>1</v>
      </c>
      <c r="K40" s="402"/>
      <c r="L40" s="402"/>
      <c r="M40" s="402"/>
      <c r="N40" s="402"/>
      <c r="O40" s="402"/>
      <c r="P40" s="416">
        <f t="shared" si="0"/>
        <v>1</v>
      </c>
    </row>
    <row r="41" spans="1:16">
      <c r="A41" s="437"/>
      <c r="B41" s="417" t="s">
        <v>315</v>
      </c>
      <c r="C41" s="400"/>
      <c r="D41" s="247" t="s">
        <v>249</v>
      </c>
      <c r="E41" s="403"/>
      <c r="F41" s="290"/>
      <c r="G41" s="290"/>
      <c r="H41" s="402"/>
      <c r="I41" s="402"/>
      <c r="J41" s="402"/>
      <c r="K41" s="402"/>
      <c r="L41" s="402"/>
      <c r="M41" s="402"/>
      <c r="N41" s="402"/>
      <c r="O41" s="402"/>
      <c r="P41" s="416">
        <f t="shared" si="0"/>
        <v>0</v>
      </c>
    </row>
    <row r="42" spans="1:16">
      <c r="A42" s="437"/>
      <c r="B42" s="415"/>
      <c r="C42" s="400"/>
      <c r="D42" s="247"/>
      <c r="E42" s="403"/>
      <c r="F42" s="290"/>
      <c r="G42" s="290"/>
      <c r="H42" s="402"/>
      <c r="I42" s="402"/>
      <c r="J42" s="402"/>
      <c r="K42" s="402"/>
      <c r="L42" s="402"/>
      <c r="M42" s="402"/>
      <c r="N42" s="402"/>
      <c r="O42" s="402"/>
      <c r="P42" s="416">
        <f t="shared" si="0"/>
        <v>0</v>
      </c>
    </row>
    <row r="43" spans="1:16">
      <c r="A43" s="437"/>
      <c r="B43" s="415"/>
      <c r="C43" s="400"/>
      <c r="D43" s="247"/>
      <c r="E43" s="403"/>
      <c r="F43" s="290"/>
      <c r="G43" s="290"/>
      <c r="H43" s="402"/>
      <c r="I43" s="402"/>
      <c r="J43" s="402"/>
      <c r="K43" s="402"/>
      <c r="L43" s="402"/>
      <c r="M43" s="402"/>
      <c r="N43" s="402"/>
      <c r="O43" s="402"/>
      <c r="P43" s="416">
        <f t="shared" si="0"/>
        <v>0</v>
      </c>
    </row>
    <row r="44" spans="1:16">
      <c r="A44" s="437"/>
      <c r="B44" s="415"/>
      <c r="C44" s="400"/>
      <c r="D44" s="247"/>
      <c r="E44" s="403"/>
      <c r="F44" s="290"/>
      <c r="G44" s="290"/>
      <c r="H44" s="402"/>
      <c r="I44" s="402"/>
      <c r="J44" s="402"/>
      <c r="K44" s="402"/>
      <c r="L44" s="402"/>
      <c r="M44" s="402"/>
      <c r="N44" s="402"/>
      <c r="O44" s="402"/>
      <c r="P44" s="416">
        <f t="shared" si="0"/>
        <v>0</v>
      </c>
    </row>
    <row r="45" spans="1:16" ht="24" customHeight="1">
      <c r="A45" s="437"/>
      <c r="B45" s="717" t="s">
        <v>155</v>
      </c>
      <c r="C45" s="718"/>
      <c r="D45" s="718"/>
      <c r="E45" s="718"/>
      <c r="F45" s="718"/>
      <c r="G45" s="718"/>
      <c r="H45" s="718"/>
      <c r="I45" s="718"/>
      <c r="J45" s="718"/>
      <c r="K45" s="718"/>
      <c r="L45" s="718"/>
      <c r="M45" s="718"/>
      <c r="N45" s="718"/>
      <c r="O45" s="718"/>
      <c r="P45" s="719"/>
    </row>
    <row r="46" spans="1:16">
      <c r="A46" s="437"/>
      <c r="B46" s="415">
        <v>15</v>
      </c>
      <c r="C46" s="400" t="s">
        <v>156</v>
      </c>
      <c r="D46" s="247" t="s">
        <v>34</v>
      </c>
      <c r="E46" s="403"/>
      <c r="F46" s="290"/>
      <c r="G46" s="290"/>
      <c r="H46" s="412">
        <v>1</v>
      </c>
      <c r="I46" s="402"/>
      <c r="J46" s="402"/>
      <c r="K46" s="402"/>
      <c r="L46" s="402"/>
      <c r="M46" s="402"/>
      <c r="N46" s="402"/>
      <c r="O46" s="402"/>
      <c r="P46" s="416">
        <f t="shared" si="0"/>
        <v>1</v>
      </c>
    </row>
    <row r="47" spans="1:16">
      <c r="A47" s="437"/>
      <c r="B47" s="417" t="s">
        <v>315</v>
      </c>
      <c r="C47" s="400"/>
      <c r="D47" s="247" t="s">
        <v>249</v>
      </c>
      <c r="E47" s="403"/>
      <c r="F47" s="290"/>
      <c r="G47" s="290"/>
      <c r="H47" s="412"/>
      <c r="I47" s="402"/>
      <c r="J47" s="402"/>
      <c r="K47" s="402"/>
      <c r="L47" s="402"/>
      <c r="M47" s="402"/>
      <c r="N47" s="402"/>
      <c r="O47" s="402"/>
      <c r="P47" s="416">
        <f t="shared" si="0"/>
        <v>0</v>
      </c>
    </row>
    <row r="48" spans="1:16">
      <c r="A48" s="437"/>
      <c r="B48" s="415"/>
      <c r="C48" s="400"/>
      <c r="D48" s="247"/>
      <c r="E48" s="403"/>
      <c r="F48" s="290"/>
      <c r="G48" s="290"/>
      <c r="H48" s="412"/>
      <c r="I48" s="402"/>
      <c r="J48" s="402"/>
      <c r="K48" s="402"/>
      <c r="L48" s="402"/>
      <c r="M48" s="402"/>
      <c r="N48" s="402"/>
      <c r="O48" s="402"/>
      <c r="P48" s="416">
        <f t="shared" si="0"/>
        <v>0</v>
      </c>
    </row>
    <row r="49" spans="1:16">
      <c r="A49" s="437"/>
      <c r="B49" s="415"/>
      <c r="C49" s="400"/>
      <c r="D49" s="247"/>
      <c r="E49" s="403"/>
      <c r="F49" s="290"/>
      <c r="G49" s="290"/>
      <c r="H49" s="412"/>
      <c r="I49" s="402"/>
      <c r="J49" s="402"/>
      <c r="K49" s="402"/>
      <c r="L49" s="402"/>
      <c r="M49" s="402"/>
      <c r="N49" s="402"/>
      <c r="O49" s="402"/>
      <c r="P49" s="416"/>
    </row>
    <row r="50" spans="1:16">
      <c r="A50" s="437"/>
      <c r="B50" s="415"/>
      <c r="C50" s="400"/>
      <c r="D50" s="247"/>
      <c r="E50" s="403"/>
      <c r="F50" s="290"/>
      <c r="G50" s="290"/>
      <c r="H50" s="412"/>
      <c r="I50" s="402"/>
      <c r="J50" s="402"/>
      <c r="K50" s="402"/>
      <c r="L50" s="402"/>
      <c r="M50" s="402"/>
      <c r="N50" s="402"/>
      <c r="O50" s="402"/>
      <c r="P50" s="416">
        <f t="shared" si="0"/>
        <v>0</v>
      </c>
    </row>
    <row r="51" spans="1:16" ht="21" customHeight="1">
      <c r="A51" s="436"/>
      <c r="B51" s="717" t="s">
        <v>157</v>
      </c>
      <c r="C51" s="718"/>
      <c r="D51" s="718"/>
      <c r="E51" s="718"/>
      <c r="F51" s="718"/>
      <c r="G51" s="718"/>
      <c r="H51" s="718"/>
      <c r="I51" s="718"/>
      <c r="J51" s="718"/>
      <c r="K51" s="718"/>
      <c r="L51" s="718"/>
      <c r="M51" s="718"/>
      <c r="N51" s="718"/>
      <c r="O51" s="718"/>
      <c r="P51" s="719"/>
    </row>
    <row r="52" spans="1:16">
      <c r="A52" s="437"/>
      <c r="B52" s="415">
        <v>16</v>
      </c>
      <c r="C52" s="400" t="s">
        <v>158</v>
      </c>
      <c r="D52" s="247" t="s">
        <v>34</v>
      </c>
      <c r="E52" s="403"/>
      <c r="F52" s="290"/>
      <c r="G52" s="290"/>
      <c r="H52" s="402"/>
      <c r="I52" s="402"/>
      <c r="J52" s="402"/>
      <c r="K52" s="402"/>
      <c r="L52" s="402"/>
      <c r="M52" s="402"/>
      <c r="N52" s="402"/>
      <c r="O52" s="402"/>
      <c r="P52" s="416">
        <f t="shared" si="0"/>
        <v>0</v>
      </c>
    </row>
    <row r="53" spans="1:16">
      <c r="A53" s="437"/>
      <c r="B53" s="415">
        <v>17</v>
      </c>
      <c r="C53" s="400" t="s">
        <v>159</v>
      </c>
      <c r="D53" s="247" t="s">
        <v>34</v>
      </c>
      <c r="E53" s="403"/>
      <c r="F53" s="290"/>
      <c r="G53" s="290"/>
      <c r="H53" s="402"/>
      <c r="I53" s="402"/>
      <c r="J53" s="402"/>
      <c r="K53" s="402"/>
      <c r="L53" s="402"/>
      <c r="M53" s="402"/>
      <c r="N53" s="402"/>
      <c r="O53" s="402"/>
      <c r="P53" s="416">
        <f t="shared" si="0"/>
        <v>0</v>
      </c>
    </row>
    <row r="54" spans="1:16">
      <c r="A54" s="437"/>
      <c r="B54" s="415">
        <v>18</v>
      </c>
      <c r="C54" s="400" t="s">
        <v>160</v>
      </c>
      <c r="D54" s="247" t="s">
        <v>34</v>
      </c>
      <c r="E54" s="403"/>
      <c r="F54" s="290"/>
      <c r="G54" s="290"/>
      <c r="H54" s="402"/>
      <c r="I54" s="402"/>
      <c r="J54" s="402"/>
      <c r="K54" s="402"/>
      <c r="L54" s="402"/>
      <c r="M54" s="402"/>
      <c r="N54" s="402"/>
      <c r="O54" s="402"/>
      <c r="P54" s="416">
        <f t="shared" si="0"/>
        <v>0</v>
      </c>
    </row>
    <row r="55" spans="1:16">
      <c r="A55" s="437"/>
      <c r="B55" s="415">
        <v>19</v>
      </c>
      <c r="C55" s="400" t="s">
        <v>161</v>
      </c>
      <c r="D55" s="247" t="s">
        <v>34</v>
      </c>
      <c r="E55" s="403"/>
      <c r="F55" s="290"/>
      <c r="G55" s="290"/>
      <c r="H55" s="402"/>
      <c r="I55" s="402"/>
      <c r="J55" s="402"/>
      <c r="K55" s="402"/>
      <c r="L55" s="402"/>
      <c r="M55" s="402"/>
      <c r="N55" s="402"/>
      <c r="O55" s="402"/>
      <c r="P55" s="416">
        <f t="shared" si="0"/>
        <v>0</v>
      </c>
    </row>
    <row r="56" spans="1:16">
      <c r="A56" s="437"/>
      <c r="B56" s="417" t="s">
        <v>315</v>
      </c>
      <c r="C56" s="400"/>
      <c r="D56" s="247" t="s">
        <v>249</v>
      </c>
      <c r="E56" s="403"/>
      <c r="F56" s="290"/>
      <c r="G56" s="290"/>
      <c r="H56" s="402"/>
      <c r="I56" s="402"/>
      <c r="J56" s="402"/>
      <c r="K56" s="402"/>
      <c r="L56" s="402"/>
      <c r="M56" s="402"/>
      <c r="N56" s="402"/>
      <c r="O56" s="402"/>
      <c r="P56" s="416">
        <f t="shared" si="0"/>
        <v>0</v>
      </c>
    </row>
    <row r="57" spans="1:16">
      <c r="A57" s="437"/>
      <c r="B57" s="417"/>
      <c r="C57" s="400"/>
      <c r="D57" s="247"/>
      <c r="E57" s="403"/>
      <c r="F57" s="290"/>
      <c r="G57" s="290"/>
      <c r="H57" s="402"/>
      <c r="I57" s="402"/>
      <c r="J57" s="402"/>
      <c r="K57" s="402"/>
      <c r="L57" s="402"/>
      <c r="M57" s="402"/>
      <c r="N57" s="402"/>
      <c r="O57" s="402"/>
      <c r="P57" s="416"/>
    </row>
    <row r="58" spans="1:16">
      <c r="A58" s="437"/>
      <c r="B58" s="417"/>
      <c r="C58" s="400"/>
      <c r="D58" s="247"/>
      <c r="E58" s="403"/>
      <c r="F58" s="290"/>
      <c r="G58" s="290"/>
      <c r="H58" s="402"/>
      <c r="I58" s="402"/>
      <c r="J58" s="402"/>
      <c r="K58" s="402"/>
      <c r="L58" s="402"/>
      <c r="M58" s="402"/>
      <c r="N58" s="402"/>
      <c r="O58" s="402"/>
      <c r="P58" s="416"/>
    </row>
    <row r="59" spans="1:16">
      <c r="A59" s="436"/>
      <c r="B59" s="418"/>
      <c r="C59" s="404"/>
      <c r="D59" s="405"/>
      <c r="E59" s="405"/>
      <c r="F59" s="290"/>
      <c r="G59" s="290"/>
      <c r="H59" s="406"/>
      <c r="I59" s="406"/>
      <c r="J59" s="406"/>
      <c r="K59" s="406"/>
      <c r="L59" s="406"/>
      <c r="M59" s="406"/>
      <c r="N59" s="406"/>
      <c r="O59" s="406"/>
      <c r="P59" s="416"/>
    </row>
    <row r="60" spans="1:16" ht="27" customHeight="1">
      <c r="B60" s="704" t="s">
        <v>162</v>
      </c>
      <c r="C60" s="705"/>
      <c r="D60" s="705"/>
      <c r="E60" s="705"/>
      <c r="F60" s="705"/>
      <c r="G60" s="705"/>
      <c r="H60" s="705"/>
      <c r="I60" s="705"/>
      <c r="J60" s="705"/>
      <c r="K60" s="705"/>
      <c r="L60" s="705"/>
      <c r="M60" s="705"/>
      <c r="N60" s="705"/>
      <c r="O60" s="705"/>
      <c r="P60" s="706"/>
    </row>
    <row r="61" spans="1:16" ht="16.5">
      <c r="B61" s="419"/>
      <c r="C61" s="400"/>
      <c r="D61" s="403"/>
      <c r="E61" s="403"/>
      <c r="F61" s="399"/>
      <c r="G61" s="399"/>
      <c r="H61" s="399"/>
      <c r="I61" s="399"/>
      <c r="J61" s="399"/>
      <c r="K61" s="399"/>
      <c r="L61" s="399"/>
      <c r="M61" s="399"/>
      <c r="N61" s="399"/>
      <c r="O61" s="399"/>
      <c r="P61" s="420"/>
    </row>
    <row r="62" spans="1:16" ht="25.5" customHeight="1">
      <c r="A62" s="437"/>
      <c r="B62" s="729" t="s">
        <v>163</v>
      </c>
      <c r="C62" s="730"/>
      <c r="D62" s="730"/>
      <c r="E62" s="730"/>
      <c r="F62" s="730"/>
      <c r="G62" s="730"/>
      <c r="H62" s="730"/>
      <c r="I62" s="730"/>
      <c r="J62" s="730"/>
      <c r="K62" s="730"/>
      <c r="L62" s="730"/>
      <c r="M62" s="730"/>
      <c r="N62" s="730"/>
      <c r="O62" s="730"/>
      <c r="P62" s="731"/>
    </row>
    <row r="63" spans="1:16">
      <c r="A63" s="437"/>
      <c r="B63" s="415">
        <v>21</v>
      </c>
      <c r="C63" s="400" t="s">
        <v>164</v>
      </c>
      <c r="D63" s="247" t="s">
        <v>34</v>
      </c>
      <c r="E63" s="403"/>
      <c r="F63" s="290"/>
      <c r="G63" s="290"/>
      <c r="H63" s="412">
        <v>1</v>
      </c>
      <c r="I63" s="402"/>
      <c r="J63" s="402"/>
      <c r="K63" s="402"/>
      <c r="L63" s="402"/>
      <c r="M63" s="402"/>
      <c r="N63" s="402"/>
      <c r="O63" s="402"/>
      <c r="P63" s="416">
        <f t="shared" si="0"/>
        <v>1</v>
      </c>
    </row>
    <row r="64" spans="1:16" ht="28.5">
      <c r="A64" s="437"/>
      <c r="B64" s="415">
        <v>22</v>
      </c>
      <c r="C64" s="400" t="s">
        <v>165</v>
      </c>
      <c r="D64" s="247" t="s">
        <v>34</v>
      </c>
      <c r="E64" s="403"/>
      <c r="F64" s="290"/>
      <c r="G64" s="290"/>
      <c r="H64" s="412">
        <v>1</v>
      </c>
      <c r="I64" s="402"/>
      <c r="J64" s="402"/>
      <c r="K64" s="402"/>
      <c r="L64" s="402"/>
      <c r="M64" s="402"/>
      <c r="N64" s="402"/>
      <c r="O64" s="402"/>
      <c r="P64" s="416">
        <f t="shared" si="0"/>
        <v>1</v>
      </c>
    </row>
    <row r="65" spans="1:16">
      <c r="A65" s="437"/>
      <c r="B65" s="415">
        <v>23</v>
      </c>
      <c r="C65" s="400" t="s">
        <v>166</v>
      </c>
      <c r="D65" s="247" t="s">
        <v>34</v>
      </c>
      <c r="E65" s="403"/>
      <c r="F65" s="290"/>
      <c r="G65" s="290"/>
      <c r="H65" s="412">
        <v>1</v>
      </c>
      <c r="I65" s="402"/>
      <c r="J65" s="402"/>
      <c r="K65" s="402"/>
      <c r="L65" s="402"/>
      <c r="M65" s="402"/>
      <c r="N65" s="402"/>
      <c r="O65" s="402"/>
      <c r="P65" s="416">
        <f t="shared" si="0"/>
        <v>1</v>
      </c>
    </row>
    <row r="66" spans="1:16">
      <c r="A66" s="437"/>
      <c r="B66" s="415">
        <v>24</v>
      </c>
      <c r="C66" s="400" t="s">
        <v>167</v>
      </c>
      <c r="D66" s="247" t="s">
        <v>34</v>
      </c>
      <c r="E66" s="403"/>
      <c r="F66" s="290"/>
      <c r="G66" s="290"/>
      <c r="H66" s="412">
        <v>1</v>
      </c>
      <c r="I66" s="402"/>
      <c r="J66" s="402"/>
      <c r="K66" s="402"/>
      <c r="L66" s="402"/>
      <c r="M66" s="402"/>
      <c r="N66" s="402"/>
      <c r="O66" s="402"/>
      <c r="P66" s="416">
        <f t="shared" si="0"/>
        <v>1</v>
      </c>
    </row>
    <row r="67" spans="1:16">
      <c r="A67" s="437"/>
      <c r="B67" s="417" t="s">
        <v>315</v>
      </c>
      <c r="C67" s="400"/>
      <c r="D67" s="247" t="s">
        <v>249</v>
      </c>
      <c r="E67" s="403"/>
      <c r="F67" s="290"/>
      <c r="G67" s="290"/>
      <c r="H67" s="412"/>
      <c r="I67" s="402"/>
      <c r="J67" s="402"/>
      <c r="K67" s="402"/>
      <c r="L67" s="402"/>
      <c r="M67" s="402"/>
      <c r="N67" s="402"/>
      <c r="O67" s="402"/>
      <c r="P67" s="416"/>
    </row>
    <row r="68" spans="1:16">
      <c r="A68" s="437"/>
      <c r="B68" s="415"/>
      <c r="C68" s="400"/>
      <c r="D68" s="247"/>
      <c r="E68" s="403"/>
      <c r="F68" s="290"/>
      <c r="G68" s="290"/>
      <c r="H68" s="412"/>
      <c r="I68" s="402"/>
      <c r="J68" s="402"/>
      <c r="K68" s="402"/>
      <c r="L68" s="402"/>
      <c r="M68" s="402"/>
      <c r="N68" s="402"/>
      <c r="O68" s="402"/>
      <c r="P68" s="416"/>
    </row>
    <row r="69" spans="1:16">
      <c r="A69" s="437"/>
      <c r="B69" s="415"/>
      <c r="C69" s="400"/>
      <c r="D69" s="247"/>
      <c r="E69" s="403"/>
      <c r="F69" s="290"/>
      <c r="G69" s="290"/>
      <c r="H69" s="412"/>
      <c r="I69" s="402"/>
      <c r="J69" s="402"/>
      <c r="K69" s="402"/>
      <c r="L69" s="402"/>
      <c r="M69" s="402"/>
      <c r="N69" s="402"/>
      <c r="O69" s="402"/>
      <c r="P69" s="416"/>
    </row>
    <row r="70" spans="1:16">
      <c r="A70" s="437"/>
      <c r="B70" s="415"/>
      <c r="C70" s="400"/>
      <c r="D70" s="247"/>
      <c r="E70" s="403"/>
      <c r="F70" s="290"/>
      <c r="G70" s="290"/>
      <c r="H70" s="402"/>
      <c r="I70" s="402"/>
      <c r="J70" s="402"/>
      <c r="K70" s="402"/>
      <c r="L70" s="402"/>
      <c r="M70" s="402"/>
      <c r="N70" s="402"/>
      <c r="O70" s="402"/>
      <c r="P70" s="416">
        <f t="shared" si="0"/>
        <v>0</v>
      </c>
    </row>
    <row r="71" spans="1:16" ht="28.5" customHeight="1">
      <c r="A71" s="437"/>
      <c r="B71" s="729" t="s">
        <v>168</v>
      </c>
      <c r="C71" s="730"/>
      <c r="D71" s="730"/>
      <c r="E71" s="730"/>
      <c r="F71" s="730"/>
      <c r="G71" s="730"/>
      <c r="H71" s="730"/>
      <c r="I71" s="730"/>
      <c r="J71" s="730"/>
      <c r="K71" s="730"/>
      <c r="L71" s="730"/>
      <c r="M71" s="730"/>
      <c r="N71" s="730"/>
      <c r="O71" s="730"/>
      <c r="P71" s="731"/>
    </row>
    <row r="72" spans="1:16">
      <c r="A72" s="437"/>
      <c r="B72" s="415">
        <v>25</v>
      </c>
      <c r="C72" s="400" t="s">
        <v>169</v>
      </c>
      <c r="D72" s="247" t="s">
        <v>34</v>
      </c>
      <c r="E72" s="403"/>
      <c r="F72" s="290"/>
      <c r="G72" s="290"/>
      <c r="H72" s="402"/>
      <c r="I72" s="412">
        <v>1</v>
      </c>
      <c r="J72" s="402"/>
      <c r="K72" s="402"/>
      <c r="L72" s="402"/>
      <c r="M72" s="402"/>
      <c r="N72" s="402"/>
      <c r="O72" s="402"/>
      <c r="P72" s="416">
        <f t="shared" si="0"/>
        <v>1</v>
      </c>
    </row>
    <row r="73" spans="1:16">
      <c r="A73" s="437"/>
      <c r="B73" s="415">
        <v>26</v>
      </c>
      <c r="C73" s="400" t="s">
        <v>170</v>
      </c>
      <c r="D73" s="247" t="s">
        <v>34</v>
      </c>
      <c r="E73" s="403"/>
      <c r="F73" s="290"/>
      <c r="G73" s="290"/>
      <c r="H73" s="402"/>
      <c r="I73" s="412">
        <v>1</v>
      </c>
      <c r="J73" s="402"/>
      <c r="K73" s="402"/>
      <c r="L73" s="402"/>
      <c r="M73" s="402"/>
      <c r="N73" s="402"/>
      <c r="O73" s="402"/>
      <c r="P73" s="416">
        <f t="shared" si="0"/>
        <v>1</v>
      </c>
    </row>
    <row r="74" spans="1:16" ht="28.5">
      <c r="A74" s="437"/>
      <c r="B74" s="415">
        <v>27</v>
      </c>
      <c r="C74" s="400" t="s">
        <v>171</v>
      </c>
      <c r="D74" s="247" t="s">
        <v>34</v>
      </c>
      <c r="E74" s="403"/>
      <c r="F74" s="290"/>
      <c r="G74" s="290"/>
      <c r="H74" s="402"/>
      <c r="I74" s="412">
        <v>0.8</v>
      </c>
      <c r="J74" s="412">
        <v>0.2</v>
      </c>
      <c r="K74" s="402"/>
      <c r="L74" s="402"/>
      <c r="M74" s="402"/>
      <c r="N74" s="402"/>
      <c r="O74" s="402"/>
      <c r="P74" s="416">
        <f t="shared" si="0"/>
        <v>1</v>
      </c>
    </row>
    <row r="75" spans="1:16" ht="28.5">
      <c r="A75" s="437"/>
      <c r="B75" s="415">
        <v>28</v>
      </c>
      <c r="C75" s="400" t="s">
        <v>172</v>
      </c>
      <c r="D75" s="247" t="s">
        <v>34</v>
      </c>
      <c r="E75" s="403"/>
      <c r="F75" s="290"/>
      <c r="G75" s="290"/>
      <c r="H75" s="402"/>
      <c r="I75" s="402"/>
      <c r="J75" s="402"/>
      <c r="K75" s="402"/>
      <c r="L75" s="402"/>
      <c r="M75" s="402"/>
      <c r="N75" s="402"/>
      <c r="O75" s="402"/>
      <c r="P75" s="416">
        <f t="shared" si="0"/>
        <v>0</v>
      </c>
    </row>
    <row r="76" spans="1:16" ht="28.5">
      <c r="A76" s="437"/>
      <c r="B76" s="415">
        <v>29</v>
      </c>
      <c r="C76" s="400" t="s">
        <v>173</v>
      </c>
      <c r="D76" s="247" t="s">
        <v>34</v>
      </c>
      <c r="E76" s="403"/>
      <c r="F76" s="290"/>
      <c r="G76" s="290"/>
      <c r="H76" s="402"/>
      <c r="I76" s="402"/>
      <c r="J76" s="402"/>
      <c r="K76" s="402"/>
      <c r="L76" s="402"/>
      <c r="M76" s="402"/>
      <c r="N76" s="402"/>
      <c r="O76" s="402"/>
      <c r="P76" s="416">
        <f t="shared" si="0"/>
        <v>0</v>
      </c>
    </row>
    <row r="77" spans="1:16" ht="28.5">
      <c r="A77" s="437"/>
      <c r="B77" s="415">
        <v>30</v>
      </c>
      <c r="C77" s="400" t="s">
        <v>174</v>
      </c>
      <c r="D77" s="247" t="s">
        <v>34</v>
      </c>
      <c r="E77" s="403"/>
      <c r="F77" s="290"/>
      <c r="G77" s="290"/>
      <c r="H77" s="402"/>
      <c r="I77" s="402"/>
      <c r="J77" s="402"/>
      <c r="K77" s="402"/>
      <c r="L77" s="402"/>
      <c r="M77" s="402"/>
      <c r="N77" s="402"/>
      <c r="O77" s="402"/>
      <c r="P77" s="416">
        <f t="shared" si="0"/>
        <v>0</v>
      </c>
    </row>
    <row r="78" spans="1:16" ht="28.5">
      <c r="A78" s="437"/>
      <c r="B78" s="415">
        <v>31</v>
      </c>
      <c r="C78" s="400" t="s">
        <v>175</v>
      </c>
      <c r="D78" s="247" t="s">
        <v>34</v>
      </c>
      <c r="E78" s="403"/>
      <c r="F78" s="290"/>
      <c r="G78" s="290"/>
      <c r="H78" s="402"/>
      <c r="I78" s="402"/>
      <c r="J78" s="402"/>
      <c r="K78" s="402"/>
      <c r="L78" s="402"/>
      <c r="M78" s="402"/>
      <c r="N78" s="402"/>
      <c r="O78" s="402"/>
      <c r="P78" s="416">
        <f t="shared" si="0"/>
        <v>0</v>
      </c>
    </row>
    <row r="79" spans="1:16">
      <c r="A79" s="437"/>
      <c r="B79" s="415">
        <v>32</v>
      </c>
      <c r="C79" s="400" t="s">
        <v>176</v>
      </c>
      <c r="D79" s="247" t="s">
        <v>34</v>
      </c>
      <c r="E79" s="403"/>
      <c r="F79" s="290"/>
      <c r="G79" s="290"/>
      <c r="H79" s="402"/>
      <c r="I79" s="402"/>
      <c r="J79" s="402"/>
      <c r="K79" s="402"/>
      <c r="L79" s="402"/>
      <c r="M79" s="402"/>
      <c r="N79" s="402"/>
      <c r="O79" s="402"/>
      <c r="P79" s="416">
        <f t="shared" si="0"/>
        <v>0</v>
      </c>
    </row>
    <row r="80" spans="1:16">
      <c r="A80" s="437"/>
      <c r="B80" s="417" t="s">
        <v>315</v>
      </c>
      <c r="C80" s="400"/>
      <c r="D80" s="247" t="s">
        <v>249</v>
      </c>
      <c r="E80" s="403"/>
      <c r="F80" s="290"/>
      <c r="G80" s="290"/>
      <c r="H80" s="402"/>
      <c r="I80" s="402"/>
      <c r="J80" s="402"/>
      <c r="K80" s="402"/>
      <c r="L80" s="402"/>
      <c r="M80" s="402"/>
      <c r="N80" s="402"/>
      <c r="O80" s="402"/>
      <c r="P80" s="416"/>
    </row>
    <row r="81" spans="1:16">
      <c r="A81" s="437"/>
      <c r="B81" s="415"/>
      <c r="C81" s="400"/>
      <c r="D81" s="247"/>
      <c r="E81" s="403"/>
      <c r="F81" s="290"/>
      <c r="G81" s="290"/>
      <c r="H81" s="402"/>
      <c r="I81" s="402"/>
      <c r="J81" s="402"/>
      <c r="K81" s="402"/>
      <c r="L81" s="402"/>
      <c r="M81" s="402"/>
      <c r="N81" s="402"/>
      <c r="O81" s="402"/>
      <c r="P81" s="416"/>
    </row>
    <row r="82" spans="1:16">
      <c r="A82" s="437"/>
      <c r="B82" s="415"/>
      <c r="C82" s="400"/>
      <c r="D82" s="247"/>
      <c r="E82" s="403"/>
      <c r="F82" s="290"/>
      <c r="G82" s="290"/>
      <c r="H82" s="402"/>
      <c r="I82" s="402"/>
      <c r="J82" s="402"/>
      <c r="K82" s="402"/>
      <c r="L82" s="402"/>
      <c r="M82" s="402"/>
      <c r="N82" s="402"/>
      <c r="O82" s="402"/>
      <c r="P82" s="416"/>
    </row>
    <row r="83" spans="1:16">
      <c r="A83" s="437"/>
      <c r="B83" s="415"/>
      <c r="C83" s="400"/>
      <c r="D83" s="247"/>
      <c r="E83" s="403"/>
      <c r="F83" s="290"/>
      <c r="G83" s="290"/>
      <c r="H83" s="402"/>
      <c r="I83" s="402"/>
      <c r="J83" s="402"/>
      <c r="K83" s="402"/>
      <c r="L83" s="402"/>
      <c r="M83" s="402"/>
      <c r="N83" s="402"/>
      <c r="O83" s="402"/>
      <c r="P83" s="416">
        <f t="shared" ref="P83:P106" si="1">SUM(H83:O83)</f>
        <v>0</v>
      </c>
    </row>
    <row r="84" spans="1:16" ht="25.5" customHeight="1">
      <c r="A84" s="437"/>
      <c r="B84" s="729" t="s">
        <v>177</v>
      </c>
      <c r="C84" s="730"/>
      <c r="D84" s="730"/>
      <c r="E84" s="730"/>
      <c r="F84" s="730"/>
      <c r="G84" s="730"/>
      <c r="H84" s="730"/>
      <c r="I84" s="730"/>
      <c r="J84" s="730"/>
      <c r="K84" s="730"/>
      <c r="L84" s="730"/>
      <c r="M84" s="730"/>
      <c r="N84" s="730"/>
      <c r="O84" s="730"/>
      <c r="P84" s="731"/>
    </row>
    <row r="85" spans="1:16">
      <c r="A85" s="437"/>
      <c r="B85" s="415">
        <v>33</v>
      </c>
      <c r="C85" s="400" t="s">
        <v>178</v>
      </c>
      <c r="D85" s="247" t="s">
        <v>34</v>
      </c>
      <c r="E85" s="403"/>
      <c r="F85" s="290"/>
      <c r="G85" s="290"/>
      <c r="H85" s="408"/>
      <c r="I85" s="408"/>
      <c r="J85" s="408"/>
      <c r="K85" s="408"/>
      <c r="L85" s="408"/>
      <c r="M85" s="408"/>
      <c r="N85" s="408"/>
      <c r="O85" s="408"/>
      <c r="P85" s="416">
        <f t="shared" si="1"/>
        <v>0</v>
      </c>
    </row>
    <row r="86" spans="1:16">
      <c r="A86" s="437"/>
      <c r="B86" s="415">
        <v>34</v>
      </c>
      <c r="C86" s="400" t="s">
        <v>179</v>
      </c>
      <c r="D86" s="247" t="s">
        <v>34</v>
      </c>
      <c r="E86" s="403"/>
      <c r="F86" s="290"/>
      <c r="G86" s="290"/>
      <c r="H86" s="408"/>
      <c r="I86" s="408"/>
      <c r="J86" s="408"/>
      <c r="K86" s="408"/>
      <c r="L86" s="408"/>
      <c r="M86" s="408"/>
      <c r="N86" s="408"/>
      <c r="O86" s="408"/>
      <c r="P86" s="416">
        <f t="shared" si="1"/>
        <v>0</v>
      </c>
    </row>
    <row r="87" spans="1:16">
      <c r="A87" s="437"/>
      <c r="B87" s="415">
        <v>35</v>
      </c>
      <c r="C87" s="400" t="s">
        <v>180</v>
      </c>
      <c r="D87" s="247" t="s">
        <v>34</v>
      </c>
      <c r="E87" s="403"/>
      <c r="F87" s="290"/>
      <c r="G87" s="290"/>
      <c r="H87" s="408"/>
      <c r="I87" s="408"/>
      <c r="J87" s="408"/>
      <c r="K87" s="408"/>
      <c r="L87" s="408"/>
      <c r="M87" s="408"/>
      <c r="N87" s="408"/>
      <c r="O87" s="408"/>
      <c r="P87" s="416">
        <f t="shared" si="1"/>
        <v>0</v>
      </c>
    </row>
    <row r="88" spans="1:16">
      <c r="A88" s="437"/>
      <c r="B88" s="417" t="s">
        <v>315</v>
      </c>
      <c r="C88" s="400"/>
      <c r="D88" s="247" t="s">
        <v>249</v>
      </c>
      <c r="E88" s="403"/>
      <c r="F88" s="290"/>
      <c r="G88" s="290"/>
      <c r="H88" s="408"/>
      <c r="I88" s="408"/>
      <c r="J88" s="408"/>
      <c r="K88" s="408"/>
      <c r="L88" s="408"/>
      <c r="M88" s="408"/>
      <c r="N88" s="408"/>
      <c r="O88" s="408"/>
      <c r="P88" s="416"/>
    </row>
    <row r="89" spans="1:16">
      <c r="A89" s="437"/>
      <c r="B89" s="415"/>
      <c r="C89" s="400"/>
      <c r="D89" s="247"/>
      <c r="E89" s="403"/>
      <c r="F89" s="290"/>
      <c r="G89" s="290"/>
      <c r="H89" s="408"/>
      <c r="I89" s="408"/>
      <c r="J89" s="408"/>
      <c r="K89" s="408"/>
      <c r="L89" s="408"/>
      <c r="M89" s="408"/>
      <c r="N89" s="408"/>
      <c r="O89" s="408"/>
      <c r="P89" s="416"/>
    </row>
    <row r="90" spans="1:16">
      <c r="A90" s="437"/>
      <c r="B90" s="415"/>
      <c r="C90" s="400"/>
      <c r="D90" s="247"/>
      <c r="E90" s="403"/>
      <c r="F90" s="290"/>
      <c r="G90" s="290"/>
      <c r="H90" s="408"/>
      <c r="I90" s="408"/>
      <c r="J90" s="408"/>
      <c r="K90" s="408"/>
      <c r="L90" s="408"/>
      <c r="M90" s="408"/>
      <c r="N90" s="408"/>
      <c r="O90" s="408"/>
      <c r="P90" s="416"/>
    </row>
    <row r="91" spans="1:16">
      <c r="A91" s="437"/>
      <c r="B91" s="415"/>
      <c r="C91" s="400"/>
      <c r="D91" s="247"/>
      <c r="E91" s="403"/>
      <c r="F91" s="290"/>
      <c r="G91" s="290"/>
      <c r="H91" s="408"/>
      <c r="I91" s="408"/>
      <c r="J91" s="408"/>
      <c r="K91" s="408"/>
      <c r="L91" s="408"/>
      <c r="M91" s="408"/>
      <c r="N91" s="408"/>
      <c r="O91" s="408"/>
      <c r="P91" s="416">
        <f t="shared" si="1"/>
        <v>0</v>
      </c>
    </row>
    <row r="92" spans="1:16" ht="24" customHeight="1">
      <c r="A92" s="437"/>
      <c r="B92" s="729" t="s">
        <v>181</v>
      </c>
      <c r="C92" s="730"/>
      <c r="D92" s="730"/>
      <c r="E92" s="730"/>
      <c r="F92" s="730"/>
      <c r="G92" s="730"/>
      <c r="H92" s="730"/>
      <c r="I92" s="730"/>
      <c r="J92" s="730"/>
      <c r="K92" s="730"/>
      <c r="L92" s="730"/>
      <c r="M92" s="730"/>
      <c r="N92" s="730"/>
      <c r="O92" s="730"/>
      <c r="P92" s="731"/>
    </row>
    <row r="93" spans="1:16" ht="42.75">
      <c r="A93" s="437"/>
      <c r="B93" s="415">
        <v>36</v>
      </c>
      <c r="C93" s="400" t="s">
        <v>182</v>
      </c>
      <c r="D93" s="247" t="s">
        <v>34</v>
      </c>
      <c r="E93" s="403"/>
      <c r="F93" s="290"/>
      <c r="G93" s="290"/>
      <c r="H93" s="408"/>
      <c r="I93" s="408"/>
      <c r="J93" s="408"/>
      <c r="K93" s="408"/>
      <c r="L93" s="408"/>
      <c r="M93" s="408"/>
      <c r="N93" s="408"/>
      <c r="O93" s="408"/>
      <c r="P93" s="416">
        <f t="shared" si="1"/>
        <v>0</v>
      </c>
    </row>
    <row r="94" spans="1:16" ht="28.5">
      <c r="A94" s="437"/>
      <c r="B94" s="415">
        <v>37</v>
      </c>
      <c r="C94" s="400" t="s">
        <v>183</v>
      </c>
      <c r="D94" s="247" t="s">
        <v>34</v>
      </c>
      <c r="E94" s="403"/>
      <c r="F94" s="290"/>
      <c r="G94" s="290"/>
      <c r="H94" s="408"/>
      <c r="I94" s="408"/>
      <c r="J94" s="408"/>
      <c r="K94" s="408"/>
      <c r="L94" s="408"/>
      <c r="M94" s="408"/>
      <c r="N94" s="408"/>
      <c r="O94" s="408"/>
      <c r="P94" s="416">
        <f t="shared" si="1"/>
        <v>0</v>
      </c>
    </row>
    <row r="95" spans="1:16">
      <c r="A95" s="437"/>
      <c r="B95" s="415">
        <v>38</v>
      </c>
      <c r="C95" s="400" t="s">
        <v>184</v>
      </c>
      <c r="D95" s="247" t="s">
        <v>34</v>
      </c>
      <c r="E95" s="403"/>
      <c r="F95" s="290"/>
      <c r="G95" s="290"/>
      <c r="H95" s="408"/>
      <c r="I95" s="408"/>
      <c r="J95" s="408"/>
      <c r="K95" s="408"/>
      <c r="L95" s="408"/>
      <c r="M95" s="408"/>
      <c r="N95" s="408"/>
      <c r="O95" s="408"/>
      <c r="P95" s="416">
        <f t="shared" si="1"/>
        <v>0</v>
      </c>
    </row>
    <row r="96" spans="1:16" ht="28.5">
      <c r="A96" s="437"/>
      <c r="B96" s="415">
        <v>39</v>
      </c>
      <c r="C96" s="400" t="s">
        <v>185</v>
      </c>
      <c r="D96" s="247" t="s">
        <v>34</v>
      </c>
      <c r="E96" s="403"/>
      <c r="F96" s="290"/>
      <c r="G96" s="290"/>
      <c r="H96" s="408"/>
      <c r="I96" s="408"/>
      <c r="J96" s="408"/>
      <c r="K96" s="408"/>
      <c r="L96" s="408"/>
      <c r="M96" s="408"/>
      <c r="N96" s="408"/>
      <c r="O96" s="408"/>
      <c r="P96" s="416">
        <f t="shared" si="1"/>
        <v>0</v>
      </c>
    </row>
    <row r="97" spans="1:16" ht="28.5">
      <c r="A97" s="437"/>
      <c r="B97" s="415">
        <v>40</v>
      </c>
      <c r="C97" s="400" t="s">
        <v>186</v>
      </c>
      <c r="D97" s="247" t="s">
        <v>34</v>
      </c>
      <c r="E97" s="403"/>
      <c r="F97" s="290"/>
      <c r="G97" s="290"/>
      <c r="H97" s="408"/>
      <c r="I97" s="408"/>
      <c r="J97" s="408"/>
      <c r="K97" s="408"/>
      <c r="L97" s="408"/>
      <c r="M97" s="408"/>
      <c r="N97" s="408"/>
      <c r="O97" s="408"/>
      <c r="P97" s="416">
        <f t="shared" si="1"/>
        <v>0</v>
      </c>
    </row>
    <row r="98" spans="1:16" ht="28.5">
      <c r="A98" s="437"/>
      <c r="B98" s="415">
        <v>41</v>
      </c>
      <c r="C98" s="400" t="s">
        <v>187</v>
      </c>
      <c r="D98" s="247" t="s">
        <v>34</v>
      </c>
      <c r="E98" s="403"/>
      <c r="F98" s="290"/>
      <c r="G98" s="290"/>
      <c r="H98" s="408"/>
      <c r="I98" s="408"/>
      <c r="J98" s="408"/>
      <c r="K98" s="408"/>
      <c r="L98" s="408"/>
      <c r="M98" s="408"/>
      <c r="N98" s="408"/>
      <c r="O98" s="408"/>
      <c r="P98" s="416">
        <f t="shared" si="1"/>
        <v>0</v>
      </c>
    </row>
    <row r="99" spans="1:16" ht="28.5">
      <c r="A99" s="437"/>
      <c r="B99" s="415">
        <v>42</v>
      </c>
      <c r="C99" s="400" t="s">
        <v>188</v>
      </c>
      <c r="D99" s="247" t="s">
        <v>34</v>
      </c>
      <c r="E99" s="403"/>
      <c r="F99" s="290"/>
      <c r="G99" s="290"/>
      <c r="H99" s="408"/>
      <c r="I99" s="408"/>
      <c r="J99" s="408"/>
      <c r="K99" s="408"/>
      <c r="L99" s="408"/>
      <c r="M99" s="408"/>
      <c r="N99" s="408"/>
      <c r="O99" s="408"/>
      <c r="P99" s="416">
        <f t="shared" si="1"/>
        <v>0</v>
      </c>
    </row>
    <row r="100" spans="1:16">
      <c r="A100" s="437"/>
      <c r="B100" s="415">
        <v>43</v>
      </c>
      <c r="C100" s="400" t="s">
        <v>189</v>
      </c>
      <c r="D100" s="247" t="s">
        <v>34</v>
      </c>
      <c r="E100" s="403"/>
      <c r="F100" s="290"/>
      <c r="G100" s="290"/>
      <c r="H100" s="408"/>
      <c r="I100" s="408"/>
      <c r="J100" s="408"/>
      <c r="K100" s="408"/>
      <c r="L100" s="408"/>
      <c r="M100" s="408"/>
      <c r="N100" s="408"/>
      <c r="O100" s="408"/>
      <c r="P100" s="416">
        <f t="shared" si="1"/>
        <v>0</v>
      </c>
    </row>
    <row r="101" spans="1:16" ht="42.75">
      <c r="A101" s="437"/>
      <c r="B101" s="415">
        <v>44</v>
      </c>
      <c r="C101" s="400" t="s">
        <v>190</v>
      </c>
      <c r="D101" s="247" t="s">
        <v>34</v>
      </c>
      <c r="E101" s="403"/>
      <c r="F101" s="290"/>
      <c r="G101" s="290"/>
      <c r="H101" s="408"/>
      <c r="I101" s="408"/>
      <c r="J101" s="408"/>
      <c r="K101" s="408"/>
      <c r="L101" s="408"/>
      <c r="M101" s="408"/>
      <c r="N101" s="408"/>
      <c r="O101" s="408"/>
      <c r="P101" s="416">
        <f t="shared" si="1"/>
        <v>0</v>
      </c>
    </row>
    <row r="102" spans="1:16" ht="28.5">
      <c r="A102" s="437"/>
      <c r="B102" s="415">
        <v>45</v>
      </c>
      <c r="C102" s="400" t="s">
        <v>191</v>
      </c>
      <c r="D102" s="247" t="s">
        <v>34</v>
      </c>
      <c r="E102" s="403"/>
      <c r="F102" s="290"/>
      <c r="G102" s="290"/>
      <c r="H102" s="408"/>
      <c r="I102" s="408"/>
      <c r="J102" s="408"/>
      <c r="K102" s="408"/>
      <c r="L102" s="408"/>
      <c r="M102" s="408"/>
      <c r="N102" s="408"/>
      <c r="O102" s="408"/>
      <c r="P102" s="416">
        <f t="shared" si="1"/>
        <v>0</v>
      </c>
    </row>
    <row r="103" spans="1:16" ht="28.5">
      <c r="A103" s="437"/>
      <c r="B103" s="415">
        <v>46</v>
      </c>
      <c r="C103" s="400" t="s">
        <v>192</v>
      </c>
      <c r="D103" s="247" t="s">
        <v>34</v>
      </c>
      <c r="E103" s="403"/>
      <c r="F103" s="290"/>
      <c r="G103" s="290"/>
      <c r="H103" s="408"/>
      <c r="I103" s="408"/>
      <c r="J103" s="408"/>
      <c r="K103" s="408"/>
      <c r="L103" s="408"/>
      <c r="M103" s="408"/>
      <c r="N103" s="408"/>
      <c r="O103" s="408"/>
      <c r="P103" s="416">
        <f t="shared" si="1"/>
        <v>0</v>
      </c>
    </row>
    <row r="104" spans="1:16" ht="28.5">
      <c r="A104" s="437"/>
      <c r="B104" s="415">
        <v>47</v>
      </c>
      <c r="C104" s="400" t="s">
        <v>193</v>
      </c>
      <c r="D104" s="247" t="s">
        <v>34</v>
      </c>
      <c r="E104" s="403"/>
      <c r="F104" s="290"/>
      <c r="G104" s="290"/>
      <c r="H104" s="408"/>
      <c r="I104" s="408"/>
      <c r="J104" s="408"/>
      <c r="K104" s="408"/>
      <c r="L104" s="408"/>
      <c r="M104" s="408"/>
      <c r="N104" s="408"/>
      <c r="O104" s="408"/>
      <c r="P104" s="416">
        <f t="shared" si="1"/>
        <v>0</v>
      </c>
    </row>
    <row r="105" spans="1:16" ht="28.5">
      <c r="A105" s="437"/>
      <c r="B105" s="415">
        <v>48</v>
      </c>
      <c r="C105" s="400" t="s">
        <v>194</v>
      </c>
      <c r="D105" s="247" t="s">
        <v>34</v>
      </c>
      <c r="E105" s="403"/>
      <c r="F105" s="290"/>
      <c r="G105" s="290"/>
      <c r="H105" s="408"/>
      <c r="I105" s="408"/>
      <c r="J105" s="408"/>
      <c r="K105" s="408"/>
      <c r="L105" s="408"/>
      <c r="M105" s="408"/>
      <c r="N105" s="408"/>
      <c r="O105" s="408"/>
      <c r="P105" s="416">
        <f t="shared" si="1"/>
        <v>0</v>
      </c>
    </row>
    <row r="106" spans="1:16" ht="28.5">
      <c r="A106" s="437"/>
      <c r="B106" s="415">
        <v>49</v>
      </c>
      <c r="C106" s="400" t="s">
        <v>195</v>
      </c>
      <c r="D106" s="247" t="s">
        <v>34</v>
      </c>
      <c r="E106" s="403"/>
      <c r="F106" s="290"/>
      <c r="G106" s="290"/>
      <c r="H106" s="408"/>
      <c r="I106" s="408"/>
      <c r="J106" s="408"/>
      <c r="K106" s="408"/>
      <c r="L106" s="408"/>
      <c r="M106" s="408"/>
      <c r="N106" s="408"/>
      <c r="O106" s="408"/>
      <c r="P106" s="416">
        <f t="shared" si="1"/>
        <v>0</v>
      </c>
    </row>
    <row r="107" spans="1:16">
      <c r="A107" s="437"/>
      <c r="B107" s="417" t="s">
        <v>315</v>
      </c>
      <c r="C107" s="400"/>
      <c r="D107" s="247" t="s">
        <v>249</v>
      </c>
      <c r="E107" s="403"/>
      <c r="F107" s="290"/>
      <c r="G107" s="290"/>
      <c r="H107" s="408"/>
      <c r="I107" s="408"/>
      <c r="J107" s="408"/>
      <c r="K107" s="408"/>
      <c r="L107" s="408"/>
      <c r="M107" s="408"/>
      <c r="N107" s="408"/>
      <c r="O107" s="408"/>
      <c r="P107" s="416"/>
    </row>
    <row r="108" spans="1:16">
      <c r="A108" s="437"/>
      <c r="B108" s="415"/>
      <c r="C108" s="400"/>
      <c r="D108" s="247"/>
      <c r="E108" s="403"/>
      <c r="F108" s="290"/>
      <c r="G108" s="290"/>
      <c r="H108" s="408"/>
      <c r="I108" s="408"/>
      <c r="J108" s="408"/>
      <c r="K108" s="408"/>
      <c r="L108" s="408"/>
      <c r="M108" s="408"/>
      <c r="N108" s="408"/>
      <c r="O108" s="408"/>
      <c r="P108" s="416"/>
    </row>
    <row r="109" spans="1:16">
      <c r="A109" s="437"/>
      <c r="B109" s="415"/>
      <c r="C109" s="400"/>
      <c r="D109" s="247"/>
      <c r="E109" s="403"/>
      <c r="F109" s="290"/>
      <c r="G109" s="290"/>
      <c r="H109" s="408"/>
      <c r="I109" s="408"/>
      <c r="J109" s="408"/>
      <c r="K109" s="408"/>
      <c r="L109" s="408"/>
      <c r="M109" s="408"/>
      <c r="N109" s="408"/>
      <c r="O109" s="408"/>
      <c r="P109" s="416"/>
    </row>
    <row r="110" spans="1:16">
      <c r="A110" s="437"/>
      <c r="B110" s="415"/>
      <c r="C110" s="400"/>
      <c r="D110" s="247"/>
      <c r="E110" s="403"/>
      <c r="F110" s="290"/>
      <c r="G110" s="290"/>
      <c r="H110" s="408"/>
      <c r="I110" s="408"/>
      <c r="J110" s="408"/>
      <c r="K110" s="408"/>
      <c r="L110" s="408"/>
      <c r="M110" s="408"/>
      <c r="N110" s="408"/>
      <c r="O110" s="408"/>
      <c r="P110" s="416"/>
    </row>
    <row r="111" spans="1:16">
      <c r="B111" s="346"/>
      <c r="C111" s="681" t="s">
        <v>218</v>
      </c>
      <c r="D111" s="681"/>
      <c r="E111" s="347"/>
      <c r="F111" s="348"/>
      <c r="G111" s="348"/>
      <c r="H111" s="349">
        <f>SUM(F17*H17,F18*H18,F19*H19,F20*H20,F21*H21,F22*H22,F46*H46,F63*H63,F64*H64,F65*H65,F66*H66)</f>
        <v>0</v>
      </c>
      <c r="I111" s="349">
        <f>SUM(F28*I28,F29*I29,F30*I30,F31*I31,F32*I32,F72*I72,F73*I73,F74*I74,F75*I75,F76*I76,F77*I77,F78*I78,F79*I79,F85*I85,F86*I86,F87*I87)</f>
        <v>0</v>
      </c>
      <c r="J111" s="350"/>
      <c r="K111" s="347"/>
      <c r="L111" s="347"/>
      <c r="M111" s="347"/>
      <c r="N111" s="349"/>
      <c r="O111" s="347"/>
      <c r="P111" s="351">
        <f>SUM(H111:O111)</f>
        <v>0</v>
      </c>
    </row>
    <row r="112" spans="1:16">
      <c r="B112" s="269"/>
      <c r="C112" s="682" t="s">
        <v>256</v>
      </c>
      <c r="D112" s="682"/>
      <c r="E112" s="263"/>
      <c r="F112" s="261"/>
      <c r="G112" s="261"/>
      <c r="H112" s="263"/>
      <c r="I112" s="263"/>
      <c r="J112" s="264">
        <f>SUM(E28*G28*J28,E29*G29*J29,E30*G30*J30,E31*G31,J31*E32*G32*J32,E38*G38*J38,E39*G39*J39,E40*G40*J40)</f>
        <v>0</v>
      </c>
      <c r="K112" s="264">
        <f>SUM(E28*G28*K28,E29*G29*K29,E30*G30*K30,E31*G31*K31,E32*G32*K32,E38*G38*K38,E39*G39*K39,E40*G40*K40)</f>
        <v>0</v>
      </c>
      <c r="L112" s="264"/>
      <c r="M112" s="264"/>
      <c r="N112" s="263"/>
      <c r="O112" s="263"/>
      <c r="P112" s="270">
        <f>SUM(H112:O112)</f>
        <v>0</v>
      </c>
    </row>
    <row r="113" spans="2:16">
      <c r="B113" s="269"/>
      <c r="C113" s="682" t="s">
        <v>257</v>
      </c>
      <c r="D113" s="682"/>
      <c r="E113" s="263"/>
      <c r="F113" s="261"/>
      <c r="G113" s="261"/>
      <c r="H113" s="263"/>
      <c r="I113" s="263"/>
      <c r="J113" s="264">
        <f>J112-(E32*G32*J32)</f>
        <v>0</v>
      </c>
      <c r="K113" s="263">
        <f>K112-(E32*G32*K32)</f>
        <v>0</v>
      </c>
      <c r="L113" s="263"/>
      <c r="M113" s="263"/>
      <c r="N113" s="263"/>
      <c r="O113" s="263"/>
      <c r="P113" s="270"/>
    </row>
    <row r="114" spans="2:16">
      <c r="B114" s="271"/>
      <c r="C114" s="683"/>
      <c r="D114" s="683"/>
      <c r="E114" s="256"/>
      <c r="F114" s="254"/>
      <c r="G114" s="254"/>
      <c r="H114" s="256"/>
      <c r="I114" s="256"/>
      <c r="J114" s="256"/>
      <c r="K114" s="256"/>
      <c r="L114" s="256"/>
      <c r="M114" s="256"/>
      <c r="N114" s="256"/>
      <c r="O114" s="256"/>
      <c r="P114" s="272"/>
    </row>
    <row r="115" spans="2:16">
      <c r="B115" s="271"/>
      <c r="C115" s="255"/>
      <c r="D115" s="256"/>
      <c r="E115" s="256"/>
      <c r="F115" s="254"/>
      <c r="G115" s="254"/>
      <c r="H115" s="256"/>
      <c r="I115" s="256"/>
      <c r="J115" s="256"/>
      <c r="K115" s="256"/>
      <c r="L115" s="256"/>
      <c r="M115" s="256"/>
      <c r="N115" s="256"/>
      <c r="O115" s="256"/>
      <c r="P115" s="272"/>
    </row>
    <row r="116" spans="2:16">
      <c r="B116" s="371"/>
      <c r="C116" s="684" t="s">
        <v>325</v>
      </c>
      <c r="D116" s="684"/>
      <c r="E116" s="247"/>
      <c r="F116" s="258"/>
      <c r="G116" s="247"/>
      <c r="H116" s="259" t="e">
        <f>'3.  Distribution Rates'!#REF!</f>
        <v>#REF!</v>
      </c>
      <c r="I116" s="259" t="e">
        <f>'3.  Distribution Rates'!#REF!</f>
        <v>#REF!</v>
      </c>
      <c r="J116" s="259" t="e">
        <f>'3.  Distribution Rates'!#REF!</f>
        <v>#REF!</v>
      </c>
      <c r="K116" s="259" t="e">
        <f>'3.  Distribution Rates'!#REF!</f>
        <v>#REF!</v>
      </c>
      <c r="L116" s="259" t="e">
        <f>'3.  Distribution Rates'!#REF!</f>
        <v>#REF!</v>
      </c>
      <c r="M116" s="259" t="e">
        <f>'3.  Distribution Rates'!#REF!</f>
        <v>#REF!</v>
      </c>
      <c r="N116" s="259" t="e">
        <f>'3.  Distribution Rates'!#REF!</f>
        <v>#REF!</v>
      </c>
      <c r="O116" s="259"/>
      <c r="P116" s="372"/>
    </row>
    <row r="117" spans="2:16">
      <c r="B117" s="371"/>
      <c r="C117" s="684" t="s">
        <v>304</v>
      </c>
      <c r="D117" s="684"/>
      <c r="E117" s="256"/>
      <c r="F117" s="258"/>
      <c r="G117" s="258"/>
      <c r="H117" s="390"/>
      <c r="I117" s="390"/>
      <c r="J117" s="390"/>
      <c r="K117" s="390"/>
      <c r="L117" s="390"/>
      <c r="M117" s="390"/>
      <c r="N117" s="390"/>
      <c r="O117" s="247"/>
      <c r="P117" s="273">
        <f>SUM(H117:O117)</f>
        <v>0</v>
      </c>
    </row>
    <row r="118" spans="2:16">
      <c r="B118" s="371"/>
      <c r="C118" s="684" t="s">
        <v>305</v>
      </c>
      <c r="D118" s="684"/>
      <c r="E118" s="256"/>
      <c r="F118" s="258"/>
      <c r="G118" s="258"/>
      <c r="H118" s="390"/>
      <c r="I118" s="390"/>
      <c r="J118" s="390"/>
      <c r="K118" s="390"/>
      <c r="L118" s="390"/>
      <c r="M118" s="390"/>
      <c r="N118" s="390"/>
      <c r="O118" s="247"/>
      <c r="P118" s="273">
        <f>SUM(H118:O118)</f>
        <v>0</v>
      </c>
    </row>
    <row r="119" spans="2:16">
      <c r="B119" s="371"/>
      <c r="C119" s="684" t="s">
        <v>306</v>
      </c>
      <c r="D119" s="684"/>
      <c r="E119" s="256"/>
      <c r="F119" s="258"/>
      <c r="G119" s="258"/>
      <c r="H119" s="390"/>
      <c r="I119" s="390"/>
      <c r="J119" s="390"/>
      <c r="K119" s="390"/>
      <c r="L119" s="390"/>
      <c r="M119" s="390"/>
      <c r="N119" s="390"/>
      <c r="O119" s="247"/>
      <c r="P119" s="273">
        <f t="shared" ref="P119" si="2">SUM(H119:O119)</f>
        <v>0</v>
      </c>
    </row>
    <row r="120" spans="2:16">
      <c r="B120" s="371"/>
      <c r="C120" s="684" t="s">
        <v>307</v>
      </c>
      <c r="D120" s="684"/>
      <c r="E120" s="256"/>
      <c r="F120" s="258"/>
      <c r="G120" s="258"/>
      <c r="H120" s="390"/>
      <c r="I120" s="390"/>
      <c r="J120" s="390"/>
      <c r="K120" s="390"/>
      <c r="L120" s="390"/>
      <c r="M120" s="390"/>
      <c r="N120" s="390"/>
      <c r="O120" s="247"/>
      <c r="P120" s="273">
        <f>SUM(H120:O120)</f>
        <v>0</v>
      </c>
    </row>
    <row r="121" spans="2:16">
      <c r="B121" s="371"/>
      <c r="C121" s="684" t="s">
        <v>308</v>
      </c>
      <c r="D121" s="684"/>
      <c r="E121" s="256"/>
      <c r="F121" s="258"/>
      <c r="G121" s="258"/>
      <c r="H121" s="368" t="e">
        <f>'5.  2015 LRAM'!H129*H116</f>
        <v>#DIV/0!</v>
      </c>
      <c r="I121" s="368" t="e">
        <f>'5.  2015 LRAM'!I129*I116</f>
        <v>#DIV/0!</v>
      </c>
      <c r="J121" s="368" t="e">
        <f>'5.  2015 LRAM'!J129*J116</f>
        <v>#DIV/0!</v>
      </c>
      <c r="K121" s="368" t="e">
        <f>'5.  2015 LRAM'!K129*K116</f>
        <v>#DIV/0!</v>
      </c>
      <c r="L121" s="368" t="e">
        <f>'5.  2015 LRAM'!L129*L116</f>
        <v>#DIV/0!</v>
      </c>
      <c r="M121" s="368" t="e">
        <f>'5.  2015 LRAM'!M129*M116</f>
        <v>#DIV/0!</v>
      </c>
      <c r="N121" s="368" t="e">
        <f>'5.  2015 LRAM'!N129*N116</f>
        <v>#DIV/0!</v>
      </c>
      <c r="O121" s="247"/>
      <c r="P121" s="273" t="e">
        <f t="shared" ref="P121:P122" si="3">SUM(H121:O121)</f>
        <v>#DIV/0!</v>
      </c>
    </row>
    <row r="122" spans="2:16">
      <c r="B122" s="371"/>
      <c r="C122" s="684" t="s">
        <v>309</v>
      </c>
      <c r="D122" s="684"/>
      <c r="E122" s="256"/>
      <c r="F122" s="258"/>
      <c r="G122" s="258"/>
      <c r="H122" s="368" t="e">
        <f>'5-b. 2016 LRAM'!H128*H116</f>
        <v>#DIV/0!</v>
      </c>
      <c r="I122" s="368" t="e">
        <f>'5-b. 2016 LRAM'!I128*I116</f>
        <v>#DIV/0!</v>
      </c>
      <c r="J122" s="368" t="e">
        <f>'5-b. 2016 LRAM'!J128*J116</f>
        <v>#DIV/0!</v>
      </c>
      <c r="K122" s="368" t="e">
        <f>'5-b. 2016 LRAM'!K128*K116</f>
        <v>#DIV/0!</v>
      </c>
      <c r="L122" s="368" t="e">
        <f>'5-b. 2016 LRAM'!L128*L116</f>
        <v>#REF!</v>
      </c>
      <c r="M122" s="368" t="e">
        <f>'5-b. 2016 LRAM'!M128*M116</f>
        <v>#REF!</v>
      </c>
      <c r="N122" s="368" t="e">
        <f>'5-b. 2016 LRAM'!N128*N116</f>
        <v>#REF!</v>
      </c>
      <c r="O122" s="247"/>
      <c r="P122" s="273" t="e">
        <f t="shared" si="3"/>
        <v>#DIV/0!</v>
      </c>
    </row>
    <row r="123" spans="2:16">
      <c r="B123" s="371"/>
      <c r="C123" s="684" t="s">
        <v>310</v>
      </c>
      <c r="D123" s="684"/>
      <c r="E123" s="256"/>
      <c r="F123" s="258"/>
      <c r="G123" s="258"/>
      <c r="H123" s="368" t="e">
        <f>'5-c.  2017 LRAM'!H129*H116</f>
        <v>#DIV/0!</v>
      </c>
      <c r="I123" s="368" t="e">
        <f>'5-c.  2017 LRAM'!I129*I116</f>
        <v>#DIV/0!</v>
      </c>
      <c r="J123" s="368" t="e">
        <f>'5-c.  2017 LRAM'!J129*J116</f>
        <v>#DIV/0!</v>
      </c>
      <c r="K123" s="368" t="e">
        <f>'5-c.  2017 LRAM'!K129*K116</f>
        <v>#DIV/0!</v>
      </c>
      <c r="L123" s="368" t="e">
        <f>'5-c.  2017 LRAM'!L129*L116</f>
        <v>#REF!</v>
      </c>
      <c r="M123" s="368" t="e">
        <f>'5-c.  2017 LRAM'!M129*M116</f>
        <v>#REF!</v>
      </c>
      <c r="N123" s="368" t="e">
        <f>'5-c.  2017 LRAM'!N129*N116</f>
        <v>#DIV/0!</v>
      </c>
      <c r="O123" s="247"/>
      <c r="P123" s="273" t="e">
        <f>SUM(H123:O123)</f>
        <v>#DIV/0!</v>
      </c>
    </row>
    <row r="124" spans="2:16">
      <c r="B124" s="371"/>
      <c r="C124" s="684" t="s">
        <v>311</v>
      </c>
      <c r="D124" s="684"/>
      <c r="E124" s="256"/>
      <c r="F124" s="258"/>
      <c r="G124" s="258"/>
      <c r="H124" s="368" t="e">
        <f>'5-d.  2018 LRAM'!H128*H116</f>
        <v>#DIV/0!</v>
      </c>
      <c r="I124" s="368" t="e">
        <f>'5-d.  2018 LRAM'!I128*I116</f>
        <v>#DIV/0!</v>
      </c>
      <c r="J124" s="368" t="e">
        <f>'5-d.  2018 LRAM'!J128*J116</f>
        <v>#DIV/0!</v>
      </c>
      <c r="K124" s="368" t="e">
        <f>'5-d.  2018 LRAM'!K128*K116</f>
        <v>#DIV/0!</v>
      </c>
      <c r="L124" s="368" t="e">
        <f>'5-d.  2018 LRAM'!L128*L116</f>
        <v>#REF!</v>
      </c>
      <c r="M124" s="368" t="e">
        <f>'5-d.  2018 LRAM'!M128*M116</f>
        <v>#REF!</v>
      </c>
      <c r="N124" s="368" t="e">
        <f>'5-d.  2018 LRAM'!N128*N116</f>
        <v>#DIV/0!</v>
      </c>
      <c r="O124" s="247"/>
      <c r="P124" s="273" t="e">
        <f t="shared" ref="P124:P126" si="4">SUM(H124:O124)</f>
        <v>#DIV/0!</v>
      </c>
    </row>
    <row r="125" spans="2:16">
      <c r="B125" s="371"/>
      <c r="C125" s="684" t="s">
        <v>312</v>
      </c>
      <c r="D125" s="684"/>
      <c r="E125" s="256"/>
      <c r="F125" s="258"/>
      <c r="G125" s="258"/>
      <c r="H125" s="368" t="e">
        <f>'5-e.  2019 LRAM'!H128*H116</f>
        <v>#DIV/0!</v>
      </c>
      <c r="I125" s="368" t="e">
        <f>'5-e.  2019 LRAM'!I128*I116</f>
        <v>#DIV/0!</v>
      </c>
      <c r="J125" s="368" t="e">
        <f>'5-e.  2019 LRAM'!J128*J116</f>
        <v>#DIV/0!</v>
      </c>
      <c r="K125" s="368" t="e">
        <f>'5-e.  2019 LRAM'!K128*K116</f>
        <v>#DIV/0!</v>
      </c>
      <c r="L125" s="368" t="e">
        <f>'5-e.  2019 LRAM'!L128*L116</f>
        <v>#DIV/0!</v>
      </c>
      <c r="M125" s="368" t="e">
        <f>'5-e.  2019 LRAM'!M128*M116</f>
        <v>#DIV/0!</v>
      </c>
      <c r="N125" s="368" t="e">
        <f>'5-e.  2019 LRAM'!N128*N116</f>
        <v>#DIV/0!</v>
      </c>
      <c r="O125" s="247"/>
      <c r="P125" s="273" t="e">
        <f t="shared" si="4"/>
        <v>#DIV/0!</v>
      </c>
    </row>
    <row r="126" spans="2:16">
      <c r="B126" s="371"/>
      <c r="C126" s="684" t="s">
        <v>313</v>
      </c>
      <c r="D126" s="684"/>
      <c r="E126" s="256"/>
      <c r="F126" s="258"/>
      <c r="G126" s="258"/>
      <c r="H126" s="368" t="e">
        <f>H111*H116</f>
        <v>#REF!</v>
      </c>
      <c r="I126" s="368" t="e">
        <f>I111*I116</f>
        <v>#REF!</v>
      </c>
      <c r="J126" s="368" t="e">
        <f>J112*J116</f>
        <v>#REF!</v>
      </c>
      <c r="K126" s="368" t="e">
        <f>K112*K116</f>
        <v>#REF!</v>
      </c>
      <c r="L126" s="368" t="e">
        <f>L112*L116</f>
        <v>#REF!</v>
      </c>
      <c r="M126" s="368" t="e">
        <f>M112*M116</f>
        <v>#REF!</v>
      </c>
      <c r="N126" s="368" t="e">
        <f>N111*N116</f>
        <v>#REF!</v>
      </c>
      <c r="O126" s="247"/>
      <c r="P126" s="273" t="e">
        <f t="shared" si="4"/>
        <v>#REF!</v>
      </c>
    </row>
    <row r="127" spans="2:16">
      <c r="B127" s="275"/>
      <c r="C127" s="439" t="s">
        <v>303</v>
      </c>
      <c r="D127" s="276"/>
      <c r="E127" s="276"/>
      <c r="F127" s="277"/>
      <c r="G127" s="277"/>
      <c r="H127" s="440" t="e">
        <f t="shared" ref="H127:N127" si="5">SUM(H117:H126)</f>
        <v>#DIV/0!</v>
      </c>
      <c r="I127" s="440" t="e">
        <f t="shared" si="5"/>
        <v>#DIV/0!</v>
      </c>
      <c r="J127" s="440" t="e">
        <f t="shared" si="5"/>
        <v>#DIV/0!</v>
      </c>
      <c r="K127" s="440" t="e">
        <f t="shared" si="5"/>
        <v>#DIV/0!</v>
      </c>
      <c r="L127" s="440" t="e">
        <f t="shared" si="5"/>
        <v>#DIV/0!</v>
      </c>
      <c r="M127" s="440" t="e">
        <f t="shared" si="5"/>
        <v>#DIV/0!</v>
      </c>
      <c r="N127" s="440" t="e">
        <f t="shared" si="5"/>
        <v>#DIV/0!</v>
      </c>
      <c r="O127" s="276"/>
      <c r="P127" s="441"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AD335"/>
  <sheetViews>
    <sheetView showZeros="0" zoomScale="90" zoomScaleNormal="90" zoomScaleSheetLayoutView="100" zoomScalePageLayoutView="90" workbookViewId="0">
      <pane ySplit="2" topLeftCell="A214" activePane="bottomLeft" state="frozen"/>
      <selection pane="bottomLeft" activeCell="G309" sqref="G309"/>
    </sheetView>
  </sheetViews>
  <sheetFormatPr defaultColWidth="8.85546875" defaultRowHeight="14.25" outlineLevelRow="1"/>
  <cols>
    <col min="1" max="1" width="3.28515625" style="65" customWidth="1"/>
    <col min="2" max="2" width="4" style="65" customWidth="1"/>
    <col min="3" max="3" width="26.42578125" style="68" customWidth="1"/>
    <col min="4" max="4" width="12.42578125" style="68" customWidth="1"/>
    <col min="5" max="11" width="11.140625" style="65" customWidth="1"/>
    <col min="12" max="13" width="11.140625" style="65" hidden="1" customWidth="1"/>
    <col min="14" max="14" width="4" style="65" customWidth="1"/>
    <col min="15" max="15" width="25.85546875" style="68" customWidth="1"/>
    <col min="16" max="16" width="10.85546875" style="65" customWidth="1"/>
    <col min="17" max="17" width="10.7109375" style="65" customWidth="1"/>
    <col min="18" max="18" width="11.140625" style="65" customWidth="1"/>
    <col min="19" max="19" width="11.28515625" style="65" hidden="1" customWidth="1"/>
    <col min="20" max="20" width="8.85546875" style="65" hidden="1" customWidth="1"/>
    <col min="21" max="23" width="11.140625" style="65" customWidth="1"/>
    <col min="24" max="25" width="11.140625" style="65" hidden="1" customWidth="1"/>
    <col min="26" max="16384" width="8.85546875" style="65"/>
  </cols>
  <sheetData>
    <row r="1" spans="1:25" ht="155.25" customHeight="1">
      <c r="C1" s="65"/>
      <c r="D1" s="65"/>
    </row>
    <row r="2" spans="1:25" ht="29.25" customHeight="1">
      <c r="B2" s="68"/>
      <c r="C2" s="657" t="s">
        <v>345</v>
      </c>
      <c r="D2" s="657"/>
      <c r="E2" s="657"/>
      <c r="F2" s="657"/>
      <c r="G2" s="657"/>
      <c r="H2" s="657"/>
      <c r="I2" s="657"/>
      <c r="J2" s="657"/>
      <c r="K2" s="657"/>
      <c r="L2" s="657"/>
      <c r="M2" s="657"/>
      <c r="N2" s="657"/>
      <c r="O2" s="657"/>
      <c r="P2" s="657"/>
      <c r="Q2" s="657"/>
      <c r="R2" s="657"/>
      <c r="S2" s="657"/>
      <c r="T2" s="657"/>
      <c r="U2" s="657"/>
    </row>
    <row r="3" spans="1:25" ht="8.25" customHeight="1" outlineLevel="1">
      <c r="B3" s="68"/>
      <c r="C3" s="126"/>
      <c r="D3" s="126"/>
      <c r="E3" s="126"/>
      <c r="F3" s="126"/>
      <c r="G3" s="126"/>
      <c r="H3" s="126"/>
      <c r="I3" s="126"/>
      <c r="J3" s="498"/>
      <c r="K3" s="498"/>
      <c r="L3" s="498"/>
      <c r="M3" s="498"/>
      <c r="N3" s="126"/>
      <c r="O3" s="126"/>
      <c r="P3" s="126"/>
      <c r="Q3" s="126"/>
      <c r="R3" s="126"/>
    </row>
    <row r="4" spans="1:25" ht="9" hidden="1" customHeight="1" outlineLevel="1">
      <c r="C4" s="65"/>
      <c r="D4" s="374"/>
      <c r="E4" s="375"/>
      <c r="F4" s="375"/>
      <c r="G4" s="375"/>
      <c r="H4" s="375"/>
      <c r="I4" s="375"/>
      <c r="J4" s="375"/>
      <c r="K4" s="375"/>
      <c r="L4" s="375"/>
      <c r="M4" s="375"/>
      <c r="N4" s="375"/>
      <c r="O4" s="375"/>
      <c r="P4" s="375"/>
      <c r="Q4" s="375"/>
      <c r="R4" s="375"/>
      <c r="S4" s="376"/>
    </row>
    <row r="5" spans="1:25" ht="80.25" customHeight="1" outlineLevel="1">
      <c r="D5" s="359" t="s">
        <v>395</v>
      </c>
      <c r="E5" s="69"/>
      <c r="F5" s="750" t="s">
        <v>493</v>
      </c>
      <c r="G5" s="750"/>
      <c r="H5" s="750"/>
      <c r="I5" s="750"/>
      <c r="J5" s="750"/>
      <c r="K5" s="750"/>
      <c r="L5" s="750"/>
      <c r="M5" s="750"/>
      <c r="N5" s="750"/>
      <c r="O5" s="750"/>
      <c r="P5" s="750"/>
      <c r="Q5" s="750"/>
      <c r="R5" s="750"/>
      <c r="S5" s="750"/>
    </row>
    <row r="6" spans="1:25" ht="14.25" customHeight="1" outlineLevel="1">
      <c r="D6" s="374"/>
      <c r="E6" s="69"/>
      <c r="F6" s="167" t="s">
        <v>486</v>
      </c>
      <c r="G6" s="69"/>
      <c r="H6" s="163"/>
      <c r="I6" s="163"/>
      <c r="J6" s="163"/>
      <c r="K6" s="163"/>
      <c r="L6" s="163"/>
      <c r="M6" s="163"/>
      <c r="N6" s="163"/>
      <c r="O6" s="163"/>
      <c r="P6" s="282"/>
      <c r="Q6" s="163"/>
      <c r="R6" s="163"/>
      <c r="S6" s="69"/>
    </row>
    <row r="7" spans="1:25" ht="6.75" hidden="1" customHeight="1" outlineLevel="1">
      <c r="D7" s="374"/>
      <c r="E7" s="69"/>
      <c r="F7" s="167"/>
      <c r="G7" s="69"/>
      <c r="H7" s="163"/>
      <c r="I7" s="163"/>
      <c r="J7" s="163"/>
      <c r="K7" s="163"/>
      <c r="L7" s="163"/>
      <c r="M7" s="163"/>
      <c r="N7" s="163"/>
      <c r="O7" s="163"/>
      <c r="P7" s="282"/>
      <c r="Q7" s="163"/>
      <c r="R7" s="163"/>
      <c r="S7" s="69"/>
    </row>
    <row r="8" spans="1:25" outlineLevel="1">
      <c r="A8" s="124"/>
      <c r="D8" s="82"/>
      <c r="F8" s="163" t="s">
        <v>255</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333</v>
      </c>
      <c r="E10" s="62"/>
      <c r="F10" s="716" t="s">
        <v>359</v>
      </c>
      <c r="G10" s="716"/>
      <c r="H10" s="205"/>
      <c r="I10" s="163"/>
      <c r="J10" s="163"/>
      <c r="K10" s="163"/>
      <c r="L10" s="163"/>
      <c r="M10" s="163"/>
      <c r="N10" s="163"/>
      <c r="O10" s="163"/>
      <c r="P10" s="164"/>
      <c r="Q10" s="163"/>
      <c r="R10" s="163"/>
      <c r="U10" s="62"/>
    </row>
    <row r="11" spans="1:25" ht="16.5" customHeight="1" outlineLevel="1">
      <c r="A11" s="124"/>
      <c r="D11" s="62"/>
      <c r="E11" s="62"/>
      <c r="F11" s="734" t="s">
        <v>334</v>
      </c>
      <c r="G11" s="734"/>
      <c r="H11" s="734"/>
      <c r="I11" s="163"/>
      <c r="J11" s="163"/>
      <c r="K11" s="163"/>
      <c r="L11" s="163"/>
      <c r="M11" s="163"/>
      <c r="N11" s="163"/>
      <c r="O11" s="164"/>
      <c r="P11" s="163"/>
      <c r="Q11" s="163"/>
    </row>
    <row r="12" spans="1:25" ht="12.75" customHeight="1">
      <c r="A12" s="124"/>
    </row>
    <row r="13" spans="1:25" ht="21" customHeight="1">
      <c r="A13" s="124"/>
      <c r="C13" s="555" t="s">
        <v>535</v>
      </c>
    </row>
    <row r="14" spans="1:25" ht="15" hidden="1">
      <c r="A14" s="124"/>
      <c r="C14" s="166" t="s">
        <v>481</v>
      </c>
    </row>
    <row r="15" spans="1:25" ht="11.25" hidden="1" customHeight="1">
      <c r="A15" s="124"/>
    </row>
    <row r="16" spans="1:25" ht="15" hidden="1" customHeight="1">
      <c r="A16" s="124"/>
      <c r="C16" s="233" t="s">
        <v>21</v>
      </c>
      <c r="D16" s="722" t="s">
        <v>356</v>
      </c>
      <c r="E16" s="724"/>
      <c r="F16" s="724"/>
      <c r="G16" s="724"/>
      <c r="H16" s="724"/>
      <c r="I16" s="724"/>
      <c r="J16" s="724"/>
      <c r="K16" s="724"/>
      <c r="L16" s="724"/>
      <c r="M16" s="724"/>
      <c r="O16" s="304" t="s">
        <v>21</v>
      </c>
      <c r="P16" s="748" t="s">
        <v>355</v>
      </c>
      <c r="Q16" s="749"/>
      <c r="R16" s="749"/>
      <c r="S16" s="749"/>
      <c r="T16" s="749"/>
      <c r="U16" s="749"/>
      <c r="V16" s="749"/>
      <c r="W16" s="749"/>
      <c r="X16" s="749"/>
      <c r="Y16" s="749"/>
    </row>
    <row r="17" spans="1:25" ht="15" hidden="1" customHeight="1">
      <c r="A17" s="43"/>
      <c r="C17" s="233"/>
      <c r="D17" s="168">
        <v>2011</v>
      </c>
      <c r="E17" s="168">
        <v>2012</v>
      </c>
      <c r="F17" s="168">
        <v>2013</v>
      </c>
      <c r="G17" s="168">
        <v>2014</v>
      </c>
      <c r="H17" s="501">
        <v>2015</v>
      </c>
      <c r="I17" s="501">
        <v>2016</v>
      </c>
      <c r="J17" s="501">
        <v>2017</v>
      </c>
      <c r="K17" s="501">
        <v>2018</v>
      </c>
      <c r="L17" s="501">
        <v>2019</v>
      </c>
      <c r="M17" s="501">
        <v>2020</v>
      </c>
      <c r="O17" s="303"/>
      <c r="P17" s="168">
        <v>2011</v>
      </c>
      <c r="Q17" s="168">
        <v>2012</v>
      </c>
      <c r="R17" s="168">
        <v>2013</v>
      </c>
      <c r="S17" s="168">
        <v>2014</v>
      </c>
      <c r="T17" s="501">
        <v>2015</v>
      </c>
      <c r="U17" s="501">
        <v>2016</v>
      </c>
      <c r="V17" s="501">
        <v>2017</v>
      </c>
      <c r="W17" s="501">
        <v>2018</v>
      </c>
      <c r="X17" s="501">
        <v>2019</v>
      </c>
      <c r="Y17" s="501">
        <v>2020</v>
      </c>
    </row>
    <row r="18" spans="1:25" ht="15" hidden="1" customHeight="1">
      <c r="A18" s="43"/>
      <c r="C18" s="149" t="s">
        <v>22</v>
      </c>
      <c r="D18" s="206"/>
      <c r="E18" s="206"/>
      <c r="F18" s="206"/>
      <c r="G18" s="206"/>
      <c r="H18" s="206"/>
      <c r="I18" s="206"/>
      <c r="J18" s="206"/>
      <c r="K18" s="206"/>
      <c r="L18" s="206"/>
      <c r="M18" s="206"/>
      <c r="O18" s="149" t="s">
        <v>22</v>
      </c>
      <c r="P18" s="206"/>
      <c r="Q18" s="206"/>
      <c r="R18" s="206"/>
      <c r="S18" s="206"/>
      <c r="T18" s="206"/>
      <c r="U18" s="206"/>
      <c r="V18" s="206"/>
      <c r="W18" s="206"/>
      <c r="X18" s="206"/>
      <c r="Y18" s="206"/>
    </row>
    <row r="19" spans="1:25" hidden="1">
      <c r="A19" s="43"/>
      <c r="C19" s="150" t="s">
        <v>32</v>
      </c>
      <c r="D19" s="151" t="s">
        <v>24</v>
      </c>
      <c r="E19" s="206"/>
      <c r="F19" s="206"/>
      <c r="G19" s="206"/>
      <c r="H19" s="206"/>
      <c r="I19" s="206"/>
      <c r="J19" s="206"/>
      <c r="K19" s="206"/>
      <c r="L19" s="206"/>
      <c r="M19" s="206"/>
      <c r="O19" s="150" t="s">
        <v>32</v>
      </c>
      <c r="P19" s="151"/>
      <c r="Q19" s="206"/>
      <c r="R19" s="206"/>
      <c r="S19" s="206"/>
      <c r="T19" s="206"/>
      <c r="U19" s="206"/>
      <c r="V19" s="206"/>
      <c r="W19" s="206"/>
      <c r="X19" s="206"/>
      <c r="Y19" s="206"/>
    </row>
    <row r="20" spans="1:25" ht="15" hidden="1" customHeight="1">
      <c r="A20" s="43"/>
      <c r="C20" s="149" t="s">
        <v>200</v>
      </c>
      <c r="D20" s="151" t="s">
        <v>24</v>
      </c>
      <c r="E20" s="151"/>
      <c r="F20" s="206"/>
      <c r="G20" s="206"/>
      <c r="H20" s="206"/>
      <c r="I20" s="206"/>
      <c r="J20" s="206"/>
      <c r="K20" s="206"/>
      <c r="L20" s="206"/>
      <c r="M20" s="206"/>
      <c r="O20" s="149" t="s">
        <v>200</v>
      </c>
      <c r="P20" s="151"/>
      <c r="Q20" s="151"/>
      <c r="R20" s="206"/>
      <c r="S20" s="206"/>
      <c r="T20" s="206"/>
      <c r="U20" s="206"/>
      <c r="V20" s="206"/>
      <c r="W20" s="206"/>
      <c r="X20" s="206"/>
      <c r="Y20" s="206"/>
    </row>
    <row r="21" spans="1:25" ht="15" hidden="1" customHeight="1">
      <c r="A21" s="43"/>
      <c r="C21" s="149" t="s">
        <v>201</v>
      </c>
      <c r="D21" s="151"/>
      <c r="E21" s="151"/>
      <c r="F21" s="151"/>
      <c r="G21" s="206"/>
      <c r="H21" s="206"/>
      <c r="I21" s="206"/>
      <c r="J21" s="206"/>
      <c r="K21" s="206"/>
      <c r="L21" s="206"/>
      <c r="M21" s="206"/>
      <c r="O21" s="149" t="s">
        <v>201</v>
      </c>
      <c r="P21" s="151"/>
      <c r="Q21" s="151"/>
      <c r="R21" s="151"/>
      <c r="S21" s="206"/>
      <c r="T21" s="206"/>
      <c r="U21" s="206"/>
      <c r="V21" s="206"/>
      <c r="W21" s="206"/>
      <c r="X21" s="206"/>
      <c r="Y21" s="206"/>
    </row>
    <row r="22" spans="1:25" ht="15" hidden="1" customHeight="1">
      <c r="A22" s="43"/>
      <c r="C22" s="1"/>
      <c r="D22" s="1"/>
      <c r="E22" s="1"/>
      <c r="F22" s="1"/>
      <c r="G22" s="1"/>
      <c r="P22" s="68"/>
      <c r="Q22" s="68"/>
      <c r="R22" s="68"/>
      <c r="S22" s="68"/>
      <c r="W22" s="152"/>
    </row>
    <row r="23" spans="1:25" ht="15" hidden="1" customHeight="1">
      <c r="A23" s="43"/>
      <c r="C23" s="233" t="s">
        <v>21</v>
      </c>
      <c r="D23" s="748" t="s">
        <v>44</v>
      </c>
      <c r="E23" s="749"/>
      <c r="F23" s="749"/>
      <c r="G23" s="749"/>
      <c r="H23" s="749"/>
      <c r="I23" s="749"/>
      <c r="J23" s="749"/>
      <c r="K23" s="749"/>
      <c r="L23" s="749"/>
      <c r="M23" s="749"/>
      <c r="O23" s="306" t="s">
        <v>21</v>
      </c>
      <c r="P23" s="722" t="s">
        <v>258</v>
      </c>
      <c r="Q23" s="724"/>
      <c r="R23" s="724"/>
      <c r="S23" s="724"/>
      <c r="T23" s="724"/>
      <c r="U23" s="724"/>
      <c r="V23" s="724"/>
      <c r="W23" s="724"/>
      <c r="X23" s="724"/>
      <c r="Y23" s="724"/>
    </row>
    <row r="24" spans="1:25" ht="15" hidden="1" customHeight="1">
      <c r="A24" s="43"/>
      <c r="C24" s="233"/>
      <c r="D24" s="296">
        <v>2011</v>
      </c>
      <c r="E24" s="296">
        <v>2012</v>
      </c>
      <c r="F24" s="296">
        <v>2013</v>
      </c>
      <c r="G24" s="296">
        <v>2014</v>
      </c>
      <c r="H24" s="501">
        <v>2015</v>
      </c>
      <c r="I24" s="501">
        <v>2016</v>
      </c>
      <c r="J24" s="501">
        <v>2017</v>
      </c>
      <c r="K24" s="501">
        <v>2018</v>
      </c>
      <c r="L24" s="501">
        <v>2019</v>
      </c>
      <c r="M24" s="501">
        <v>2020</v>
      </c>
      <c r="O24" s="305"/>
      <c r="P24" s="296">
        <v>2011</v>
      </c>
      <c r="Q24" s="296">
        <v>2012</v>
      </c>
      <c r="R24" s="296">
        <v>2013</v>
      </c>
      <c r="S24" s="296">
        <v>2014</v>
      </c>
      <c r="T24" s="296">
        <v>2015</v>
      </c>
      <c r="U24" s="296">
        <v>2016</v>
      </c>
      <c r="V24" s="296">
        <v>2017</v>
      </c>
      <c r="W24" s="296">
        <v>2018</v>
      </c>
      <c r="X24" s="296">
        <v>2019</v>
      </c>
      <c r="Y24" s="296">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07">
        <v>2011</v>
      </c>
      <c r="P25" s="508"/>
      <c r="Q25" s="510" t="e">
        <f>Q18/$P$18</f>
        <v>#DIV/0!</v>
      </c>
      <c r="R25" s="510" t="e">
        <f>R18/$P$18</f>
        <v>#DIV/0!</v>
      </c>
      <c r="S25" s="510" t="e">
        <f>S18/$P$18</f>
        <v>#DIV/0!</v>
      </c>
      <c r="T25" s="510" t="e">
        <f t="shared" ref="T25:X25" si="2">T18/$P$18</f>
        <v>#DIV/0!</v>
      </c>
      <c r="U25" s="510" t="e">
        <f>U18/$P$18</f>
        <v>#DIV/0!</v>
      </c>
      <c r="V25" s="510" t="e">
        <f t="shared" si="2"/>
        <v>#DIV/0!</v>
      </c>
      <c r="W25" s="510" t="e">
        <f>W18/$P$18</f>
        <v>#DIV/0!</v>
      </c>
      <c r="X25" s="510" t="e">
        <f t="shared" si="2"/>
        <v>#DIV/0!</v>
      </c>
      <c r="Y25" s="510"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07">
        <v>2012</v>
      </c>
      <c r="P26" s="508"/>
      <c r="Q26" s="511"/>
      <c r="R26" s="510" t="e">
        <f>R19/$Q$19</f>
        <v>#DIV/0!</v>
      </c>
      <c r="S26" s="510" t="e">
        <f>S19/$Q$19</f>
        <v>#DIV/0!</v>
      </c>
      <c r="T26" s="510" t="e">
        <f t="shared" ref="T26:X26" si="4">T19/$Q$19</f>
        <v>#DIV/0!</v>
      </c>
      <c r="U26" s="510" t="e">
        <f>U19/$Q$19</f>
        <v>#DIV/0!</v>
      </c>
      <c r="V26" s="510" t="e">
        <f t="shared" si="4"/>
        <v>#DIV/0!</v>
      </c>
      <c r="W26" s="510" t="e">
        <f>W19/$Q$19</f>
        <v>#DIV/0!</v>
      </c>
      <c r="X26" s="510" t="e">
        <f t="shared" si="4"/>
        <v>#DIV/0!</v>
      </c>
      <c r="Y26" s="510" t="e">
        <f>Y19/$Q$19</f>
        <v>#DIV/0!</v>
      </c>
    </row>
    <row r="27" spans="1:25" ht="16.5" hidden="1" customHeight="1">
      <c r="A27" s="43"/>
      <c r="C27" s="507">
        <v>2013</v>
      </c>
      <c r="D27" s="508"/>
      <c r="E27" s="508"/>
      <c r="F27" s="509"/>
      <c r="G27" s="510" t="e">
        <f>G20/$F$20</f>
        <v>#DIV/0!</v>
      </c>
      <c r="H27" s="510" t="e">
        <f>H20/$F$20</f>
        <v>#DIV/0!</v>
      </c>
      <c r="I27" s="510" t="e">
        <f t="shared" ref="I27:M27" si="5">I20/$F$20</f>
        <v>#DIV/0!</v>
      </c>
      <c r="J27" s="510" t="e">
        <f t="shared" si="5"/>
        <v>#DIV/0!</v>
      </c>
      <c r="K27" s="510" t="e">
        <f t="shared" si="5"/>
        <v>#DIV/0!</v>
      </c>
      <c r="L27" s="510" t="e">
        <f t="shared" si="5"/>
        <v>#DIV/0!</v>
      </c>
      <c r="M27" s="510" t="e">
        <f t="shared" si="5"/>
        <v>#DIV/0!</v>
      </c>
      <c r="O27" s="507">
        <v>2013</v>
      </c>
      <c r="P27" s="508"/>
      <c r="Q27" s="508"/>
      <c r="R27" s="509"/>
      <c r="S27" s="510" t="e">
        <f>S20/$R$20</f>
        <v>#DIV/0!</v>
      </c>
      <c r="T27" s="510" t="e">
        <f t="shared" ref="T27:Y27" si="6">T20/$R$20</f>
        <v>#DIV/0!</v>
      </c>
      <c r="U27" s="510" t="e">
        <f t="shared" si="6"/>
        <v>#DIV/0!</v>
      </c>
      <c r="V27" s="510" t="e">
        <f t="shared" si="6"/>
        <v>#DIV/0!</v>
      </c>
      <c r="W27" s="510" t="e">
        <f t="shared" si="6"/>
        <v>#DIV/0!</v>
      </c>
      <c r="X27" s="510" t="e">
        <f t="shared" si="6"/>
        <v>#DIV/0!</v>
      </c>
      <c r="Y27" s="510" t="e">
        <f t="shared" si="6"/>
        <v>#DIV/0!</v>
      </c>
    </row>
    <row r="28" spans="1:25" ht="16.5" hidden="1" customHeight="1">
      <c r="A28" s="43"/>
      <c r="C28" s="507">
        <v>2014</v>
      </c>
      <c r="D28" s="508"/>
      <c r="E28" s="508"/>
      <c r="F28" s="509"/>
      <c r="G28" s="510"/>
      <c r="H28" s="31" t="e">
        <f t="shared" ref="H28:M28" si="7">H21/$G$21</f>
        <v>#DIV/0!</v>
      </c>
      <c r="I28" s="31" t="e">
        <f t="shared" si="7"/>
        <v>#DIV/0!</v>
      </c>
      <c r="J28" s="31" t="e">
        <f t="shared" si="7"/>
        <v>#DIV/0!</v>
      </c>
      <c r="K28" s="31" t="e">
        <f t="shared" si="7"/>
        <v>#DIV/0!</v>
      </c>
      <c r="L28" s="31" t="e">
        <f t="shared" si="7"/>
        <v>#DIV/0!</v>
      </c>
      <c r="M28" s="31" t="e">
        <f t="shared" si="7"/>
        <v>#DIV/0!</v>
      </c>
      <c r="O28" s="507">
        <v>2014</v>
      </c>
      <c r="P28" s="508"/>
      <c r="Q28" s="508"/>
      <c r="R28" s="509"/>
      <c r="S28" s="510"/>
      <c r="T28" s="513" t="e">
        <f>T21/$S$21</f>
        <v>#DIV/0!</v>
      </c>
      <c r="U28" s="513" t="e">
        <f t="shared" ref="U28:X28" si="8">U21/$S$21</f>
        <v>#DIV/0!</v>
      </c>
      <c r="V28" s="513" t="e">
        <f t="shared" si="8"/>
        <v>#DIV/0!</v>
      </c>
      <c r="W28" s="513" t="e">
        <f t="shared" si="8"/>
        <v>#DIV/0!</v>
      </c>
      <c r="X28" s="513" t="e">
        <f t="shared" si="8"/>
        <v>#DIV/0!</v>
      </c>
      <c r="Y28" s="513" t="e">
        <f>Y21/$S$21</f>
        <v>#DIV/0!</v>
      </c>
    </row>
    <row r="29" spans="1:25" ht="9" hidden="1" customHeight="1">
      <c r="A29" s="43"/>
      <c r="C29" s="32"/>
      <c r="D29" s="292"/>
      <c r="E29" s="292"/>
      <c r="F29" s="293"/>
      <c r="G29" s="294"/>
      <c r="O29" s="32"/>
      <c r="P29" s="292"/>
      <c r="Q29" s="292"/>
      <c r="R29" s="293"/>
      <c r="S29" s="294"/>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53" t="s">
        <v>21</v>
      </c>
      <c r="D33" s="721" t="s">
        <v>356</v>
      </c>
      <c r="E33" s="723"/>
      <c r="F33" s="723"/>
      <c r="G33" s="723"/>
      <c r="H33" s="723"/>
      <c r="I33" s="752"/>
      <c r="J33" s="148"/>
      <c r="K33" s="148"/>
      <c r="L33" s="148"/>
      <c r="M33" s="148"/>
      <c r="N33" s="153"/>
      <c r="O33" s="755" t="s">
        <v>21</v>
      </c>
      <c r="P33" s="756" t="s">
        <v>355</v>
      </c>
      <c r="Q33" s="757"/>
      <c r="R33" s="757"/>
      <c r="S33" s="757"/>
      <c r="T33" s="757"/>
      <c r="U33" s="757"/>
      <c r="V33" s="758"/>
      <c r="W33" s="153"/>
    </row>
    <row r="34" spans="1:24" ht="14.25" hidden="1" customHeight="1">
      <c r="C34" s="754"/>
      <c r="D34" s="168">
        <v>2015</v>
      </c>
      <c r="E34" s="168">
        <v>2016</v>
      </c>
      <c r="F34" s="168">
        <v>2017</v>
      </c>
      <c r="G34" s="168">
        <v>2018</v>
      </c>
      <c r="H34" s="170">
        <v>2019</v>
      </c>
      <c r="I34" s="168">
        <v>2020</v>
      </c>
      <c r="J34" s="148"/>
      <c r="K34" s="148"/>
      <c r="L34" s="148"/>
      <c r="M34" s="148"/>
      <c r="N34" s="154"/>
      <c r="O34" s="755"/>
      <c r="P34" s="169"/>
      <c r="Q34" s="169">
        <v>2015</v>
      </c>
      <c r="R34" s="169">
        <v>2016</v>
      </c>
      <c r="S34" s="169">
        <v>2017</v>
      </c>
      <c r="T34" s="169">
        <v>2018</v>
      </c>
      <c r="U34" s="169">
        <v>2019</v>
      </c>
      <c r="V34" s="169">
        <v>2020</v>
      </c>
      <c r="W34" s="155"/>
    </row>
    <row r="35" spans="1:24" ht="18.75" hidden="1">
      <c r="C35" s="156" t="s">
        <v>212</v>
      </c>
      <c r="D35" s="207"/>
      <c r="E35" s="208"/>
      <c r="F35" s="208"/>
      <c r="G35" s="208"/>
      <c r="H35" s="208"/>
      <c r="I35" s="208"/>
      <c r="J35" s="148"/>
      <c r="K35" s="148"/>
      <c r="L35" s="148"/>
      <c r="M35" s="148"/>
      <c r="N35" s="157"/>
      <c r="O35" s="156" t="s">
        <v>212</v>
      </c>
      <c r="P35" s="158"/>
      <c r="Q35" s="209"/>
      <c r="R35" s="209"/>
      <c r="S35" s="209"/>
      <c r="T35" s="209"/>
      <c r="U35" s="209"/>
      <c r="V35" s="209"/>
      <c r="W35" s="159"/>
    </row>
    <row r="36" spans="1:24" ht="18.75" hidden="1">
      <c r="C36" s="156" t="s">
        <v>213</v>
      </c>
      <c r="D36" s="160"/>
      <c r="E36" s="208"/>
      <c r="F36" s="208"/>
      <c r="G36" s="208"/>
      <c r="H36" s="208"/>
      <c r="I36" s="208"/>
      <c r="J36" s="148"/>
      <c r="K36" s="148"/>
      <c r="L36" s="148"/>
      <c r="M36" s="148"/>
      <c r="N36" s="157"/>
      <c r="O36" s="156" t="s">
        <v>213</v>
      </c>
      <c r="P36" s="158"/>
      <c r="Q36" s="161"/>
      <c r="R36" s="209"/>
      <c r="S36" s="209"/>
      <c r="T36" s="209"/>
      <c r="U36" s="209"/>
      <c r="V36" s="209"/>
      <c r="W36" s="159"/>
    </row>
    <row r="37" spans="1:24" ht="18.75" hidden="1">
      <c r="C37" s="156" t="s">
        <v>214</v>
      </c>
      <c r="D37" s="160"/>
      <c r="E37" s="160"/>
      <c r="F37" s="208"/>
      <c r="G37" s="208"/>
      <c r="H37" s="208"/>
      <c r="I37" s="208"/>
      <c r="J37" s="148"/>
      <c r="K37" s="148"/>
      <c r="L37" s="148"/>
      <c r="M37" s="148"/>
      <c r="N37" s="157"/>
      <c r="O37" s="156" t="s">
        <v>214</v>
      </c>
      <c r="P37" s="158"/>
      <c r="Q37" s="161"/>
      <c r="R37" s="161"/>
      <c r="S37" s="209"/>
      <c r="T37" s="209"/>
      <c r="U37" s="209"/>
      <c r="V37" s="209"/>
      <c r="W37" s="159"/>
    </row>
    <row r="38" spans="1:24" ht="18.75" hidden="1">
      <c r="C38" s="156" t="s">
        <v>215</v>
      </c>
      <c r="D38" s="160"/>
      <c r="E38" s="160"/>
      <c r="F38" s="160"/>
      <c r="G38" s="208"/>
      <c r="H38" s="208"/>
      <c r="I38" s="208"/>
      <c r="J38" s="148"/>
      <c r="K38" s="148"/>
      <c r="L38" s="148"/>
      <c r="M38" s="148"/>
      <c r="N38" s="157"/>
      <c r="O38" s="156" t="s">
        <v>215</v>
      </c>
      <c r="P38" s="158"/>
      <c r="Q38" s="161"/>
      <c r="R38" s="161"/>
      <c r="S38" s="161"/>
      <c r="T38" s="209"/>
      <c r="U38" s="209"/>
      <c r="V38" s="209"/>
      <c r="W38" s="159"/>
    </row>
    <row r="39" spans="1:24" ht="18.75" hidden="1">
      <c r="C39" s="156" t="s">
        <v>216</v>
      </c>
      <c r="D39" s="160"/>
      <c r="E39" s="160"/>
      <c r="F39" s="160"/>
      <c r="G39" s="160"/>
      <c r="H39" s="208"/>
      <c r="I39" s="208"/>
      <c r="J39" s="148"/>
      <c r="K39" s="148"/>
      <c r="L39" s="148"/>
      <c r="M39" s="148"/>
      <c r="N39" s="157"/>
      <c r="O39" s="156" t="s">
        <v>216</v>
      </c>
      <c r="P39" s="158"/>
      <c r="Q39" s="161"/>
      <c r="R39" s="161"/>
      <c r="S39" s="161"/>
      <c r="T39" s="161"/>
      <c r="U39" s="209"/>
      <c r="V39" s="209"/>
      <c r="W39" s="159"/>
    </row>
    <row r="40" spans="1:24" ht="18.75" hidden="1">
      <c r="C40" s="156" t="s">
        <v>217</v>
      </c>
      <c r="D40" s="160"/>
      <c r="E40" s="160"/>
      <c r="F40" s="160"/>
      <c r="G40" s="160"/>
      <c r="H40" s="160"/>
      <c r="I40" s="208"/>
      <c r="J40" s="148"/>
      <c r="K40" s="148"/>
      <c r="L40" s="148"/>
      <c r="M40" s="148"/>
      <c r="N40" s="157"/>
      <c r="O40" s="156" t="s">
        <v>217</v>
      </c>
      <c r="P40" s="158"/>
      <c r="Q40" s="161"/>
      <c r="R40" s="161"/>
      <c r="S40" s="161"/>
      <c r="T40" s="161"/>
      <c r="U40" s="161"/>
      <c r="V40" s="209"/>
      <c r="W40" s="159"/>
    </row>
    <row r="41" spans="1:24" ht="9.75" hidden="1" customHeight="1">
      <c r="D41" s="82"/>
      <c r="E41" s="82"/>
      <c r="F41" s="82"/>
      <c r="G41" s="82"/>
      <c r="H41" s="82"/>
      <c r="I41" s="82"/>
      <c r="J41" s="148"/>
      <c r="K41" s="148"/>
      <c r="L41" s="148"/>
      <c r="M41" s="148"/>
      <c r="N41" s="82"/>
    </row>
    <row r="42" spans="1:24" ht="14.25" hidden="1" customHeight="1">
      <c r="C42" s="753" t="s">
        <v>21</v>
      </c>
      <c r="D42" s="759" t="s">
        <v>44</v>
      </c>
      <c r="E42" s="760"/>
      <c r="F42" s="760"/>
      <c r="G42" s="760"/>
      <c r="H42" s="760"/>
      <c r="I42" s="761"/>
      <c r="J42" s="148"/>
      <c r="K42" s="148"/>
      <c r="L42" s="148"/>
      <c r="M42" s="148"/>
      <c r="O42" s="755" t="s">
        <v>21</v>
      </c>
      <c r="P42" s="748" t="s">
        <v>258</v>
      </c>
      <c r="Q42" s="749"/>
      <c r="R42" s="749"/>
      <c r="S42" s="749"/>
      <c r="T42" s="749"/>
      <c r="U42" s="749"/>
      <c r="V42" s="749"/>
      <c r="W42" s="155"/>
    </row>
    <row r="43" spans="1:24" ht="14.25" hidden="1" customHeight="1">
      <c r="A43" s="751"/>
      <c r="C43" s="754"/>
      <c r="D43" s="169">
        <v>2015</v>
      </c>
      <c r="E43" s="169">
        <v>2016</v>
      </c>
      <c r="F43" s="169">
        <v>2017</v>
      </c>
      <c r="G43" s="169">
        <v>2018</v>
      </c>
      <c r="H43" s="169">
        <v>2019</v>
      </c>
      <c r="I43" s="169">
        <v>2020</v>
      </c>
      <c r="J43" s="148"/>
      <c r="K43" s="148"/>
      <c r="L43" s="148"/>
      <c r="M43" s="148"/>
      <c r="O43" s="755"/>
      <c r="P43" s="169"/>
      <c r="Q43" s="169">
        <v>2015</v>
      </c>
      <c r="R43" s="169">
        <v>2016</v>
      </c>
      <c r="S43" s="169">
        <v>2017</v>
      </c>
      <c r="T43" s="169">
        <v>2018</v>
      </c>
      <c r="U43" s="169">
        <v>2019</v>
      </c>
      <c r="V43" s="171">
        <v>2020</v>
      </c>
      <c r="W43" s="155"/>
      <c r="X43" s="13"/>
    </row>
    <row r="44" spans="1:24" ht="18.75" hidden="1">
      <c r="A44" s="751"/>
      <c r="C44" s="156" t="s">
        <v>212</v>
      </c>
      <c r="D44" s="114"/>
      <c r="E44" s="490" t="e">
        <f>E35/$D$35</f>
        <v>#DIV/0!</v>
      </c>
      <c r="F44" s="490" t="e">
        <f>F35/$D$35</f>
        <v>#DIV/0!</v>
      </c>
      <c r="G44" s="490" t="e">
        <f>G35/$D$35</f>
        <v>#DIV/0!</v>
      </c>
      <c r="H44" s="490" t="e">
        <f>H35/$D$35</f>
        <v>#DIV/0!</v>
      </c>
      <c r="I44" s="490" t="e">
        <f>I35/$D$35</f>
        <v>#DIV/0!</v>
      </c>
      <c r="J44" s="148"/>
      <c r="K44" s="148"/>
      <c r="L44" s="148"/>
      <c r="M44" s="148"/>
      <c r="O44" s="156" t="s">
        <v>212</v>
      </c>
      <c r="P44" s="158"/>
      <c r="Q44" s="114"/>
      <c r="R44" s="490" t="e">
        <f>R35/$Q$35</f>
        <v>#DIV/0!</v>
      </c>
      <c r="S44" s="490" t="e">
        <f>S35/$Q$35</f>
        <v>#DIV/0!</v>
      </c>
      <c r="T44" s="490" t="e">
        <f>T35/$Q$35</f>
        <v>#DIV/0!</v>
      </c>
      <c r="U44" s="490" t="e">
        <f>U35/$Q$35</f>
        <v>#DIV/0!</v>
      </c>
      <c r="V44" s="490" t="e">
        <f>V35/$Q$35</f>
        <v>#DIV/0!</v>
      </c>
      <c r="W44" s="162"/>
      <c r="X44" s="13"/>
    </row>
    <row r="45" spans="1:24" ht="18.75" hidden="1">
      <c r="A45" s="751"/>
      <c r="C45" s="156" t="s">
        <v>213</v>
      </c>
      <c r="D45" s="114"/>
      <c r="E45" s="490"/>
      <c r="F45" s="490" t="e">
        <f>F36/$E$36</f>
        <v>#DIV/0!</v>
      </c>
      <c r="G45" s="490" t="e">
        <f>G36/$E$36</f>
        <v>#DIV/0!</v>
      </c>
      <c r="H45" s="490" t="e">
        <f>H36/$E$36</f>
        <v>#DIV/0!</v>
      </c>
      <c r="I45" s="490" t="e">
        <f>I36/$E$36</f>
        <v>#DIV/0!</v>
      </c>
      <c r="J45" s="148"/>
      <c r="K45" s="148"/>
      <c r="L45" s="148"/>
      <c r="M45" s="148"/>
      <c r="O45" s="156" t="s">
        <v>213</v>
      </c>
      <c r="P45" s="158"/>
      <c r="Q45" s="114"/>
      <c r="R45" s="490"/>
      <c r="S45" s="490" t="e">
        <f>S36/$R$36</f>
        <v>#DIV/0!</v>
      </c>
      <c r="T45" s="490" t="e">
        <f>T36/$R$36</f>
        <v>#DIV/0!</v>
      </c>
      <c r="U45" s="490" t="e">
        <f>U36/$R$36</f>
        <v>#DIV/0!</v>
      </c>
      <c r="V45" s="490" t="e">
        <f>V36/$R$36</f>
        <v>#DIV/0!</v>
      </c>
      <c r="W45" s="155"/>
      <c r="X45" s="13"/>
    </row>
    <row r="46" spans="1:24" hidden="1">
      <c r="A46" s="751"/>
      <c r="C46" s="156" t="s">
        <v>214</v>
      </c>
      <c r="D46" s="114"/>
      <c r="E46" s="490"/>
      <c r="F46" s="490"/>
      <c r="G46" s="490" t="e">
        <f>G37/$F$37</f>
        <v>#DIV/0!</v>
      </c>
      <c r="H46" s="490" t="e">
        <f>H37/$F$37</f>
        <v>#DIV/0!</v>
      </c>
      <c r="I46" s="490" t="e">
        <f>I37/$F$37</f>
        <v>#DIV/0!</v>
      </c>
      <c r="J46" s="506"/>
      <c r="K46" s="506"/>
      <c r="L46" s="506"/>
      <c r="M46" s="506"/>
      <c r="O46" s="156" t="s">
        <v>214</v>
      </c>
      <c r="P46" s="158"/>
      <c r="Q46" s="114"/>
      <c r="R46" s="490"/>
      <c r="S46" s="490"/>
      <c r="T46" s="490" t="e">
        <f>T37/$S$37</f>
        <v>#DIV/0!</v>
      </c>
      <c r="U46" s="490" t="e">
        <f>U37/$S$37</f>
        <v>#DIV/0!</v>
      </c>
      <c r="V46" s="490" t="e">
        <f>V37/$S$37</f>
        <v>#DIV/0!</v>
      </c>
      <c r="W46" s="162"/>
      <c r="X46" s="13"/>
    </row>
    <row r="47" spans="1:24" hidden="1">
      <c r="C47" s="156" t="s">
        <v>215</v>
      </c>
      <c r="D47" s="114"/>
      <c r="E47" s="490"/>
      <c r="F47" s="490"/>
      <c r="G47" s="490"/>
      <c r="H47" s="490" t="e">
        <f>H38/$G$38</f>
        <v>#DIV/0!</v>
      </c>
      <c r="I47" s="490" t="e">
        <f>I38/$G$38</f>
        <v>#DIV/0!</v>
      </c>
      <c r="J47" s="506"/>
      <c r="K47" s="506"/>
      <c r="L47" s="506"/>
      <c r="M47" s="506"/>
      <c r="O47" s="156" t="s">
        <v>215</v>
      </c>
      <c r="P47" s="158"/>
      <c r="Q47" s="114"/>
      <c r="R47" s="490"/>
      <c r="S47" s="490"/>
      <c r="T47" s="490"/>
      <c r="U47" s="490" t="e">
        <f>U38/$T$38</f>
        <v>#DIV/0!</v>
      </c>
      <c r="V47" s="490" t="e">
        <f>V38/$T$38</f>
        <v>#DIV/0!</v>
      </c>
      <c r="W47" s="155"/>
    </row>
    <row r="48" spans="1:24" hidden="1">
      <c r="C48" s="156" t="s">
        <v>216</v>
      </c>
      <c r="D48" s="114"/>
      <c r="E48" s="490"/>
      <c r="F48" s="490"/>
      <c r="G48" s="490"/>
      <c r="H48" s="490"/>
      <c r="I48" s="490" t="e">
        <f>I39/H39</f>
        <v>#DIV/0!</v>
      </c>
      <c r="J48" s="506"/>
      <c r="K48" s="506"/>
      <c r="L48" s="506"/>
      <c r="M48" s="506"/>
      <c r="O48" s="156" t="s">
        <v>216</v>
      </c>
      <c r="P48" s="158"/>
      <c r="Q48" s="114"/>
      <c r="R48" s="490"/>
      <c r="S48" s="490"/>
      <c r="T48" s="490"/>
      <c r="U48" s="490"/>
      <c r="V48" s="490" t="e">
        <f>V39/U39</f>
        <v>#DIV/0!</v>
      </c>
      <c r="W48" s="155"/>
    </row>
    <row r="49" spans="3:25" hidden="1">
      <c r="C49" s="579"/>
      <c r="D49" s="155"/>
      <c r="E49" s="506"/>
      <c r="F49" s="506"/>
      <c r="G49" s="506"/>
      <c r="H49" s="506"/>
      <c r="I49" s="506"/>
      <c r="J49" s="506"/>
      <c r="K49" s="506"/>
      <c r="L49" s="506"/>
      <c r="M49" s="506"/>
      <c r="O49" s="579"/>
      <c r="P49" s="580"/>
      <c r="Q49" s="155"/>
      <c r="R49" s="506"/>
      <c r="S49" s="506"/>
      <c r="T49" s="506"/>
      <c r="U49" s="506"/>
      <c r="V49" s="506"/>
      <c r="W49" s="155"/>
    </row>
    <row r="50" spans="3:25" hidden="1">
      <c r="C50" s="579" t="s">
        <v>516</v>
      </c>
      <c r="D50" s="155" t="s">
        <v>518</v>
      </c>
      <c r="E50" s="506"/>
      <c r="F50" s="506"/>
      <c r="G50" s="506"/>
      <c r="H50" s="506"/>
      <c r="I50" s="506"/>
      <c r="J50" s="506"/>
      <c r="K50" s="506"/>
      <c r="L50" s="506"/>
      <c r="M50" s="506"/>
      <c r="O50" s="579"/>
      <c r="P50" s="580"/>
      <c r="Q50" s="155"/>
      <c r="R50" s="506"/>
      <c r="S50" s="506"/>
      <c r="T50" s="506"/>
      <c r="U50" s="506"/>
      <c r="V50" s="506"/>
      <c r="W50" s="155"/>
    </row>
    <row r="52" spans="3:25" ht="18.75">
      <c r="C52" s="166" t="s">
        <v>503</v>
      </c>
      <c r="D52" s="518"/>
      <c r="E52" s="148"/>
      <c r="O52" s="166" t="s">
        <v>559</v>
      </c>
    </row>
    <row r="53" spans="3:25">
      <c r="C53" s="65"/>
      <c r="D53" s="65"/>
    </row>
    <row r="54" spans="3:25" ht="15">
      <c r="C54" s="740" t="s">
        <v>0</v>
      </c>
      <c r="D54" s="742" t="s">
        <v>501</v>
      </c>
      <c r="E54" s="743"/>
      <c r="F54" s="743"/>
      <c r="G54" s="743"/>
      <c r="H54" s="743"/>
      <c r="I54" s="743" t="s">
        <v>502</v>
      </c>
      <c r="J54" s="743"/>
      <c r="K54" s="743"/>
      <c r="L54" s="743"/>
      <c r="M54" s="744"/>
      <c r="O54" s="740" t="s">
        <v>0</v>
      </c>
      <c r="P54" s="737" t="s">
        <v>501</v>
      </c>
      <c r="Q54" s="738"/>
      <c r="R54" s="738"/>
      <c r="S54" s="738"/>
      <c r="T54" s="739"/>
      <c r="U54" s="737" t="s">
        <v>502</v>
      </c>
      <c r="V54" s="738"/>
      <c r="W54" s="738"/>
      <c r="X54" s="738"/>
      <c r="Y54" s="739"/>
    </row>
    <row r="55" spans="3:25" ht="51.95" customHeight="1">
      <c r="C55" s="741"/>
      <c r="D55" s="550">
        <v>2012</v>
      </c>
      <c r="E55" s="550">
        <v>2013</v>
      </c>
      <c r="F55" s="550">
        <v>2014</v>
      </c>
      <c r="G55" s="550">
        <v>2015</v>
      </c>
      <c r="H55" s="550">
        <v>2016</v>
      </c>
      <c r="I55" s="550">
        <v>2012</v>
      </c>
      <c r="J55" s="550">
        <v>2013</v>
      </c>
      <c r="K55" s="550">
        <v>2014</v>
      </c>
      <c r="L55" s="550">
        <v>2015</v>
      </c>
      <c r="M55" s="550">
        <v>2016</v>
      </c>
      <c r="O55" s="741"/>
      <c r="P55" s="547">
        <v>2012</v>
      </c>
      <c r="Q55" s="547">
        <v>2013</v>
      </c>
      <c r="R55" s="547">
        <v>2014</v>
      </c>
      <c r="S55" s="547">
        <v>2015</v>
      </c>
      <c r="T55" s="547">
        <v>2016</v>
      </c>
      <c r="U55" s="547">
        <v>2012</v>
      </c>
      <c r="V55" s="547">
        <v>2013</v>
      </c>
      <c r="W55" s="547">
        <v>2014</v>
      </c>
      <c r="X55" s="547">
        <v>2015</v>
      </c>
      <c r="Y55" s="547">
        <v>2016</v>
      </c>
    </row>
    <row r="56" spans="3:25" ht="15">
      <c r="C56" s="519" t="s">
        <v>1</v>
      </c>
      <c r="D56" s="519"/>
      <c r="E56" s="519"/>
      <c r="F56" s="519"/>
      <c r="G56" s="519"/>
      <c r="H56" s="519"/>
      <c r="I56" s="519"/>
      <c r="J56" s="519"/>
      <c r="K56" s="519"/>
      <c r="L56" s="519"/>
      <c r="M56" s="519"/>
      <c r="O56" s="519" t="s">
        <v>1</v>
      </c>
      <c r="P56" s="519"/>
      <c r="Q56" s="519"/>
      <c r="R56" s="519"/>
      <c r="S56" s="519"/>
      <c r="T56" s="519"/>
      <c r="U56" s="519"/>
      <c r="V56" s="519"/>
      <c r="W56" s="519"/>
      <c r="X56" s="519"/>
      <c r="Y56" s="519"/>
    </row>
    <row r="57" spans="3:25">
      <c r="C57" s="520" t="s">
        <v>2</v>
      </c>
      <c r="D57" s="532">
        <v>15.538079990459995</v>
      </c>
      <c r="E57" s="532">
        <v>15.538079990459995</v>
      </c>
      <c r="F57" s="532">
        <v>14.747216971344431</v>
      </c>
      <c r="G57" s="532">
        <v>9.729774408869055</v>
      </c>
      <c r="H57" s="532">
        <v>0</v>
      </c>
      <c r="I57" s="532">
        <v>106704.81344451335</v>
      </c>
      <c r="J57" s="532">
        <v>106704.81344451335</v>
      </c>
      <c r="K57" s="532">
        <v>105997.5806938015</v>
      </c>
      <c r="L57" s="532">
        <v>74002.090673131563</v>
      </c>
      <c r="M57" s="532">
        <v>0</v>
      </c>
      <c r="O57" s="567" t="s">
        <v>2</v>
      </c>
      <c r="P57" s="532">
        <v>0</v>
      </c>
      <c r="Q57" s="532">
        <v>0</v>
      </c>
      <c r="R57" s="532">
        <v>0</v>
      </c>
      <c r="S57" s="532">
        <v>0</v>
      </c>
      <c r="T57" s="532">
        <v>0</v>
      </c>
      <c r="U57" s="532">
        <v>0</v>
      </c>
      <c r="V57" s="532">
        <v>0</v>
      </c>
      <c r="W57" s="532">
        <v>0</v>
      </c>
      <c r="X57" s="532">
        <v>0</v>
      </c>
      <c r="Y57" s="532">
        <v>0</v>
      </c>
    </row>
    <row r="58" spans="3:25">
      <c r="C58" s="520" t="s">
        <v>3</v>
      </c>
      <c r="D58" s="532">
        <v>2.5844651019112206</v>
      </c>
      <c r="E58" s="532">
        <v>2.5844651019112206</v>
      </c>
      <c r="F58" s="532">
        <v>1.9527532172292676</v>
      </c>
      <c r="G58" s="532">
        <v>0</v>
      </c>
      <c r="H58" s="532">
        <v>0</v>
      </c>
      <c r="I58" s="532">
        <v>4046.7907624652967</v>
      </c>
      <c r="J58" s="532">
        <v>4046.7907624652967</v>
      </c>
      <c r="K58" s="532">
        <v>3481.8796172196744</v>
      </c>
      <c r="L58" s="532">
        <v>0</v>
      </c>
      <c r="M58" s="532">
        <v>0</v>
      </c>
      <c r="O58" s="567" t="s">
        <v>3</v>
      </c>
      <c r="P58" s="532">
        <v>0</v>
      </c>
      <c r="Q58" s="532">
        <v>0</v>
      </c>
      <c r="R58" s="532">
        <v>0</v>
      </c>
      <c r="S58" s="532">
        <v>0</v>
      </c>
      <c r="T58" s="532">
        <v>0</v>
      </c>
      <c r="U58" s="532">
        <v>0</v>
      </c>
      <c r="V58" s="532">
        <v>0</v>
      </c>
      <c r="W58" s="532">
        <v>0</v>
      </c>
      <c r="X58" s="532">
        <v>0</v>
      </c>
      <c r="Y58" s="532">
        <v>0</v>
      </c>
    </row>
    <row r="59" spans="3:25">
      <c r="C59" s="520" t="s">
        <v>4</v>
      </c>
      <c r="D59" s="532">
        <v>66.55057013533029</v>
      </c>
      <c r="E59" s="532">
        <v>66.55057013533029</v>
      </c>
      <c r="F59" s="532">
        <v>66.55057013533029</v>
      </c>
      <c r="G59" s="532">
        <v>66.55057013533029</v>
      </c>
      <c r="H59" s="532">
        <v>66.55057013533029</v>
      </c>
      <c r="I59" s="532">
        <v>133751.57913522905</v>
      </c>
      <c r="J59" s="532">
        <v>133751.57913522905</v>
      </c>
      <c r="K59" s="532">
        <v>133751.57913522905</v>
      </c>
      <c r="L59" s="532">
        <v>133751.57913522905</v>
      </c>
      <c r="M59" s="532">
        <v>133751.57913522905</v>
      </c>
      <c r="O59" s="567" t="s">
        <v>4</v>
      </c>
      <c r="P59" s="532">
        <v>-14.888396216988642</v>
      </c>
      <c r="Q59" s="532">
        <v>-14.888396216988642</v>
      </c>
      <c r="R59" s="532">
        <v>-14.888396216988642</v>
      </c>
      <c r="S59" s="532">
        <v>-14.888396216988642</v>
      </c>
      <c r="T59" s="532">
        <v>-14.888396216988642</v>
      </c>
      <c r="U59" s="532">
        <v>-29676.40876389098</v>
      </c>
      <c r="V59" s="532">
        <v>-29676.40876389098</v>
      </c>
      <c r="W59" s="532">
        <v>-29676.40876389098</v>
      </c>
      <c r="X59" s="532">
        <v>-29676.40876389098</v>
      </c>
      <c r="Y59" s="532">
        <v>-29676.40876389098</v>
      </c>
    </row>
    <row r="60" spans="3:25" ht="28.5">
      <c r="C60" s="520" t="s">
        <v>5</v>
      </c>
      <c r="D60" s="532">
        <v>7.6214403082804321</v>
      </c>
      <c r="E60" s="532">
        <v>7.6214403082804321</v>
      </c>
      <c r="F60" s="532">
        <v>7.6214403082804321</v>
      </c>
      <c r="G60" s="532">
        <v>7.1732172371439864</v>
      </c>
      <c r="H60" s="532">
        <v>6.6835524124039782</v>
      </c>
      <c r="I60" s="532">
        <v>132210.37050329306</v>
      </c>
      <c r="J60" s="532">
        <v>132210.37050329306</v>
      </c>
      <c r="K60" s="532">
        <v>132210.37050329306</v>
      </c>
      <c r="L60" s="532">
        <v>122530.1434305141</v>
      </c>
      <c r="M60" s="532">
        <v>111954.90311319265</v>
      </c>
      <c r="O60" s="567" t="s">
        <v>5</v>
      </c>
      <c r="P60" s="532">
        <v>8.5852291113987178E-2</v>
      </c>
      <c r="Q60" s="532">
        <v>8.5852291113980073E-2</v>
      </c>
      <c r="R60" s="532">
        <v>8.5852291113987178E-2</v>
      </c>
      <c r="S60" s="532">
        <v>8.5852291113975632E-2</v>
      </c>
      <c r="T60" s="532">
        <v>7.9976917669608447E-2</v>
      </c>
      <c r="U60" s="532">
        <v>1470.0066562075517</v>
      </c>
      <c r="V60" s="532">
        <v>1470.0066562076099</v>
      </c>
      <c r="W60" s="532">
        <v>1470.0066562074644</v>
      </c>
      <c r="X60" s="532">
        <v>1470.0066562074378</v>
      </c>
      <c r="Y60" s="532">
        <v>1343.1168266976661</v>
      </c>
    </row>
    <row r="61" spans="3:25">
      <c r="C61" s="520" t="s">
        <v>6</v>
      </c>
      <c r="D61" s="532">
        <v>8.9669433648911365</v>
      </c>
      <c r="E61" s="532">
        <v>8.9669433648911365</v>
      </c>
      <c r="F61" s="532">
        <v>8.9669433648911365</v>
      </c>
      <c r="G61" s="532">
        <v>8.3423544899230411</v>
      </c>
      <c r="H61" s="532">
        <v>7.6600174535443211</v>
      </c>
      <c r="I61" s="532">
        <v>156716.73987302254</v>
      </c>
      <c r="J61" s="532">
        <v>156716.73987302254</v>
      </c>
      <c r="K61" s="532">
        <v>156716.73987302254</v>
      </c>
      <c r="L61" s="532">
        <v>143227.55886881184</v>
      </c>
      <c r="M61" s="532">
        <v>128491.19682576491</v>
      </c>
      <c r="O61" s="567" t="s">
        <v>6</v>
      </c>
      <c r="P61" s="532">
        <v>0.57521475937857036</v>
      </c>
      <c r="Q61" s="532">
        <v>0.57521475937857036</v>
      </c>
      <c r="R61" s="532">
        <v>0.57521475937857036</v>
      </c>
      <c r="S61" s="532">
        <v>0.57521475937857036</v>
      </c>
      <c r="T61" s="532">
        <v>0.52599941272555406</v>
      </c>
      <c r="U61" s="532">
        <v>11643.530444796443</v>
      </c>
      <c r="V61" s="532">
        <v>11643.530444796443</v>
      </c>
      <c r="W61" s="532">
        <v>11643.530444796443</v>
      </c>
      <c r="X61" s="532">
        <v>11643.530444796443</v>
      </c>
      <c r="Y61" s="532">
        <v>10580.631719260509</v>
      </c>
    </row>
    <row r="62" spans="3:25">
      <c r="C62" s="520" t="s">
        <v>7</v>
      </c>
      <c r="D62" s="532">
        <v>0</v>
      </c>
      <c r="E62" s="532">
        <v>0</v>
      </c>
      <c r="F62" s="532">
        <v>0</v>
      </c>
      <c r="G62" s="532">
        <v>0</v>
      </c>
      <c r="H62" s="532">
        <v>0</v>
      </c>
      <c r="I62" s="532">
        <v>0</v>
      </c>
      <c r="J62" s="532">
        <v>0</v>
      </c>
      <c r="K62" s="532">
        <v>0</v>
      </c>
      <c r="L62" s="532">
        <v>0</v>
      </c>
      <c r="M62" s="532">
        <v>0</v>
      </c>
      <c r="O62" s="567" t="s">
        <v>588</v>
      </c>
      <c r="P62" s="532">
        <v>0</v>
      </c>
      <c r="Q62" s="532">
        <v>0</v>
      </c>
      <c r="R62" s="532">
        <v>0</v>
      </c>
      <c r="S62" s="532">
        <v>0</v>
      </c>
      <c r="T62" s="532">
        <v>0</v>
      </c>
      <c r="U62" s="532">
        <v>0</v>
      </c>
      <c r="V62" s="532">
        <v>0</v>
      </c>
      <c r="W62" s="532">
        <v>0</v>
      </c>
      <c r="X62" s="532">
        <v>0</v>
      </c>
      <c r="Y62" s="532">
        <v>0</v>
      </c>
    </row>
    <row r="63" spans="3:25" ht="28.5">
      <c r="C63" s="520" t="s">
        <v>61</v>
      </c>
      <c r="D63" s="532">
        <v>0</v>
      </c>
      <c r="E63" s="532">
        <v>0</v>
      </c>
      <c r="F63" s="532">
        <v>0</v>
      </c>
      <c r="G63" s="532">
        <v>0</v>
      </c>
      <c r="H63" s="532">
        <v>0</v>
      </c>
      <c r="I63" s="532">
        <v>0</v>
      </c>
      <c r="J63" s="532">
        <v>0</v>
      </c>
      <c r="K63" s="532">
        <v>0</v>
      </c>
      <c r="L63" s="532">
        <v>0</v>
      </c>
      <c r="M63" s="532">
        <v>0</v>
      </c>
      <c r="O63" s="567" t="s">
        <v>33</v>
      </c>
      <c r="P63" s="532">
        <v>0</v>
      </c>
      <c r="Q63" s="532">
        <v>0</v>
      </c>
      <c r="R63" s="532">
        <v>0</v>
      </c>
      <c r="S63" s="532">
        <v>0</v>
      </c>
      <c r="T63" s="532">
        <v>0</v>
      </c>
      <c r="U63" s="532">
        <v>0</v>
      </c>
      <c r="V63" s="532">
        <v>0</v>
      </c>
      <c r="W63" s="532">
        <v>0</v>
      </c>
      <c r="X63" s="532">
        <v>0</v>
      </c>
      <c r="Y63" s="532">
        <v>0</v>
      </c>
    </row>
    <row r="64" spans="3:25" ht="28.5">
      <c r="C64" s="520" t="s">
        <v>8</v>
      </c>
      <c r="D64" s="532">
        <v>0</v>
      </c>
      <c r="E64" s="532">
        <v>0</v>
      </c>
      <c r="F64" s="532">
        <v>0</v>
      </c>
      <c r="G64" s="532">
        <v>0</v>
      </c>
      <c r="H64" s="532">
        <v>0</v>
      </c>
      <c r="I64" s="532">
        <v>0</v>
      </c>
      <c r="J64" s="532">
        <v>0</v>
      </c>
      <c r="K64" s="532">
        <v>0</v>
      </c>
      <c r="L64" s="532">
        <v>0</v>
      </c>
      <c r="M64" s="532">
        <v>0</v>
      </c>
      <c r="O64" s="567" t="s">
        <v>8</v>
      </c>
      <c r="P64" s="532">
        <v>0</v>
      </c>
      <c r="Q64" s="532">
        <v>0</v>
      </c>
      <c r="R64" s="532">
        <v>0</v>
      </c>
      <c r="S64" s="532">
        <v>0</v>
      </c>
      <c r="T64" s="532">
        <v>0</v>
      </c>
      <c r="U64" s="532">
        <v>0</v>
      </c>
      <c r="V64" s="532">
        <v>0</v>
      </c>
      <c r="W64" s="532">
        <v>0</v>
      </c>
      <c r="X64" s="532">
        <v>0</v>
      </c>
      <c r="Y64" s="532">
        <v>0</v>
      </c>
    </row>
    <row r="65" spans="3:25" ht="28.5">
      <c r="C65" s="572" t="s">
        <v>511</v>
      </c>
      <c r="D65" s="573"/>
      <c r="E65" s="573"/>
      <c r="F65" s="573"/>
      <c r="G65" s="573"/>
      <c r="H65" s="573"/>
      <c r="I65" s="573"/>
      <c r="J65" s="573"/>
      <c r="K65" s="573"/>
      <c r="L65" s="573"/>
      <c r="M65" s="573"/>
      <c r="O65" s="577"/>
      <c r="P65" s="573"/>
      <c r="Q65" s="573"/>
      <c r="R65" s="573"/>
      <c r="S65" s="573"/>
      <c r="T65" s="573"/>
      <c r="U65" s="573"/>
      <c r="V65" s="573"/>
      <c r="W65" s="573"/>
      <c r="X65" s="573"/>
      <c r="Y65" s="573"/>
    </row>
    <row r="66" spans="3:25" ht="30">
      <c r="C66" s="576" t="s">
        <v>581</v>
      </c>
      <c r="D66" s="540">
        <f t="shared" ref="D66:M66" si="9">SUM(D57:D64)</f>
        <v>101.26149890087306</v>
      </c>
      <c r="E66" s="540">
        <f t="shared" si="9"/>
        <v>101.26149890087306</v>
      </c>
      <c r="F66" s="540">
        <f t="shared" si="9"/>
        <v>99.838923997075554</v>
      </c>
      <c r="G66" s="540">
        <f t="shared" si="9"/>
        <v>91.795916271266378</v>
      </c>
      <c r="H66" s="540">
        <f t="shared" si="9"/>
        <v>80.8941400012786</v>
      </c>
      <c r="I66" s="540">
        <f t="shared" si="9"/>
        <v>533430.29371852335</v>
      </c>
      <c r="J66" s="540">
        <f t="shared" si="9"/>
        <v>533430.29371852335</v>
      </c>
      <c r="K66" s="540">
        <f t="shared" si="9"/>
        <v>532158.14982256584</v>
      </c>
      <c r="L66" s="540">
        <f t="shared" si="9"/>
        <v>473511.37210768659</v>
      </c>
      <c r="M66" s="540">
        <f t="shared" si="9"/>
        <v>374197.6790741866</v>
      </c>
      <c r="N66" s="328"/>
      <c r="O66" s="576" t="s">
        <v>581</v>
      </c>
      <c r="P66" s="540">
        <f t="shared" ref="P66:Y66" si="10">SUM(P57:P64)</f>
        <v>-14.227329166496085</v>
      </c>
      <c r="Q66" s="540">
        <f t="shared" si="10"/>
        <v>-14.227329166496093</v>
      </c>
      <c r="R66" s="540">
        <f t="shared" si="10"/>
        <v>-14.227329166496085</v>
      </c>
      <c r="S66" s="540">
        <f t="shared" si="10"/>
        <v>-14.227329166496096</v>
      </c>
      <c r="T66" s="540">
        <f t="shared" si="10"/>
        <v>-14.28241988659348</v>
      </c>
      <c r="U66" s="540">
        <f t="shared" si="10"/>
        <v>-16562.871662886988</v>
      </c>
      <c r="V66" s="540">
        <f t="shared" si="10"/>
        <v>-16562.87166288693</v>
      </c>
      <c r="W66" s="540">
        <f t="shared" si="10"/>
        <v>-16562.871662887075</v>
      </c>
      <c r="X66" s="540">
        <f t="shared" si="10"/>
        <v>-16562.871662887097</v>
      </c>
      <c r="Y66" s="540">
        <f t="shared" si="10"/>
        <v>-17752.660217932804</v>
      </c>
    </row>
    <row r="67" spans="3:25">
      <c r="C67" s="574"/>
      <c r="D67" s="575"/>
      <c r="E67" s="575"/>
      <c r="F67" s="575"/>
      <c r="G67" s="575"/>
      <c r="H67" s="575"/>
      <c r="I67" s="575"/>
      <c r="J67" s="575"/>
      <c r="K67" s="575"/>
      <c r="L67" s="575"/>
      <c r="M67" s="575"/>
      <c r="O67" s="574"/>
      <c r="P67" s="575"/>
      <c r="Q67" s="575"/>
      <c r="R67" s="575"/>
      <c r="S67" s="575"/>
      <c r="T67" s="575"/>
      <c r="U67" s="575"/>
      <c r="V67" s="575"/>
      <c r="W67" s="575"/>
      <c r="X67" s="575"/>
      <c r="Y67" s="575"/>
    </row>
    <row r="68" spans="3:25" ht="15">
      <c r="C68" s="522" t="s">
        <v>9</v>
      </c>
      <c r="D68" s="522"/>
      <c r="E68" s="522"/>
      <c r="F68" s="522"/>
      <c r="G68" s="522"/>
      <c r="H68" s="522"/>
      <c r="I68" s="522"/>
      <c r="J68" s="522"/>
      <c r="K68" s="522"/>
      <c r="L68" s="522"/>
      <c r="M68" s="522"/>
      <c r="O68" s="522" t="s">
        <v>9</v>
      </c>
      <c r="P68" s="522"/>
      <c r="Q68" s="522"/>
      <c r="R68" s="522"/>
      <c r="S68" s="522"/>
      <c r="T68" s="522"/>
      <c r="U68" s="522"/>
      <c r="V68" s="522"/>
      <c r="W68" s="522"/>
      <c r="X68" s="522"/>
      <c r="Y68" s="522"/>
    </row>
    <row r="69" spans="3:25">
      <c r="C69" s="520" t="s">
        <v>27</v>
      </c>
      <c r="D69" s="532">
        <v>118.06418253853093</v>
      </c>
      <c r="E69" s="532">
        <v>118.06418253853093</v>
      </c>
      <c r="F69" s="532">
        <v>118.06418253853093</v>
      </c>
      <c r="G69" s="532">
        <v>118.06418253853093</v>
      </c>
      <c r="H69" s="532">
        <v>118.06418253853093</v>
      </c>
      <c r="I69" s="532">
        <v>559325.00425392983</v>
      </c>
      <c r="J69" s="532">
        <v>559325.00425392983</v>
      </c>
      <c r="K69" s="532">
        <v>559325.00425392983</v>
      </c>
      <c r="L69" s="532">
        <v>559325.00425392983</v>
      </c>
      <c r="M69" s="532">
        <v>559325.00425392983</v>
      </c>
      <c r="O69" s="567" t="s">
        <v>27</v>
      </c>
      <c r="P69" s="532">
        <v>63.610624872472698</v>
      </c>
      <c r="Q69" s="532">
        <v>63.610624872472698</v>
      </c>
      <c r="R69" s="532">
        <v>53.908522431227262</v>
      </c>
      <c r="S69" s="532">
        <v>53.908522431227262</v>
      </c>
      <c r="T69" s="532">
        <v>53.908522431227262</v>
      </c>
      <c r="U69" s="532">
        <v>251218.87458829189</v>
      </c>
      <c r="V69" s="532">
        <v>251218.87458829189</v>
      </c>
      <c r="W69" s="532">
        <v>213685.55437588287</v>
      </c>
      <c r="X69" s="532">
        <v>213685.55437588287</v>
      </c>
      <c r="Y69" s="532">
        <v>213685.55437588287</v>
      </c>
    </row>
    <row r="70" spans="3:25">
      <c r="C70" s="520" t="s">
        <v>25</v>
      </c>
      <c r="D70" s="532">
        <v>206.44159128838703</v>
      </c>
      <c r="E70" s="532">
        <v>204.50424090454399</v>
      </c>
      <c r="F70" s="532">
        <v>168.18943463136577</v>
      </c>
      <c r="G70" s="532">
        <v>167.85761369140334</v>
      </c>
      <c r="H70" s="532">
        <v>167.38776912462649</v>
      </c>
      <c r="I70" s="532">
        <v>540508.47785388969</v>
      </c>
      <c r="J70" s="532">
        <v>535097.23136091616</v>
      </c>
      <c r="K70" s="532">
        <v>428407.57625290909</v>
      </c>
      <c r="L70" s="532">
        <v>427480.76151013398</v>
      </c>
      <c r="M70" s="532">
        <v>426161.90485827718</v>
      </c>
      <c r="O70" s="567" t="s">
        <v>25</v>
      </c>
      <c r="P70" s="532">
        <v>8.2114161080282386</v>
      </c>
      <c r="Q70" s="532">
        <v>7.8035528693244363</v>
      </c>
      <c r="R70" s="532">
        <v>2.9806276794540558</v>
      </c>
      <c r="S70" s="532">
        <v>2.9806276794540558</v>
      </c>
      <c r="T70" s="532">
        <v>2.9806276794540558</v>
      </c>
      <c r="U70" s="532">
        <v>23302.889530585075</v>
      </c>
      <c r="V70" s="532">
        <v>22163.679742590644</v>
      </c>
      <c r="W70" s="532">
        <v>8692.6849048938275</v>
      </c>
      <c r="X70" s="532">
        <v>8692.6849048938275</v>
      </c>
      <c r="Y70" s="532">
        <v>8692.6849048938275</v>
      </c>
    </row>
    <row r="71" spans="3:25">
      <c r="C71" s="520" t="s">
        <v>28</v>
      </c>
      <c r="D71" s="532">
        <v>0</v>
      </c>
      <c r="E71" s="532">
        <v>0</v>
      </c>
      <c r="F71" s="532">
        <v>0</v>
      </c>
      <c r="G71" s="532">
        <v>0</v>
      </c>
      <c r="H71" s="532">
        <v>0</v>
      </c>
      <c r="I71" s="532">
        <v>0</v>
      </c>
      <c r="J71" s="532">
        <v>0</v>
      </c>
      <c r="K71" s="532">
        <v>0</v>
      </c>
      <c r="L71" s="532">
        <v>0</v>
      </c>
      <c r="M71" s="532">
        <v>0</v>
      </c>
      <c r="O71" s="567" t="s">
        <v>28</v>
      </c>
      <c r="P71" s="532">
        <v>0</v>
      </c>
      <c r="Q71" s="532">
        <v>0</v>
      </c>
      <c r="R71" s="532">
        <v>0</v>
      </c>
      <c r="S71" s="532">
        <v>0</v>
      </c>
      <c r="T71" s="532">
        <v>0</v>
      </c>
      <c r="U71" s="532">
        <v>0</v>
      </c>
      <c r="V71" s="532">
        <v>0</v>
      </c>
      <c r="W71" s="532">
        <v>0</v>
      </c>
      <c r="X71" s="532">
        <v>0</v>
      </c>
      <c r="Y71" s="532">
        <v>0</v>
      </c>
    </row>
    <row r="72" spans="3:25">
      <c r="C72" s="520" t="s">
        <v>29</v>
      </c>
      <c r="D72" s="532">
        <v>0</v>
      </c>
      <c r="E72" s="532">
        <v>0</v>
      </c>
      <c r="F72" s="532">
        <v>0</v>
      </c>
      <c r="G72" s="532">
        <v>0</v>
      </c>
      <c r="H72" s="532">
        <v>0</v>
      </c>
      <c r="I72" s="532">
        <v>0</v>
      </c>
      <c r="J72" s="532">
        <v>0</v>
      </c>
      <c r="K72" s="532">
        <v>0</v>
      </c>
      <c r="L72" s="532">
        <v>0</v>
      </c>
      <c r="M72" s="532">
        <v>0</v>
      </c>
      <c r="O72" s="567" t="s">
        <v>29</v>
      </c>
      <c r="P72" s="532">
        <v>0</v>
      </c>
      <c r="Q72" s="532">
        <v>0</v>
      </c>
      <c r="R72" s="532">
        <v>0</v>
      </c>
      <c r="S72" s="532">
        <v>0</v>
      </c>
      <c r="T72" s="532">
        <v>0</v>
      </c>
      <c r="U72" s="532">
        <v>0</v>
      </c>
      <c r="V72" s="532">
        <v>0</v>
      </c>
      <c r="W72" s="532">
        <v>0</v>
      </c>
      <c r="X72" s="532">
        <v>0</v>
      </c>
      <c r="Y72" s="532">
        <v>0</v>
      </c>
    </row>
    <row r="73" spans="3:25">
      <c r="C73" s="520" t="s">
        <v>23</v>
      </c>
      <c r="D73" s="532">
        <v>0</v>
      </c>
      <c r="E73" s="532">
        <v>0</v>
      </c>
      <c r="F73" s="532">
        <v>0</v>
      </c>
      <c r="G73" s="532">
        <v>0</v>
      </c>
      <c r="H73" s="532">
        <v>0</v>
      </c>
      <c r="I73" s="532">
        <v>0</v>
      </c>
      <c r="J73" s="532">
        <v>0</v>
      </c>
      <c r="K73" s="532">
        <v>0</v>
      </c>
      <c r="L73" s="532">
        <v>0</v>
      </c>
      <c r="M73" s="532">
        <v>0</v>
      </c>
      <c r="O73" s="567" t="s">
        <v>23</v>
      </c>
      <c r="P73" s="532">
        <v>5.4239498550079759</v>
      </c>
      <c r="Q73" s="532">
        <v>5.4239498550079759</v>
      </c>
      <c r="R73" s="532">
        <v>5.4239498550079759</v>
      </c>
      <c r="S73" s="532">
        <v>5.1771746295647825</v>
      </c>
      <c r="T73" s="532">
        <v>0</v>
      </c>
      <c r="U73" s="532">
        <v>26398.295081467957</v>
      </c>
      <c r="V73" s="532">
        <v>26398.295081467957</v>
      </c>
      <c r="W73" s="532">
        <v>26398.295081467957</v>
      </c>
      <c r="X73" s="532">
        <v>25176.254462563076</v>
      </c>
      <c r="Y73" s="532">
        <v>0</v>
      </c>
    </row>
    <row r="74" spans="3:25" ht="28.5">
      <c r="C74" s="520" t="s">
        <v>582</v>
      </c>
      <c r="D74" s="532">
        <v>0</v>
      </c>
      <c r="E74" s="532">
        <v>0</v>
      </c>
      <c r="F74" s="532">
        <v>0</v>
      </c>
      <c r="G74" s="532">
        <v>0</v>
      </c>
      <c r="H74" s="532">
        <v>0</v>
      </c>
      <c r="I74" s="532">
        <v>0</v>
      </c>
      <c r="J74" s="532">
        <v>0</v>
      </c>
      <c r="K74" s="532">
        <v>0</v>
      </c>
      <c r="L74" s="532">
        <v>0</v>
      </c>
      <c r="M74" s="532">
        <v>0</v>
      </c>
      <c r="O74" s="520" t="str">
        <f>C74</f>
        <v>Small Commercial Demand Response</v>
      </c>
      <c r="P74" s="532">
        <v>0</v>
      </c>
      <c r="Q74" s="532">
        <v>0</v>
      </c>
      <c r="R74" s="532">
        <v>0</v>
      </c>
      <c r="S74" s="532">
        <v>0</v>
      </c>
      <c r="T74" s="532">
        <v>0</v>
      </c>
      <c r="U74" s="532">
        <v>0</v>
      </c>
      <c r="V74" s="532">
        <v>0</v>
      </c>
      <c r="W74" s="532">
        <v>0</v>
      </c>
      <c r="X74" s="532">
        <v>0</v>
      </c>
      <c r="Y74" s="532">
        <v>0</v>
      </c>
    </row>
    <row r="75" spans="3:25">
      <c r="C75" s="520" t="s">
        <v>10</v>
      </c>
      <c r="D75" s="532">
        <v>0</v>
      </c>
      <c r="E75" s="532">
        <v>0</v>
      </c>
      <c r="F75" s="532">
        <v>0</v>
      </c>
      <c r="G75" s="532">
        <v>0</v>
      </c>
      <c r="H75" s="532">
        <v>0</v>
      </c>
      <c r="I75" s="532">
        <v>0</v>
      </c>
      <c r="J75" s="532">
        <v>0</v>
      </c>
      <c r="K75" s="532">
        <v>0</v>
      </c>
      <c r="L75" s="532">
        <v>0</v>
      </c>
      <c r="M75" s="532">
        <v>0</v>
      </c>
      <c r="O75" s="567" t="s">
        <v>10</v>
      </c>
      <c r="P75" s="532">
        <v>0</v>
      </c>
      <c r="Q75" s="532">
        <v>0</v>
      </c>
      <c r="R75" s="532">
        <v>0</v>
      </c>
      <c r="S75" s="532">
        <v>0</v>
      </c>
      <c r="T75" s="532">
        <v>0</v>
      </c>
      <c r="U75" s="532">
        <v>0</v>
      </c>
      <c r="V75" s="532">
        <v>0</v>
      </c>
      <c r="W75" s="532">
        <v>0</v>
      </c>
      <c r="X75" s="532">
        <v>0</v>
      </c>
      <c r="Y75" s="532">
        <v>0</v>
      </c>
    </row>
    <row r="76" spans="3:25" ht="28.5">
      <c r="C76" s="552" t="s">
        <v>511</v>
      </c>
      <c r="D76" s="532"/>
      <c r="E76" s="532"/>
      <c r="F76" s="532"/>
      <c r="G76" s="532"/>
      <c r="H76" s="532"/>
      <c r="I76" s="532"/>
      <c r="J76" s="532"/>
      <c r="K76" s="532"/>
      <c r="L76" s="532"/>
      <c r="M76" s="532"/>
      <c r="O76" s="520"/>
      <c r="P76" s="532"/>
      <c r="Q76" s="532"/>
      <c r="R76" s="532"/>
      <c r="S76" s="532"/>
      <c r="T76" s="532"/>
      <c r="U76" s="532"/>
      <c r="V76" s="532"/>
      <c r="W76" s="532"/>
      <c r="X76" s="532"/>
      <c r="Y76" s="532"/>
    </row>
    <row r="77" spans="3:25" ht="15">
      <c r="C77" s="576" t="s">
        <v>583</v>
      </c>
      <c r="D77" s="540">
        <v>324.50577382691796</v>
      </c>
      <c r="E77" s="540">
        <v>322.56842344307495</v>
      </c>
      <c r="F77" s="540">
        <v>286.2536171698967</v>
      </c>
      <c r="G77" s="540">
        <v>285.92179622993427</v>
      </c>
      <c r="H77" s="540">
        <v>285.45195166315739</v>
      </c>
      <c r="I77" s="540">
        <v>1099833.4821078195</v>
      </c>
      <c r="J77" s="540">
        <v>1094422.235614846</v>
      </c>
      <c r="K77" s="540">
        <v>987732.58050683886</v>
      </c>
      <c r="L77" s="540">
        <v>986805.76576406381</v>
      </c>
      <c r="M77" s="540">
        <v>985486.90911220701</v>
      </c>
      <c r="N77" s="328"/>
      <c r="O77" s="576" t="s">
        <v>583</v>
      </c>
      <c r="P77" s="540">
        <f t="shared" ref="P77:Y77" si="11">SUM(P69:P75)</f>
        <v>77.245990835508906</v>
      </c>
      <c r="Q77" s="540">
        <f t="shared" si="11"/>
        <v>76.838127596805109</v>
      </c>
      <c r="R77" s="540">
        <f t="shared" si="11"/>
        <v>62.31309996568929</v>
      </c>
      <c r="S77" s="540">
        <f t="shared" si="11"/>
        <v>62.066324740246095</v>
      </c>
      <c r="T77" s="540">
        <f t="shared" si="11"/>
        <v>56.889150110681314</v>
      </c>
      <c r="U77" s="540">
        <f t="shared" si="11"/>
        <v>300920.0592003449</v>
      </c>
      <c r="V77" s="540">
        <f t="shared" si="11"/>
        <v>299780.84941235051</v>
      </c>
      <c r="W77" s="540">
        <f t="shared" si="11"/>
        <v>248776.53436224465</v>
      </c>
      <c r="X77" s="540">
        <f t="shared" si="11"/>
        <v>247554.49374333979</v>
      </c>
      <c r="Y77" s="540">
        <f t="shared" si="11"/>
        <v>222378.2392807767</v>
      </c>
    </row>
    <row r="78" spans="3:25">
      <c r="C78" s="520"/>
      <c r="D78" s="521"/>
      <c r="E78" s="521"/>
      <c r="F78" s="521"/>
      <c r="G78" s="521"/>
      <c r="H78" s="521"/>
      <c r="I78" s="521"/>
      <c r="J78" s="521"/>
      <c r="K78" s="521"/>
      <c r="L78" s="521"/>
      <c r="M78" s="521"/>
      <c r="O78" s="520"/>
      <c r="P78" s="521"/>
      <c r="Q78" s="521"/>
      <c r="R78" s="521"/>
      <c r="S78" s="521"/>
      <c r="T78" s="521"/>
      <c r="U78" s="521"/>
      <c r="V78" s="521"/>
      <c r="W78" s="521"/>
      <c r="X78" s="521"/>
      <c r="Y78" s="521"/>
    </row>
    <row r="79" spans="3:25" ht="15">
      <c r="C79" s="522" t="s">
        <v>11</v>
      </c>
      <c r="D79" s="522"/>
      <c r="E79" s="522"/>
      <c r="F79" s="522"/>
      <c r="G79" s="522"/>
      <c r="H79" s="522"/>
      <c r="I79" s="522"/>
      <c r="J79" s="522"/>
      <c r="K79" s="522"/>
      <c r="L79" s="522"/>
      <c r="M79" s="522"/>
      <c r="O79" s="522" t="s">
        <v>11</v>
      </c>
      <c r="P79" s="522"/>
      <c r="Q79" s="522"/>
      <c r="R79" s="522"/>
      <c r="S79" s="522"/>
      <c r="T79" s="522"/>
      <c r="U79" s="522"/>
      <c r="V79" s="522"/>
      <c r="W79" s="522"/>
      <c r="X79" s="522"/>
      <c r="Y79" s="522"/>
    </row>
    <row r="80" spans="3:25" ht="28.5">
      <c r="C80" s="520" t="s">
        <v>12</v>
      </c>
      <c r="D80" s="532">
        <v>0</v>
      </c>
      <c r="E80" s="532">
        <v>0</v>
      </c>
      <c r="F80" s="532">
        <v>0</v>
      </c>
      <c r="G80" s="532">
        <v>0</v>
      </c>
      <c r="H80" s="532">
        <v>0</v>
      </c>
      <c r="I80" s="532">
        <v>0</v>
      </c>
      <c r="J80" s="532">
        <v>0</v>
      </c>
      <c r="K80" s="532">
        <v>0</v>
      </c>
      <c r="L80" s="532">
        <v>0</v>
      </c>
      <c r="M80" s="532">
        <v>0</v>
      </c>
      <c r="O80" s="567" t="s">
        <v>12</v>
      </c>
      <c r="P80" s="532">
        <v>0</v>
      </c>
      <c r="Q80" s="532">
        <v>0</v>
      </c>
      <c r="R80" s="532">
        <v>0</v>
      </c>
      <c r="S80" s="532">
        <v>0</v>
      </c>
      <c r="T80" s="532">
        <v>0</v>
      </c>
      <c r="U80" s="532">
        <v>0</v>
      </c>
      <c r="V80" s="532">
        <v>0</v>
      </c>
      <c r="W80" s="532">
        <v>0</v>
      </c>
      <c r="X80" s="532">
        <v>0</v>
      </c>
      <c r="Y80" s="532">
        <v>0</v>
      </c>
    </row>
    <row r="81" spans="3:25">
      <c r="C81" s="520" t="s">
        <v>13</v>
      </c>
      <c r="D81" s="532">
        <v>0</v>
      </c>
      <c r="E81" s="532">
        <v>0</v>
      </c>
      <c r="F81" s="532">
        <v>0</v>
      </c>
      <c r="G81" s="532">
        <v>0</v>
      </c>
      <c r="H81" s="532">
        <v>0</v>
      </c>
      <c r="I81" s="532">
        <v>0</v>
      </c>
      <c r="J81" s="532">
        <v>0</v>
      </c>
      <c r="K81" s="532">
        <v>0</v>
      </c>
      <c r="L81" s="532">
        <v>0</v>
      </c>
      <c r="M81" s="532">
        <v>0</v>
      </c>
      <c r="O81" s="567" t="s">
        <v>13</v>
      </c>
      <c r="P81" s="532">
        <v>0</v>
      </c>
      <c r="Q81" s="532">
        <v>0</v>
      </c>
      <c r="R81" s="532">
        <v>0</v>
      </c>
      <c r="S81" s="532">
        <v>0</v>
      </c>
      <c r="T81" s="532">
        <v>0</v>
      </c>
      <c r="U81" s="532">
        <v>0</v>
      </c>
      <c r="V81" s="532">
        <v>0</v>
      </c>
      <c r="W81" s="532">
        <v>0</v>
      </c>
      <c r="X81" s="532">
        <v>0</v>
      </c>
      <c r="Y81" s="532">
        <v>0</v>
      </c>
    </row>
    <row r="82" spans="3:25">
      <c r="C82" s="520" t="s">
        <v>14</v>
      </c>
      <c r="D82" s="532">
        <v>0</v>
      </c>
      <c r="E82" s="532">
        <v>0</v>
      </c>
      <c r="F82" s="532">
        <v>0</v>
      </c>
      <c r="G82" s="532">
        <v>0</v>
      </c>
      <c r="H82" s="532">
        <v>0</v>
      </c>
      <c r="I82" s="532">
        <v>0</v>
      </c>
      <c r="J82" s="532">
        <v>0</v>
      </c>
      <c r="K82" s="532">
        <v>0</v>
      </c>
      <c r="L82" s="532">
        <v>0</v>
      </c>
      <c r="M82" s="532">
        <v>0</v>
      </c>
      <c r="O82" s="567" t="s">
        <v>14</v>
      </c>
      <c r="P82" s="532">
        <v>0</v>
      </c>
      <c r="Q82" s="532">
        <v>0</v>
      </c>
      <c r="R82" s="532">
        <v>0</v>
      </c>
      <c r="S82" s="532">
        <v>0</v>
      </c>
      <c r="T82" s="532">
        <v>0</v>
      </c>
      <c r="U82" s="532">
        <v>0</v>
      </c>
      <c r="V82" s="532">
        <v>0</v>
      </c>
      <c r="W82" s="532">
        <v>0</v>
      </c>
      <c r="X82" s="532">
        <v>0</v>
      </c>
      <c r="Y82" s="532">
        <v>0</v>
      </c>
    </row>
    <row r="83" spans="3:25">
      <c r="C83" s="520" t="s">
        <v>27</v>
      </c>
      <c r="D83" s="532">
        <v>11.143436004933497</v>
      </c>
      <c r="E83" s="532">
        <v>11.143436004933497</v>
      </c>
      <c r="F83" s="532">
        <v>11.143436004933497</v>
      </c>
      <c r="G83" s="532">
        <v>11.143436004933497</v>
      </c>
      <c r="H83" s="532">
        <v>11.143436004933497</v>
      </c>
      <c r="I83" s="532">
        <v>70289.733410388639</v>
      </c>
      <c r="J83" s="532">
        <v>70289.733410388639</v>
      </c>
      <c r="K83" s="532">
        <v>70289.733410388639</v>
      </c>
      <c r="L83" s="532">
        <v>70289.733410388639</v>
      </c>
      <c r="M83" s="532">
        <v>70289.733410388639</v>
      </c>
      <c r="O83" s="567" t="s">
        <v>27</v>
      </c>
      <c r="P83" s="532">
        <v>0</v>
      </c>
      <c r="Q83" s="532">
        <v>0</v>
      </c>
      <c r="R83" s="532">
        <v>0</v>
      </c>
      <c r="S83" s="532">
        <v>0</v>
      </c>
      <c r="T83" s="532">
        <v>0</v>
      </c>
      <c r="U83" s="532">
        <v>0</v>
      </c>
      <c r="V83" s="532">
        <v>0</v>
      </c>
      <c r="W83" s="532">
        <v>0</v>
      </c>
      <c r="X83" s="532">
        <v>0</v>
      </c>
      <c r="Y83" s="532">
        <v>0</v>
      </c>
    </row>
    <row r="84" spans="3:25">
      <c r="C84" s="520" t="s">
        <v>10</v>
      </c>
      <c r="D84" s="532">
        <v>0</v>
      </c>
      <c r="E84" s="532">
        <v>0</v>
      </c>
      <c r="F84" s="532">
        <v>0</v>
      </c>
      <c r="G84" s="532">
        <v>0</v>
      </c>
      <c r="H84" s="532">
        <v>0</v>
      </c>
      <c r="I84" s="532">
        <v>0</v>
      </c>
      <c r="J84" s="532">
        <v>0</v>
      </c>
      <c r="K84" s="532">
        <v>0</v>
      </c>
      <c r="L84" s="532">
        <v>0</v>
      </c>
      <c r="M84" s="532">
        <v>0</v>
      </c>
      <c r="O84" s="567" t="s">
        <v>10</v>
      </c>
      <c r="P84" s="532">
        <v>0</v>
      </c>
      <c r="Q84" s="532">
        <v>0</v>
      </c>
      <c r="R84" s="532">
        <v>0</v>
      </c>
      <c r="S84" s="532">
        <v>0</v>
      </c>
      <c r="T84" s="532">
        <v>0</v>
      </c>
      <c r="U84" s="532">
        <v>0</v>
      </c>
      <c r="V84" s="532">
        <v>0</v>
      </c>
      <c r="W84" s="532">
        <v>0</v>
      </c>
      <c r="X84" s="532">
        <v>0</v>
      </c>
      <c r="Y84" s="532">
        <v>0</v>
      </c>
    </row>
    <row r="85" spans="3:25" ht="28.5">
      <c r="C85" s="552" t="s">
        <v>511</v>
      </c>
      <c r="D85" s="532"/>
      <c r="E85" s="532"/>
      <c r="F85" s="532"/>
      <c r="G85" s="532"/>
      <c r="H85" s="532"/>
      <c r="I85" s="532"/>
      <c r="J85" s="532"/>
      <c r="K85" s="532"/>
      <c r="L85" s="532"/>
      <c r="M85" s="532"/>
      <c r="O85" s="520"/>
      <c r="P85" s="532"/>
      <c r="Q85" s="532"/>
      <c r="R85" s="532"/>
      <c r="S85" s="532"/>
      <c r="T85" s="532"/>
      <c r="U85" s="532"/>
      <c r="V85" s="532"/>
      <c r="W85" s="532"/>
      <c r="X85" s="532"/>
      <c r="Y85" s="532"/>
    </row>
    <row r="86" spans="3:25" ht="15">
      <c r="C86" s="576" t="s">
        <v>584</v>
      </c>
      <c r="D86" s="540">
        <v>11.143436004933497</v>
      </c>
      <c r="E86" s="540">
        <v>11.143436004933497</v>
      </c>
      <c r="F86" s="540">
        <v>11.143436004933497</v>
      </c>
      <c r="G86" s="540">
        <v>11.143436004933497</v>
      </c>
      <c r="H86" s="540">
        <v>11.143436004933497</v>
      </c>
      <c r="I86" s="540">
        <v>70289.733410388639</v>
      </c>
      <c r="J86" s="540">
        <v>70289.733410388639</v>
      </c>
      <c r="K86" s="540">
        <v>70289.733410388639</v>
      </c>
      <c r="L86" s="540">
        <v>70289.733410388639</v>
      </c>
      <c r="M86" s="540">
        <v>70289.733410388639</v>
      </c>
      <c r="N86" s="328"/>
      <c r="O86" s="576" t="s">
        <v>584</v>
      </c>
      <c r="P86" s="540">
        <f t="shared" ref="P86:Y86" si="12">SUM(P80:P84)</f>
        <v>0</v>
      </c>
      <c r="Q86" s="540">
        <f t="shared" si="12"/>
        <v>0</v>
      </c>
      <c r="R86" s="540">
        <f t="shared" si="12"/>
        <v>0</v>
      </c>
      <c r="S86" s="540">
        <f t="shared" si="12"/>
        <v>0</v>
      </c>
      <c r="T86" s="540">
        <f t="shared" si="12"/>
        <v>0</v>
      </c>
      <c r="U86" s="540">
        <f t="shared" si="12"/>
        <v>0</v>
      </c>
      <c r="V86" s="540">
        <f t="shared" si="12"/>
        <v>0</v>
      </c>
      <c r="W86" s="540">
        <f t="shared" si="12"/>
        <v>0</v>
      </c>
      <c r="X86" s="540">
        <f t="shared" si="12"/>
        <v>0</v>
      </c>
      <c r="Y86" s="540">
        <f t="shared" si="12"/>
        <v>0</v>
      </c>
    </row>
    <row r="87" spans="3:25">
      <c r="C87" s="520"/>
      <c r="D87" s="521"/>
      <c r="E87" s="521"/>
      <c r="F87" s="521"/>
      <c r="G87" s="521"/>
      <c r="H87" s="521"/>
      <c r="I87" s="521"/>
      <c r="J87" s="521"/>
      <c r="K87" s="521"/>
      <c r="L87" s="521"/>
      <c r="M87" s="521"/>
      <c r="O87" s="520"/>
      <c r="P87" s="521"/>
      <c r="Q87" s="521"/>
      <c r="R87" s="521"/>
      <c r="S87" s="521"/>
      <c r="T87" s="521"/>
      <c r="U87" s="521"/>
      <c r="V87" s="521"/>
      <c r="W87" s="521"/>
      <c r="X87" s="521"/>
      <c r="Y87" s="521"/>
    </row>
    <row r="88" spans="3:25" ht="15">
      <c r="C88" s="522" t="s">
        <v>15</v>
      </c>
      <c r="D88" s="522"/>
      <c r="E88" s="522"/>
      <c r="F88" s="522"/>
      <c r="G88" s="522"/>
      <c r="H88" s="522"/>
      <c r="I88" s="522"/>
      <c r="J88" s="522"/>
      <c r="K88" s="522"/>
      <c r="L88" s="522"/>
      <c r="M88" s="522"/>
      <c r="O88" s="522" t="s">
        <v>15</v>
      </c>
      <c r="P88" s="522"/>
      <c r="Q88" s="522"/>
      <c r="R88" s="522"/>
      <c r="S88" s="522"/>
      <c r="T88" s="522"/>
      <c r="U88" s="522"/>
      <c r="V88" s="522"/>
      <c r="W88" s="522"/>
      <c r="X88" s="522"/>
      <c r="Y88" s="522"/>
    </row>
    <row r="89" spans="3:25" ht="28.5">
      <c r="C89" s="520" t="s">
        <v>15</v>
      </c>
      <c r="D89" s="532">
        <v>0</v>
      </c>
      <c r="E89" s="532">
        <v>0</v>
      </c>
      <c r="F89" s="532">
        <v>0</v>
      </c>
      <c r="G89" s="532">
        <v>0</v>
      </c>
      <c r="H89" s="532">
        <v>0</v>
      </c>
      <c r="I89" s="532">
        <v>0</v>
      </c>
      <c r="J89" s="532">
        <v>0</v>
      </c>
      <c r="K89" s="532">
        <v>0</v>
      </c>
      <c r="L89" s="532">
        <v>0</v>
      </c>
      <c r="M89" s="532">
        <v>0</v>
      </c>
      <c r="O89" s="567" t="s">
        <v>15</v>
      </c>
      <c r="P89" s="532">
        <v>0</v>
      </c>
      <c r="Q89" s="532">
        <v>0</v>
      </c>
      <c r="R89" s="532">
        <v>0</v>
      </c>
      <c r="S89" s="532">
        <v>0</v>
      </c>
      <c r="T89" s="532">
        <v>0</v>
      </c>
      <c r="U89" s="532">
        <v>0</v>
      </c>
      <c r="V89" s="532">
        <v>0</v>
      </c>
      <c r="W89" s="532">
        <v>0</v>
      </c>
      <c r="X89" s="532">
        <v>0</v>
      </c>
      <c r="Y89" s="532">
        <v>0</v>
      </c>
    </row>
    <row r="90" spans="3:25" ht="28.5">
      <c r="C90" s="553" t="s">
        <v>511</v>
      </c>
      <c r="D90" s="532"/>
      <c r="E90" s="532"/>
      <c r="F90" s="532"/>
      <c r="G90" s="532"/>
      <c r="H90" s="532"/>
      <c r="I90" s="532"/>
      <c r="J90" s="532"/>
      <c r="K90" s="532"/>
      <c r="L90" s="532"/>
      <c r="M90" s="532"/>
      <c r="O90" s="520"/>
      <c r="P90" s="532"/>
      <c r="Q90" s="532"/>
      <c r="R90" s="532"/>
      <c r="S90" s="532"/>
      <c r="T90" s="532"/>
      <c r="U90" s="532"/>
      <c r="V90" s="532"/>
      <c r="W90" s="532"/>
      <c r="X90" s="532"/>
      <c r="Y90" s="532"/>
    </row>
    <row r="91" spans="3:25" ht="30">
      <c r="C91" s="576" t="s">
        <v>585</v>
      </c>
      <c r="D91" s="540">
        <v>0</v>
      </c>
      <c r="E91" s="540">
        <v>0</v>
      </c>
      <c r="F91" s="540">
        <v>0</v>
      </c>
      <c r="G91" s="540">
        <v>0</v>
      </c>
      <c r="H91" s="540">
        <v>0</v>
      </c>
      <c r="I91" s="540">
        <v>0</v>
      </c>
      <c r="J91" s="540">
        <v>0</v>
      </c>
      <c r="K91" s="540">
        <v>0</v>
      </c>
      <c r="L91" s="540">
        <v>0</v>
      </c>
      <c r="M91" s="540">
        <v>0</v>
      </c>
      <c r="N91" s="328"/>
      <c r="O91" s="576" t="s">
        <v>585</v>
      </c>
      <c r="P91" s="540">
        <f t="shared" ref="P91:Y91" si="13">P89</f>
        <v>0</v>
      </c>
      <c r="Q91" s="540">
        <f t="shared" si="13"/>
        <v>0</v>
      </c>
      <c r="R91" s="540">
        <f t="shared" si="13"/>
        <v>0</v>
      </c>
      <c r="S91" s="540">
        <f t="shared" si="13"/>
        <v>0</v>
      </c>
      <c r="T91" s="540">
        <f t="shared" si="13"/>
        <v>0</v>
      </c>
      <c r="U91" s="540">
        <f t="shared" si="13"/>
        <v>0</v>
      </c>
      <c r="V91" s="540">
        <f t="shared" si="13"/>
        <v>0</v>
      </c>
      <c r="W91" s="540">
        <f t="shared" si="13"/>
        <v>0</v>
      </c>
      <c r="X91" s="540">
        <f t="shared" si="13"/>
        <v>0</v>
      </c>
      <c r="Y91" s="540">
        <f t="shared" si="13"/>
        <v>0</v>
      </c>
    </row>
    <row r="92" spans="3:25">
      <c r="C92" s="520"/>
      <c r="D92" s="532">
        <v>0</v>
      </c>
      <c r="E92" s="532">
        <v>0</v>
      </c>
      <c r="F92" s="532">
        <v>0</v>
      </c>
      <c r="G92" s="532">
        <v>0</v>
      </c>
      <c r="H92" s="532">
        <v>0</v>
      </c>
      <c r="I92" s="532">
        <v>0</v>
      </c>
      <c r="J92" s="532">
        <v>0</v>
      </c>
      <c r="K92" s="532">
        <v>0</v>
      </c>
      <c r="L92" s="532">
        <v>0</v>
      </c>
      <c r="M92" s="532">
        <v>0</v>
      </c>
      <c r="O92" s="520"/>
      <c r="P92" s="532"/>
      <c r="Q92" s="532"/>
      <c r="R92" s="532"/>
      <c r="S92" s="532"/>
      <c r="T92" s="532"/>
      <c r="U92" s="532"/>
      <c r="V92" s="532"/>
      <c r="W92" s="532"/>
      <c r="X92" s="532"/>
      <c r="Y92" s="532"/>
    </row>
    <row r="93" spans="3:25" ht="15">
      <c r="C93" s="522" t="s">
        <v>16</v>
      </c>
      <c r="D93" s="522"/>
      <c r="E93" s="522"/>
      <c r="F93" s="522"/>
      <c r="G93" s="522"/>
      <c r="H93" s="522"/>
      <c r="I93" s="522"/>
      <c r="J93" s="522"/>
      <c r="K93" s="522"/>
      <c r="L93" s="522"/>
      <c r="M93" s="522"/>
      <c r="O93" s="522" t="s">
        <v>16</v>
      </c>
      <c r="P93" s="522"/>
      <c r="Q93" s="522"/>
      <c r="R93" s="522"/>
      <c r="S93" s="522"/>
      <c r="T93" s="522"/>
      <c r="U93" s="522"/>
      <c r="V93" s="522"/>
      <c r="W93" s="522"/>
      <c r="X93" s="522"/>
      <c r="Y93" s="522"/>
    </row>
    <row r="94" spans="3:25" ht="28.5">
      <c r="C94" s="520" t="s">
        <v>17</v>
      </c>
      <c r="D94" s="532">
        <v>101.68939660000001</v>
      </c>
      <c r="E94" s="532">
        <v>101.68939660000001</v>
      </c>
      <c r="F94" s="532">
        <v>101.68939660000001</v>
      </c>
      <c r="G94" s="532">
        <v>101.68939660000001</v>
      </c>
      <c r="H94" s="532">
        <v>101.68939660000001</v>
      </c>
      <c r="I94" s="532">
        <v>491903.66006738006</v>
      </c>
      <c r="J94" s="532">
        <v>491903.66006738006</v>
      </c>
      <c r="K94" s="532">
        <v>491903.66006738006</v>
      </c>
      <c r="L94" s="532">
        <v>491903.66006738006</v>
      </c>
      <c r="M94" s="532">
        <v>491903.66006738006</v>
      </c>
      <c r="O94" s="567" t="s">
        <v>17</v>
      </c>
      <c r="P94" s="532">
        <v>0</v>
      </c>
      <c r="Q94" s="532">
        <v>0</v>
      </c>
      <c r="R94" s="532">
        <v>0</v>
      </c>
      <c r="S94" s="532">
        <v>0</v>
      </c>
      <c r="T94" s="532">
        <v>0</v>
      </c>
      <c r="U94" s="532">
        <v>0</v>
      </c>
      <c r="V94" s="532">
        <v>0</v>
      </c>
      <c r="W94" s="532">
        <v>0</v>
      </c>
      <c r="X94" s="532">
        <v>0</v>
      </c>
      <c r="Y94" s="532">
        <v>0</v>
      </c>
    </row>
    <row r="95" spans="3:25" ht="28.5">
      <c r="C95" s="520" t="s">
        <v>18</v>
      </c>
      <c r="D95" s="532">
        <v>27.127289270068569</v>
      </c>
      <c r="E95" s="532">
        <v>27.127289270068569</v>
      </c>
      <c r="F95" s="532">
        <v>27.127289270068569</v>
      </c>
      <c r="G95" s="532">
        <v>27.127289270068569</v>
      </c>
      <c r="H95" s="532">
        <v>27.127289270068569</v>
      </c>
      <c r="I95" s="532">
        <v>139325.75769107218</v>
      </c>
      <c r="J95" s="532">
        <v>139325.75769107218</v>
      </c>
      <c r="K95" s="532">
        <v>139325.75769107218</v>
      </c>
      <c r="L95" s="532">
        <v>139325.75769107218</v>
      </c>
      <c r="M95" s="532">
        <v>139325.75769107218</v>
      </c>
      <c r="O95" s="567" t="s">
        <v>18</v>
      </c>
      <c r="P95" s="532">
        <v>-0.2872892700685713</v>
      </c>
      <c r="Q95" s="532">
        <v>-0.2872892700685713</v>
      </c>
      <c r="R95" s="532">
        <v>-0.2872892700685713</v>
      </c>
      <c r="S95" s="532">
        <v>-0.28728927006857102</v>
      </c>
      <c r="T95" s="532">
        <v>-0.28728927006857102</v>
      </c>
      <c r="U95" s="532">
        <v>-1475.5176910721843</v>
      </c>
      <c r="V95" s="532">
        <v>-1475.5176910721843</v>
      </c>
      <c r="W95" s="532">
        <v>-1475.5176910721843</v>
      </c>
      <c r="X95" s="532">
        <v>-1475.5176910721798</v>
      </c>
      <c r="Y95" s="532">
        <v>-1475.5176910721798</v>
      </c>
    </row>
    <row r="96" spans="3:25">
      <c r="C96" s="520" t="s">
        <v>19</v>
      </c>
      <c r="D96" s="532">
        <v>0</v>
      </c>
      <c r="E96" s="532">
        <v>0</v>
      </c>
      <c r="F96" s="532">
        <v>0</v>
      </c>
      <c r="G96" s="532">
        <v>0</v>
      </c>
      <c r="H96" s="532">
        <v>0</v>
      </c>
      <c r="I96" s="532">
        <v>0</v>
      </c>
      <c r="J96" s="532">
        <v>0</v>
      </c>
      <c r="K96" s="532">
        <v>0</v>
      </c>
      <c r="L96" s="532">
        <v>0</v>
      </c>
      <c r="M96" s="532">
        <v>0</v>
      </c>
      <c r="O96" s="567" t="s">
        <v>19</v>
      </c>
      <c r="P96" s="532">
        <v>0</v>
      </c>
      <c r="Q96" s="532">
        <v>0</v>
      </c>
      <c r="R96" s="532">
        <v>0</v>
      </c>
      <c r="S96" s="532">
        <v>0</v>
      </c>
      <c r="T96" s="532">
        <v>0</v>
      </c>
      <c r="U96" s="532">
        <v>0</v>
      </c>
      <c r="V96" s="532">
        <v>0</v>
      </c>
      <c r="W96" s="532">
        <v>0</v>
      </c>
      <c r="X96" s="532">
        <v>0</v>
      </c>
      <c r="Y96" s="532">
        <v>0</v>
      </c>
    </row>
    <row r="97" spans="3:25" ht="28.5">
      <c r="C97" s="520" t="s">
        <v>20</v>
      </c>
      <c r="D97" s="532">
        <v>0</v>
      </c>
      <c r="E97" s="532">
        <v>0</v>
      </c>
      <c r="F97" s="532">
        <v>0</v>
      </c>
      <c r="G97" s="532">
        <v>0</v>
      </c>
      <c r="H97" s="532">
        <v>0</v>
      </c>
      <c r="I97" s="532">
        <v>0</v>
      </c>
      <c r="J97" s="532">
        <v>0</v>
      </c>
      <c r="K97" s="532">
        <v>0</v>
      </c>
      <c r="L97" s="532">
        <v>0</v>
      </c>
      <c r="M97" s="532">
        <v>0</v>
      </c>
      <c r="O97" s="567" t="s">
        <v>20</v>
      </c>
      <c r="P97" s="532">
        <v>0</v>
      </c>
      <c r="Q97" s="532">
        <v>0</v>
      </c>
      <c r="R97" s="532">
        <v>0</v>
      </c>
      <c r="S97" s="532">
        <v>0</v>
      </c>
      <c r="T97" s="532">
        <v>0</v>
      </c>
      <c r="U97" s="532">
        <v>0</v>
      </c>
      <c r="V97" s="532">
        <v>0</v>
      </c>
      <c r="W97" s="532">
        <v>0</v>
      </c>
      <c r="X97" s="532">
        <v>0</v>
      </c>
      <c r="Y97" s="532">
        <v>0</v>
      </c>
    </row>
    <row r="98" spans="3:25">
      <c r="C98" s="520" t="s">
        <v>105</v>
      </c>
      <c r="D98" s="532">
        <v>0</v>
      </c>
      <c r="E98" s="532">
        <v>0</v>
      </c>
      <c r="F98" s="532">
        <v>0</v>
      </c>
      <c r="G98" s="532">
        <v>0</v>
      </c>
      <c r="H98" s="532">
        <v>0</v>
      </c>
      <c r="I98" s="532">
        <v>0</v>
      </c>
      <c r="J98" s="532">
        <v>0</v>
      </c>
      <c r="K98" s="532">
        <v>0</v>
      </c>
      <c r="L98" s="532">
        <v>0</v>
      </c>
      <c r="M98" s="532">
        <v>0</v>
      </c>
      <c r="O98" s="567" t="s">
        <v>105</v>
      </c>
      <c r="P98" s="532">
        <v>0</v>
      </c>
      <c r="Q98" s="532">
        <v>0</v>
      </c>
      <c r="R98" s="532">
        <v>0</v>
      </c>
      <c r="S98" s="532">
        <v>0</v>
      </c>
      <c r="T98" s="532">
        <v>0</v>
      </c>
      <c r="U98" s="532">
        <v>0</v>
      </c>
      <c r="V98" s="532">
        <v>0</v>
      </c>
      <c r="W98" s="532">
        <v>0</v>
      </c>
      <c r="X98" s="532">
        <v>0</v>
      </c>
      <c r="Y98" s="532">
        <v>0</v>
      </c>
    </row>
    <row r="99" spans="3:25" ht="28.5">
      <c r="C99" s="553" t="s">
        <v>511</v>
      </c>
      <c r="D99" s="532"/>
      <c r="E99" s="532"/>
      <c r="F99" s="532"/>
      <c r="G99" s="532"/>
      <c r="H99" s="532"/>
      <c r="I99" s="532"/>
      <c r="J99" s="532"/>
      <c r="K99" s="532"/>
      <c r="L99" s="532"/>
      <c r="M99" s="532"/>
      <c r="O99" s="520"/>
      <c r="P99" s="532"/>
      <c r="Q99" s="532"/>
      <c r="R99" s="532"/>
      <c r="S99" s="532"/>
      <c r="T99" s="532"/>
      <c r="U99" s="532"/>
      <c r="V99" s="532"/>
      <c r="W99" s="532"/>
      <c r="X99" s="532"/>
      <c r="Y99" s="532"/>
    </row>
    <row r="100" spans="3:25" ht="30">
      <c r="C100" s="576" t="s">
        <v>586</v>
      </c>
      <c r="D100" s="540">
        <v>128.81668587006857</v>
      </c>
      <c r="E100" s="540">
        <v>128.81668587006857</v>
      </c>
      <c r="F100" s="540">
        <v>128.81668587006857</v>
      </c>
      <c r="G100" s="540">
        <v>128.81668587006857</v>
      </c>
      <c r="H100" s="540">
        <v>128.81668587006857</v>
      </c>
      <c r="I100" s="540">
        <v>631229.41775845224</v>
      </c>
      <c r="J100" s="540">
        <v>631229.41775845224</v>
      </c>
      <c r="K100" s="540">
        <v>631229.41775845224</v>
      </c>
      <c r="L100" s="540">
        <v>631229.41775845224</v>
      </c>
      <c r="M100" s="540">
        <v>631229.41775845224</v>
      </c>
      <c r="N100" s="328"/>
      <c r="O100" s="576" t="s">
        <v>16</v>
      </c>
      <c r="P100" s="540">
        <f t="shared" ref="P100:Y100" si="14">SUM(P94:P98)</f>
        <v>-0.2872892700685713</v>
      </c>
      <c r="Q100" s="540">
        <f t="shared" si="14"/>
        <v>-0.2872892700685713</v>
      </c>
      <c r="R100" s="540">
        <f t="shared" si="14"/>
        <v>-0.2872892700685713</v>
      </c>
      <c r="S100" s="540">
        <f t="shared" si="14"/>
        <v>-0.28728927006857102</v>
      </c>
      <c r="T100" s="540">
        <f t="shared" si="14"/>
        <v>-0.28728927006857102</v>
      </c>
      <c r="U100" s="540">
        <f t="shared" si="14"/>
        <v>-1475.5176910721843</v>
      </c>
      <c r="V100" s="540">
        <f t="shared" si="14"/>
        <v>-1475.5176910721843</v>
      </c>
      <c r="W100" s="540">
        <f t="shared" si="14"/>
        <v>-1475.5176910721843</v>
      </c>
      <c r="X100" s="540">
        <f t="shared" si="14"/>
        <v>-1475.5176910721798</v>
      </c>
      <c r="Y100" s="540">
        <f t="shared" si="14"/>
        <v>-1475.5176910721798</v>
      </c>
    </row>
    <row r="101" spans="3:25" ht="28.5">
      <c r="C101" s="553" t="s">
        <v>511</v>
      </c>
      <c r="D101" s="539"/>
      <c r="E101" s="539"/>
      <c r="F101" s="539"/>
      <c r="G101" s="539"/>
      <c r="H101" s="539"/>
      <c r="I101" s="539"/>
      <c r="J101" s="539"/>
      <c r="K101" s="539"/>
      <c r="L101" s="539"/>
      <c r="M101" s="539"/>
      <c r="O101" s="520"/>
      <c r="P101" s="539"/>
      <c r="Q101" s="539"/>
      <c r="R101" s="539"/>
      <c r="S101" s="539"/>
      <c r="T101" s="539"/>
      <c r="U101" s="539"/>
      <c r="V101" s="539"/>
      <c r="W101" s="539"/>
      <c r="X101" s="539"/>
      <c r="Y101" s="539"/>
    </row>
    <row r="102" spans="3:25">
      <c r="C102" s="139"/>
      <c r="D102" s="65"/>
      <c r="O102" s="520"/>
    </row>
    <row r="103" spans="3:25" ht="15">
      <c r="C103" s="576" t="s">
        <v>587</v>
      </c>
      <c r="D103" s="540">
        <v>565.72739460279308</v>
      </c>
      <c r="E103" s="540">
        <v>563.79004421895002</v>
      </c>
      <c r="F103" s="540">
        <v>526.05266304197437</v>
      </c>
      <c r="G103" s="540">
        <v>517.67783437620278</v>
      </c>
      <c r="H103" s="540">
        <v>506.30621353943809</v>
      </c>
      <c r="I103" s="540">
        <v>2334782.9269951838</v>
      </c>
      <c r="J103" s="540">
        <v>2329371.6805022103</v>
      </c>
      <c r="K103" s="540">
        <v>2221409.881498246</v>
      </c>
      <c r="L103" s="540">
        <v>2161836.2890405916</v>
      </c>
      <c r="M103" s="540">
        <v>2061203.7393552344</v>
      </c>
      <c r="N103" s="328"/>
      <c r="O103" s="576" t="s">
        <v>587</v>
      </c>
      <c r="P103" s="540">
        <f t="shared" ref="P103:Y103" si="15">SUM(P56:P102)/2</f>
        <v>62.731372398944259</v>
      </c>
      <c r="Q103" s="540">
        <f t="shared" si="15"/>
        <v>62.323509160240448</v>
      </c>
      <c r="R103" s="540">
        <f t="shared" si="15"/>
        <v>47.798481529124636</v>
      </c>
      <c r="S103" s="540">
        <f t="shared" si="15"/>
        <v>47.551706303681428</v>
      </c>
      <c r="T103" s="540">
        <f t="shared" si="15"/>
        <v>42.319440954019264</v>
      </c>
      <c r="U103" s="540">
        <f t="shared" si="15"/>
        <v>282881.66984638572</v>
      </c>
      <c r="V103" s="540">
        <f t="shared" si="15"/>
        <v>281742.46005839139</v>
      </c>
      <c r="W103" s="540">
        <f t="shared" si="15"/>
        <v>230738.14500828538</v>
      </c>
      <c r="X103" s="540">
        <f t="shared" si="15"/>
        <v>229516.10438938049</v>
      </c>
      <c r="Y103" s="540">
        <f t="shared" si="15"/>
        <v>203150.06137177171</v>
      </c>
    </row>
    <row r="104" spans="3:25" ht="15">
      <c r="C104" s="538"/>
      <c r="D104" s="539"/>
      <c r="E104" s="539"/>
      <c r="F104" s="539"/>
      <c r="G104" s="539"/>
      <c r="H104" s="539"/>
      <c r="I104" s="539"/>
      <c r="J104" s="539"/>
      <c r="K104" s="539"/>
      <c r="L104" s="539"/>
      <c r="M104" s="539"/>
      <c r="O104" s="539"/>
      <c r="P104" s="539"/>
      <c r="Q104" s="539"/>
      <c r="R104" s="539"/>
      <c r="S104" s="539"/>
      <c r="T104" s="539"/>
      <c r="U104" s="539"/>
      <c r="V104" s="539"/>
      <c r="W104" s="539"/>
      <c r="X104" s="539"/>
      <c r="Y104" s="539"/>
    </row>
    <row r="105" spans="3:25" ht="15">
      <c r="C105" s="538"/>
      <c r="D105" s="539"/>
      <c r="E105" s="539"/>
      <c r="F105" s="539"/>
      <c r="G105" s="539"/>
      <c r="H105" s="539"/>
      <c r="I105" s="539"/>
      <c r="J105" s="539"/>
      <c r="K105" s="539"/>
      <c r="L105" s="539"/>
      <c r="M105" s="539"/>
      <c r="O105" s="539"/>
      <c r="P105" s="539"/>
      <c r="Q105" s="539"/>
      <c r="R105" s="539"/>
      <c r="S105" s="539"/>
      <c r="T105" s="539"/>
      <c r="U105" s="539"/>
      <c r="V105" s="539"/>
      <c r="W105" s="539"/>
      <c r="X105" s="539"/>
      <c r="Y105" s="539"/>
    </row>
    <row r="106" spans="3:25" ht="15">
      <c r="C106" s="538"/>
      <c r="D106" s="539"/>
      <c r="E106" s="539"/>
      <c r="F106" s="539"/>
      <c r="G106" s="539"/>
      <c r="H106" s="539"/>
      <c r="I106" s="539"/>
      <c r="J106" s="539"/>
      <c r="K106" s="539"/>
      <c r="L106" s="539"/>
      <c r="M106" s="539"/>
      <c r="O106" s="539"/>
      <c r="P106" s="539"/>
      <c r="Q106" s="539"/>
      <c r="R106" s="539"/>
      <c r="S106" s="539"/>
      <c r="T106" s="539"/>
      <c r="U106" s="539"/>
      <c r="V106" s="539"/>
      <c r="W106" s="539"/>
      <c r="X106" s="539"/>
      <c r="Y106" s="539"/>
    </row>
    <row r="107" spans="3:25" ht="15">
      <c r="C107" s="538"/>
      <c r="D107" s="539"/>
      <c r="E107" s="539"/>
      <c r="F107" s="539"/>
      <c r="G107" s="539"/>
      <c r="H107" s="539"/>
      <c r="I107" s="539"/>
      <c r="J107" s="539"/>
      <c r="K107" s="539"/>
      <c r="L107" s="539"/>
      <c r="M107" s="539"/>
      <c r="O107" s="539"/>
      <c r="P107" s="539"/>
      <c r="Q107" s="539"/>
      <c r="R107" s="539"/>
      <c r="S107" s="539"/>
      <c r="T107" s="539"/>
      <c r="U107" s="539"/>
      <c r="V107" s="539"/>
      <c r="W107" s="539"/>
      <c r="X107" s="539"/>
      <c r="Y107" s="539"/>
    </row>
    <row r="108" spans="3:25">
      <c r="C108" s="139"/>
      <c r="D108" s="65"/>
    </row>
    <row r="109" spans="3:25">
      <c r="C109" s="139"/>
      <c r="D109" s="65"/>
      <c r="O109" s="139"/>
    </row>
    <row r="110" spans="3:25" ht="18.75">
      <c r="C110" s="166" t="s">
        <v>504</v>
      </c>
      <c r="D110" s="518"/>
      <c r="I110" s="148"/>
      <c r="O110" s="166" t="s">
        <v>560</v>
      </c>
      <c r="P110" s="518"/>
      <c r="U110" s="148"/>
    </row>
    <row r="111" spans="3:25">
      <c r="C111" s="65"/>
      <c r="D111" s="65"/>
      <c r="O111" s="65"/>
    </row>
    <row r="112" spans="3:25" ht="15">
      <c r="C112" s="740" t="s">
        <v>0</v>
      </c>
      <c r="D112" s="742" t="s">
        <v>501</v>
      </c>
      <c r="E112" s="743"/>
      <c r="F112" s="743"/>
      <c r="G112" s="743"/>
      <c r="H112" s="743"/>
      <c r="I112" s="743" t="s">
        <v>502</v>
      </c>
      <c r="J112" s="743"/>
      <c r="K112" s="743"/>
      <c r="L112" s="743"/>
      <c r="M112" s="744"/>
      <c r="O112" s="740" t="s">
        <v>0</v>
      </c>
      <c r="P112" s="742" t="s">
        <v>501</v>
      </c>
      <c r="Q112" s="743"/>
      <c r="R112" s="743"/>
      <c r="S112" s="743"/>
      <c r="T112" s="743"/>
      <c r="U112" s="743" t="s">
        <v>502</v>
      </c>
      <c r="V112" s="743"/>
      <c r="W112" s="743"/>
      <c r="X112" s="743"/>
      <c r="Y112" s="744"/>
    </row>
    <row r="113" spans="3:25" ht="39.950000000000003" customHeight="1">
      <c r="C113" s="741"/>
      <c r="D113" s="550">
        <v>2012</v>
      </c>
      <c r="E113" s="550">
        <v>2013</v>
      </c>
      <c r="F113" s="550">
        <v>2014</v>
      </c>
      <c r="G113" s="550">
        <v>2015</v>
      </c>
      <c r="H113" s="550">
        <v>2016</v>
      </c>
      <c r="I113" s="550">
        <v>2012</v>
      </c>
      <c r="J113" s="550">
        <v>2013</v>
      </c>
      <c r="K113" s="550">
        <v>2014</v>
      </c>
      <c r="L113" s="550">
        <v>2015</v>
      </c>
      <c r="M113" s="550">
        <v>2016</v>
      </c>
      <c r="O113" s="741"/>
      <c r="P113" s="550">
        <v>2012</v>
      </c>
      <c r="Q113" s="550">
        <v>2013</v>
      </c>
      <c r="R113" s="550">
        <v>2014</v>
      </c>
      <c r="S113" s="550">
        <v>2015</v>
      </c>
      <c r="T113" s="550">
        <v>2016</v>
      </c>
      <c r="U113" s="550">
        <v>2012</v>
      </c>
      <c r="V113" s="550">
        <v>2013</v>
      </c>
      <c r="W113" s="550">
        <v>2014</v>
      </c>
      <c r="X113" s="550">
        <v>2015</v>
      </c>
      <c r="Y113" s="550">
        <v>2016</v>
      </c>
    </row>
    <row r="114" spans="3:25" ht="12.95" customHeight="1">
      <c r="C114" s="519" t="s">
        <v>1</v>
      </c>
      <c r="D114" s="519"/>
      <c r="E114" s="519"/>
      <c r="F114" s="519"/>
      <c r="G114" s="519"/>
      <c r="H114" s="519"/>
      <c r="I114" s="519"/>
      <c r="J114" s="519"/>
      <c r="K114" s="519"/>
      <c r="L114" s="519"/>
      <c r="M114" s="519"/>
      <c r="O114" s="519" t="s">
        <v>1</v>
      </c>
      <c r="P114" s="519"/>
      <c r="Q114" s="519"/>
      <c r="R114" s="519"/>
      <c r="S114" s="519"/>
      <c r="T114" s="519"/>
      <c r="U114" s="519"/>
      <c r="V114" s="519"/>
      <c r="W114" s="519"/>
      <c r="X114" s="519"/>
      <c r="Y114" s="519"/>
    </row>
    <row r="115" spans="3:25">
      <c r="C115" s="520" t="s">
        <v>2</v>
      </c>
      <c r="D115" s="521"/>
      <c r="E115" s="533">
        <v>7.1082216482313445</v>
      </c>
      <c r="F115" s="533">
        <v>7.1082216482313445</v>
      </c>
      <c r="G115" s="533">
        <v>6.8790138239897658</v>
      </c>
      <c r="H115" s="533">
        <v>4.5301258211380757</v>
      </c>
      <c r="I115" s="521"/>
      <c r="J115" s="533">
        <v>50113.94720471363</v>
      </c>
      <c r="K115" s="533">
        <v>50113.94720471363</v>
      </c>
      <c r="L115" s="533">
        <v>49908.977094713628</v>
      </c>
      <c r="M115" s="533">
        <v>34454.938798064104</v>
      </c>
      <c r="O115" s="567" t="s">
        <v>2</v>
      </c>
      <c r="P115" s="521"/>
      <c r="Q115" s="533">
        <v>0</v>
      </c>
      <c r="R115" s="533">
        <v>0</v>
      </c>
      <c r="S115" s="533">
        <v>0</v>
      </c>
      <c r="T115" s="533">
        <v>0</v>
      </c>
      <c r="U115" s="521"/>
      <c r="V115" s="533">
        <v>0</v>
      </c>
      <c r="W115" s="533">
        <v>0</v>
      </c>
      <c r="X115" s="533">
        <v>0</v>
      </c>
      <c r="Y115" s="533">
        <v>0</v>
      </c>
    </row>
    <row r="116" spans="3:25">
      <c r="C116" s="520" t="s">
        <v>3</v>
      </c>
      <c r="D116" s="521"/>
      <c r="E116" s="533">
        <v>0.44424400256287533</v>
      </c>
      <c r="F116" s="533">
        <v>0.44424400256287533</v>
      </c>
      <c r="G116" s="533">
        <v>0.43290706678713176</v>
      </c>
      <c r="H116" s="533">
        <v>0</v>
      </c>
      <c r="I116" s="521"/>
      <c r="J116" s="533">
        <v>782.0381477504983</v>
      </c>
      <c r="K116" s="533">
        <v>782.0381477504983</v>
      </c>
      <c r="L116" s="533">
        <v>771.90004282015366</v>
      </c>
      <c r="M116" s="533">
        <v>0</v>
      </c>
      <c r="O116" s="567" t="s">
        <v>3</v>
      </c>
      <c r="P116" s="521"/>
      <c r="Q116" s="533">
        <v>0</v>
      </c>
      <c r="R116" s="533">
        <v>0</v>
      </c>
      <c r="S116" s="533">
        <v>0</v>
      </c>
      <c r="T116" s="533">
        <v>0</v>
      </c>
      <c r="U116" s="521"/>
      <c r="V116" s="533">
        <v>0</v>
      </c>
      <c r="W116" s="533">
        <v>0</v>
      </c>
      <c r="X116" s="533">
        <v>0</v>
      </c>
      <c r="Y116" s="533">
        <v>0</v>
      </c>
    </row>
    <row r="117" spans="3:25">
      <c r="C117" s="520" t="s">
        <v>4</v>
      </c>
      <c r="D117" s="521"/>
      <c r="E117" s="533">
        <v>47.483932159407892</v>
      </c>
      <c r="F117" s="533">
        <v>47.483932159407892</v>
      </c>
      <c r="G117" s="533">
        <v>47.483932159407892</v>
      </c>
      <c r="H117" s="533">
        <v>47.483932159407892</v>
      </c>
      <c r="I117" s="521"/>
      <c r="J117" s="533">
        <v>90413.913824059244</v>
      </c>
      <c r="K117" s="533">
        <v>90413.913824059244</v>
      </c>
      <c r="L117" s="533">
        <v>90413.913824059244</v>
      </c>
      <c r="M117" s="533">
        <v>90413.913824059244</v>
      </c>
      <c r="O117" s="567" t="s">
        <v>4</v>
      </c>
      <c r="P117" s="521"/>
      <c r="Q117" s="533">
        <v>1.4660956990869514</v>
      </c>
      <c r="R117" s="533">
        <v>1.4660956990869514</v>
      </c>
      <c r="S117" s="533">
        <v>1.4660956990869514</v>
      </c>
      <c r="T117" s="533">
        <v>1.4660956990869514</v>
      </c>
      <c r="U117" s="521"/>
      <c r="V117" s="533">
        <v>2994.8411905127523</v>
      </c>
      <c r="W117" s="533">
        <v>2994.8411905127523</v>
      </c>
      <c r="X117" s="533">
        <v>2994.8411905127523</v>
      </c>
      <c r="Y117" s="533">
        <v>2994.8411905127523</v>
      </c>
    </row>
    <row r="118" spans="3:25" ht="28.5">
      <c r="C118" s="520" t="s">
        <v>5</v>
      </c>
      <c r="D118" s="521"/>
      <c r="E118" s="533">
        <v>1.2287542331152501</v>
      </c>
      <c r="F118" s="533">
        <v>1.2287542331152501</v>
      </c>
      <c r="G118" s="533">
        <v>1.2287542331152501</v>
      </c>
      <c r="H118" s="533">
        <v>1.2235673965472571</v>
      </c>
      <c r="I118" s="521"/>
      <c r="J118" s="533">
        <v>7456.2950694819119</v>
      </c>
      <c r="K118" s="533">
        <v>7456.2950694819119</v>
      </c>
      <c r="L118" s="533">
        <v>7456.2950694819119</v>
      </c>
      <c r="M118" s="533">
        <v>7344.275499315072</v>
      </c>
      <c r="O118" s="567" t="s">
        <v>5</v>
      </c>
      <c r="P118" s="521"/>
      <c r="Q118" s="533">
        <v>0</v>
      </c>
      <c r="R118" s="533">
        <v>0</v>
      </c>
      <c r="S118" s="533">
        <v>0</v>
      </c>
      <c r="T118" s="533">
        <v>0</v>
      </c>
      <c r="U118" s="521"/>
      <c r="V118" s="533">
        <v>0</v>
      </c>
      <c r="W118" s="533">
        <v>0</v>
      </c>
      <c r="X118" s="533">
        <v>0</v>
      </c>
      <c r="Y118" s="533">
        <v>0</v>
      </c>
    </row>
    <row r="119" spans="3:25">
      <c r="C119" s="520" t="s">
        <v>6</v>
      </c>
      <c r="D119" s="521"/>
      <c r="E119" s="533">
        <v>7.8924174711188009</v>
      </c>
      <c r="F119" s="533">
        <v>7.8924174711188009</v>
      </c>
      <c r="G119" s="533">
        <v>7.8924174711188009</v>
      </c>
      <c r="H119" s="533">
        <v>7.224082126198506</v>
      </c>
      <c r="I119" s="521"/>
      <c r="J119" s="533">
        <v>142820.62727615761</v>
      </c>
      <c r="K119" s="533">
        <v>142820.62727615761</v>
      </c>
      <c r="L119" s="533">
        <v>142820.62727615761</v>
      </c>
      <c r="M119" s="533">
        <v>128386.65830800727</v>
      </c>
      <c r="O119" s="567" t="s">
        <v>6</v>
      </c>
      <c r="P119" s="521"/>
      <c r="Q119" s="533">
        <v>0</v>
      </c>
      <c r="R119" s="533">
        <v>0</v>
      </c>
      <c r="S119" s="533">
        <v>0</v>
      </c>
      <c r="T119" s="533">
        <v>0</v>
      </c>
      <c r="U119" s="521"/>
      <c r="V119" s="533">
        <v>0</v>
      </c>
      <c r="W119" s="533">
        <v>0</v>
      </c>
      <c r="X119" s="533">
        <v>0</v>
      </c>
      <c r="Y119" s="533">
        <v>0</v>
      </c>
    </row>
    <row r="120" spans="3:25">
      <c r="C120" s="520" t="s">
        <v>588</v>
      </c>
      <c r="D120" s="521"/>
      <c r="E120" s="533">
        <v>0</v>
      </c>
      <c r="F120" s="533">
        <v>0</v>
      </c>
      <c r="G120" s="533">
        <v>0</v>
      </c>
      <c r="H120" s="533">
        <v>0</v>
      </c>
      <c r="I120" s="521"/>
      <c r="J120" s="533">
        <v>0</v>
      </c>
      <c r="K120" s="533">
        <v>0</v>
      </c>
      <c r="L120" s="533">
        <v>0</v>
      </c>
      <c r="M120" s="533">
        <v>0</v>
      </c>
      <c r="O120" s="567" t="s">
        <v>588</v>
      </c>
      <c r="P120" s="521"/>
      <c r="Q120" s="533">
        <v>0</v>
      </c>
      <c r="R120" s="533">
        <v>0</v>
      </c>
      <c r="S120" s="533">
        <v>0</v>
      </c>
      <c r="T120" s="533">
        <v>0</v>
      </c>
      <c r="U120" s="521"/>
      <c r="V120" s="533">
        <v>0</v>
      </c>
      <c r="W120" s="533">
        <v>0</v>
      </c>
      <c r="X120" s="533">
        <v>0</v>
      </c>
      <c r="Y120" s="533">
        <v>0</v>
      </c>
    </row>
    <row r="121" spans="3:25" ht="28.5">
      <c r="C121" s="520" t="s">
        <v>33</v>
      </c>
      <c r="D121" s="521"/>
      <c r="E121" s="533">
        <v>0</v>
      </c>
      <c r="F121" s="533">
        <v>0</v>
      </c>
      <c r="G121" s="533">
        <v>0</v>
      </c>
      <c r="H121" s="533">
        <v>0</v>
      </c>
      <c r="I121" s="521"/>
      <c r="J121" s="533">
        <v>0</v>
      </c>
      <c r="K121" s="533">
        <v>0</v>
      </c>
      <c r="L121" s="533">
        <v>0</v>
      </c>
      <c r="M121" s="533">
        <v>0</v>
      </c>
      <c r="O121" s="567" t="s">
        <v>33</v>
      </c>
      <c r="P121" s="521"/>
      <c r="Q121" s="533">
        <v>0</v>
      </c>
      <c r="R121" s="533">
        <v>0</v>
      </c>
      <c r="S121" s="533">
        <v>0</v>
      </c>
      <c r="T121" s="533">
        <v>0</v>
      </c>
      <c r="U121" s="521"/>
      <c r="V121" s="533">
        <v>0</v>
      </c>
      <c r="W121" s="533">
        <v>0</v>
      </c>
      <c r="X121" s="533">
        <v>0</v>
      </c>
      <c r="Y121" s="533">
        <v>0</v>
      </c>
    </row>
    <row r="122" spans="3:25" ht="28.5">
      <c r="C122" s="520" t="s">
        <v>26</v>
      </c>
      <c r="D122" s="521"/>
      <c r="E122" s="533"/>
      <c r="F122" s="533">
        <v>0</v>
      </c>
      <c r="G122" s="533">
        <v>0</v>
      </c>
      <c r="H122" s="533">
        <v>0</v>
      </c>
      <c r="I122" s="521"/>
      <c r="J122" s="533">
        <v>0</v>
      </c>
      <c r="K122" s="533">
        <v>0</v>
      </c>
      <c r="L122" s="533">
        <v>0</v>
      </c>
      <c r="M122" s="533">
        <v>0</v>
      </c>
      <c r="O122" s="567" t="s">
        <v>26</v>
      </c>
      <c r="P122" s="521"/>
      <c r="Q122" s="533">
        <v>0</v>
      </c>
      <c r="R122" s="533">
        <v>0</v>
      </c>
      <c r="S122" s="533">
        <v>0</v>
      </c>
      <c r="T122" s="533">
        <v>0</v>
      </c>
      <c r="U122" s="521"/>
      <c r="V122" s="533">
        <v>0</v>
      </c>
      <c r="W122" s="533">
        <v>0</v>
      </c>
      <c r="X122" s="533">
        <v>0</v>
      </c>
      <c r="Y122" s="533">
        <v>0</v>
      </c>
    </row>
    <row r="123" spans="3:25" ht="28.5">
      <c r="C123" s="520" t="s">
        <v>8</v>
      </c>
      <c r="D123" s="521"/>
      <c r="E123" s="533">
        <v>0</v>
      </c>
      <c r="F123" s="533">
        <v>0</v>
      </c>
      <c r="G123" s="533">
        <v>0</v>
      </c>
      <c r="H123" s="533">
        <v>0</v>
      </c>
      <c r="I123" s="521"/>
      <c r="J123" s="533">
        <v>0</v>
      </c>
      <c r="K123" s="533">
        <v>0</v>
      </c>
      <c r="L123" s="533">
        <v>0</v>
      </c>
      <c r="M123" s="533">
        <v>0</v>
      </c>
      <c r="O123" s="567" t="s">
        <v>8</v>
      </c>
      <c r="P123" s="521"/>
      <c r="Q123" s="533">
        <v>0</v>
      </c>
      <c r="R123" s="533">
        <v>0</v>
      </c>
      <c r="S123" s="533">
        <v>0</v>
      </c>
      <c r="T123" s="533">
        <v>0</v>
      </c>
      <c r="U123" s="521"/>
      <c r="V123" s="533">
        <v>0</v>
      </c>
      <c r="W123" s="533">
        <v>0</v>
      </c>
      <c r="X123" s="533">
        <v>0</v>
      </c>
      <c r="Y123" s="533">
        <v>0</v>
      </c>
    </row>
    <row r="124" spans="3:25" ht="28.5">
      <c r="C124" s="553" t="s">
        <v>512</v>
      </c>
      <c r="D124" s="521"/>
      <c r="E124" s="533"/>
      <c r="F124" s="533"/>
      <c r="G124" s="533"/>
      <c r="H124" s="533"/>
      <c r="I124" s="521"/>
      <c r="J124" s="533"/>
      <c r="K124" s="533"/>
      <c r="L124" s="533"/>
      <c r="M124" s="533"/>
      <c r="O124" s="520"/>
      <c r="P124" s="521"/>
      <c r="Q124" s="533"/>
      <c r="R124" s="533"/>
      <c r="S124" s="533"/>
      <c r="T124" s="533"/>
      <c r="U124" s="521"/>
      <c r="V124" s="533"/>
      <c r="W124" s="533"/>
      <c r="X124" s="533"/>
      <c r="Y124" s="533"/>
    </row>
    <row r="125" spans="3:25" ht="30">
      <c r="C125" s="576" t="s">
        <v>581</v>
      </c>
      <c r="D125" s="540"/>
      <c r="E125" s="540">
        <f>SUM(E115:E123)</f>
        <v>64.157569514436162</v>
      </c>
      <c r="F125" s="540">
        <f>SUM(F115:F123)</f>
        <v>64.157569514436162</v>
      </c>
      <c r="G125" s="540">
        <f>SUM(G115:G123)</f>
        <v>63.917024754418847</v>
      </c>
      <c r="H125" s="540">
        <f>SUM(H115:H123)</f>
        <v>60.461707503291734</v>
      </c>
      <c r="I125" s="540"/>
      <c r="J125" s="540">
        <f>SUM(J115:J123)</f>
        <v>291586.82152216288</v>
      </c>
      <c r="K125" s="540">
        <f>SUM(K115:K123)</f>
        <v>291586.82152216288</v>
      </c>
      <c r="L125" s="540">
        <f>SUM(L115:L123)</f>
        <v>291371.7133072326</v>
      </c>
      <c r="M125" s="540">
        <f>SUM(M115:M123)</f>
        <v>260599.78642944567</v>
      </c>
      <c r="N125" s="328"/>
      <c r="O125" s="576" t="s">
        <v>581</v>
      </c>
      <c r="P125" s="540"/>
      <c r="Q125" s="540">
        <f>SUM(Q115:Q123)</f>
        <v>1.4660956990869514</v>
      </c>
      <c r="R125" s="540">
        <f>SUM(R115:R123)</f>
        <v>1.4660956990869514</v>
      </c>
      <c r="S125" s="540">
        <f>SUM(S115:S123)</f>
        <v>1.4660956990869514</v>
      </c>
      <c r="T125" s="540">
        <f>SUM(T115:T123)</f>
        <v>1.4660956990869514</v>
      </c>
      <c r="U125" s="540"/>
      <c r="V125" s="540">
        <f>SUM(V115:V123)</f>
        <v>2994.8411905127523</v>
      </c>
      <c r="W125" s="540">
        <f>SUM(W115:W123)</f>
        <v>2994.8411905127523</v>
      </c>
      <c r="X125" s="540">
        <f>SUM(X115:X123)</f>
        <v>2994.8411905127523</v>
      </c>
      <c r="Y125" s="540">
        <f>SUM(Y115:Y123)</f>
        <v>2994.8411905127523</v>
      </c>
    </row>
    <row r="126" spans="3:25">
      <c r="C126" s="520"/>
      <c r="D126" s="521"/>
      <c r="E126" s="521"/>
      <c r="F126" s="521"/>
      <c r="G126" s="521"/>
      <c r="H126" s="532"/>
      <c r="I126" s="532"/>
      <c r="J126" s="532"/>
      <c r="K126" s="532"/>
      <c r="L126" s="532"/>
      <c r="M126" s="532"/>
      <c r="O126" s="520"/>
      <c r="P126" s="521"/>
      <c r="Q126" s="521"/>
      <c r="R126" s="521"/>
      <c r="S126" s="521"/>
      <c r="T126" s="521"/>
      <c r="U126" s="521"/>
      <c r="V126" s="521"/>
      <c r="W126" s="521"/>
      <c r="X126" s="521"/>
      <c r="Y126" s="521"/>
    </row>
    <row r="127" spans="3:25" ht="15">
      <c r="C127" s="522" t="s">
        <v>9</v>
      </c>
      <c r="D127" s="522"/>
      <c r="E127" s="522"/>
      <c r="F127" s="522"/>
      <c r="G127" s="522"/>
      <c r="H127" s="522"/>
      <c r="I127" s="522"/>
      <c r="J127" s="522"/>
      <c r="K127" s="522"/>
      <c r="L127" s="522"/>
      <c r="M127" s="522"/>
      <c r="O127" s="522" t="s">
        <v>9</v>
      </c>
      <c r="P127" s="522"/>
      <c r="Q127" s="522"/>
      <c r="R127" s="522"/>
      <c r="S127" s="522"/>
      <c r="T127" s="522"/>
      <c r="U127" s="522"/>
      <c r="V127" s="522"/>
      <c r="W127" s="522"/>
      <c r="X127" s="522"/>
      <c r="Y127" s="522"/>
    </row>
    <row r="128" spans="3:25">
      <c r="C128" s="520" t="s">
        <v>27</v>
      </c>
      <c r="D128" s="521"/>
      <c r="E128" s="533">
        <v>279.92090405859938</v>
      </c>
      <c r="F128" s="533">
        <v>276.58536016766215</v>
      </c>
      <c r="G128" s="533">
        <v>275.97497087535299</v>
      </c>
      <c r="H128" s="533">
        <v>275.97497087535299</v>
      </c>
      <c r="I128" s="521"/>
      <c r="J128" s="533">
        <v>1356632.7268351503</v>
      </c>
      <c r="K128" s="533">
        <v>1345456.1447477287</v>
      </c>
      <c r="L128" s="533">
        <v>1343448.9832513656</v>
      </c>
      <c r="M128" s="533">
        <v>1343448.9832513656</v>
      </c>
      <c r="O128" s="567" t="s">
        <v>27</v>
      </c>
      <c r="P128" s="521"/>
      <c r="Q128" s="533">
        <v>0</v>
      </c>
      <c r="R128" s="533">
        <v>0</v>
      </c>
      <c r="S128" s="533">
        <v>0</v>
      </c>
      <c r="T128" s="533">
        <v>0</v>
      </c>
      <c r="U128" s="521"/>
      <c r="V128" s="533">
        <f>446169.990914616-'8. Street lighting'!$D$4</f>
        <v>-162521.93908538407</v>
      </c>
      <c r="W128" s="533">
        <f>446169.990914616-'8. Street lighting'!$D$4</f>
        <v>-162521.93908538407</v>
      </c>
      <c r="X128" s="533">
        <v>-162521.93908538407</v>
      </c>
      <c r="Y128" s="533">
        <v>-162521.93908538407</v>
      </c>
    </row>
    <row r="129" spans="3:25">
      <c r="C129" s="520" t="s">
        <v>25</v>
      </c>
      <c r="D129" s="521"/>
      <c r="E129" s="533">
        <v>116.54303302826784</v>
      </c>
      <c r="F129" s="533">
        <v>115.28860056578988</v>
      </c>
      <c r="G129" s="533">
        <v>74.499283918284732</v>
      </c>
      <c r="H129" s="533">
        <v>74.297096073196784</v>
      </c>
      <c r="I129" s="521"/>
      <c r="J129" s="533">
        <v>460482.43302640732</v>
      </c>
      <c r="K129" s="533">
        <v>455268.6372921436</v>
      </c>
      <c r="L129" s="533">
        <v>281544.96698767005</v>
      </c>
      <c r="M129" s="533">
        <v>280985.31856886216</v>
      </c>
      <c r="O129" s="567" t="s">
        <v>25</v>
      </c>
      <c r="P129" s="521"/>
      <c r="Q129" s="533">
        <v>1.0920415619999999</v>
      </c>
      <c r="R129" s="533">
        <v>1.0920415619999999</v>
      </c>
      <c r="S129" s="533">
        <v>0.74193273900000001</v>
      </c>
      <c r="T129" s="533">
        <v>0.74193273900000001</v>
      </c>
      <c r="U129" s="521"/>
      <c r="V129" s="533">
        <v>4151.0063508149997</v>
      </c>
      <c r="W129" s="533">
        <v>4151.0063508149997</v>
      </c>
      <c r="X129" s="533">
        <v>2695.8495841260001</v>
      </c>
      <c r="Y129" s="533">
        <v>2695.8495841260001</v>
      </c>
    </row>
    <row r="130" spans="3:25">
      <c r="C130" s="520" t="s">
        <v>28</v>
      </c>
      <c r="D130" s="521"/>
      <c r="E130" s="533">
        <v>0</v>
      </c>
      <c r="F130" s="533">
        <v>0</v>
      </c>
      <c r="G130" s="533">
        <v>0</v>
      </c>
      <c r="H130" s="533">
        <v>0</v>
      </c>
      <c r="I130" s="521"/>
      <c r="J130" s="533">
        <v>0</v>
      </c>
      <c r="K130" s="533">
        <v>0</v>
      </c>
      <c r="L130" s="533">
        <v>0</v>
      </c>
      <c r="M130" s="533">
        <v>0</v>
      </c>
      <c r="O130" s="567" t="s">
        <v>28</v>
      </c>
      <c r="P130" s="521"/>
      <c r="Q130" s="533">
        <v>0</v>
      </c>
      <c r="R130" s="533">
        <v>0</v>
      </c>
      <c r="S130" s="533">
        <v>0</v>
      </c>
      <c r="T130" s="533">
        <v>0</v>
      </c>
      <c r="U130" s="521"/>
      <c r="V130" s="533">
        <v>0</v>
      </c>
      <c r="W130" s="533">
        <v>0</v>
      </c>
      <c r="X130" s="533">
        <v>0</v>
      </c>
      <c r="Y130" s="533">
        <v>0</v>
      </c>
    </row>
    <row r="131" spans="3:25">
      <c r="C131" s="520" t="s">
        <v>29</v>
      </c>
      <c r="D131" s="521"/>
      <c r="E131" s="533">
        <v>0</v>
      </c>
      <c r="F131" s="533">
        <v>0</v>
      </c>
      <c r="G131" s="533">
        <v>0</v>
      </c>
      <c r="H131" s="533">
        <v>0</v>
      </c>
      <c r="I131" s="521"/>
      <c r="J131" s="533">
        <v>0</v>
      </c>
      <c r="K131" s="533">
        <v>0</v>
      </c>
      <c r="L131" s="533">
        <v>0</v>
      </c>
      <c r="M131" s="533">
        <v>0</v>
      </c>
      <c r="O131" s="567" t="s">
        <v>29</v>
      </c>
      <c r="P131" s="521"/>
      <c r="Q131" s="533">
        <v>0</v>
      </c>
      <c r="R131" s="533">
        <v>0</v>
      </c>
      <c r="S131" s="533">
        <v>0</v>
      </c>
      <c r="T131" s="533">
        <v>0</v>
      </c>
      <c r="U131" s="521"/>
      <c r="V131" s="533">
        <v>0</v>
      </c>
      <c r="W131" s="533">
        <v>0</v>
      </c>
      <c r="X131" s="533">
        <v>0</v>
      </c>
      <c r="Y131" s="533">
        <v>0</v>
      </c>
    </row>
    <row r="132" spans="3:25">
      <c r="C132" s="520" t="s">
        <v>23</v>
      </c>
      <c r="D132" s="521"/>
      <c r="E132" s="533">
        <v>15.531523888694348</v>
      </c>
      <c r="F132" s="533">
        <v>15.531523888694348</v>
      </c>
      <c r="G132" s="533">
        <v>15.531523888694348</v>
      </c>
      <c r="H132" s="533">
        <v>0</v>
      </c>
      <c r="I132" s="521"/>
      <c r="J132" s="533">
        <v>75528.763387689221</v>
      </c>
      <c r="K132" s="533">
        <v>75528.763387689221</v>
      </c>
      <c r="L132" s="533">
        <v>75528.763387689221</v>
      </c>
      <c r="M132" s="533">
        <v>0</v>
      </c>
      <c r="O132" s="567" t="s">
        <v>23</v>
      </c>
      <c r="P132" s="521"/>
      <c r="Q132" s="533">
        <v>0.51739881773822338</v>
      </c>
      <c r="R132" s="533">
        <v>0.51739881773822338</v>
      </c>
      <c r="S132" s="533">
        <v>0.51739881773822338</v>
      </c>
      <c r="T132" s="533">
        <v>0</v>
      </c>
      <c r="U132" s="521"/>
      <c r="V132" s="533">
        <v>2562.1792881109986</v>
      </c>
      <c r="W132" s="533">
        <v>2562.1792881109986</v>
      </c>
      <c r="X132" s="533">
        <v>2562.1792881109986</v>
      </c>
      <c r="Y132" s="533">
        <v>0</v>
      </c>
    </row>
    <row r="133" spans="3:25" ht="42.75">
      <c r="C133" s="520" t="s">
        <v>589</v>
      </c>
      <c r="D133" s="521"/>
      <c r="E133" s="533">
        <v>0</v>
      </c>
      <c r="F133" s="533">
        <v>0</v>
      </c>
      <c r="G133" s="533">
        <v>0</v>
      </c>
      <c r="H133" s="533">
        <v>0</v>
      </c>
      <c r="I133" s="521"/>
      <c r="J133" s="533">
        <v>0</v>
      </c>
      <c r="K133" s="533">
        <v>0</v>
      </c>
      <c r="L133" s="533">
        <v>0</v>
      </c>
      <c r="M133" s="533">
        <v>0</v>
      </c>
      <c r="O133" s="567" t="s">
        <v>589</v>
      </c>
      <c r="P133" s="521"/>
      <c r="Q133" s="533">
        <v>0</v>
      </c>
      <c r="R133" s="533">
        <v>0</v>
      </c>
      <c r="S133" s="533">
        <v>0</v>
      </c>
      <c r="T133" s="533">
        <v>0</v>
      </c>
      <c r="U133" s="521"/>
      <c r="V133" s="533">
        <v>0</v>
      </c>
      <c r="W133" s="533">
        <v>0</v>
      </c>
      <c r="X133" s="533">
        <v>0</v>
      </c>
      <c r="Y133" s="533">
        <v>0</v>
      </c>
    </row>
    <row r="134" spans="3:25" ht="28.5">
      <c r="C134" s="520" t="s">
        <v>31</v>
      </c>
      <c r="D134" s="521"/>
      <c r="E134" s="533">
        <v>0</v>
      </c>
      <c r="F134" s="533">
        <v>0</v>
      </c>
      <c r="G134" s="533">
        <v>0</v>
      </c>
      <c r="H134" s="533">
        <v>0</v>
      </c>
      <c r="I134" s="521"/>
      <c r="J134" s="533">
        <v>0</v>
      </c>
      <c r="K134" s="533">
        <v>0</v>
      </c>
      <c r="L134" s="533">
        <v>0</v>
      </c>
      <c r="M134" s="533">
        <v>0</v>
      </c>
      <c r="O134" s="567" t="s">
        <v>31</v>
      </c>
      <c r="P134" s="521"/>
      <c r="Q134" s="533">
        <v>0</v>
      </c>
      <c r="R134" s="533">
        <v>0</v>
      </c>
      <c r="S134" s="533">
        <v>0</v>
      </c>
      <c r="T134" s="533">
        <v>0</v>
      </c>
      <c r="U134" s="521"/>
      <c r="V134" s="533">
        <v>0</v>
      </c>
      <c r="W134" s="533">
        <v>0</v>
      </c>
      <c r="X134" s="533">
        <v>0</v>
      </c>
      <c r="Y134" s="533">
        <v>0</v>
      </c>
    </row>
    <row r="135" spans="3:25">
      <c r="C135" s="520" t="s">
        <v>10</v>
      </c>
      <c r="D135" s="521"/>
      <c r="E135" s="533">
        <v>0</v>
      </c>
      <c r="F135" s="533">
        <v>0</v>
      </c>
      <c r="G135" s="533">
        <v>0</v>
      </c>
      <c r="H135" s="533">
        <v>0</v>
      </c>
      <c r="I135" s="521"/>
      <c r="J135" s="533">
        <v>0</v>
      </c>
      <c r="K135" s="533">
        <v>0</v>
      </c>
      <c r="L135" s="533">
        <v>0</v>
      </c>
      <c r="M135" s="533">
        <v>0</v>
      </c>
      <c r="O135" s="567" t="s">
        <v>10</v>
      </c>
      <c r="P135" s="521"/>
      <c r="Q135" s="533">
        <v>0</v>
      </c>
      <c r="R135" s="533">
        <v>0</v>
      </c>
      <c r="S135" s="533">
        <v>0</v>
      </c>
      <c r="T135" s="533">
        <v>0</v>
      </c>
      <c r="U135" s="521"/>
      <c r="V135" s="533">
        <v>0</v>
      </c>
      <c r="W135" s="533">
        <v>0</v>
      </c>
      <c r="X135" s="533">
        <v>0</v>
      </c>
      <c r="Y135" s="533">
        <v>0</v>
      </c>
    </row>
    <row r="136" spans="3:25" ht="28.5">
      <c r="C136" s="553" t="s">
        <v>512</v>
      </c>
      <c r="D136" s="521"/>
      <c r="E136" s="533"/>
      <c r="F136" s="533"/>
      <c r="G136" s="533"/>
      <c r="H136" s="533"/>
      <c r="I136" s="521"/>
      <c r="J136" s="533"/>
      <c r="K136" s="533"/>
      <c r="L136" s="533"/>
      <c r="M136" s="533"/>
      <c r="O136" s="520"/>
      <c r="P136" s="521"/>
      <c r="Q136" s="533"/>
      <c r="R136" s="533"/>
      <c r="S136" s="533"/>
      <c r="T136" s="533"/>
      <c r="U136" s="521"/>
      <c r="V136" s="533"/>
      <c r="W136" s="533"/>
      <c r="X136" s="533"/>
      <c r="Y136" s="533"/>
    </row>
    <row r="137" spans="3:25" ht="15">
      <c r="C137" s="576" t="s">
        <v>583</v>
      </c>
      <c r="D137" s="540"/>
      <c r="E137" s="540">
        <f>SUM(E128:E135)</f>
        <v>411.99546097556151</v>
      </c>
      <c r="F137" s="540">
        <f t="shared" ref="F137:M137" si="16">SUM(F128:F135)</f>
        <v>407.40548462214633</v>
      </c>
      <c r="G137" s="540">
        <f t="shared" si="16"/>
        <v>366.00577868233205</v>
      </c>
      <c r="H137" s="540">
        <f t="shared" si="16"/>
        <v>350.27206694854976</v>
      </c>
      <c r="I137" s="540"/>
      <c r="J137" s="540">
        <f t="shared" si="16"/>
        <v>1892643.9232492468</v>
      </c>
      <c r="K137" s="540">
        <f t="shared" si="16"/>
        <v>1876253.5454275615</v>
      </c>
      <c r="L137" s="540">
        <f t="shared" si="16"/>
        <v>1700522.7136267249</v>
      </c>
      <c r="M137" s="540">
        <f t="shared" si="16"/>
        <v>1624434.3018202279</v>
      </c>
      <c r="N137" s="328"/>
      <c r="O137" s="576" t="s">
        <v>583</v>
      </c>
      <c r="P137" s="540"/>
      <c r="Q137" s="540">
        <f>SUM(Q128:Q135)</f>
        <v>1.6094403797382233</v>
      </c>
      <c r="R137" s="540">
        <f>SUM(R128:R135)</f>
        <v>1.6094403797382233</v>
      </c>
      <c r="S137" s="540">
        <f>SUM(S128:S135)</f>
        <v>1.2593315567382235</v>
      </c>
      <c r="T137" s="540">
        <f>SUM(T128:T135)</f>
        <v>0.74193273900000001</v>
      </c>
      <c r="U137" s="540"/>
      <c r="V137" s="540">
        <f>SUM(V128:V135)</f>
        <v>-155808.75344645808</v>
      </c>
      <c r="W137" s="540">
        <f>SUM(W128:W135)</f>
        <v>-155808.75344645808</v>
      </c>
      <c r="X137" s="540">
        <f>SUM(X128:X135)</f>
        <v>-157263.91021314709</v>
      </c>
      <c r="Y137" s="540">
        <f>SUM(Y128:Y135)</f>
        <v>-159826.08950125807</v>
      </c>
    </row>
    <row r="138" spans="3:25">
      <c r="C138" s="520"/>
      <c r="D138" s="521"/>
      <c r="E138" s="521"/>
      <c r="F138" s="521"/>
      <c r="G138" s="521"/>
      <c r="H138" s="521"/>
      <c r="I138" s="521"/>
      <c r="J138" s="521"/>
      <c r="K138" s="521"/>
      <c r="L138" s="521"/>
      <c r="M138" s="521"/>
      <c r="O138" s="520"/>
      <c r="P138" s="521"/>
      <c r="Q138" s="521"/>
      <c r="R138" s="521"/>
      <c r="S138" s="521"/>
      <c r="T138" s="521"/>
      <c r="U138" s="521"/>
      <c r="V138" s="521"/>
      <c r="W138" s="521"/>
      <c r="X138" s="521"/>
      <c r="Y138" s="521"/>
    </row>
    <row r="139" spans="3:25" ht="15">
      <c r="C139" s="522" t="s">
        <v>11</v>
      </c>
      <c r="D139" s="522"/>
      <c r="E139" s="522"/>
      <c r="F139" s="522"/>
      <c r="G139" s="522"/>
      <c r="H139" s="522"/>
      <c r="I139" s="522"/>
      <c r="J139" s="522"/>
      <c r="K139" s="522"/>
      <c r="L139" s="522"/>
      <c r="M139" s="522"/>
      <c r="O139" s="522" t="s">
        <v>11</v>
      </c>
      <c r="P139" s="522"/>
      <c r="Q139" s="522"/>
      <c r="R139" s="522"/>
      <c r="S139" s="522"/>
      <c r="T139" s="522"/>
      <c r="U139" s="522"/>
      <c r="V139" s="522"/>
      <c r="W139" s="522"/>
      <c r="X139" s="522"/>
      <c r="Y139" s="522"/>
    </row>
    <row r="140" spans="3:25" ht="28.5">
      <c r="C140" s="520" t="s">
        <v>12</v>
      </c>
      <c r="D140" s="521"/>
      <c r="E140" s="533">
        <v>0</v>
      </c>
      <c r="F140" s="533">
        <v>0</v>
      </c>
      <c r="G140" s="533">
        <v>0</v>
      </c>
      <c r="H140" s="533">
        <v>0</v>
      </c>
      <c r="I140" s="521"/>
      <c r="J140" s="533">
        <v>0</v>
      </c>
      <c r="K140" s="533">
        <v>0</v>
      </c>
      <c r="L140" s="533">
        <v>0</v>
      </c>
      <c r="M140" s="533">
        <v>0</v>
      </c>
      <c r="O140" s="567" t="s">
        <v>12</v>
      </c>
      <c r="P140" s="521"/>
      <c r="Q140" s="533">
        <v>0</v>
      </c>
      <c r="R140" s="533">
        <v>0</v>
      </c>
      <c r="S140" s="533">
        <v>0</v>
      </c>
      <c r="T140" s="533">
        <v>0</v>
      </c>
      <c r="U140" s="521"/>
      <c r="V140" s="533">
        <v>0</v>
      </c>
      <c r="W140" s="533">
        <v>0</v>
      </c>
      <c r="X140" s="533">
        <v>0</v>
      </c>
      <c r="Y140" s="533">
        <v>0</v>
      </c>
    </row>
    <row r="141" spans="3:25">
      <c r="C141" s="520" t="s">
        <v>13</v>
      </c>
      <c r="D141" s="521"/>
      <c r="E141" s="533">
        <v>0</v>
      </c>
      <c r="F141" s="533">
        <v>0</v>
      </c>
      <c r="G141" s="533">
        <v>0</v>
      </c>
      <c r="H141" s="533">
        <v>0</v>
      </c>
      <c r="I141" s="521"/>
      <c r="J141" s="533">
        <v>0</v>
      </c>
      <c r="K141" s="533">
        <v>0</v>
      </c>
      <c r="L141" s="533">
        <v>0</v>
      </c>
      <c r="M141" s="533">
        <v>0</v>
      </c>
      <c r="O141" s="567" t="s">
        <v>13</v>
      </c>
      <c r="P141" s="521"/>
      <c r="Q141" s="533">
        <v>0</v>
      </c>
      <c r="R141" s="533">
        <v>0</v>
      </c>
      <c r="S141" s="533">
        <v>0</v>
      </c>
      <c r="T141" s="533">
        <v>0</v>
      </c>
      <c r="U141" s="521"/>
      <c r="V141" s="533">
        <v>0</v>
      </c>
      <c r="W141" s="533">
        <v>0</v>
      </c>
      <c r="X141" s="533">
        <v>0</v>
      </c>
      <c r="Y141" s="533">
        <v>0</v>
      </c>
    </row>
    <row r="142" spans="3:25">
      <c r="C142" s="520" t="s">
        <v>14</v>
      </c>
      <c r="D142" s="521"/>
      <c r="E142" s="533">
        <v>0</v>
      </c>
      <c r="F142" s="533">
        <v>0</v>
      </c>
      <c r="G142" s="533">
        <v>0</v>
      </c>
      <c r="H142" s="533">
        <v>0</v>
      </c>
      <c r="I142" s="521"/>
      <c r="J142" s="533">
        <v>0</v>
      </c>
      <c r="K142" s="533">
        <v>0</v>
      </c>
      <c r="L142" s="533">
        <v>0</v>
      </c>
      <c r="M142" s="533">
        <v>0</v>
      </c>
      <c r="O142" s="567" t="s">
        <v>14</v>
      </c>
      <c r="P142" s="521"/>
      <c r="Q142" s="533">
        <v>0</v>
      </c>
      <c r="R142" s="533">
        <v>0</v>
      </c>
      <c r="S142" s="533">
        <v>0</v>
      </c>
      <c r="T142" s="533">
        <v>0</v>
      </c>
      <c r="U142" s="521"/>
      <c r="V142" s="533">
        <v>0</v>
      </c>
      <c r="W142" s="533">
        <v>0</v>
      </c>
      <c r="X142" s="533">
        <v>0</v>
      </c>
      <c r="Y142" s="533">
        <v>0</v>
      </c>
    </row>
    <row r="143" spans="3:25">
      <c r="C143" s="520" t="s">
        <v>27</v>
      </c>
      <c r="D143" s="521"/>
      <c r="E143" s="533">
        <v>0</v>
      </c>
      <c r="F143" s="533">
        <v>0</v>
      </c>
      <c r="G143" s="533">
        <v>0</v>
      </c>
      <c r="H143" s="533">
        <v>0</v>
      </c>
      <c r="I143" s="521"/>
      <c r="J143" s="533">
        <v>0</v>
      </c>
      <c r="K143" s="533">
        <v>0</v>
      </c>
      <c r="L143" s="533">
        <v>0</v>
      </c>
      <c r="M143" s="533">
        <v>0</v>
      </c>
      <c r="O143" s="567" t="s">
        <v>27</v>
      </c>
      <c r="P143" s="521"/>
      <c r="Q143" s="533">
        <v>0</v>
      </c>
      <c r="R143" s="533">
        <v>0</v>
      </c>
      <c r="S143" s="533">
        <v>0</v>
      </c>
      <c r="T143" s="533">
        <v>0</v>
      </c>
      <c r="U143" s="521"/>
      <c r="V143" s="533">
        <v>0</v>
      </c>
      <c r="W143" s="533">
        <v>0</v>
      </c>
      <c r="X143" s="533">
        <v>0</v>
      </c>
      <c r="Y143" s="533">
        <v>0</v>
      </c>
    </row>
    <row r="144" spans="3:25">
      <c r="C144" s="520" t="s">
        <v>10</v>
      </c>
      <c r="D144" s="521"/>
      <c r="E144" s="533">
        <v>0</v>
      </c>
      <c r="F144" s="533">
        <v>0</v>
      </c>
      <c r="G144" s="533">
        <v>0</v>
      </c>
      <c r="H144" s="533">
        <v>0</v>
      </c>
      <c r="I144" s="521"/>
      <c r="J144" s="533">
        <v>0</v>
      </c>
      <c r="K144" s="533">
        <v>0</v>
      </c>
      <c r="L144" s="533">
        <v>0</v>
      </c>
      <c r="M144" s="533">
        <v>0</v>
      </c>
      <c r="O144" s="567" t="s">
        <v>10</v>
      </c>
      <c r="P144" s="521"/>
      <c r="Q144" s="533">
        <v>0</v>
      </c>
      <c r="R144" s="533">
        <v>0</v>
      </c>
      <c r="S144" s="533">
        <v>0</v>
      </c>
      <c r="T144" s="533">
        <v>0</v>
      </c>
      <c r="U144" s="521"/>
      <c r="V144" s="533">
        <v>0</v>
      </c>
      <c r="W144" s="533">
        <v>0</v>
      </c>
      <c r="X144" s="533">
        <v>0</v>
      </c>
      <c r="Y144" s="533">
        <v>0</v>
      </c>
    </row>
    <row r="145" spans="3:25" ht="28.5">
      <c r="C145" s="553" t="s">
        <v>512</v>
      </c>
      <c r="D145" s="521"/>
      <c r="E145" s="533"/>
      <c r="F145" s="533"/>
      <c r="G145" s="533"/>
      <c r="H145" s="533"/>
      <c r="I145" s="521"/>
      <c r="J145" s="533"/>
      <c r="K145" s="533"/>
      <c r="L145" s="533"/>
      <c r="M145" s="533"/>
      <c r="O145" s="520"/>
      <c r="P145" s="521"/>
      <c r="Q145" s="533"/>
      <c r="R145" s="533"/>
      <c r="S145" s="533"/>
      <c r="T145" s="533"/>
      <c r="U145" s="521"/>
      <c r="V145" s="533"/>
      <c r="W145" s="533"/>
      <c r="X145" s="533"/>
      <c r="Y145" s="533"/>
    </row>
    <row r="146" spans="3:25" ht="15">
      <c r="C146" s="576" t="s">
        <v>584</v>
      </c>
      <c r="D146" s="540"/>
      <c r="E146" s="540">
        <f>SUM(E140:E144)</f>
        <v>0</v>
      </c>
      <c r="F146" s="540">
        <f t="shared" ref="F146:M146" si="17">SUM(F140:F144)</f>
        <v>0</v>
      </c>
      <c r="G146" s="540">
        <f t="shared" si="17"/>
        <v>0</v>
      </c>
      <c r="H146" s="540">
        <f t="shared" si="17"/>
        <v>0</v>
      </c>
      <c r="I146" s="540"/>
      <c r="J146" s="540">
        <f t="shared" si="17"/>
        <v>0</v>
      </c>
      <c r="K146" s="540">
        <f t="shared" si="17"/>
        <v>0</v>
      </c>
      <c r="L146" s="540">
        <f t="shared" si="17"/>
        <v>0</v>
      </c>
      <c r="M146" s="540">
        <f t="shared" si="17"/>
        <v>0</v>
      </c>
      <c r="N146" s="328"/>
      <c r="O146" s="576" t="s">
        <v>584</v>
      </c>
      <c r="P146" s="540"/>
      <c r="Q146" s="540">
        <f>SUM(Q140:Q144)</f>
        <v>0</v>
      </c>
      <c r="R146" s="540">
        <f>SUM(R140:R144)</f>
        <v>0</v>
      </c>
      <c r="S146" s="540">
        <f>SUM(S140:S144)</f>
        <v>0</v>
      </c>
      <c r="T146" s="540">
        <f>SUM(T140:T144)</f>
        <v>0</v>
      </c>
      <c r="U146" s="540"/>
      <c r="V146" s="540">
        <f>SUM(V140:V144)</f>
        <v>0</v>
      </c>
      <c r="W146" s="540">
        <f>SUM(W140:W144)</f>
        <v>0</v>
      </c>
      <c r="X146" s="540">
        <f>SUM(X140:X144)</f>
        <v>0</v>
      </c>
      <c r="Y146" s="540">
        <f>SUM(Y140:Y144)</f>
        <v>0</v>
      </c>
    </row>
    <row r="147" spans="3:25" ht="28.5">
      <c r="C147" s="553" t="s">
        <v>512</v>
      </c>
      <c r="D147" s="521"/>
      <c r="E147" s="533"/>
      <c r="F147" s="533"/>
      <c r="G147" s="533"/>
      <c r="H147" s="533"/>
      <c r="I147" s="533"/>
      <c r="J147" s="533"/>
      <c r="K147" s="533"/>
      <c r="L147" s="533"/>
      <c r="M147" s="533"/>
      <c r="O147" s="520"/>
      <c r="P147" s="521"/>
      <c r="Q147" s="533"/>
      <c r="R147" s="533"/>
      <c r="S147" s="533"/>
      <c r="T147" s="533"/>
      <c r="U147" s="521"/>
      <c r="V147" s="533"/>
      <c r="W147" s="533"/>
      <c r="X147" s="533"/>
      <c r="Y147" s="533"/>
    </row>
    <row r="148" spans="3:25">
      <c r="C148" s="520"/>
      <c r="D148" s="521"/>
      <c r="E148" s="521"/>
      <c r="F148" s="521"/>
      <c r="G148" s="521"/>
      <c r="H148" s="521"/>
      <c r="I148" s="521"/>
      <c r="J148" s="521"/>
      <c r="K148" s="521"/>
      <c r="L148" s="521"/>
      <c r="M148" s="521"/>
      <c r="O148" s="520"/>
      <c r="P148" s="521"/>
      <c r="Q148" s="521"/>
      <c r="R148" s="521"/>
      <c r="S148" s="521"/>
      <c r="T148" s="521"/>
      <c r="U148" s="521"/>
      <c r="V148" s="521"/>
      <c r="W148" s="521"/>
      <c r="X148" s="521"/>
      <c r="Y148" s="521"/>
    </row>
    <row r="149" spans="3:25" ht="15">
      <c r="C149" s="522" t="s">
        <v>15</v>
      </c>
      <c r="D149" s="522"/>
      <c r="E149" s="522"/>
      <c r="F149" s="522"/>
      <c r="G149" s="522"/>
      <c r="H149" s="522"/>
      <c r="I149" s="522"/>
      <c r="J149" s="522"/>
      <c r="K149" s="522"/>
      <c r="L149" s="522"/>
      <c r="M149" s="522"/>
      <c r="O149" s="522" t="s">
        <v>15</v>
      </c>
      <c r="P149" s="522"/>
      <c r="Q149" s="522"/>
      <c r="R149" s="522"/>
      <c r="S149" s="522"/>
      <c r="T149" s="522"/>
      <c r="U149" s="522"/>
      <c r="V149" s="522"/>
      <c r="W149" s="522"/>
      <c r="X149" s="522"/>
      <c r="Y149" s="522"/>
    </row>
    <row r="150" spans="3:25" ht="28.5">
      <c r="C150" s="520" t="s">
        <v>15</v>
      </c>
      <c r="D150" s="521"/>
      <c r="E150" s="533">
        <v>0.84194479855068294</v>
      </c>
      <c r="F150" s="533">
        <v>0.84194479855068294</v>
      </c>
      <c r="G150" s="533">
        <v>0.84194479855068294</v>
      </c>
      <c r="H150" s="533">
        <v>0.84194479855068294</v>
      </c>
      <c r="I150" s="521"/>
      <c r="J150" s="533">
        <v>29252</v>
      </c>
      <c r="K150" s="533">
        <v>29252</v>
      </c>
      <c r="L150" s="533">
        <v>29252</v>
      </c>
      <c r="M150" s="533">
        <v>29252</v>
      </c>
      <c r="O150" s="567" t="s">
        <v>15</v>
      </c>
      <c r="P150" s="521"/>
      <c r="Q150" s="533">
        <v>0</v>
      </c>
      <c r="R150" s="533">
        <v>0</v>
      </c>
      <c r="S150" s="533">
        <v>0</v>
      </c>
      <c r="T150" s="533">
        <v>0</v>
      </c>
      <c r="U150" s="521"/>
      <c r="V150" s="533">
        <v>0</v>
      </c>
      <c r="W150" s="533">
        <v>0</v>
      </c>
      <c r="X150" s="533">
        <v>0</v>
      </c>
      <c r="Y150" s="533">
        <v>0</v>
      </c>
    </row>
    <row r="151" spans="3:25" ht="28.5">
      <c r="C151" s="553" t="s">
        <v>512</v>
      </c>
      <c r="D151" s="521"/>
      <c r="E151" s="533"/>
      <c r="F151" s="533"/>
      <c r="G151" s="533"/>
      <c r="H151" s="533"/>
      <c r="I151" s="521"/>
      <c r="J151" s="533"/>
      <c r="K151" s="533"/>
      <c r="L151" s="533"/>
      <c r="M151" s="533"/>
      <c r="O151" s="520"/>
      <c r="P151" s="521"/>
      <c r="Q151" s="533"/>
      <c r="R151" s="533"/>
      <c r="S151" s="533"/>
      <c r="T151" s="533"/>
      <c r="U151" s="521"/>
      <c r="V151" s="533"/>
      <c r="W151" s="533"/>
      <c r="X151" s="533"/>
      <c r="Y151" s="533"/>
    </row>
    <row r="152" spans="3:25" ht="30">
      <c r="C152" s="576" t="s">
        <v>585</v>
      </c>
      <c r="D152" s="540"/>
      <c r="E152" s="540">
        <f>E150</f>
        <v>0.84194479855068294</v>
      </c>
      <c r="F152" s="540">
        <f>F150</f>
        <v>0.84194479855068294</v>
      </c>
      <c r="G152" s="540">
        <f>G150</f>
        <v>0.84194479855068294</v>
      </c>
      <c r="H152" s="540">
        <f>H150</f>
        <v>0.84194479855068294</v>
      </c>
      <c r="I152" s="540"/>
      <c r="J152" s="540">
        <v>0</v>
      </c>
      <c r="K152" s="540">
        <v>0</v>
      </c>
      <c r="L152" s="540">
        <v>0</v>
      </c>
      <c r="M152" s="540">
        <v>0</v>
      </c>
      <c r="N152" s="328"/>
      <c r="O152" s="576" t="s">
        <v>585</v>
      </c>
      <c r="P152" s="540"/>
      <c r="Q152" s="540">
        <f>Q150</f>
        <v>0</v>
      </c>
      <c r="R152" s="540">
        <f>R150</f>
        <v>0</v>
      </c>
      <c r="S152" s="540">
        <f>S150</f>
        <v>0</v>
      </c>
      <c r="T152" s="540">
        <f>T150</f>
        <v>0</v>
      </c>
      <c r="U152" s="540"/>
      <c r="V152" s="540">
        <f>V150</f>
        <v>0</v>
      </c>
      <c r="W152" s="540">
        <f>W150</f>
        <v>0</v>
      </c>
      <c r="X152" s="540">
        <f>X150</f>
        <v>0</v>
      </c>
      <c r="Y152" s="540">
        <f>Y150</f>
        <v>0</v>
      </c>
    </row>
    <row r="153" spans="3:25">
      <c r="C153" s="520"/>
      <c r="D153" s="521"/>
      <c r="E153" s="521"/>
      <c r="F153" s="521"/>
      <c r="G153" s="521"/>
      <c r="H153" s="521"/>
      <c r="I153" s="521"/>
      <c r="J153" s="521"/>
      <c r="K153" s="521"/>
      <c r="L153" s="521"/>
      <c r="M153" s="521"/>
      <c r="O153" s="520"/>
      <c r="P153" s="521"/>
      <c r="Q153" s="521"/>
      <c r="R153" s="521"/>
      <c r="S153" s="521"/>
      <c r="T153" s="521"/>
      <c r="U153" s="521"/>
      <c r="V153" s="521"/>
      <c r="W153" s="521"/>
      <c r="X153" s="521"/>
      <c r="Y153" s="521"/>
    </row>
    <row r="154" spans="3:25" ht="15">
      <c r="C154" s="522" t="s">
        <v>16</v>
      </c>
      <c r="D154" s="522"/>
      <c r="E154" s="522"/>
      <c r="F154" s="522"/>
      <c r="G154" s="522"/>
      <c r="H154" s="522"/>
      <c r="I154" s="522"/>
      <c r="J154" s="522"/>
      <c r="K154" s="522"/>
      <c r="L154" s="522"/>
      <c r="M154" s="522"/>
      <c r="O154" s="522" t="s">
        <v>16</v>
      </c>
      <c r="P154" s="522"/>
      <c r="Q154" s="522"/>
      <c r="R154" s="522"/>
      <c r="S154" s="522"/>
      <c r="T154" s="522"/>
      <c r="U154" s="522"/>
      <c r="V154" s="522"/>
      <c r="W154" s="522"/>
      <c r="X154" s="522"/>
      <c r="Y154" s="522"/>
    </row>
    <row r="155" spans="3:25" ht="28.5">
      <c r="C155" s="520" t="s">
        <v>17</v>
      </c>
      <c r="D155" s="521"/>
      <c r="E155" s="533">
        <v>0</v>
      </c>
      <c r="F155" s="533">
        <v>0</v>
      </c>
      <c r="G155" s="533">
        <v>0</v>
      </c>
      <c r="H155" s="533">
        <v>0</v>
      </c>
      <c r="I155" s="521"/>
      <c r="J155" s="533">
        <v>0</v>
      </c>
      <c r="K155" s="533">
        <v>0</v>
      </c>
      <c r="L155" s="533">
        <v>0</v>
      </c>
      <c r="M155" s="533">
        <v>0</v>
      </c>
      <c r="O155" s="567" t="s">
        <v>17</v>
      </c>
      <c r="P155" s="521"/>
      <c r="Q155" s="533">
        <v>0</v>
      </c>
      <c r="R155" s="533">
        <v>0</v>
      </c>
      <c r="S155" s="533">
        <v>0</v>
      </c>
      <c r="T155" s="533">
        <v>0</v>
      </c>
      <c r="U155" s="521"/>
      <c r="V155" s="533">
        <v>0</v>
      </c>
      <c r="W155" s="533">
        <v>0</v>
      </c>
      <c r="X155" s="533">
        <v>0</v>
      </c>
      <c r="Y155" s="533">
        <v>0</v>
      </c>
    </row>
    <row r="156" spans="3:25" ht="28.5">
      <c r="C156" s="520" t="s">
        <v>18</v>
      </c>
      <c r="D156" s="521"/>
      <c r="E156" s="533">
        <v>0.60260350816877206</v>
      </c>
      <c r="F156" s="533">
        <v>0.60260350816877206</v>
      </c>
      <c r="G156" s="533">
        <v>0.60260350816877206</v>
      </c>
      <c r="H156" s="533">
        <v>0.60260350816877206</v>
      </c>
      <c r="I156" s="521"/>
      <c r="J156" s="533">
        <v>583.8241430889816</v>
      </c>
      <c r="K156" s="533">
        <v>583.8241430889816</v>
      </c>
      <c r="L156" s="533">
        <v>583.8241430889816</v>
      </c>
      <c r="M156" s="533">
        <v>583.8241430889816</v>
      </c>
      <c r="O156" s="567" t="s">
        <v>18</v>
      </c>
      <c r="P156" s="521"/>
      <c r="Q156" s="533">
        <v>0</v>
      </c>
      <c r="R156" s="533">
        <v>0</v>
      </c>
      <c r="S156" s="533">
        <v>0</v>
      </c>
      <c r="T156" s="533">
        <v>0</v>
      </c>
      <c r="U156" s="521"/>
      <c r="V156" s="533">
        <v>0</v>
      </c>
      <c r="W156" s="533">
        <v>0</v>
      </c>
      <c r="X156" s="533">
        <v>0</v>
      </c>
      <c r="Y156" s="533">
        <v>0</v>
      </c>
    </row>
    <row r="157" spans="3:25">
      <c r="C157" s="520" t="s">
        <v>19</v>
      </c>
      <c r="D157" s="521"/>
      <c r="E157" s="533">
        <v>0</v>
      </c>
      <c r="F157" s="533">
        <v>0</v>
      </c>
      <c r="G157" s="533">
        <v>0</v>
      </c>
      <c r="H157" s="533">
        <v>0</v>
      </c>
      <c r="I157" s="521"/>
      <c r="J157" s="533">
        <v>0</v>
      </c>
      <c r="K157" s="533">
        <v>0</v>
      </c>
      <c r="L157" s="533">
        <v>0</v>
      </c>
      <c r="M157" s="533">
        <v>0</v>
      </c>
      <c r="O157" s="567" t="s">
        <v>19</v>
      </c>
      <c r="P157" s="521"/>
      <c r="Q157" s="533">
        <v>0</v>
      </c>
      <c r="R157" s="533">
        <v>0</v>
      </c>
      <c r="S157" s="533">
        <v>0</v>
      </c>
      <c r="T157" s="533">
        <v>0</v>
      </c>
      <c r="U157" s="521"/>
      <c r="V157" s="533">
        <v>0</v>
      </c>
      <c r="W157" s="533">
        <v>0</v>
      </c>
      <c r="X157" s="533">
        <v>0</v>
      </c>
      <c r="Y157" s="533">
        <v>0</v>
      </c>
    </row>
    <row r="158" spans="3:25" ht="28.5">
      <c r="C158" s="520" t="s">
        <v>20</v>
      </c>
      <c r="D158" s="521"/>
      <c r="E158" s="533">
        <v>0</v>
      </c>
      <c r="F158" s="533">
        <v>0</v>
      </c>
      <c r="G158" s="533">
        <v>0</v>
      </c>
      <c r="H158" s="533">
        <v>0</v>
      </c>
      <c r="I158" s="521"/>
      <c r="J158" s="533">
        <v>0</v>
      </c>
      <c r="K158" s="533">
        <v>0</v>
      </c>
      <c r="L158" s="533">
        <v>0</v>
      </c>
      <c r="M158" s="533">
        <v>0</v>
      </c>
      <c r="O158" s="567" t="s">
        <v>20</v>
      </c>
      <c r="P158" s="521"/>
      <c r="Q158" s="533">
        <v>0</v>
      </c>
      <c r="R158" s="533">
        <v>0</v>
      </c>
      <c r="S158" s="533">
        <v>0</v>
      </c>
      <c r="T158" s="533">
        <v>0</v>
      </c>
      <c r="U158" s="521"/>
      <c r="V158" s="533">
        <v>0</v>
      </c>
      <c r="W158" s="533">
        <v>0</v>
      </c>
      <c r="X158" s="533">
        <v>0</v>
      </c>
      <c r="Y158" s="533">
        <v>0</v>
      </c>
    </row>
    <row r="159" spans="3:25">
      <c r="C159" s="520" t="s">
        <v>105</v>
      </c>
      <c r="D159" s="521"/>
      <c r="E159" s="533">
        <v>0</v>
      </c>
      <c r="F159" s="533">
        <v>0</v>
      </c>
      <c r="G159" s="533">
        <v>0</v>
      </c>
      <c r="H159" s="533">
        <v>0</v>
      </c>
      <c r="I159" s="521"/>
      <c r="J159" s="533">
        <v>0</v>
      </c>
      <c r="K159" s="533">
        <v>0</v>
      </c>
      <c r="L159" s="533">
        <v>0</v>
      </c>
      <c r="M159" s="533">
        <v>0</v>
      </c>
      <c r="O159" s="567" t="s">
        <v>105</v>
      </c>
      <c r="P159" s="521"/>
      <c r="Q159" s="533">
        <v>0</v>
      </c>
      <c r="R159" s="533">
        <v>0</v>
      </c>
      <c r="S159" s="533">
        <v>0</v>
      </c>
      <c r="T159" s="533">
        <v>0</v>
      </c>
      <c r="U159" s="521"/>
      <c r="V159" s="533">
        <v>0</v>
      </c>
      <c r="W159" s="533">
        <v>0</v>
      </c>
      <c r="X159" s="533">
        <v>0</v>
      </c>
      <c r="Y159" s="533">
        <v>0</v>
      </c>
    </row>
    <row r="160" spans="3:25" ht="28.5">
      <c r="C160" s="553" t="s">
        <v>512</v>
      </c>
      <c r="D160" s="521"/>
      <c r="E160" s="533"/>
      <c r="F160" s="533"/>
      <c r="G160" s="533"/>
      <c r="H160" s="533"/>
      <c r="I160" s="521"/>
      <c r="J160" s="533"/>
      <c r="K160" s="533"/>
      <c r="L160" s="533"/>
      <c r="M160" s="533"/>
      <c r="O160" s="520"/>
      <c r="P160" s="521"/>
      <c r="Q160" s="533"/>
      <c r="R160" s="533"/>
      <c r="S160" s="533"/>
      <c r="T160" s="533"/>
      <c r="U160" s="521"/>
      <c r="V160" s="533"/>
      <c r="W160" s="533"/>
      <c r="X160" s="533"/>
      <c r="Y160" s="533"/>
    </row>
    <row r="161" spans="3:25" ht="30">
      <c r="C161" s="576" t="s">
        <v>586</v>
      </c>
      <c r="D161" s="540"/>
      <c r="E161" s="540">
        <f>SUM(E155:E159)</f>
        <v>0.60260350816877206</v>
      </c>
      <c r="F161" s="540">
        <f t="shared" ref="F161:M161" si="18">SUM(F155:F159)</f>
        <v>0.60260350816877206</v>
      </c>
      <c r="G161" s="540">
        <f t="shared" si="18"/>
        <v>0.60260350816877206</v>
      </c>
      <c r="H161" s="540">
        <f t="shared" si="18"/>
        <v>0.60260350816877206</v>
      </c>
      <c r="I161" s="540"/>
      <c r="J161" s="540">
        <f t="shared" si="18"/>
        <v>583.8241430889816</v>
      </c>
      <c r="K161" s="540">
        <f t="shared" si="18"/>
        <v>583.8241430889816</v>
      </c>
      <c r="L161" s="540">
        <f t="shared" si="18"/>
        <v>583.8241430889816</v>
      </c>
      <c r="M161" s="540">
        <f t="shared" si="18"/>
        <v>583.8241430889816</v>
      </c>
      <c r="N161" s="328"/>
      <c r="O161" s="576" t="s">
        <v>16</v>
      </c>
      <c r="P161" s="540"/>
      <c r="Q161" s="540">
        <f>SUM(Q155:Q159)</f>
        <v>0</v>
      </c>
      <c r="R161" s="540">
        <f>SUM(R155:R159)</f>
        <v>0</v>
      </c>
      <c r="S161" s="540">
        <f>SUM(S155:S159)</f>
        <v>0</v>
      </c>
      <c r="T161" s="540">
        <f>SUM(T155:T159)</f>
        <v>0</v>
      </c>
      <c r="U161" s="540"/>
      <c r="V161" s="540">
        <f>SUM(V155:V159)</f>
        <v>0</v>
      </c>
      <c r="W161" s="540">
        <f>SUM(W155:W159)</f>
        <v>0</v>
      </c>
      <c r="X161" s="540">
        <f>SUM(X155:X159)</f>
        <v>0</v>
      </c>
      <c r="Y161" s="540">
        <f>SUM(Y155:Y159)</f>
        <v>0</v>
      </c>
    </row>
    <row r="162" spans="3:25" ht="28.5">
      <c r="C162" s="553" t="s">
        <v>512</v>
      </c>
      <c r="D162" s="155"/>
      <c r="E162" s="496"/>
      <c r="F162" s="496"/>
      <c r="G162" s="496"/>
      <c r="H162" s="496"/>
      <c r="I162" s="496"/>
      <c r="J162" s="496"/>
      <c r="K162" s="496"/>
      <c r="L162" s="496"/>
      <c r="M162" s="496"/>
      <c r="O162" s="520"/>
      <c r="P162" s="155"/>
      <c r="Q162" s="496"/>
      <c r="R162" s="496"/>
      <c r="S162" s="496"/>
      <c r="T162" s="496"/>
      <c r="U162" s="155"/>
      <c r="V162" s="496"/>
      <c r="W162" s="496"/>
      <c r="X162" s="496"/>
      <c r="Y162" s="496"/>
    </row>
    <row r="163" spans="3:25">
      <c r="C163" s="520"/>
      <c r="D163" s="155"/>
      <c r="E163" s="496"/>
      <c r="F163" s="496"/>
      <c r="G163" s="496"/>
      <c r="H163" s="496"/>
      <c r="I163" s="496"/>
      <c r="J163" s="496"/>
      <c r="K163" s="496"/>
      <c r="L163" s="496"/>
      <c r="M163" s="496"/>
      <c r="O163" s="520"/>
      <c r="P163" s="155"/>
      <c r="Q163" s="496"/>
      <c r="R163" s="496"/>
      <c r="S163" s="496"/>
      <c r="T163" s="496"/>
      <c r="U163" s="155"/>
      <c r="V163" s="496"/>
      <c r="W163" s="496"/>
      <c r="X163" s="496"/>
      <c r="Y163" s="496"/>
    </row>
    <row r="164" spans="3:25" ht="15">
      <c r="C164" s="522" t="s">
        <v>106</v>
      </c>
      <c r="D164" s="522"/>
      <c r="E164" s="522"/>
      <c r="F164" s="522"/>
      <c r="G164" s="522"/>
      <c r="H164" s="522"/>
      <c r="I164" s="522"/>
      <c r="J164" s="522"/>
      <c r="K164" s="522"/>
      <c r="L164" s="522"/>
      <c r="M164" s="522"/>
      <c r="O164" s="522" t="s">
        <v>106</v>
      </c>
      <c r="P164" s="522"/>
      <c r="Q164" s="522"/>
      <c r="R164" s="522"/>
      <c r="S164" s="522"/>
      <c r="T164" s="522"/>
      <c r="U164" s="522"/>
      <c r="V164" s="522"/>
      <c r="W164" s="522"/>
      <c r="X164" s="522"/>
      <c r="Y164" s="522"/>
    </row>
    <row r="165" spans="3:25">
      <c r="C165" s="520" t="s">
        <v>108</v>
      </c>
      <c r="D165" s="533"/>
      <c r="E165" s="533">
        <v>0</v>
      </c>
      <c r="F165" s="533">
        <v>0</v>
      </c>
      <c r="G165" s="533">
        <v>0</v>
      </c>
      <c r="H165" s="533">
        <v>0</v>
      </c>
      <c r="I165" s="521"/>
      <c r="J165" s="533">
        <v>0</v>
      </c>
      <c r="K165" s="533">
        <v>0</v>
      </c>
      <c r="L165" s="533">
        <v>0</v>
      </c>
      <c r="M165" s="533">
        <v>0</v>
      </c>
      <c r="O165" s="567" t="s">
        <v>108</v>
      </c>
      <c r="P165" s="533"/>
      <c r="Q165" s="533">
        <v>0</v>
      </c>
      <c r="R165" s="533">
        <v>0</v>
      </c>
      <c r="S165" s="533">
        <v>0</v>
      </c>
      <c r="T165" s="533">
        <v>0</v>
      </c>
      <c r="U165" s="533"/>
      <c r="V165" s="533">
        <v>0</v>
      </c>
      <c r="W165" s="533">
        <v>0</v>
      </c>
      <c r="X165" s="533">
        <v>0</v>
      </c>
      <c r="Y165" s="533">
        <v>0</v>
      </c>
    </row>
    <row r="166" spans="3:25">
      <c r="C166" s="520" t="s">
        <v>107</v>
      </c>
      <c r="D166" s="533"/>
      <c r="E166" s="533">
        <v>0</v>
      </c>
      <c r="F166" s="533">
        <v>0</v>
      </c>
      <c r="G166" s="533">
        <v>0</v>
      </c>
      <c r="H166" s="533">
        <v>0</v>
      </c>
      <c r="I166" s="521"/>
      <c r="J166" s="533">
        <v>0</v>
      </c>
      <c r="K166" s="533">
        <v>0</v>
      </c>
      <c r="L166" s="533">
        <v>0</v>
      </c>
      <c r="M166" s="533">
        <v>0</v>
      </c>
      <c r="O166" s="567" t="s">
        <v>107</v>
      </c>
      <c r="P166" s="533"/>
      <c r="Q166" s="533">
        <v>0</v>
      </c>
      <c r="R166" s="533">
        <v>0</v>
      </c>
      <c r="S166" s="533">
        <v>0</v>
      </c>
      <c r="T166" s="533">
        <v>0</v>
      </c>
      <c r="U166" s="533"/>
      <c r="V166" s="533">
        <v>0</v>
      </c>
      <c r="W166" s="533">
        <v>0</v>
      </c>
      <c r="X166" s="533">
        <v>0</v>
      </c>
      <c r="Y166" s="533">
        <v>0</v>
      </c>
    </row>
    <row r="167" spans="3:25" ht="28.5">
      <c r="C167" s="553" t="s">
        <v>512</v>
      </c>
      <c r="D167" s="533"/>
      <c r="E167" s="533"/>
      <c r="F167" s="533"/>
      <c r="G167" s="533"/>
      <c r="H167" s="533"/>
      <c r="I167" s="521"/>
      <c r="J167" s="533"/>
      <c r="K167" s="533"/>
      <c r="L167" s="533"/>
      <c r="M167" s="533"/>
      <c r="O167" s="520"/>
      <c r="P167" s="533"/>
      <c r="Q167" s="533"/>
      <c r="R167" s="533"/>
      <c r="S167" s="533"/>
      <c r="T167" s="533"/>
      <c r="U167" s="533"/>
      <c r="V167" s="533"/>
      <c r="W167" s="533"/>
      <c r="X167" s="533"/>
      <c r="Y167" s="533"/>
    </row>
    <row r="168" spans="3:25" ht="15">
      <c r="C168" s="576" t="s">
        <v>590</v>
      </c>
      <c r="D168" s="540"/>
      <c r="E168" s="540">
        <f>SUM(E165:E166)</f>
        <v>0</v>
      </c>
      <c r="F168" s="540">
        <f t="shared" ref="F168:M168" si="19">SUM(F165:F166)</f>
        <v>0</v>
      </c>
      <c r="G168" s="540">
        <f t="shared" si="19"/>
        <v>0</v>
      </c>
      <c r="H168" s="540">
        <f t="shared" si="19"/>
        <v>0</v>
      </c>
      <c r="I168" s="540"/>
      <c r="J168" s="540">
        <f t="shared" si="19"/>
        <v>0</v>
      </c>
      <c r="K168" s="540">
        <f t="shared" si="19"/>
        <v>0</v>
      </c>
      <c r="L168" s="540">
        <f t="shared" si="19"/>
        <v>0</v>
      </c>
      <c r="M168" s="540">
        <f t="shared" si="19"/>
        <v>0</v>
      </c>
      <c r="N168" s="328"/>
      <c r="O168" s="576" t="s">
        <v>590</v>
      </c>
      <c r="P168" s="540"/>
      <c r="Q168" s="540">
        <f>SUM(Q165:Q166)</f>
        <v>0</v>
      </c>
      <c r="R168" s="540">
        <f>SUM(R165:R166)</f>
        <v>0</v>
      </c>
      <c r="S168" s="540">
        <f>SUM(S165:S166)</f>
        <v>0</v>
      </c>
      <c r="T168" s="540">
        <f>SUM(T165:T166)</f>
        <v>0</v>
      </c>
      <c r="U168" s="540"/>
      <c r="V168" s="540">
        <f>SUM(V165:V166)</f>
        <v>0</v>
      </c>
      <c r="W168" s="540">
        <f>SUM(W165:W166)</f>
        <v>0</v>
      </c>
      <c r="X168" s="540">
        <f>SUM(X165:X166)</f>
        <v>0</v>
      </c>
      <c r="Y168" s="540">
        <f>SUM(Y165:Y166)</f>
        <v>0</v>
      </c>
    </row>
    <row r="169" spans="3:25" ht="15">
      <c r="C169" s="541"/>
      <c r="D169" s="541"/>
      <c r="E169" s="541"/>
      <c r="F169" s="541"/>
      <c r="G169" s="541"/>
      <c r="H169" s="541"/>
      <c r="I169" s="541"/>
      <c r="J169" s="541"/>
      <c r="K169" s="541"/>
      <c r="L169" s="541"/>
      <c r="M169" s="541"/>
      <c r="O169" s="541"/>
      <c r="P169" s="541"/>
      <c r="Q169" s="541"/>
      <c r="R169" s="541"/>
      <c r="S169" s="541"/>
      <c r="T169" s="541"/>
      <c r="U169" s="541"/>
      <c r="V169" s="541"/>
      <c r="W169" s="541"/>
      <c r="X169" s="541"/>
      <c r="Y169" s="541"/>
    </row>
    <row r="170" spans="3:25" ht="15">
      <c r="C170" s="576" t="s">
        <v>591</v>
      </c>
      <c r="D170" s="540"/>
      <c r="E170" s="540">
        <f>SUM(E115:E169)/2</f>
        <v>477.59757879671707</v>
      </c>
      <c r="F170" s="540">
        <f>SUM(F115:F169)/2</f>
        <v>473.00760244330195</v>
      </c>
      <c r="G170" s="540">
        <f>SUM(G115:G169)/2</f>
        <v>431.36735174347029</v>
      </c>
      <c r="H170" s="540">
        <f>SUM(H115:H169)/2</f>
        <v>412.17832275856091</v>
      </c>
      <c r="I170" s="540"/>
      <c r="J170" s="540">
        <f>SUM(J115:J169)/2</f>
        <v>2199440.5689144991</v>
      </c>
      <c r="K170" s="540">
        <f>SUM(K115:K169)/2</f>
        <v>2183050.1910928139</v>
      </c>
      <c r="L170" s="540">
        <f>SUM(L115:L169)/2</f>
        <v>2007104.2510770466</v>
      </c>
      <c r="M170" s="540">
        <f>SUM(M115:M169)/2</f>
        <v>1900243.9123927623</v>
      </c>
      <c r="N170" s="328"/>
      <c r="O170" s="576" t="s">
        <v>587</v>
      </c>
      <c r="P170" s="540"/>
      <c r="Q170" s="540">
        <f>SUM(Q115:Q169)/2</f>
        <v>3.0755360788251749</v>
      </c>
      <c r="R170" s="540">
        <f>SUM(R115:R169)/2</f>
        <v>3.0755360788251749</v>
      </c>
      <c r="S170" s="540">
        <f>SUM(S115:S169)/2</f>
        <v>2.7254272558251751</v>
      </c>
      <c r="T170" s="540">
        <f>SUM(T115:T169)/2</f>
        <v>2.2080284380869513</v>
      </c>
      <c r="U170" s="540"/>
      <c r="V170" s="540">
        <f>SUM(V115:V169)/2</f>
        <v>-152813.91225594532</v>
      </c>
      <c r="W170" s="540">
        <f>SUM(W115:W169)/2</f>
        <v>-152813.91225594532</v>
      </c>
      <c r="X170" s="540">
        <f>SUM(X115:X169)/2</f>
        <v>-154269.06902263433</v>
      </c>
      <c r="Y170" s="540">
        <f>SUM(Y115:Y169)/2</f>
        <v>-156831.24831074532</v>
      </c>
    </row>
    <row r="171" spans="3:25">
      <c r="H171" s="539"/>
      <c r="I171" s="539"/>
      <c r="J171" s="539"/>
      <c r="K171" s="539"/>
      <c r="L171" s="539"/>
      <c r="M171" s="539"/>
      <c r="O171" s="518"/>
      <c r="P171" s="518"/>
    </row>
    <row r="172" spans="3:25">
      <c r="H172" s="539"/>
      <c r="I172" s="539"/>
      <c r="J172" s="539"/>
      <c r="K172" s="539"/>
      <c r="L172" s="539"/>
      <c r="M172" s="539"/>
      <c r="P172" s="518"/>
    </row>
    <row r="173" spans="3:25" ht="15">
      <c r="C173" s="523" t="s">
        <v>534</v>
      </c>
      <c r="D173" s="523"/>
      <c r="E173" s="523"/>
      <c r="F173" s="524"/>
      <c r="G173" s="524"/>
      <c r="H173" s="539"/>
      <c r="I173" s="539"/>
      <c r="J173" s="539"/>
      <c r="K173" s="539"/>
      <c r="L173" s="539"/>
      <c r="M173" s="539"/>
      <c r="O173" s="523" t="s">
        <v>561</v>
      </c>
      <c r="P173" s="523"/>
      <c r="Q173" s="523"/>
      <c r="R173" s="524"/>
      <c r="S173" s="524"/>
      <c r="T173" s="524"/>
      <c r="U173" s="523"/>
      <c r="V173" s="523"/>
      <c r="W173" s="524"/>
      <c r="X173" s="524"/>
      <c r="Y173" s="524"/>
    </row>
    <row r="174" spans="3:25">
      <c r="C174" s="524"/>
      <c r="D174" s="524"/>
      <c r="E174" s="524"/>
      <c r="F174" s="524"/>
      <c r="G174" s="524"/>
      <c r="O174" s="524"/>
      <c r="P174" s="524"/>
      <c r="Q174" s="524"/>
      <c r="R174" s="524"/>
      <c r="S174" s="524"/>
      <c r="T174" s="524"/>
      <c r="U174" s="524"/>
      <c r="V174" s="524"/>
      <c r="W174" s="524"/>
      <c r="X174" s="524"/>
      <c r="Y174" s="524"/>
    </row>
    <row r="175" spans="3:25" ht="39" customHeight="1">
      <c r="C175" s="740" t="s">
        <v>0</v>
      </c>
      <c r="D175" s="742" t="s">
        <v>501</v>
      </c>
      <c r="E175" s="743"/>
      <c r="F175" s="743"/>
      <c r="G175" s="743"/>
      <c r="H175" s="743"/>
      <c r="I175" s="743" t="s">
        <v>502</v>
      </c>
      <c r="J175" s="743"/>
      <c r="K175" s="743"/>
      <c r="L175" s="743"/>
      <c r="M175" s="744"/>
      <c r="N175" s="548"/>
      <c r="O175" s="740" t="s">
        <v>0</v>
      </c>
      <c r="P175" s="745" t="s">
        <v>501</v>
      </c>
      <c r="Q175" s="746"/>
      <c r="R175" s="746"/>
      <c r="S175" s="746"/>
      <c r="T175" s="746"/>
      <c r="U175" s="746" t="s">
        <v>502</v>
      </c>
      <c r="V175" s="746"/>
      <c r="W175" s="746"/>
      <c r="X175" s="746"/>
      <c r="Y175" s="747"/>
    </row>
    <row r="176" spans="3:25" ht="15">
      <c r="C176" s="741"/>
      <c r="D176" s="550">
        <v>2012</v>
      </c>
      <c r="E176" s="550">
        <v>2013</v>
      </c>
      <c r="F176" s="550">
        <v>2014</v>
      </c>
      <c r="G176" s="550">
        <v>2015</v>
      </c>
      <c r="H176" s="550">
        <v>2016</v>
      </c>
      <c r="I176" s="550">
        <v>2012</v>
      </c>
      <c r="J176" s="550">
        <v>2013</v>
      </c>
      <c r="K176" s="550">
        <v>2014</v>
      </c>
      <c r="L176" s="550">
        <v>2015</v>
      </c>
      <c r="M176" s="550">
        <v>2016</v>
      </c>
      <c r="N176" s="548"/>
      <c r="O176" s="741"/>
      <c r="P176" s="550">
        <v>2012</v>
      </c>
      <c r="Q176" s="550">
        <v>2013</v>
      </c>
      <c r="R176" s="550">
        <v>2014</v>
      </c>
      <c r="S176" s="550">
        <v>2015</v>
      </c>
      <c r="T176" s="550">
        <v>2016</v>
      </c>
      <c r="U176" s="550">
        <v>2012</v>
      </c>
      <c r="V176" s="550">
        <v>2013</v>
      </c>
      <c r="W176" s="550">
        <v>2014</v>
      </c>
      <c r="X176" s="550">
        <v>2015</v>
      </c>
      <c r="Y176" s="550">
        <v>2016</v>
      </c>
    </row>
    <row r="177" spans="3:25" ht="15">
      <c r="C177" s="525" t="s">
        <v>1</v>
      </c>
      <c r="D177" s="525"/>
      <c r="E177" s="525"/>
      <c r="F177" s="525"/>
      <c r="G177" s="525"/>
      <c r="H177" s="525"/>
      <c r="I177" s="525"/>
      <c r="J177" s="525"/>
      <c r="K177" s="525"/>
      <c r="L177" s="525"/>
      <c r="M177" s="525"/>
      <c r="O177" s="525" t="s">
        <v>1</v>
      </c>
      <c r="P177" s="525"/>
      <c r="Q177" s="525"/>
      <c r="R177" s="525"/>
      <c r="S177" s="525"/>
      <c r="T177" s="525"/>
      <c r="U177" s="525"/>
      <c r="V177" s="525"/>
      <c r="W177" s="525"/>
      <c r="X177" s="525"/>
      <c r="Y177" s="525"/>
    </row>
    <row r="178" spans="3:25">
      <c r="C178" s="526" t="s">
        <v>2</v>
      </c>
      <c r="D178" s="527"/>
      <c r="E178" s="527"/>
      <c r="F178" s="537">
        <v>7.4230538149646916</v>
      </c>
      <c r="G178" s="537">
        <v>7.4230538149646916</v>
      </c>
      <c r="H178" s="537">
        <v>7.3182697849646923</v>
      </c>
      <c r="I178" s="537"/>
      <c r="J178" s="537"/>
      <c r="K178" s="537">
        <v>44140.228893614272</v>
      </c>
      <c r="L178" s="537">
        <v>44140.228893614272</v>
      </c>
      <c r="M178" s="537">
        <v>44037.684375281264</v>
      </c>
      <c r="O178" s="584" t="s">
        <v>2</v>
      </c>
      <c r="P178" s="527"/>
      <c r="Q178" s="527"/>
      <c r="R178" s="537" t="s">
        <v>569</v>
      </c>
      <c r="S178" s="537" t="s">
        <v>569</v>
      </c>
      <c r="T178" s="537" t="s">
        <v>569</v>
      </c>
      <c r="U178" s="527"/>
      <c r="V178" s="527"/>
      <c r="W178" s="537" t="s">
        <v>569</v>
      </c>
      <c r="X178" s="537" t="s">
        <v>569</v>
      </c>
      <c r="Y178" s="537" t="s">
        <v>569</v>
      </c>
    </row>
    <row r="179" spans="3:25">
      <c r="C179" s="528" t="s">
        <v>3</v>
      </c>
      <c r="D179" s="529"/>
      <c r="E179" s="529"/>
      <c r="F179" s="537">
        <v>3.522299684</v>
      </c>
      <c r="G179" s="537">
        <v>3.522299684</v>
      </c>
      <c r="H179" s="537">
        <v>3.522299684</v>
      </c>
      <c r="I179" s="537"/>
      <c r="J179" s="537"/>
      <c r="K179" s="537">
        <v>6280.4779250000001</v>
      </c>
      <c r="L179" s="537">
        <v>6280.4779250000001</v>
      </c>
      <c r="M179" s="537">
        <v>6280.4779250000001</v>
      </c>
      <c r="O179" s="585" t="s">
        <v>3</v>
      </c>
      <c r="P179" s="529"/>
      <c r="Q179" s="529"/>
      <c r="R179" s="537" t="s">
        <v>569</v>
      </c>
      <c r="S179" s="537" t="s">
        <v>569</v>
      </c>
      <c r="T179" s="537" t="s">
        <v>569</v>
      </c>
      <c r="U179" s="529"/>
      <c r="V179" s="529"/>
      <c r="W179" s="537" t="s">
        <v>569</v>
      </c>
      <c r="X179" s="537" t="s">
        <v>569</v>
      </c>
      <c r="Y179" s="537" t="s">
        <v>569</v>
      </c>
    </row>
    <row r="180" spans="3:25">
      <c r="C180" s="528" t="s">
        <v>4</v>
      </c>
      <c r="D180" s="529"/>
      <c r="E180" s="529"/>
      <c r="F180" s="537">
        <v>37.450755405999999</v>
      </c>
      <c r="G180" s="537">
        <v>37.450755405999999</v>
      </c>
      <c r="H180" s="537">
        <v>37.450755405999999</v>
      </c>
      <c r="I180" s="537"/>
      <c r="J180" s="537"/>
      <c r="K180" s="537">
        <v>70396.752321772001</v>
      </c>
      <c r="L180" s="537">
        <v>70396.752321772001</v>
      </c>
      <c r="M180" s="537">
        <v>70396.752321772001</v>
      </c>
      <c r="O180" s="585" t="s">
        <v>4</v>
      </c>
      <c r="P180" s="529"/>
      <c r="Q180" s="529"/>
      <c r="R180" s="537">
        <v>1.353298841</v>
      </c>
      <c r="S180" s="537">
        <v>1.353298841</v>
      </c>
      <c r="T180" s="537">
        <v>1.353298841</v>
      </c>
      <c r="U180" s="529"/>
      <c r="V180" s="529"/>
      <c r="W180" s="537">
        <v>2311.8725376000002</v>
      </c>
      <c r="X180" s="537">
        <v>2311.8725376000002</v>
      </c>
      <c r="Y180" s="537">
        <v>2311.8725376000002</v>
      </c>
    </row>
    <row r="181" spans="3:25" ht="28.5">
      <c r="C181" s="528" t="s">
        <v>5</v>
      </c>
      <c r="D181" s="529"/>
      <c r="E181" s="529"/>
      <c r="F181" s="537">
        <v>2.754835715</v>
      </c>
      <c r="G181" s="537">
        <v>2.6554008389999999</v>
      </c>
      <c r="H181" s="537">
        <v>2.2763374509999998</v>
      </c>
      <c r="I181" s="537"/>
      <c r="J181" s="537"/>
      <c r="K181" s="537">
        <v>41102.747761535</v>
      </c>
      <c r="L181" s="537">
        <v>39518.817303793003</v>
      </c>
      <c r="M181" s="537">
        <v>33480.593399142002</v>
      </c>
      <c r="O181" s="585" t="s">
        <v>5</v>
      </c>
      <c r="P181" s="529"/>
      <c r="Q181" s="529"/>
      <c r="R181" s="537">
        <v>8.9999999999999993E-3</v>
      </c>
      <c r="S181" s="537">
        <v>8.9999999999999993E-3</v>
      </c>
      <c r="T181" s="537">
        <v>7.0000000000000001E-3</v>
      </c>
      <c r="U181" s="529"/>
      <c r="V181" s="529"/>
      <c r="W181" s="537">
        <v>126</v>
      </c>
      <c r="X181" s="537">
        <v>120</v>
      </c>
      <c r="Y181" s="537">
        <v>103</v>
      </c>
    </row>
    <row r="182" spans="3:25">
      <c r="C182" s="528" t="s">
        <v>6</v>
      </c>
      <c r="D182" s="529"/>
      <c r="E182" s="529"/>
      <c r="F182" s="537">
        <v>6.3122001040000004</v>
      </c>
      <c r="G182" s="537">
        <v>5.9656632849999998</v>
      </c>
      <c r="H182" s="537">
        <v>4.7830210839999996</v>
      </c>
      <c r="I182" s="537"/>
      <c r="J182" s="537"/>
      <c r="K182" s="537">
        <v>91616.216192021006</v>
      </c>
      <c r="L182" s="537">
        <v>86096.118573019994</v>
      </c>
      <c r="M182" s="537">
        <v>67257.426569296003</v>
      </c>
      <c r="O182" s="585" t="s">
        <v>6</v>
      </c>
      <c r="P182" s="529"/>
      <c r="Q182" s="529"/>
      <c r="R182" s="537" t="s">
        <v>569</v>
      </c>
      <c r="S182" s="537" t="s">
        <v>569</v>
      </c>
      <c r="T182" s="537" t="s">
        <v>569</v>
      </c>
      <c r="U182" s="529"/>
      <c r="V182" s="529"/>
      <c r="W182" s="537" t="s">
        <v>569</v>
      </c>
      <c r="X182" s="537" t="s">
        <v>569</v>
      </c>
      <c r="Y182" s="537" t="s">
        <v>569</v>
      </c>
    </row>
    <row r="183" spans="3:25">
      <c r="C183" s="528" t="s">
        <v>588</v>
      </c>
      <c r="D183" s="529"/>
      <c r="E183" s="529"/>
      <c r="F183" s="537">
        <v>0</v>
      </c>
      <c r="G183" s="537">
        <v>0</v>
      </c>
      <c r="H183" s="537">
        <v>0</v>
      </c>
      <c r="I183" s="537"/>
      <c r="J183" s="537"/>
      <c r="K183" s="537">
        <v>0</v>
      </c>
      <c r="L183" s="537">
        <v>0</v>
      </c>
      <c r="M183" s="537">
        <v>0</v>
      </c>
      <c r="O183" s="585" t="s">
        <v>588</v>
      </c>
      <c r="P183" s="529"/>
      <c r="Q183" s="529"/>
      <c r="R183" s="537" t="s">
        <v>569</v>
      </c>
      <c r="S183" s="537" t="s">
        <v>569</v>
      </c>
      <c r="T183" s="537" t="s">
        <v>569</v>
      </c>
      <c r="U183" s="529"/>
      <c r="V183" s="529"/>
      <c r="W183" s="537" t="s">
        <v>569</v>
      </c>
      <c r="X183" s="537" t="s">
        <v>569</v>
      </c>
      <c r="Y183" s="537" t="s">
        <v>569</v>
      </c>
    </row>
    <row r="184" spans="3:25" ht="28.5">
      <c r="C184" s="528" t="s">
        <v>33</v>
      </c>
      <c r="D184" s="529"/>
      <c r="E184" s="529"/>
      <c r="F184" s="537">
        <v>0</v>
      </c>
      <c r="G184" s="537">
        <v>0</v>
      </c>
      <c r="H184" s="537">
        <v>0</v>
      </c>
      <c r="I184" s="537"/>
      <c r="J184" s="537"/>
      <c r="K184" s="537">
        <v>0</v>
      </c>
      <c r="L184" s="537">
        <v>0</v>
      </c>
      <c r="M184" s="537">
        <v>0</v>
      </c>
      <c r="O184" s="585" t="s">
        <v>33</v>
      </c>
      <c r="P184" s="529"/>
      <c r="Q184" s="529"/>
      <c r="R184" s="537" t="s">
        <v>569</v>
      </c>
      <c r="S184" s="537" t="s">
        <v>569</v>
      </c>
      <c r="T184" s="537" t="s">
        <v>569</v>
      </c>
      <c r="U184" s="529"/>
      <c r="V184" s="529"/>
      <c r="W184" s="537" t="s">
        <v>569</v>
      </c>
      <c r="X184" s="537" t="s">
        <v>569</v>
      </c>
      <c r="Y184" s="537" t="s">
        <v>569</v>
      </c>
    </row>
    <row r="185" spans="3:25" ht="28.5">
      <c r="C185" s="528" t="s">
        <v>26</v>
      </c>
      <c r="D185" s="529"/>
      <c r="E185" s="529"/>
      <c r="F185" s="537">
        <v>0</v>
      </c>
      <c r="G185" s="537">
        <v>0</v>
      </c>
      <c r="H185" s="537">
        <v>0</v>
      </c>
      <c r="I185" s="537"/>
      <c r="J185" s="537"/>
      <c r="K185" s="537">
        <v>0</v>
      </c>
      <c r="L185" s="537">
        <v>0</v>
      </c>
      <c r="M185" s="537">
        <v>0</v>
      </c>
      <c r="O185" s="585" t="s">
        <v>26</v>
      </c>
      <c r="P185" s="529"/>
      <c r="Q185" s="529"/>
      <c r="R185" s="537" t="s">
        <v>569</v>
      </c>
      <c r="S185" s="537" t="s">
        <v>569</v>
      </c>
      <c r="T185" s="537" t="s">
        <v>569</v>
      </c>
      <c r="U185" s="529"/>
      <c r="V185" s="529"/>
      <c r="W185" s="537" t="s">
        <v>569</v>
      </c>
      <c r="X185" s="537" t="s">
        <v>569</v>
      </c>
      <c r="Y185" s="537" t="s">
        <v>569</v>
      </c>
    </row>
    <row r="186" spans="3:25" ht="28.5">
      <c r="C186" s="528" t="s">
        <v>8</v>
      </c>
      <c r="D186" s="529"/>
      <c r="E186" s="529"/>
      <c r="F186" s="537">
        <v>0</v>
      </c>
      <c r="G186" s="537">
        <v>0</v>
      </c>
      <c r="H186" s="537">
        <v>0</v>
      </c>
      <c r="I186" s="537"/>
      <c r="J186" s="537"/>
      <c r="K186" s="537">
        <v>0</v>
      </c>
      <c r="L186" s="537">
        <v>0</v>
      </c>
      <c r="M186" s="537">
        <v>0</v>
      </c>
      <c r="O186" s="585" t="s">
        <v>8</v>
      </c>
      <c r="P186" s="529"/>
      <c r="Q186" s="529"/>
      <c r="R186" s="537" t="s">
        <v>569</v>
      </c>
      <c r="S186" s="537" t="s">
        <v>569</v>
      </c>
      <c r="T186" s="537" t="s">
        <v>569</v>
      </c>
      <c r="U186" s="529"/>
      <c r="V186" s="529"/>
      <c r="W186" s="537" t="s">
        <v>569</v>
      </c>
      <c r="X186" s="537" t="s">
        <v>569</v>
      </c>
      <c r="Y186" s="537" t="s">
        <v>569</v>
      </c>
    </row>
    <row r="187" spans="3:25" ht="28.5" hidden="1">
      <c r="C187" s="553" t="s">
        <v>513</v>
      </c>
      <c r="D187" s="529"/>
      <c r="E187" s="529"/>
      <c r="F187" s="537"/>
      <c r="G187" s="537"/>
      <c r="H187" s="537"/>
      <c r="I187" s="537"/>
      <c r="J187" s="537"/>
      <c r="K187" s="537"/>
      <c r="L187" s="537"/>
      <c r="M187" s="537"/>
      <c r="O187" s="528"/>
      <c r="P187" s="529"/>
      <c r="Q187" s="529"/>
      <c r="R187" s="537"/>
      <c r="S187" s="537"/>
      <c r="T187" s="537"/>
      <c r="U187" s="529"/>
      <c r="V187" s="529"/>
      <c r="W187" s="537"/>
      <c r="X187" s="537"/>
      <c r="Y187" s="537"/>
    </row>
    <row r="188" spans="3:25" ht="30">
      <c r="C188" s="576" t="s">
        <v>581</v>
      </c>
      <c r="D188" s="540"/>
      <c r="E188" s="540"/>
      <c r="F188" s="540">
        <f>SUM(F178:F186)</f>
        <v>57.463144723964689</v>
      </c>
      <c r="G188" s="540">
        <f t="shared" ref="G188:H188" si="20">SUM(G178:G186)</f>
        <v>57.017173028964692</v>
      </c>
      <c r="H188" s="540">
        <f t="shared" si="20"/>
        <v>55.350683409964688</v>
      </c>
      <c r="I188" s="540"/>
      <c r="J188" s="540"/>
      <c r="K188" s="540">
        <f t="shared" ref="K188" si="21">SUM(K178:K186)</f>
        <v>253536.42309394229</v>
      </c>
      <c r="L188" s="540">
        <f t="shared" ref="L188" si="22">SUM(L178:L186)</f>
        <v>246432.39501719928</v>
      </c>
      <c r="M188" s="540">
        <f t="shared" ref="M188" si="23">SUM(M178:M186)</f>
        <v>221452.93459049129</v>
      </c>
      <c r="N188" s="328"/>
      <c r="O188" s="576" t="s">
        <v>581</v>
      </c>
      <c r="P188" s="540"/>
      <c r="Q188" s="540"/>
      <c r="R188" s="540">
        <f>SUM(R178:R186)</f>
        <v>1.3622988409999999</v>
      </c>
      <c r="S188" s="540">
        <f>SUM(S178:S186)</f>
        <v>1.3622988409999999</v>
      </c>
      <c r="T188" s="540">
        <f>SUM(T178:T186)</f>
        <v>1.3602988409999999</v>
      </c>
      <c r="U188" s="540"/>
      <c r="V188" s="540"/>
      <c r="W188" s="540">
        <f>SUM(W178:W186)</f>
        <v>2437.8725376000002</v>
      </c>
      <c r="X188" s="540">
        <f>SUM(X178:X186)</f>
        <v>2431.8725376000002</v>
      </c>
      <c r="Y188" s="540">
        <f>SUM(Y178:Y186)</f>
        <v>2414.8725376000002</v>
      </c>
    </row>
    <row r="189" spans="3:25" ht="28.5" hidden="1">
      <c r="C189" s="553" t="s">
        <v>513</v>
      </c>
      <c r="D189" s="529"/>
      <c r="E189" s="529"/>
      <c r="F189" s="551"/>
      <c r="G189" s="551"/>
      <c r="H189" s="551"/>
      <c r="I189" s="537"/>
      <c r="J189" s="537"/>
      <c r="K189" s="551"/>
      <c r="L189" s="551"/>
      <c r="M189" s="551"/>
      <c r="O189" s="528"/>
      <c r="P189" s="529"/>
      <c r="Q189" s="529"/>
      <c r="R189" s="551"/>
      <c r="S189" s="551"/>
      <c r="T189" s="551"/>
      <c r="U189" s="529"/>
      <c r="V189" s="529"/>
      <c r="W189" s="551"/>
      <c r="X189" s="551"/>
      <c r="Y189" s="551"/>
    </row>
    <row r="190" spans="3:25">
      <c r="C190" s="528"/>
      <c r="D190" s="529"/>
      <c r="E190" s="529"/>
      <c r="F190" s="529"/>
      <c r="G190" s="529"/>
      <c r="H190" s="529"/>
      <c r="I190" s="537"/>
      <c r="J190" s="537"/>
      <c r="K190" s="529"/>
      <c r="L190" s="529"/>
      <c r="M190" s="529"/>
      <c r="O190" s="528"/>
      <c r="P190" s="529"/>
      <c r="Q190" s="529"/>
      <c r="R190" s="529"/>
      <c r="S190" s="529"/>
      <c r="T190" s="529"/>
      <c r="U190" s="529"/>
      <c r="V190" s="529"/>
      <c r="W190" s="529"/>
      <c r="X190" s="529"/>
      <c r="Y190" s="529"/>
    </row>
    <row r="191" spans="3:25" ht="15">
      <c r="C191" s="530" t="s">
        <v>9</v>
      </c>
      <c r="D191" s="530"/>
      <c r="E191" s="530"/>
      <c r="F191" s="530"/>
      <c r="G191" s="530"/>
      <c r="H191" s="530"/>
      <c r="I191" s="530"/>
      <c r="J191" s="530"/>
      <c r="K191" s="530"/>
      <c r="L191" s="530"/>
      <c r="M191" s="530"/>
      <c r="O191" s="530" t="s">
        <v>9</v>
      </c>
      <c r="P191" s="530"/>
      <c r="Q191" s="530"/>
      <c r="R191" s="530"/>
      <c r="S191" s="530"/>
      <c r="T191" s="530"/>
      <c r="U191" s="530"/>
      <c r="V191" s="530"/>
      <c r="W191" s="530"/>
      <c r="X191" s="530"/>
      <c r="Y191" s="530"/>
    </row>
    <row r="192" spans="3:25">
      <c r="C192" s="528" t="s">
        <v>27</v>
      </c>
      <c r="D192" s="529"/>
      <c r="E192" s="529"/>
      <c r="F192" s="537">
        <v>169.29000877499999</v>
      </c>
      <c r="G192" s="537">
        <v>169.29000877499999</v>
      </c>
      <c r="H192" s="537">
        <v>164.61670779799999</v>
      </c>
      <c r="I192" s="537"/>
      <c r="J192" s="537"/>
      <c r="K192" s="537">
        <f>1033870.338-'8. Street lighting'!$D$5</f>
        <v>722128.41799999995</v>
      </c>
      <c r="L192" s="537">
        <v>722128.41799999995</v>
      </c>
      <c r="M192" s="537">
        <v>707603.02569236001</v>
      </c>
      <c r="O192" s="585" t="s">
        <v>27</v>
      </c>
      <c r="P192" s="529"/>
      <c r="Q192" s="529"/>
      <c r="R192" s="537">
        <v>512.76330329999996</v>
      </c>
      <c r="S192" s="537">
        <v>512.76330329999996</v>
      </c>
      <c r="T192" s="537">
        <v>512.76330329999996</v>
      </c>
      <c r="U192" s="529"/>
      <c r="V192" s="529"/>
      <c r="W192" s="537">
        <v>471770.14880000002</v>
      </c>
      <c r="X192" s="537">
        <v>471770.14880000002</v>
      </c>
      <c r="Y192" s="537">
        <v>471770.14880000002</v>
      </c>
    </row>
    <row r="193" spans="3:25">
      <c r="C193" s="528" t="s">
        <v>25</v>
      </c>
      <c r="D193" s="529"/>
      <c r="E193" s="529"/>
      <c r="F193" s="537">
        <v>145.40633169399999</v>
      </c>
      <c r="G193" s="537">
        <v>132.197645618</v>
      </c>
      <c r="H193" s="537">
        <v>109.056078371</v>
      </c>
      <c r="I193" s="537"/>
      <c r="J193" s="537"/>
      <c r="K193" s="537">
        <v>532450.54961478803</v>
      </c>
      <c r="L193" s="537">
        <v>478455.26852053602</v>
      </c>
      <c r="M193" s="537">
        <v>385552.96971644298</v>
      </c>
      <c r="O193" s="585" t="s">
        <v>25</v>
      </c>
      <c r="P193" s="529"/>
      <c r="Q193" s="529"/>
      <c r="R193" s="537" t="s">
        <v>569</v>
      </c>
      <c r="S193" s="537" t="s">
        <v>569</v>
      </c>
      <c r="T193" s="537" t="s">
        <v>569</v>
      </c>
      <c r="U193" s="529"/>
      <c r="V193" s="529"/>
      <c r="W193" s="537" t="s">
        <v>569</v>
      </c>
      <c r="X193" s="537" t="s">
        <v>569</v>
      </c>
      <c r="Y193" s="537" t="s">
        <v>569</v>
      </c>
    </row>
    <row r="194" spans="3:25">
      <c r="C194" s="528" t="s">
        <v>28</v>
      </c>
      <c r="D194" s="529"/>
      <c r="E194" s="529"/>
      <c r="F194" s="537">
        <v>0</v>
      </c>
      <c r="G194" s="537">
        <v>0</v>
      </c>
      <c r="H194" s="537">
        <v>0</v>
      </c>
      <c r="I194" s="537"/>
      <c r="J194" s="537"/>
      <c r="K194" s="537">
        <v>0</v>
      </c>
      <c r="L194" s="537">
        <v>0</v>
      </c>
      <c r="M194" s="537">
        <v>0</v>
      </c>
      <c r="O194" s="585" t="s">
        <v>28</v>
      </c>
      <c r="P194" s="529"/>
      <c r="Q194" s="529"/>
      <c r="R194" s="537" t="s">
        <v>569</v>
      </c>
      <c r="S194" s="537" t="s">
        <v>569</v>
      </c>
      <c r="T194" s="537" t="s">
        <v>569</v>
      </c>
      <c r="U194" s="529"/>
      <c r="V194" s="529"/>
      <c r="W194" s="537" t="s">
        <v>569</v>
      </c>
      <c r="X194" s="537" t="s">
        <v>569</v>
      </c>
      <c r="Y194" s="537" t="s">
        <v>569</v>
      </c>
    </row>
    <row r="195" spans="3:25">
      <c r="C195" s="528" t="s">
        <v>29</v>
      </c>
      <c r="D195" s="529"/>
      <c r="E195" s="529"/>
      <c r="F195" s="537">
        <v>0</v>
      </c>
      <c r="G195" s="537">
        <v>0</v>
      </c>
      <c r="H195" s="537">
        <v>0</v>
      </c>
      <c r="I195" s="537"/>
      <c r="J195" s="537"/>
      <c r="K195" s="537">
        <v>0</v>
      </c>
      <c r="L195" s="537">
        <v>0</v>
      </c>
      <c r="M195" s="537">
        <v>0</v>
      </c>
      <c r="O195" s="585" t="s">
        <v>29</v>
      </c>
      <c r="P195" s="529"/>
      <c r="Q195" s="529"/>
      <c r="R195" s="537" t="s">
        <v>569</v>
      </c>
      <c r="S195" s="537" t="s">
        <v>569</v>
      </c>
      <c r="T195" s="537" t="s">
        <v>569</v>
      </c>
      <c r="U195" s="529"/>
      <c r="V195" s="529"/>
      <c r="W195" s="537" t="s">
        <v>569</v>
      </c>
      <c r="X195" s="537" t="s">
        <v>569</v>
      </c>
      <c r="Y195" s="537" t="s">
        <v>569</v>
      </c>
    </row>
    <row r="196" spans="3:25">
      <c r="C196" s="528" t="s">
        <v>23</v>
      </c>
      <c r="D196" s="529"/>
      <c r="E196" s="529"/>
      <c r="F196" s="537">
        <v>0</v>
      </c>
      <c r="G196" s="537">
        <v>0</v>
      </c>
      <c r="H196" s="537">
        <v>0</v>
      </c>
      <c r="I196" s="537"/>
      <c r="J196" s="537"/>
      <c r="K196" s="537">
        <v>0</v>
      </c>
      <c r="L196" s="537">
        <v>0</v>
      </c>
      <c r="M196" s="537">
        <v>0</v>
      </c>
      <c r="O196" s="585" t="s">
        <v>23</v>
      </c>
      <c r="P196" s="529"/>
      <c r="Q196" s="529"/>
      <c r="R196" s="537">
        <v>8.8185216529999995</v>
      </c>
      <c r="S196" s="537">
        <v>8.8185216529999995</v>
      </c>
      <c r="T196" s="537">
        <v>8.8185216529999995</v>
      </c>
      <c r="U196" s="529"/>
      <c r="V196" s="529"/>
      <c r="W196" s="537">
        <v>48482.902889999998</v>
      </c>
      <c r="X196" s="537">
        <v>48482.902889999998</v>
      </c>
      <c r="Y196" s="537">
        <v>48482.902889999998</v>
      </c>
    </row>
    <row r="197" spans="3:25" ht="42.75">
      <c r="C197" s="528" t="s">
        <v>589</v>
      </c>
      <c r="D197" s="529"/>
      <c r="E197" s="529"/>
      <c r="F197" s="537">
        <v>0</v>
      </c>
      <c r="G197" s="537">
        <v>0</v>
      </c>
      <c r="H197" s="537">
        <v>0</v>
      </c>
      <c r="I197" s="537"/>
      <c r="J197" s="537"/>
      <c r="K197" s="537">
        <v>0</v>
      </c>
      <c r="L197" s="537">
        <v>0</v>
      </c>
      <c r="M197" s="537">
        <v>0</v>
      </c>
      <c r="O197" s="585" t="s">
        <v>589</v>
      </c>
      <c r="P197" s="529"/>
      <c r="Q197" s="529"/>
      <c r="R197" s="537" t="s">
        <v>569</v>
      </c>
      <c r="S197" s="537" t="s">
        <v>569</v>
      </c>
      <c r="T197" s="537" t="s">
        <v>569</v>
      </c>
      <c r="U197" s="529"/>
      <c r="V197" s="529"/>
      <c r="W197" s="537" t="s">
        <v>569</v>
      </c>
      <c r="X197" s="537" t="s">
        <v>569</v>
      </c>
      <c r="Y197" s="537" t="s">
        <v>569</v>
      </c>
    </row>
    <row r="198" spans="3:25" ht="28.5">
      <c r="C198" s="528" t="s">
        <v>31</v>
      </c>
      <c r="D198" s="529"/>
      <c r="E198" s="529"/>
      <c r="F198" s="537">
        <v>0</v>
      </c>
      <c r="G198" s="537">
        <v>0</v>
      </c>
      <c r="H198" s="537">
        <v>0</v>
      </c>
      <c r="I198" s="537"/>
      <c r="J198" s="537"/>
      <c r="K198" s="537">
        <v>0</v>
      </c>
      <c r="L198" s="537">
        <v>0</v>
      </c>
      <c r="M198" s="537">
        <v>0</v>
      </c>
      <c r="O198" s="585" t="s">
        <v>31</v>
      </c>
      <c r="P198" s="529"/>
      <c r="Q198" s="529"/>
      <c r="R198" s="537" t="s">
        <v>569</v>
      </c>
      <c r="S198" s="537" t="s">
        <v>569</v>
      </c>
      <c r="T198" s="537" t="s">
        <v>569</v>
      </c>
      <c r="U198" s="529"/>
      <c r="V198" s="529"/>
      <c r="W198" s="537" t="s">
        <v>569</v>
      </c>
      <c r="X198" s="537" t="s">
        <v>569</v>
      </c>
      <c r="Y198" s="537" t="s">
        <v>569</v>
      </c>
    </row>
    <row r="199" spans="3:25">
      <c r="C199" s="528" t="s">
        <v>10</v>
      </c>
      <c r="D199" s="529"/>
      <c r="E199" s="529"/>
      <c r="F199" s="537">
        <v>0</v>
      </c>
      <c r="G199" s="537">
        <v>0</v>
      </c>
      <c r="H199" s="537">
        <v>0</v>
      </c>
      <c r="I199" s="537"/>
      <c r="J199" s="537"/>
      <c r="K199" s="537">
        <v>0</v>
      </c>
      <c r="L199" s="537">
        <v>0</v>
      </c>
      <c r="M199" s="537">
        <v>0</v>
      </c>
      <c r="O199" s="585" t="s">
        <v>10</v>
      </c>
      <c r="P199" s="529"/>
      <c r="Q199" s="529"/>
      <c r="R199" s="537" t="s">
        <v>569</v>
      </c>
      <c r="S199" s="537" t="s">
        <v>569</v>
      </c>
      <c r="T199" s="537" t="s">
        <v>569</v>
      </c>
      <c r="U199" s="529"/>
      <c r="V199" s="529"/>
      <c r="W199" s="537" t="s">
        <v>569</v>
      </c>
      <c r="X199" s="537" t="s">
        <v>569</v>
      </c>
      <c r="Y199" s="537" t="s">
        <v>569</v>
      </c>
    </row>
    <row r="200" spans="3:25" ht="28.5" hidden="1">
      <c r="C200" s="553" t="s">
        <v>513</v>
      </c>
      <c r="D200" s="529"/>
      <c r="E200" s="529"/>
      <c r="F200" s="537"/>
      <c r="G200" s="537"/>
      <c r="H200" s="537"/>
      <c r="I200" s="537"/>
      <c r="J200" s="537"/>
      <c r="K200" s="537"/>
      <c r="L200" s="537"/>
      <c r="M200" s="537"/>
      <c r="O200" s="528"/>
      <c r="P200" s="529"/>
      <c r="Q200" s="529"/>
      <c r="R200" s="537"/>
      <c r="S200" s="537"/>
      <c r="T200" s="537"/>
      <c r="U200" s="529"/>
      <c r="V200" s="529"/>
      <c r="W200" s="537"/>
      <c r="X200" s="537"/>
      <c r="Y200" s="537"/>
    </row>
    <row r="201" spans="3:25" ht="15">
      <c r="C201" s="576" t="s">
        <v>583</v>
      </c>
      <c r="D201" s="540"/>
      <c r="E201" s="540"/>
      <c r="F201" s="540">
        <f>SUM(F192:F199)</f>
        <v>314.69634046900001</v>
      </c>
      <c r="G201" s="540">
        <f>SUM(G192:G199)</f>
        <v>301.48765439299996</v>
      </c>
      <c r="H201" s="540">
        <f>SUM(H192:H199)</f>
        <v>273.67278616900001</v>
      </c>
      <c r="I201" s="540"/>
      <c r="J201" s="540"/>
      <c r="K201" s="540">
        <f>SUM(K192:K199)</f>
        <v>1254578.9676147881</v>
      </c>
      <c r="L201" s="540">
        <f>SUM(L192:L199)</f>
        <v>1200583.686520536</v>
      </c>
      <c r="M201" s="540">
        <f>SUM(M192:M199)</f>
        <v>1093155.995408803</v>
      </c>
      <c r="N201" s="328"/>
      <c r="O201" s="576" t="s">
        <v>583</v>
      </c>
      <c r="P201" s="540"/>
      <c r="Q201" s="540"/>
      <c r="R201" s="540">
        <f>SUM(R192:R199)</f>
        <v>521.58182495299991</v>
      </c>
      <c r="S201" s="540">
        <f>SUM(S192:S199)</f>
        <v>521.58182495299991</v>
      </c>
      <c r="T201" s="540">
        <f>SUM(T192:T199)</f>
        <v>521.58182495299991</v>
      </c>
      <c r="U201" s="540"/>
      <c r="V201" s="540"/>
      <c r="W201" s="540">
        <f>SUM(W192:W199)</f>
        <v>520253.05168999999</v>
      </c>
      <c r="X201" s="540">
        <f>SUM(X192:X199)</f>
        <v>520253.05168999999</v>
      </c>
      <c r="Y201" s="540">
        <f>SUM(Y192:Y199)</f>
        <v>520253.05168999999</v>
      </c>
    </row>
    <row r="202" spans="3:25" ht="28.5" hidden="1">
      <c r="C202" s="553" t="s">
        <v>513</v>
      </c>
      <c r="D202" s="529"/>
      <c r="E202" s="529"/>
      <c r="F202" s="551"/>
      <c r="G202" s="551"/>
      <c r="H202" s="537"/>
      <c r="I202" s="537"/>
      <c r="J202" s="537"/>
      <c r="K202" s="537"/>
      <c r="L202" s="537"/>
      <c r="M202" s="537"/>
      <c r="O202" s="528"/>
      <c r="P202" s="529"/>
      <c r="Q202" s="529"/>
      <c r="R202" s="551"/>
      <c r="S202" s="551"/>
      <c r="T202" s="551"/>
      <c r="U202" s="529"/>
      <c r="V202" s="529"/>
      <c r="W202" s="551"/>
      <c r="X202" s="551"/>
      <c r="Y202" s="551"/>
    </row>
    <row r="203" spans="3:25">
      <c r="C203" s="528"/>
      <c r="D203" s="529"/>
      <c r="E203" s="529"/>
      <c r="F203" s="529"/>
      <c r="G203" s="529"/>
      <c r="H203" s="532"/>
      <c r="I203" s="532"/>
      <c r="J203" s="532"/>
      <c r="K203" s="532"/>
      <c r="L203" s="532"/>
      <c r="M203" s="532"/>
      <c r="O203" s="528"/>
      <c r="P203" s="529"/>
      <c r="Q203" s="529"/>
      <c r="R203" s="529"/>
      <c r="S203" s="529"/>
      <c r="T203" s="529"/>
      <c r="U203" s="529"/>
      <c r="V203" s="529"/>
      <c r="W203" s="529"/>
      <c r="X203" s="529"/>
      <c r="Y203" s="529"/>
    </row>
    <row r="204" spans="3:25" ht="15">
      <c r="C204" s="530" t="s">
        <v>11</v>
      </c>
      <c r="D204" s="530"/>
      <c r="E204" s="530"/>
      <c r="F204" s="530"/>
      <c r="G204" s="530"/>
      <c r="H204" s="530"/>
      <c r="I204" s="530"/>
      <c r="J204" s="530"/>
      <c r="K204" s="530"/>
      <c r="L204" s="530"/>
      <c r="M204" s="530"/>
      <c r="O204" s="530" t="s">
        <v>11</v>
      </c>
      <c r="P204" s="530"/>
      <c r="Q204" s="530"/>
      <c r="R204" s="530"/>
      <c r="S204" s="530"/>
      <c r="T204" s="530"/>
      <c r="U204" s="530"/>
      <c r="V204" s="530"/>
      <c r="W204" s="530"/>
      <c r="X204" s="530"/>
      <c r="Y204" s="530"/>
    </row>
    <row r="205" spans="3:25" ht="28.5">
      <c r="C205" s="528" t="s">
        <v>12</v>
      </c>
      <c r="D205" s="529"/>
      <c r="E205" s="529"/>
      <c r="F205" s="537">
        <v>0</v>
      </c>
      <c r="G205" s="537">
        <v>0</v>
      </c>
      <c r="H205" s="537">
        <v>0</v>
      </c>
      <c r="I205" s="537"/>
      <c r="J205" s="537"/>
      <c r="K205" s="537">
        <v>0</v>
      </c>
      <c r="L205" s="537">
        <v>0</v>
      </c>
      <c r="M205" s="537">
        <v>0</v>
      </c>
      <c r="O205" s="585" t="s">
        <v>12</v>
      </c>
      <c r="P205" s="529"/>
      <c r="Q205" s="529"/>
      <c r="R205" s="537" t="s">
        <v>569</v>
      </c>
      <c r="S205" s="537" t="s">
        <v>569</v>
      </c>
      <c r="T205" s="537" t="s">
        <v>569</v>
      </c>
      <c r="U205" s="529"/>
      <c r="V205" s="529"/>
      <c r="W205" s="537" t="s">
        <v>569</v>
      </c>
      <c r="X205" s="537" t="s">
        <v>569</v>
      </c>
      <c r="Y205" s="537" t="s">
        <v>569</v>
      </c>
    </row>
    <row r="206" spans="3:25">
      <c r="C206" s="528" t="s">
        <v>13</v>
      </c>
      <c r="D206" s="529"/>
      <c r="E206" s="529"/>
      <c r="F206" s="537">
        <v>0</v>
      </c>
      <c r="G206" s="537">
        <v>0</v>
      </c>
      <c r="H206" s="537">
        <v>0</v>
      </c>
      <c r="I206" s="537"/>
      <c r="J206" s="537"/>
      <c r="K206" s="537">
        <v>0</v>
      </c>
      <c r="L206" s="537">
        <v>0</v>
      </c>
      <c r="M206" s="537">
        <v>0</v>
      </c>
      <c r="O206" s="585" t="s">
        <v>13</v>
      </c>
      <c r="P206" s="529"/>
      <c r="Q206" s="529"/>
      <c r="R206" s="537" t="s">
        <v>569</v>
      </c>
      <c r="S206" s="537" t="s">
        <v>569</v>
      </c>
      <c r="T206" s="537" t="s">
        <v>569</v>
      </c>
      <c r="U206" s="529"/>
      <c r="V206" s="529"/>
      <c r="W206" s="537" t="s">
        <v>569</v>
      </c>
      <c r="X206" s="537" t="s">
        <v>569</v>
      </c>
      <c r="Y206" s="537" t="s">
        <v>569</v>
      </c>
    </row>
    <row r="207" spans="3:25">
      <c r="C207" s="528" t="s">
        <v>14</v>
      </c>
      <c r="D207" s="529"/>
      <c r="E207" s="529"/>
      <c r="F207" s="537">
        <v>0</v>
      </c>
      <c r="G207" s="537">
        <v>0</v>
      </c>
      <c r="H207" s="537">
        <v>0</v>
      </c>
      <c r="I207" s="537"/>
      <c r="J207" s="537"/>
      <c r="K207" s="537">
        <v>0</v>
      </c>
      <c r="L207" s="537">
        <v>0</v>
      </c>
      <c r="M207" s="537">
        <v>0</v>
      </c>
      <c r="O207" s="585" t="s">
        <v>14</v>
      </c>
      <c r="P207" s="529"/>
      <c r="Q207" s="529"/>
      <c r="R207" s="537">
        <v>5.0445000000000002</v>
      </c>
      <c r="S207" s="537">
        <v>5.0445000000000002</v>
      </c>
      <c r="T207" s="537">
        <v>5.0445000000000002</v>
      </c>
      <c r="U207" s="529"/>
      <c r="V207" s="529"/>
      <c r="W207" s="537">
        <v>28800</v>
      </c>
      <c r="X207" s="537">
        <v>20700</v>
      </c>
      <c r="Y207" s="537">
        <v>20700</v>
      </c>
    </row>
    <row r="208" spans="3:25">
      <c r="C208" s="528" t="s">
        <v>27</v>
      </c>
      <c r="D208" s="529"/>
      <c r="E208" s="529"/>
      <c r="F208" s="537">
        <v>0</v>
      </c>
      <c r="G208" s="537">
        <v>0</v>
      </c>
      <c r="H208" s="537">
        <v>0</v>
      </c>
      <c r="I208" s="537"/>
      <c r="J208" s="537"/>
      <c r="K208" s="537">
        <v>0</v>
      </c>
      <c r="L208" s="537">
        <v>0</v>
      </c>
      <c r="M208" s="537">
        <v>0</v>
      </c>
      <c r="O208" s="585" t="s">
        <v>27</v>
      </c>
      <c r="P208" s="529"/>
      <c r="Q208" s="529"/>
      <c r="R208" s="537" t="s">
        <v>569</v>
      </c>
      <c r="S208" s="537" t="s">
        <v>569</v>
      </c>
      <c r="T208" s="537" t="s">
        <v>569</v>
      </c>
      <c r="U208" s="529"/>
      <c r="V208" s="529"/>
      <c r="W208" s="537" t="s">
        <v>569</v>
      </c>
      <c r="X208" s="537" t="s">
        <v>569</v>
      </c>
      <c r="Y208" s="537" t="s">
        <v>569</v>
      </c>
    </row>
    <row r="209" spans="3:25">
      <c r="C209" s="528" t="s">
        <v>10</v>
      </c>
      <c r="D209" s="529"/>
      <c r="E209" s="529"/>
      <c r="F209" s="537">
        <v>0</v>
      </c>
      <c r="G209" s="537">
        <v>0</v>
      </c>
      <c r="H209" s="537">
        <v>0</v>
      </c>
      <c r="I209" s="537"/>
      <c r="J209" s="537"/>
      <c r="K209" s="537">
        <v>0</v>
      </c>
      <c r="L209" s="537">
        <v>0</v>
      </c>
      <c r="M209" s="537">
        <v>0</v>
      </c>
      <c r="O209" s="585" t="s">
        <v>10</v>
      </c>
      <c r="P209" s="529"/>
      <c r="Q209" s="529"/>
      <c r="R209" s="537" t="s">
        <v>569</v>
      </c>
      <c r="S209" s="537" t="s">
        <v>569</v>
      </c>
      <c r="T209" s="537" t="s">
        <v>569</v>
      </c>
      <c r="U209" s="529"/>
      <c r="V209" s="529"/>
      <c r="W209" s="537" t="s">
        <v>569</v>
      </c>
      <c r="X209" s="537" t="s">
        <v>569</v>
      </c>
      <c r="Y209" s="537" t="s">
        <v>569</v>
      </c>
    </row>
    <row r="210" spans="3:25" ht="28.5" hidden="1">
      <c r="C210" s="553" t="s">
        <v>513</v>
      </c>
      <c r="D210" s="529"/>
      <c r="E210" s="529"/>
      <c r="F210" s="537"/>
      <c r="G210" s="537"/>
      <c r="H210" s="537"/>
      <c r="I210" s="537"/>
      <c r="J210" s="537"/>
      <c r="K210" s="537"/>
      <c r="L210" s="537"/>
      <c r="M210" s="537"/>
      <c r="O210" s="528"/>
      <c r="P210" s="529"/>
      <c r="Q210" s="529"/>
      <c r="R210" s="537"/>
      <c r="S210" s="537"/>
      <c r="T210" s="537"/>
      <c r="U210" s="529"/>
      <c r="V210" s="529"/>
      <c r="W210" s="537"/>
      <c r="X210" s="537"/>
      <c r="Y210" s="537"/>
    </row>
    <row r="211" spans="3:25" ht="15">
      <c r="C211" s="576" t="s">
        <v>584</v>
      </c>
      <c r="D211" s="540"/>
      <c r="E211" s="540"/>
      <c r="F211" s="540">
        <f>SUM(F205:F209)</f>
        <v>0</v>
      </c>
      <c r="G211" s="540">
        <f>SUM(G205:G209)</f>
        <v>0</v>
      </c>
      <c r="H211" s="540">
        <f>SUM(H205:H209)</f>
        <v>0</v>
      </c>
      <c r="I211" s="540"/>
      <c r="J211" s="540"/>
      <c r="K211" s="540">
        <f>SUM(K205:K209)</f>
        <v>0</v>
      </c>
      <c r="L211" s="540">
        <f>SUM(L205:L209)</f>
        <v>0</v>
      </c>
      <c r="M211" s="540">
        <f>SUM(M205:M209)</f>
        <v>0</v>
      </c>
      <c r="N211" s="328"/>
      <c r="O211" s="576" t="s">
        <v>584</v>
      </c>
      <c r="P211" s="540"/>
      <c r="Q211" s="540"/>
      <c r="R211" s="540">
        <f>SUM(R205:R209)</f>
        <v>5.0445000000000002</v>
      </c>
      <c r="S211" s="540">
        <f>SUM(S205:S209)</f>
        <v>5.0445000000000002</v>
      </c>
      <c r="T211" s="540">
        <f>SUM(T205:T209)</f>
        <v>5.0445000000000002</v>
      </c>
      <c r="U211" s="540"/>
      <c r="V211" s="540"/>
      <c r="W211" s="540">
        <f>SUM(W205:W209)</f>
        <v>28800</v>
      </c>
      <c r="X211" s="540">
        <f>SUM(X205:X209)</f>
        <v>20700</v>
      </c>
      <c r="Y211" s="540">
        <f>SUM(Y205:Y209)</f>
        <v>20700</v>
      </c>
    </row>
    <row r="212" spans="3:25" ht="28.5" hidden="1">
      <c r="C212" s="553" t="s">
        <v>513</v>
      </c>
      <c r="D212" s="529"/>
      <c r="E212" s="529"/>
      <c r="F212" s="551"/>
      <c r="G212" s="551"/>
      <c r="H212" s="551"/>
      <c r="I212" s="551"/>
      <c r="J212" s="551"/>
      <c r="K212" s="551"/>
      <c r="L212" s="551"/>
      <c r="M212" s="551"/>
      <c r="O212" s="528"/>
      <c r="P212" s="529"/>
      <c r="Q212" s="529"/>
      <c r="R212" s="551"/>
      <c r="S212" s="551"/>
      <c r="T212" s="551"/>
      <c r="U212" s="529"/>
      <c r="V212" s="529"/>
      <c r="W212" s="551"/>
      <c r="X212" s="551"/>
      <c r="Y212" s="551"/>
    </row>
    <row r="213" spans="3:25">
      <c r="C213" s="528"/>
      <c r="D213" s="529"/>
      <c r="E213" s="529"/>
      <c r="F213" s="529"/>
      <c r="G213" s="529"/>
      <c r="H213" s="529"/>
      <c r="I213" s="529"/>
      <c r="J213" s="529"/>
      <c r="K213" s="529"/>
      <c r="L213" s="529"/>
      <c r="M213" s="529"/>
      <c r="O213" s="528"/>
      <c r="P213" s="529"/>
      <c r="Q213" s="529"/>
      <c r="R213" s="529"/>
      <c r="S213" s="529"/>
      <c r="T213" s="529"/>
      <c r="U213" s="529"/>
      <c r="V213" s="529"/>
      <c r="W213" s="529"/>
      <c r="X213" s="529"/>
      <c r="Y213" s="529"/>
    </row>
    <row r="214" spans="3:25" ht="15">
      <c r="C214" s="530" t="s">
        <v>15</v>
      </c>
      <c r="D214" s="530"/>
      <c r="E214" s="530"/>
      <c r="F214" s="530"/>
      <c r="G214" s="530"/>
      <c r="H214" s="530"/>
      <c r="I214" s="530"/>
      <c r="J214" s="530"/>
      <c r="K214" s="530"/>
      <c r="L214" s="530"/>
      <c r="M214" s="530"/>
      <c r="O214" s="530" t="s">
        <v>15</v>
      </c>
      <c r="P214" s="530"/>
      <c r="Q214" s="530"/>
      <c r="R214" s="530"/>
      <c r="S214" s="530"/>
      <c r="T214" s="530"/>
      <c r="U214" s="530"/>
      <c r="V214" s="530"/>
      <c r="W214" s="530"/>
      <c r="X214" s="530"/>
      <c r="Y214" s="530"/>
    </row>
    <row r="215" spans="3:25" ht="28.5">
      <c r="C215" s="528" t="s">
        <v>15</v>
      </c>
      <c r="D215" s="529"/>
      <c r="E215" s="529"/>
      <c r="F215" s="537">
        <v>75.022441792999999</v>
      </c>
      <c r="G215" s="537">
        <v>74.925070680999994</v>
      </c>
      <c r="H215" s="537">
        <v>74.145368109000003</v>
      </c>
      <c r="I215" s="537"/>
      <c r="J215" s="537"/>
      <c r="K215" s="537">
        <v>711540.44535368704</v>
      </c>
      <c r="L215" s="537">
        <v>709665.99277037405</v>
      </c>
      <c r="M215" s="537">
        <v>694656.20613402105</v>
      </c>
      <c r="O215" s="585" t="s">
        <v>15</v>
      </c>
      <c r="P215" s="529"/>
      <c r="Q215" s="529"/>
      <c r="R215" s="537">
        <v>18.244550400000001</v>
      </c>
      <c r="S215" s="537">
        <v>18.22606588</v>
      </c>
      <c r="T215" s="537">
        <v>18.07782645</v>
      </c>
      <c r="U215" s="529"/>
      <c r="V215" s="529"/>
      <c r="W215" s="537">
        <v>164578.75229999999</v>
      </c>
      <c r="X215" s="537">
        <v>164218.79149999999</v>
      </c>
      <c r="Y215" s="537">
        <v>161332.13449999999</v>
      </c>
    </row>
    <row r="216" spans="3:25" ht="28.5" hidden="1">
      <c r="C216" s="553" t="s">
        <v>513</v>
      </c>
      <c r="D216" s="529"/>
      <c r="E216" s="529"/>
      <c r="F216" s="537"/>
      <c r="G216" s="537"/>
      <c r="H216" s="537"/>
      <c r="I216" s="537"/>
      <c r="J216" s="537"/>
      <c r="K216" s="537"/>
      <c r="L216" s="537"/>
      <c r="M216" s="537"/>
      <c r="O216" s="528"/>
      <c r="P216" s="529"/>
      <c r="Q216" s="529"/>
      <c r="R216" s="537"/>
      <c r="S216" s="537"/>
      <c r="T216" s="537"/>
      <c r="U216" s="529"/>
      <c r="V216" s="529"/>
      <c r="W216" s="537"/>
      <c r="X216" s="537"/>
      <c r="Y216" s="537"/>
    </row>
    <row r="217" spans="3:25" ht="30">
      <c r="C217" s="576" t="s">
        <v>585</v>
      </c>
      <c r="D217" s="540"/>
      <c r="E217" s="540"/>
      <c r="F217" s="540">
        <f>F215</f>
        <v>75.022441792999999</v>
      </c>
      <c r="G217" s="540">
        <f>G215</f>
        <v>74.925070680999994</v>
      </c>
      <c r="H217" s="540">
        <f>H215</f>
        <v>74.145368109000003</v>
      </c>
      <c r="I217" s="540"/>
      <c r="J217" s="540"/>
      <c r="K217" s="540">
        <f>K215</f>
        <v>711540.44535368704</v>
      </c>
      <c r="L217" s="540">
        <f>L215</f>
        <v>709665.99277037405</v>
      </c>
      <c r="M217" s="540">
        <f>M215</f>
        <v>694656.20613402105</v>
      </c>
      <c r="N217" s="328"/>
      <c r="O217" s="576" t="s">
        <v>585</v>
      </c>
      <c r="P217" s="540"/>
      <c r="Q217" s="540"/>
      <c r="R217" s="540">
        <f>R215</f>
        <v>18.244550400000001</v>
      </c>
      <c r="S217" s="540">
        <f>S215</f>
        <v>18.22606588</v>
      </c>
      <c r="T217" s="540">
        <f>T215</f>
        <v>18.07782645</v>
      </c>
      <c r="U217" s="540"/>
      <c r="V217" s="540"/>
      <c r="W217" s="540">
        <f>W215</f>
        <v>164578.75229999999</v>
      </c>
      <c r="X217" s="540">
        <f>X215</f>
        <v>164218.79149999999</v>
      </c>
      <c r="Y217" s="540">
        <f>Y215</f>
        <v>161332.13449999999</v>
      </c>
    </row>
    <row r="218" spans="3:25">
      <c r="C218" s="528"/>
      <c r="D218" s="529"/>
      <c r="E218" s="529"/>
      <c r="F218" s="529"/>
      <c r="G218" s="529"/>
      <c r="H218" s="529"/>
      <c r="I218" s="529"/>
      <c r="J218" s="529"/>
      <c r="K218" s="529"/>
      <c r="L218" s="529"/>
      <c r="M218" s="529"/>
      <c r="O218" s="528"/>
      <c r="P218" s="529"/>
      <c r="Q218" s="529"/>
      <c r="R218" s="529"/>
      <c r="S218" s="529"/>
      <c r="T218" s="529"/>
      <c r="U218" s="529"/>
      <c r="V218" s="529"/>
      <c r="W218" s="529"/>
      <c r="X218" s="529"/>
      <c r="Y218" s="529"/>
    </row>
    <row r="219" spans="3:25" ht="15">
      <c r="C219" s="531" t="s">
        <v>16</v>
      </c>
      <c r="D219" s="531"/>
      <c r="E219" s="530"/>
      <c r="F219" s="530"/>
      <c r="G219" s="530"/>
      <c r="H219" s="530"/>
      <c r="I219" s="530"/>
      <c r="J219" s="530"/>
      <c r="K219" s="530"/>
      <c r="L219" s="530"/>
      <c r="M219" s="530"/>
      <c r="O219" s="531" t="s">
        <v>16</v>
      </c>
      <c r="P219" s="531"/>
      <c r="Q219" s="530"/>
      <c r="R219" s="530"/>
      <c r="S219" s="530"/>
      <c r="T219" s="530"/>
      <c r="U219" s="530"/>
      <c r="V219" s="530"/>
      <c r="W219" s="530"/>
      <c r="X219" s="530"/>
      <c r="Y219" s="530"/>
    </row>
    <row r="220" spans="3:25" ht="28.5">
      <c r="C220" s="528" t="s">
        <v>17</v>
      </c>
      <c r="D220" s="529"/>
      <c r="E220" s="529"/>
      <c r="F220" s="537">
        <v>0</v>
      </c>
      <c r="G220" s="537">
        <v>0</v>
      </c>
      <c r="H220" s="537">
        <v>0</v>
      </c>
      <c r="I220" s="537"/>
      <c r="J220" s="537"/>
      <c r="K220" s="537">
        <v>0</v>
      </c>
      <c r="L220" s="537">
        <v>0</v>
      </c>
      <c r="M220" s="537">
        <v>0</v>
      </c>
      <c r="O220" s="585" t="s">
        <v>17</v>
      </c>
      <c r="P220" s="529"/>
      <c r="Q220" s="529"/>
      <c r="R220" s="537" t="s">
        <v>569</v>
      </c>
      <c r="S220" s="537" t="s">
        <v>569</v>
      </c>
      <c r="T220" s="537" t="s">
        <v>569</v>
      </c>
      <c r="U220" s="529"/>
      <c r="V220" s="529"/>
      <c r="W220" s="537" t="s">
        <v>569</v>
      </c>
      <c r="X220" s="537" t="s">
        <v>569</v>
      </c>
      <c r="Y220" s="537" t="s">
        <v>569</v>
      </c>
    </row>
    <row r="221" spans="3:25" ht="28.5">
      <c r="C221" s="528" t="s">
        <v>18</v>
      </c>
      <c r="D221" s="529"/>
      <c r="E221" s="529"/>
      <c r="F221" s="537">
        <v>0</v>
      </c>
      <c r="G221" s="537">
        <v>0</v>
      </c>
      <c r="H221" s="537">
        <v>0</v>
      </c>
      <c r="I221" s="537"/>
      <c r="J221" s="537"/>
      <c r="K221" s="537">
        <v>0</v>
      </c>
      <c r="L221" s="537">
        <v>0</v>
      </c>
      <c r="M221" s="537">
        <v>0</v>
      </c>
      <c r="O221" s="585" t="s">
        <v>18</v>
      </c>
      <c r="P221" s="529"/>
      <c r="Q221" s="529"/>
      <c r="R221" s="537" t="s">
        <v>569</v>
      </c>
      <c r="S221" s="537" t="s">
        <v>569</v>
      </c>
      <c r="T221" s="537" t="s">
        <v>569</v>
      </c>
      <c r="U221" s="529"/>
      <c r="V221" s="529"/>
      <c r="W221" s="537" t="s">
        <v>569</v>
      </c>
      <c r="X221" s="537" t="s">
        <v>569</v>
      </c>
      <c r="Y221" s="537" t="s">
        <v>569</v>
      </c>
    </row>
    <row r="222" spans="3:25">
      <c r="C222" s="528" t="s">
        <v>19</v>
      </c>
      <c r="D222" s="529"/>
      <c r="E222" s="529"/>
      <c r="F222" s="537">
        <v>0</v>
      </c>
      <c r="G222" s="537">
        <v>0</v>
      </c>
      <c r="H222" s="537">
        <v>0</v>
      </c>
      <c r="I222" s="537"/>
      <c r="J222" s="537"/>
      <c r="K222" s="537">
        <v>0</v>
      </c>
      <c r="L222" s="537">
        <v>0</v>
      </c>
      <c r="M222" s="537">
        <v>0</v>
      </c>
      <c r="O222" s="585" t="s">
        <v>19</v>
      </c>
      <c r="P222" s="529"/>
      <c r="Q222" s="529"/>
      <c r="R222" s="537">
        <v>0</v>
      </c>
      <c r="S222" s="537">
        <v>0</v>
      </c>
      <c r="T222" s="537">
        <v>0</v>
      </c>
      <c r="U222" s="529"/>
      <c r="V222" s="529"/>
      <c r="W222" s="537">
        <v>0</v>
      </c>
      <c r="X222" s="537">
        <v>0</v>
      </c>
      <c r="Y222" s="537">
        <v>0</v>
      </c>
    </row>
    <row r="223" spans="3:25" ht="28.5">
      <c r="C223" s="528" t="s">
        <v>20</v>
      </c>
      <c r="D223" s="529"/>
      <c r="E223" s="529"/>
      <c r="F223" s="537">
        <v>0</v>
      </c>
      <c r="G223" s="537">
        <v>0</v>
      </c>
      <c r="H223" s="537">
        <v>0</v>
      </c>
      <c r="I223" s="537"/>
      <c r="J223" s="537"/>
      <c r="K223" s="537">
        <v>0</v>
      </c>
      <c r="L223" s="537">
        <v>0</v>
      </c>
      <c r="M223" s="537">
        <v>0</v>
      </c>
      <c r="O223" s="585" t="s">
        <v>20</v>
      </c>
      <c r="P223" s="529"/>
      <c r="Q223" s="529"/>
      <c r="R223" s="537">
        <v>0</v>
      </c>
      <c r="S223" s="537">
        <v>0</v>
      </c>
      <c r="T223" s="537">
        <v>0</v>
      </c>
      <c r="U223" s="529"/>
      <c r="V223" s="529"/>
      <c r="W223" s="537">
        <v>0</v>
      </c>
      <c r="X223" s="537">
        <v>0</v>
      </c>
      <c r="Y223" s="537">
        <v>0</v>
      </c>
    </row>
    <row r="224" spans="3:25">
      <c r="C224" s="528" t="s">
        <v>105</v>
      </c>
      <c r="D224" s="529"/>
      <c r="E224" s="529"/>
      <c r="F224" s="537">
        <v>0</v>
      </c>
      <c r="G224" s="537">
        <v>0</v>
      </c>
      <c r="H224" s="537">
        <v>0</v>
      </c>
      <c r="I224" s="537"/>
      <c r="J224" s="537"/>
      <c r="K224" s="537">
        <v>0</v>
      </c>
      <c r="L224" s="537">
        <v>0</v>
      </c>
      <c r="M224" s="537">
        <v>0</v>
      </c>
      <c r="O224" s="585" t="s">
        <v>105</v>
      </c>
      <c r="P224" s="529"/>
      <c r="Q224" s="529"/>
      <c r="R224" s="537">
        <v>0</v>
      </c>
      <c r="S224" s="537">
        <v>0</v>
      </c>
      <c r="T224" s="537">
        <v>0</v>
      </c>
      <c r="U224" s="529"/>
      <c r="V224" s="529"/>
      <c r="W224" s="537">
        <v>0</v>
      </c>
      <c r="X224" s="537">
        <v>0</v>
      </c>
      <c r="Y224" s="537">
        <v>0</v>
      </c>
    </row>
    <row r="225" spans="3:30" ht="28.5" hidden="1">
      <c r="C225" s="553" t="s">
        <v>513</v>
      </c>
      <c r="D225" s="529"/>
      <c r="E225" s="529"/>
      <c r="F225" s="537"/>
      <c r="G225" s="537"/>
      <c r="H225" s="537"/>
      <c r="I225" s="537"/>
      <c r="J225" s="537"/>
      <c r="K225" s="537"/>
      <c r="L225" s="537"/>
      <c r="M225" s="537"/>
      <c r="O225" s="528"/>
      <c r="P225" s="529"/>
      <c r="Q225" s="529"/>
      <c r="R225" s="537"/>
      <c r="S225" s="537"/>
      <c r="T225" s="537"/>
      <c r="U225" s="529"/>
      <c r="V225" s="529"/>
      <c r="W225" s="537"/>
      <c r="X225" s="537"/>
      <c r="Y225" s="537"/>
    </row>
    <row r="226" spans="3:30" ht="30">
      <c r="C226" s="576" t="s">
        <v>586</v>
      </c>
      <c r="D226" s="540"/>
      <c r="E226" s="540"/>
      <c r="F226" s="540">
        <f>SUM(F220:F224)</f>
        <v>0</v>
      </c>
      <c r="G226" s="540">
        <f>SUM(G220:G224)</f>
        <v>0</v>
      </c>
      <c r="H226" s="540">
        <f>SUM(H220:H224)</f>
        <v>0</v>
      </c>
      <c r="I226" s="540"/>
      <c r="J226" s="540"/>
      <c r="K226" s="540">
        <f>SUM(K220:K224)</f>
        <v>0</v>
      </c>
      <c r="L226" s="540">
        <f>SUM(L220:L224)</f>
        <v>0</v>
      </c>
      <c r="M226" s="540">
        <f>SUM(M220:M224)</f>
        <v>0</v>
      </c>
      <c r="N226" s="328"/>
      <c r="O226" s="576" t="s">
        <v>16</v>
      </c>
      <c r="P226" s="540"/>
      <c r="Q226" s="540"/>
      <c r="R226" s="540">
        <f>SUM(R220:R224)</f>
        <v>0</v>
      </c>
      <c r="S226" s="540">
        <f>SUM(S220:S224)</f>
        <v>0</v>
      </c>
      <c r="T226" s="540">
        <f>SUM(T220:T224)</f>
        <v>0</v>
      </c>
      <c r="U226" s="540"/>
      <c r="V226" s="540"/>
      <c r="W226" s="540">
        <f>SUM(W220:W224)</f>
        <v>0</v>
      </c>
      <c r="X226" s="540">
        <f>SUM(X220:X224)</f>
        <v>0</v>
      </c>
      <c r="Y226" s="540">
        <f>SUM(Y220:Y224)</f>
        <v>0</v>
      </c>
    </row>
    <row r="227" spans="3:30">
      <c r="C227" s="520"/>
      <c r="D227" s="155"/>
      <c r="E227" s="496"/>
      <c r="F227" s="496"/>
      <c r="G227" s="496"/>
      <c r="H227" s="496"/>
      <c r="I227" s="496"/>
      <c r="J227" s="496"/>
      <c r="K227" s="496"/>
      <c r="L227" s="496"/>
      <c r="M227" s="496"/>
      <c r="O227" s="520"/>
      <c r="P227" s="155"/>
      <c r="Q227" s="496"/>
      <c r="R227" s="496"/>
      <c r="S227" s="496"/>
      <c r="T227" s="496"/>
      <c r="U227" s="155"/>
      <c r="V227" s="496"/>
      <c r="W227" s="496"/>
      <c r="X227" s="496"/>
      <c r="Y227" s="496"/>
    </row>
    <row r="228" spans="3:30" ht="15">
      <c r="C228" s="522" t="s">
        <v>106</v>
      </c>
      <c r="D228" s="522"/>
      <c r="E228" s="522"/>
      <c r="F228" s="522"/>
      <c r="G228" s="522"/>
      <c r="H228" s="522"/>
      <c r="I228" s="522"/>
      <c r="J228" s="522"/>
      <c r="K228" s="522"/>
      <c r="L228" s="522"/>
      <c r="M228" s="522"/>
      <c r="O228" s="522" t="s">
        <v>106</v>
      </c>
      <c r="P228" s="522"/>
      <c r="Q228" s="522"/>
      <c r="R228" s="522"/>
      <c r="S228" s="522"/>
      <c r="T228" s="522"/>
      <c r="U228" s="522"/>
      <c r="V228" s="522"/>
      <c r="W228" s="522"/>
      <c r="X228" s="522"/>
      <c r="Y228" s="522"/>
    </row>
    <row r="229" spans="3:30">
      <c r="C229" s="520" t="s">
        <v>108</v>
      </c>
      <c r="D229" s="533"/>
      <c r="E229" s="533"/>
      <c r="F229" s="537">
        <v>0</v>
      </c>
      <c r="G229" s="537">
        <v>0</v>
      </c>
      <c r="H229" s="537">
        <v>0</v>
      </c>
      <c r="I229" s="537"/>
      <c r="J229" s="537"/>
      <c r="K229" s="537">
        <v>0</v>
      </c>
      <c r="L229" s="537">
        <v>0</v>
      </c>
      <c r="M229" s="537">
        <v>0</v>
      </c>
      <c r="O229" s="567" t="s">
        <v>108</v>
      </c>
      <c r="P229" s="533"/>
      <c r="Q229" s="533"/>
      <c r="R229" s="537">
        <v>0</v>
      </c>
      <c r="S229" s="537">
        <v>0</v>
      </c>
      <c r="T229" s="537">
        <v>0</v>
      </c>
      <c r="U229" s="533"/>
      <c r="V229" s="533"/>
      <c r="W229" s="537">
        <v>0</v>
      </c>
      <c r="X229" s="537">
        <v>0</v>
      </c>
      <c r="Y229" s="537">
        <v>0</v>
      </c>
    </row>
    <row r="230" spans="3:30">
      <c r="C230" s="520" t="s">
        <v>107</v>
      </c>
      <c r="D230" s="533"/>
      <c r="E230" s="533"/>
      <c r="F230" s="537">
        <v>0</v>
      </c>
      <c r="G230" s="537">
        <v>0</v>
      </c>
      <c r="H230" s="537">
        <v>0</v>
      </c>
      <c r="I230" s="537"/>
      <c r="J230" s="537"/>
      <c r="K230" s="537">
        <v>0</v>
      </c>
      <c r="L230" s="537">
        <v>0</v>
      </c>
      <c r="M230" s="537">
        <v>0</v>
      </c>
      <c r="O230" s="567" t="s">
        <v>107</v>
      </c>
      <c r="P230" s="533"/>
      <c r="Q230" s="533"/>
      <c r="R230" s="537">
        <v>0</v>
      </c>
      <c r="S230" s="537">
        <v>0</v>
      </c>
      <c r="T230" s="537">
        <v>0</v>
      </c>
      <c r="U230" s="533"/>
      <c r="V230" s="533"/>
      <c r="W230" s="537">
        <v>0</v>
      </c>
      <c r="X230" s="537">
        <v>0</v>
      </c>
      <c r="Y230" s="537">
        <v>0</v>
      </c>
    </row>
    <row r="231" spans="3:30" ht="28.5" hidden="1">
      <c r="C231" s="553" t="s">
        <v>513</v>
      </c>
      <c r="D231" s="533"/>
      <c r="E231" s="533"/>
      <c r="F231" s="537"/>
      <c r="G231" s="537"/>
      <c r="H231" s="537"/>
      <c r="I231" s="537"/>
      <c r="J231" s="537"/>
      <c r="K231" s="537"/>
      <c r="L231" s="537"/>
      <c r="M231" s="537"/>
      <c r="O231" s="520"/>
      <c r="P231" s="533"/>
      <c r="Q231" s="533"/>
      <c r="R231" s="537"/>
      <c r="S231" s="537"/>
      <c r="T231" s="537"/>
      <c r="U231" s="533"/>
      <c r="V231" s="533"/>
      <c r="W231" s="537"/>
      <c r="X231" s="537"/>
      <c r="Y231" s="537"/>
    </row>
    <row r="232" spans="3:30" ht="15">
      <c r="C232" s="576" t="s">
        <v>590</v>
      </c>
      <c r="D232" s="540"/>
      <c r="E232" s="540"/>
      <c r="F232" s="540">
        <f>SUM(F229:F230)</f>
        <v>0</v>
      </c>
      <c r="G232" s="540">
        <f>SUM(G229:G230)</f>
        <v>0</v>
      </c>
      <c r="H232" s="540">
        <f>SUM(H229:H230)</f>
        <v>0</v>
      </c>
      <c r="I232" s="540"/>
      <c r="J232" s="540"/>
      <c r="K232" s="540">
        <v>0</v>
      </c>
      <c r="L232" s="540">
        <v>0</v>
      </c>
      <c r="M232" s="540">
        <v>0</v>
      </c>
      <c r="N232" s="328"/>
      <c r="O232" s="576" t="s">
        <v>590</v>
      </c>
      <c r="P232" s="540"/>
      <c r="Q232" s="540"/>
      <c r="R232" s="540">
        <f>SUM(R229:R230)</f>
        <v>0</v>
      </c>
      <c r="S232" s="540">
        <f>SUM(S229:S230)</f>
        <v>0</v>
      </c>
      <c r="T232" s="540">
        <f>SUM(T229:T230)</f>
        <v>0</v>
      </c>
      <c r="U232" s="540"/>
      <c r="V232" s="540"/>
      <c r="W232" s="540">
        <f>SUM(W229:W230)</f>
        <v>0</v>
      </c>
      <c r="X232" s="540"/>
      <c r="Y232" s="540">
        <f>SUM(Y229:Y230)</f>
        <v>0</v>
      </c>
    </row>
    <row r="233" spans="3:30" ht="15">
      <c r="H233" s="532"/>
      <c r="I233" s="532"/>
      <c r="J233" s="532"/>
      <c r="K233" s="532"/>
      <c r="L233" s="532"/>
      <c r="M233" s="532"/>
      <c r="O233" s="541"/>
      <c r="P233" s="541"/>
      <c r="Q233" s="541"/>
      <c r="R233" s="541"/>
      <c r="S233" s="541"/>
      <c r="T233" s="541"/>
      <c r="U233" s="541"/>
      <c r="V233" s="541"/>
      <c r="W233" s="541"/>
      <c r="X233" s="541"/>
      <c r="Y233" s="541"/>
    </row>
    <row r="234" spans="3:30" ht="15">
      <c r="C234" s="576" t="s">
        <v>587</v>
      </c>
      <c r="D234" s="540"/>
      <c r="E234" s="540"/>
      <c r="F234" s="540">
        <f>SUM(F178:F233)/2</f>
        <v>447.18192698596465</v>
      </c>
      <c r="G234" s="540">
        <f>SUM(G178:G233)/2</f>
        <v>433.42989810296461</v>
      </c>
      <c r="H234" s="540">
        <f>SUM(H178:H233)/2</f>
        <v>403.1688376879647</v>
      </c>
      <c r="I234" s="540"/>
      <c r="J234" s="540"/>
      <c r="K234" s="540">
        <f>SUM(K178:K233)/2</f>
        <v>2219655.8360624174</v>
      </c>
      <c r="L234" s="540">
        <f>SUM(L178:L233)/2</f>
        <v>2156682.074308109</v>
      </c>
      <c r="M234" s="540">
        <f>SUM(M178:M233)/2</f>
        <v>2009265.1361333155</v>
      </c>
      <c r="N234" s="328"/>
      <c r="O234" s="576" t="s">
        <v>587</v>
      </c>
      <c r="P234" s="540"/>
      <c r="Q234" s="540"/>
      <c r="R234" s="540">
        <f>SUM(R178:R233)/2</f>
        <v>546.23317419399984</v>
      </c>
      <c r="S234" s="540">
        <f>SUM(S178:S233)/2</f>
        <v>546.21468967399994</v>
      </c>
      <c r="T234" s="540">
        <f>SUM(T178:T233)/2</f>
        <v>546.06445024399977</v>
      </c>
      <c r="U234" s="540"/>
      <c r="V234" s="540"/>
      <c r="W234" s="540">
        <f>SUM(W178:W233)/2</f>
        <v>716069.67652760004</v>
      </c>
      <c r="X234" s="540">
        <f>SUM(X178:X233)/2</f>
        <v>707603.71572760004</v>
      </c>
      <c r="Y234" s="540">
        <f>SUM(Y178:Y233)/2</f>
        <v>704700.05872759991</v>
      </c>
    </row>
    <row r="235" spans="3:30" ht="15">
      <c r="C235" s="534"/>
      <c r="D235" s="535"/>
      <c r="E235" s="535"/>
      <c r="F235" s="535"/>
      <c r="G235" s="535"/>
      <c r="H235" s="535"/>
      <c r="I235" s="535"/>
      <c r="J235" s="535"/>
      <c r="K235" s="535"/>
      <c r="L235" s="535"/>
      <c r="M235" s="535"/>
      <c r="O235" s="534"/>
      <c r="P235" s="535"/>
      <c r="Q235" s="535"/>
      <c r="R235" s="535"/>
      <c r="S235" s="535"/>
      <c r="T235" s="535"/>
      <c r="U235" s="535"/>
      <c r="V235" s="535"/>
      <c r="W235" s="535"/>
      <c r="X235" s="535"/>
      <c r="Y235" s="535"/>
    </row>
    <row r="236" spans="3:30" ht="15">
      <c r="C236" s="586" t="s">
        <v>523</v>
      </c>
      <c r="D236" s="535"/>
      <c r="E236" s="535"/>
      <c r="F236" s="535"/>
      <c r="G236" s="535"/>
      <c r="H236" s="535"/>
      <c r="I236" s="535"/>
      <c r="J236" s="535"/>
      <c r="K236" s="535"/>
      <c r="L236" s="535"/>
      <c r="M236" s="535"/>
      <c r="O236" s="534"/>
      <c r="P236" s="535"/>
      <c r="Q236" s="535"/>
      <c r="R236" s="535"/>
      <c r="S236" s="535"/>
      <c r="T236" s="535"/>
      <c r="U236" s="535"/>
      <c r="V236" s="535"/>
      <c r="W236" s="535"/>
      <c r="X236" s="535"/>
      <c r="Y236" s="535"/>
    </row>
    <row r="237" spans="3:30" ht="15">
      <c r="G237" s="535"/>
      <c r="H237" s="535"/>
      <c r="I237" s="535"/>
      <c r="J237" s="535"/>
      <c r="K237" s="535"/>
      <c r="L237" s="535"/>
      <c r="M237" s="535"/>
      <c r="O237" s="518"/>
      <c r="P237" s="518"/>
    </row>
    <row r="238" spans="3:30" hidden="1">
      <c r="H238" s="539"/>
      <c r="I238" s="539"/>
      <c r="J238" s="539"/>
      <c r="K238" s="539"/>
      <c r="L238" s="539"/>
      <c r="M238" s="539"/>
      <c r="O238" s="518"/>
      <c r="P238" s="518"/>
    </row>
    <row r="239" spans="3:30" ht="15" hidden="1">
      <c r="C239" s="523" t="s">
        <v>522</v>
      </c>
      <c r="D239" s="523"/>
      <c r="E239" s="523"/>
      <c r="F239" s="524"/>
      <c r="G239" s="524"/>
      <c r="H239" s="539"/>
      <c r="I239" s="539"/>
      <c r="J239" s="539"/>
      <c r="K239" s="539"/>
      <c r="L239" s="539"/>
      <c r="M239" s="539"/>
      <c r="O239" s="578"/>
      <c r="P239" s="578"/>
      <c r="Q239" s="578"/>
      <c r="R239" s="578"/>
      <c r="S239" s="578"/>
      <c r="T239" s="578"/>
      <c r="U239" s="578"/>
      <c r="V239" s="578"/>
      <c r="W239" s="578"/>
      <c r="X239" s="578"/>
      <c r="Y239" s="578"/>
      <c r="Z239" s="578"/>
      <c r="AA239" s="578"/>
      <c r="AB239" s="578"/>
      <c r="AC239" s="578"/>
      <c r="AD239" s="578"/>
    </row>
    <row r="240" spans="3:30" hidden="1">
      <c r="C240" s="524"/>
      <c r="D240" s="524"/>
      <c r="E240" s="524"/>
      <c r="F240" s="524"/>
      <c r="G240" s="524"/>
      <c r="H240" s="539"/>
      <c r="I240" s="539"/>
      <c r="J240" s="539"/>
      <c r="K240" s="539"/>
      <c r="L240" s="539"/>
      <c r="M240" s="539"/>
      <c r="O240" s="578"/>
      <c r="P240" s="578"/>
      <c r="Q240" s="578"/>
      <c r="R240" s="578"/>
      <c r="S240" s="578"/>
      <c r="T240" s="578"/>
      <c r="U240" s="578"/>
      <c r="V240" s="578"/>
      <c r="W240" s="578"/>
      <c r="X240" s="578"/>
      <c r="Y240" s="578"/>
      <c r="Z240" s="578"/>
      <c r="AA240" s="578"/>
      <c r="AB240" s="578"/>
      <c r="AC240" s="578"/>
      <c r="AD240" s="578"/>
    </row>
    <row r="241" spans="3:30" ht="15" hidden="1">
      <c r="C241" s="740" t="s">
        <v>0</v>
      </c>
      <c r="D241" s="742" t="s">
        <v>501</v>
      </c>
      <c r="E241" s="743"/>
      <c r="F241" s="743"/>
      <c r="G241" s="743"/>
      <c r="H241" s="743"/>
      <c r="I241" s="743" t="s">
        <v>502</v>
      </c>
      <c r="J241" s="743"/>
      <c r="K241" s="743"/>
      <c r="L241" s="743"/>
      <c r="M241" s="744"/>
      <c r="N241" s="548"/>
      <c r="O241" s="578"/>
      <c r="P241" s="578"/>
      <c r="Q241" s="578"/>
      <c r="R241" s="578"/>
      <c r="S241" s="578"/>
      <c r="T241" s="578"/>
      <c r="U241" s="578"/>
      <c r="V241" s="578"/>
      <c r="W241" s="578"/>
      <c r="X241" s="578"/>
      <c r="Y241" s="578"/>
      <c r="Z241" s="578"/>
      <c r="AA241" s="578"/>
      <c r="AB241" s="578"/>
      <c r="AC241" s="578"/>
      <c r="AD241" s="578"/>
    </row>
    <row r="242" spans="3:30" ht="15" hidden="1">
      <c r="C242" s="741"/>
      <c r="D242" s="550">
        <v>2012</v>
      </c>
      <c r="E242" s="550">
        <v>2013</v>
      </c>
      <c r="F242" s="550">
        <v>2014</v>
      </c>
      <c r="G242" s="550">
        <v>2015</v>
      </c>
      <c r="H242" s="550">
        <v>2016</v>
      </c>
      <c r="I242" s="550">
        <v>2012</v>
      </c>
      <c r="J242" s="550">
        <v>2013</v>
      </c>
      <c r="K242" s="550">
        <v>2014</v>
      </c>
      <c r="L242" s="550">
        <v>2015</v>
      </c>
      <c r="M242" s="550">
        <v>2016</v>
      </c>
      <c r="N242" s="548"/>
      <c r="O242" s="578"/>
      <c r="P242" s="578"/>
      <c r="Q242" s="578"/>
      <c r="R242" s="578"/>
      <c r="S242" s="578"/>
      <c r="T242" s="578"/>
      <c r="U242" s="578"/>
      <c r="V242" s="578"/>
      <c r="W242" s="578"/>
      <c r="X242" s="578"/>
      <c r="Y242" s="578"/>
      <c r="Z242" s="578"/>
      <c r="AA242" s="578"/>
      <c r="AB242" s="578"/>
      <c r="AC242" s="578"/>
      <c r="AD242" s="578"/>
    </row>
    <row r="243" spans="3:30" ht="15" hidden="1">
      <c r="C243" s="525" t="s">
        <v>1</v>
      </c>
      <c r="D243" s="525"/>
      <c r="E243" s="525"/>
      <c r="F243" s="525"/>
      <c r="G243" s="525"/>
      <c r="H243" s="525"/>
      <c r="I243" s="525"/>
      <c r="J243" s="525"/>
      <c r="K243" s="525"/>
      <c r="L243" s="525"/>
      <c r="M243" s="525"/>
      <c r="O243" s="578"/>
      <c r="P243" s="578"/>
      <c r="Q243" s="578"/>
      <c r="R243" s="578"/>
      <c r="S243" s="578"/>
      <c r="T243" s="578"/>
      <c r="U243" s="578"/>
      <c r="V243" s="578"/>
      <c r="W243" s="578"/>
      <c r="X243" s="578"/>
      <c r="Y243" s="578"/>
      <c r="Z243" s="578"/>
      <c r="AA243" s="578"/>
      <c r="AB243" s="578"/>
      <c r="AC243" s="578"/>
      <c r="AD243" s="578"/>
    </row>
    <row r="244" spans="3:30" hidden="1">
      <c r="C244" s="526" t="s">
        <v>2</v>
      </c>
      <c r="D244" s="527"/>
      <c r="E244" s="527"/>
      <c r="F244" s="537"/>
      <c r="G244" s="537">
        <v>5.7767051311215507</v>
      </c>
      <c r="H244" s="537">
        <v>5.7767051311215507</v>
      </c>
      <c r="I244" s="527"/>
      <c r="J244" s="527"/>
      <c r="K244" s="527"/>
      <c r="L244" s="537">
        <v>36095.374957104577</v>
      </c>
      <c r="M244" s="537">
        <v>36095.374957104577</v>
      </c>
      <c r="O244" s="578"/>
      <c r="P244" s="578"/>
      <c r="Q244" s="578"/>
      <c r="R244" s="578"/>
      <c r="S244" s="578"/>
      <c r="T244" s="578"/>
      <c r="U244" s="578"/>
      <c r="V244" s="578"/>
      <c r="W244" s="578"/>
      <c r="X244" s="578"/>
      <c r="Y244" s="578"/>
      <c r="Z244" s="578"/>
      <c r="AA244" s="578"/>
      <c r="AB244" s="578"/>
      <c r="AC244" s="578"/>
      <c r="AD244" s="578"/>
    </row>
    <row r="245" spans="3:30" hidden="1">
      <c r="C245" s="528" t="s">
        <v>3</v>
      </c>
      <c r="D245" s="529"/>
      <c r="E245" s="529"/>
      <c r="F245" s="537"/>
      <c r="G245" s="537">
        <v>7.8733757640000004</v>
      </c>
      <c r="H245" s="537">
        <v>7.8733757640000004</v>
      </c>
      <c r="I245" s="527"/>
      <c r="J245" s="527"/>
      <c r="K245" s="527"/>
      <c r="L245" s="537">
        <v>14038.71536</v>
      </c>
      <c r="M245" s="537">
        <v>14038.71536</v>
      </c>
      <c r="O245" s="578"/>
      <c r="P245" s="578"/>
      <c r="Q245" s="578"/>
      <c r="R245" s="578"/>
      <c r="S245" s="578"/>
      <c r="T245" s="578"/>
      <c r="U245" s="578"/>
      <c r="V245" s="578"/>
      <c r="W245" s="578"/>
      <c r="X245" s="578"/>
      <c r="Y245" s="578"/>
      <c r="Z245" s="578"/>
      <c r="AA245" s="578"/>
      <c r="AB245" s="578"/>
      <c r="AC245" s="578"/>
      <c r="AD245" s="578"/>
    </row>
    <row r="246" spans="3:30" hidden="1">
      <c r="C246" s="528" t="s">
        <v>4</v>
      </c>
      <c r="D246" s="529"/>
      <c r="E246" s="529"/>
      <c r="F246" s="537"/>
      <c r="G246" s="537">
        <v>64.304550685999999</v>
      </c>
      <c r="H246" s="537">
        <v>64.304550685999999</v>
      </c>
      <c r="I246" s="527"/>
      <c r="J246" s="527"/>
      <c r="K246" s="527"/>
      <c r="L246" s="537">
        <v>122815.47917599999</v>
      </c>
      <c r="M246" s="537">
        <v>122815.47917599999</v>
      </c>
      <c r="O246" s="578"/>
      <c r="P246" s="578"/>
      <c r="Q246" s="578"/>
      <c r="R246" s="578"/>
      <c r="S246" s="578"/>
      <c r="T246" s="578"/>
      <c r="U246" s="578"/>
      <c r="V246" s="578"/>
      <c r="W246" s="578"/>
      <c r="X246" s="578"/>
      <c r="Y246" s="578"/>
      <c r="Z246" s="578"/>
      <c r="AA246" s="578"/>
      <c r="AB246" s="578"/>
      <c r="AC246" s="578"/>
      <c r="AD246" s="578"/>
    </row>
    <row r="247" spans="3:30" ht="28.5" hidden="1">
      <c r="C247" s="528" t="s">
        <v>5</v>
      </c>
      <c r="D247" s="529"/>
      <c r="E247" s="529"/>
      <c r="F247" s="537"/>
      <c r="G247" s="537">
        <v>10.585293500000001</v>
      </c>
      <c r="H247" s="537">
        <v>10.271865650000001</v>
      </c>
      <c r="I247" s="527"/>
      <c r="J247" s="527"/>
      <c r="K247" s="527"/>
      <c r="L247" s="537">
        <v>142210.23540000001</v>
      </c>
      <c r="M247" s="537">
        <v>137012.81529999999</v>
      </c>
      <c r="O247" s="578"/>
      <c r="P247" s="578"/>
      <c r="Q247" s="578"/>
      <c r="R247" s="578"/>
      <c r="S247" s="578"/>
      <c r="T247" s="578"/>
      <c r="U247" s="578"/>
      <c r="V247" s="578"/>
      <c r="W247" s="578"/>
      <c r="X247" s="578"/>
      <c r="Y247" s="578"/>
      <c r="Z247" s="578"/>
      <c r="AA247" s="578"/>
      <c r="AB247" s="578"/>
      <c r="AC247" s="578"/>
      <c r="AD247" s="578"/>
    </row>
    <row r="248" spans="3:30" hidden="1">
      <c r="C248" s="528" t="s">
        <v>6</v>
      </c>
      <c r="D248" s="529"/>
      <c r="E248" s="529"/>
      <c r="F248" s="537"/>
      <c r="G248" s="537">
        <v>37.441527460000003</v>
      </c>
      <c r="H248" s="537">
        <v>34.600167380000002</v>
      </c>
      <c r="I248" s="527"/>
      <c r="J248" s="527"/>
      <c r="K248" s="527"/>
      <c r="L248" s="537">
        <v>568563.63009999995</v>
      </c>
      <c r="M248" s="537">
        <v>523302.68190000003</v>
      </c>
      <c r="O248" s="578"/>
      <c r="P248" s="578"/>
      <c r="Q248" s="578"/>
      <c r="R248" s="578"/>
      <c r="S248" s="578"/>
      <c r="T248" s="578"/>
      <c r="U248" s="578"/>
      <c r="V248" s="578"/>
      <c r="W248" s="578"/>
      <c r="X248" s="578"/>
      <c r="Y248" s="578"/>
      <c r="Z248" s="578"/>
      <c r="AA248" s="578"/>
      <c r="AB248" s="578"/>
      <c r="AC248" s="578"/>
      <c r="AD248" s="578"/>
    </row>
    <row r="249" spans="3:30" hidden="1">
      <c r="C249" s="528" t="s">
        <v>588</v>
      </c>
      <c r="D249" s="529"/>
      <c r="E249" s="529"/>
      <c r="F249" s="537"/>
      <c r="G249" s="537" t="s">
        <v>569</v>
      </c>
      <c r="H249" s="537" t="s">
        <v>569</v>
      </c>
      <c r="I249" s="527"/>
      <c r="J249" s="527"/>
      <c r="K249" s="527"/>
      <c r="L249" s="537" t="s">
        <v>569</v>
      </c>
      <c r="M249" s="537" t="s">
        <v>569</v>
      </c>
      <c r="O249" s="578"/>
      <c r="P249" s="578"/>
      <c r="Q249" s="578"/>
      <c r="R249" s="578"/>
      <c r="S249" s="578"/>
      <c r="T249" s="578"/>
      <c r="U249" s="578"/>
      <c r="V249" s="578"/>
      <c r="W249" s="578"/>
      <c r="X249" s="578"/>
      <c r="Y249" s="578"/>
      <c r="Z249" s="578"/>
      <c r="AA249" s="578"/>
      <c r="AB249" s="578"/>
      <c r="AC249" s="578"/>
      <c r="AD249" s="578"/>
    </row>
    <row r="250" spans="3:30" ht="28.5" hidden="1">
      <c r="C250" s="528" t="s">
        <v>33</v>
      </c>
      <c r="D250" s="529"/>
      <c r="E250" s="529"/>
      <c r="F250" s="537"/>
      <c r="G250" s="537">
        <v>0</v>
      </c>
      <c r="H250" s="537">
        <v>0</v>
      </c>
      <c r="I250" s="527"/>
      <c r="J250" s="527"/>
      <c r="K250" s="527"/>
      <c r="L250" s="537">
        <v>0</v>
      </c>
      <c r="M250" s="537">
        <v>0</v>
      </c>
      <c r="O250" s="578"/>
      <c r="P250" s="578"/>
      <c r="Q250" s="578"/>
      <c r="R250" s="578"/>
      <c r="S250" s="578"/>
      <c r="T250" s="578"/>
      <c r="U250" s="578"/>
      <c r="V250" s="578"/>
      <c r="W250" s="578"/>
      <c r="X250" s="578"/>
      <c r="Y250" s="578"/>
      <c r="Z250" s="578"/>
      <c r="AA250" s="578"/>
      <c r="AB250" s="578"/>
      <c r="AC250" s="578"/>
      <c r="AD250" s="578"/>
    </row>
    <row r="251" spans="3:30" ht="28.5" hidden="1">
      <c r="C251" s="528" t="s">
        <v>26</v>
      </c>
      <c r="D251" s="529"/>
      <c r="E251" s="529"/>
      <c r="F251" s="537"/>
      <c r="G251" s="537" t="s">
        <v>569</v>
      </c>
      <c r="H251" s="537" t="s">
        <v>569</v>
      </c>
      <c r="I251" s="527"/>
      <c r="J251" s="527"/>
      <c r="K251" s="527"/>
      <c r="L251" s="537" t="s">
        <v>569</v>
      </c>
      <c r="M251" s="537" t="s">
        <v>569</v>
      </c>
      <c r="O251" s="578"/>
      <c r="P251" s="578"/>
      <c r="Q251" s="578"/>
      <c r="R251" s="578"/>
      <c r="S251" s="578"/>
      <c r="T251" s="578"/>
      <c r="U251" s="578"/>
      <c r="V251" s="578"/>
      <c r="W251" s="578"/>
      <c r="X251" s="578"/>
      <c r="Y251" s="578"/>
      <c r="Z251" s="578"/>
      <c r="AA251" s="578"/>
      <c r="AB251" s="578"/>
      <c r="AC251" s="578"/>
      <c r="AD251" s="578"/>
    </row>
    <row r="252" spans="3:30" ht="28.5" hidden="1">
      <c r="C252" s="528" t="s">
        <v>8</v>
      </c>
      <c r="D252" s="529"/>
      <c r="E252" s="529"/>
      <c r="F252" s="537"/>
      <c r="G252" s="537" t="s">
        <v>569</v>
      </c>
      <c r="H252" s="537" t="s">
        <v>569</v>
      </c>
      <c r="I252" s="527"/>
      <c r="J252" s="527"/>
      <c r="K252" s="527"/>
      <c r="L252" s="537" t="s">
        <v>569</v>
      </c>
      <c r="M252" s="537" t="s">
        <v>569</v>
      </c>
      <c r="O252" s="578"/>
      <c r="P252" s="578"/>
      <c r="Q252" s="578"/>
      <c r="R252" s="578"/>
      <c r="S252" s="578"/>
      <c r="T252" s="578"/>
      <c r="U252" s="578"/>
      <c r="V252" s="578"/>
      <c r="W252" s="578"/>
      <c r="X252" s="578"/>
      <c r="Y252" s="578"/>
      <c r="Z252" s="578"/>
      <c r="AA252" s="578"/>
      <c r="AB252" s="578"/>
      <c r="AC252" s="578"/>
      <c r="AD252" s="578"/>
    </row>
    <row r="253" spans="3:30" ht="26.1" hidden="1" customHeight="1">
      <c r="C253" s="553" t="s">
        <v>514</v>
      </c>
      <c r="D253" s="529"/>
      <c r="E253" s="529"/>
      <c r="F253" s="537"/>
      <c r="G253" s="537"/>
      <c r="H253" s="537"/>
      <c r="I253" s="527"/>
      <c r="J253" s="527"/>
      <c r="K253" s="527"/>
      <c r="L253" s="537"/>
      <c r="M253" s="537"/>
      <c r="O253" s="578"/>
      <c r="P253" s="578"/>
      <c r="Q253" s="578"/>
      <c r="R253" s="578"/>
      <c r="S253" s="578"/>
      <c r="T253" s="578"/>
      <c r="U253" s="578"/>
      <c r="V253" s="578"/>
      <c r="W253" s="578"/>
      <c r="X253" s="578"/>
      <c r="Y253" s="578"/>
      <c r="Z253" s="578"/>
      <c r="AA253" s="578"/>
      <c r="AB253" s="578"/>
      <c r="AC253" s="578"/>
      <c r="AD253" s="578"/>
    </row>
    <row r="254" spans="3:30" ht="30" hidden="1">
      <c r="C254" s="576" t="s">
        <v>581</v>
      </c>
      <c r="D254" s="540"/>
      <c r="E254" s="540"/>
      <c r="F254" s="540"/>
      <c r="G254" s="540">
        <f>SUM(G244:G252)</f>
        <v>125.98145254112156</v>
      </c>
      <c r="H254" s="540">
        <f>SUM(H244:H252)</f>
        <v>122.82666461112154</v>
      </c>
      <c r="I254" s="540"/>
      <c r="J254" s="540"/>
      <c r="K254" s="540"/>
      <c r="L254" s="540">
        <f>SUM(L244:L252)</f>
        <v>883723.43499310454</v>
      </c>
      <c r="M254" s="540">
        <f>SUM(M244:M252)</f>
        <v>833265.06669310457</v>
      </c>
      <c r="N254" s="328"/>
      <c r="O254" s="578"/>
      <c r="P254" s="578"/>
      <c r="Q254" s="578"/>
      <c r="R254" s="578"/>
      <c r="S254" s="578"/>
      <c r="T254" s="578"/>
      <c r="U254" s="578"/>
      <c r="V254" s="578"/>
      <c r="W254" s="578"/>
      <c r="X254" s="578"/>
      <c r="Y254" s="578"/>
      <c r="Z254" s="578"/>
      <c r="AA254" s="578"/>
      <c r="AB254" s="578"/>
      <c r="AC254" s="578"/>
      <c r="AD254" s="578"/>
    </row>
    <row r="255" spans="3:30" ht="26.1" hidden="1" customHeight="1">
      <c r="C255" s="553" t="s">
        <v>514</v>
      </c>
      <c r="D255" s="529"/>
      <c r="E255" s="529"/>
      <c r="F255" s="551"/>
      <c r="G255" s="551"/>
      <c r="H255" s="537"/>
      <c r="I255" s="532"/>
      <c r="J255" s="532"/>
      <c r="K255" s="532"/>
      <c r="L255" s="537"/>
      <c r="M255" s="537"/>
      <c r="O255" s="578"/>
      <c r="P255" s="578"/>
      <c r="Q255" s="578"/>
      <c r="R255" s="578"/>
      <c r="S255" s="578"/>
      <c r="T255" s="578"/>
      <c r="U255" s="578"/>
      <c r="V255" s="578"/>
      <c r="W255" s="578"/>
      <c r="X255" s="578"/>
      <c r="Y255" s="578"/>
      <c r="Z255" s="578"/>
      <c r="AA255" s="578"/>
      <c r="AB255" s="578"/>
      <c r="AC255" s="578"/>
      <c r="AD255" s="578"/>
    </row>
    <row r="256" spans="3:30" hidden="1">
      <c r="C256" s="528"/>
      <c r="D256" s="529"/>
      <c r="E256" s="529"/>
      <c r="F256" s="529"/>
      <c r="G256" s="529"/>
      <c r="H256" s="532"/>
      <c r="I256" s="532"/>
      <c r="J256" s="532"/>
      <c r="K256" s="532"/>
      <c r="L256" s="532"/>
      <c r="M256" s="532"/>
      <c r="O256" s="578"/>
      <c r="P256" s="578"/>
      <c r="Q256" s="578"/>
      <c r="R256" s="578"/>
      <c r="S256" s="578"/>
      <c r="T256" s="578"/>
      <c r="U256" s="578"/>
      <c r="V256" s="578"/>
      <c r="W256" s="578"/>
      <c r="X256" s="578"/>
      <c r="Y256" s="578"/>
      <c r="Z256" s="578"/>
      <c r="AA256" s="578"/>
      <c r="AB256" s="578"/>
      <c r="AC256" s="578"/>
      <c r="AD256" s="578"/>
    </row>
    <row r="257" spans="3:30" ht="15" hidden="1">
      <c r="C257" s="530" t="s">
        <v>9</v>
      </c>
      <c r="D257" s="530"/>
      <c r="E257" s="530"/>
      <c r="F257" s="530"/>
      <c r="G257" s="530"/>
      <c r="H257" s="531"/>
      <c r="I257" s="531"/>
      <c r="J257" s="531"/>
      <c r="K257" s="531"/>
      <c r="L257" s="531"/>
      <c r="M257" s="531"/>
      <c r="O257" s="578"/>
      <c r="P257" s="578"/>
      <c r="Q257" s="578"/>
      <c r="R257" s="578"/>
      <c r="S257" s="578"/>
      <c r="T257" s="578"/>
      <c r="U257" s="578"/>
      <c r="V257" s="578"/>
      <c r="W257" s="578"/>
      <c r="X257" s="578"/>
      <c r="Y257" s="578"/>
      <c r="Z257" s="578"/>
      <c r="AA257" s="578"/>
      <c r="AB257" s="578"/>
      <c r="AC257" s="578"/>
      <c r="AD257" s="578"/>
    </row>
    <row r="258" spans="3:30" hidden="1">
      <c r="C258" s="528" t="s">
        <v>27</v>
      </c>
      <c r="D258" s="529"/>
      <c r="E258" s="529"/>
      <c r="F258" s="537"/>
      <c r="G258" s="537">
        <v>170.06639430000001</v>
      </c>
      <c r="H258" s="537">
        <v>170.06639430000001</v>
      </c>
      <c r="I258" s="527"/>
      <c r="J258" s="527"/>
      <c r="K258" s="527"/>
      <c r="L258" s="537">
        <v>1287576.034</v>
      </c>
      <c r="M258" s="537">
        <v>1287576.034</v>
      </c>
      <c r="O258" s="578"/>
      <c r="P258" s="578"/>
      <c r="Q258" s="578"/>
      <c r="R258" s="578"/>
      <c r="S258" s="578"/>
      <c r="T258" s="578"/>
      <c r="U258" s="578"/>
      <c r="V258" s="578"/>
      <c r="W258" s="578"/>
      <c r="X258" s="578"/>
      <c r="Y258" s="578"/>
      <c r="Z258" s="578"/>
      <c r="AA258" s="578"/>
      <c r="AB258" s="578"/>
      <c r="AC258" s="578"/>
      <c r="AD258" s="578"/>
    </row>
    <row r="259" spans="3:30" hidden="1">
      <c r="C259" s="528" t="s">
        <v>25</v>
      </c>
      <c r="D259" s="529"/>
      <c r="E259" s="529"/>
      <c r="F259" s="537"/>
      <c r="G259" s="537">
        <v>150.65164630000001</v>
      </c>
      <c r="H259" s="537">
        <v>140.3559109</v>
      </c>
      <c r="I259" s="527"/>
      <c r="J259" s="527"/>
      <c r="K259" s="527"/>
      <c r="L259" s="537">
        <v>552688.1581</v>
      </c>
      <c r="M259" s="537">
        <v>512550.31199999998</v>
      </c>
      <c r="O259" s="578"/>
      <c r="P259" s="578"/>
      <c r="Q259" s="578"/>
      <c r="R259" s="578"/>
      <c r="S259" s="578"/>
      <c r="T259" s="578"/>
      <c r="U259" s="578"/>
      <c r="V259" s="578"/>
      <c r="W259" s="578"/>
      <c r="X259" s="578"/>
      <c r="Y259" s="578"/>
      <c r="Z259" s="578"/>
      <c r="AA259" s="578"/>
      <c r="AB259" s="578"/>
      <c r="AC259" s="578"/>
      <c r="AD259" s="578"/>
    </row>
    <row r="260" spans="3:30" hidden="1">
      <c r="C260" s="528" t="s">
        <v>28</v>
      </c>
      <c r="D260" s="529"/>
      <c r="E260" s="529"/>
      <c r="F260" s="537"/>
      <c r="G260" s="537" t="s">
        <v>569</v>
      </c>
      <c r="H260" s="537" t="s">
        <v>569</v>
      </c>
      <c r="I260" s="527"/>
      <c r="J260" s="527"/>
      <c r="K260" s="527"/>
      <c r="L260" s="537" t="s">
        <v>569</v>
      </c>
      <c r="M260" s="537" t="s">
        <v>569</v>
      </c>
      <c r="O260" s="578"/>
      <c r="P260" s="578"/>
      <c r="Q260" s="578"/>
      <c r="R260" s="578"/>
      <c r="S260" s="578"/>
      <c r="T260" s="578"/>
      <c r="U260" s="578"/>
      <c r="V260" s="578"/>
      <c r="W260" s="578"/>
      <c r="X260" s="578"/>
      <c r="Y260" s="578"/>
      <c r="Z260" s="578"/>
      <c r="AA260" s="578"/>
      <c r="AB260" s="578"/>
      <c r="AC260" s="578"/>
      <c r="AD260" s="578"/>
    </row>
    <row r="261" spans="3:30" hidden="1">
      <c r="C261" s="528" t="s">
        <v>29</v>
      </c>
      <c r="D261" s="529"/>
      <c r="E261" s="529"/>
      <c r="F261" s="537"/>
      <c r="G261" s="537">
        <v>252.44417060000001</v>
      </c>
      <c r="H261" s="537">
        <v>252.44417060000001</v>
      </c>
      <c r="I261" s="527"/>
      <c r="J261" s="527"/>
      <c r="K261" s="527"/>
      <c r="L261" s="537">
        <v>68104.497770000002</v>
      </c>
      <c r="M261" s="537">
        <v>68104.497770000002</v>
      </c>
      <c r="O261" s="578"/>
      <c r="P261" s="578"/>
      <c r="Q261" s="578"/>
      <c r="R261" s="578"/>
      <c r="S261" s="578"/>
      <c r="T261" s="578"/>
      <c r="U261" s="578"/>
      <c r="V261" s="578"/>
      <c r="W261" s="578"/>
      <c r="X261" s="578"/>
      <c r="Y261" s="578"/>
      <c r="Z261" s="578"/>
      <c r="AA261" s="578"/>
      <c r="AB261" s="578"/>
      <c r="AC261" s="578"/>
      <c r="AD261" s="578"/>
    </row>
    <row r="262" spans="3:30" hidden="1">
      <c r="C262" s="528" t="s">
        <v>23</v>
      </c>
      <c r="D262" s="529"/>
      <c r="E262" s="529"/>
      <c r="F262" s="537"/>
      <c r="G262" s="537" t="s">
        <v>569</v>
      </c>
      <c r="H262" s="537" t="s">
        <v>569</v>
      </c>
      <c r="I262" s="527"/>
      <c r="J262" s="527"/>
      <c r="K262" s="527"/>
      <c r="L262" s="537" t="s">
        <v>569</v>
      </c>
      <c r="M262" s="537" t="s">
        <v>569</v>
      </c>
      <c r="O262" s="578"/>
      <c r="P262" s="578"/>
      <c r="Q262" s="578"/>
      <c r="R262" s="578"/>
      <c r="S262" s="578"/>
      <c r="T262" s="578"/>
      <c r="U262" s="578"/>
      <c r="V262" s="578"/>
      <c r="W262" s="578"/>
      <c r="X262" s="578"/>
      <c r="Y262" s="578"/>
      <c r="Z262" s="578"/>
      <c r="AA262" s="578"/>
      <c r="AB262" s="578"/>
      <c r="AC262" s="578"/>
      <c r="AD262" s="578"/>
    </row>
    <row r="263" spans="3:30" ht="42.75" hidden="1">
      <c r="C263" s="528" t="s">
        <v>589</v>
      </c>
      <c r="D263" s="529"/>
      <c r="E263" s="529"/>
      <c r="F263" s="537"/>
      <c r="G263" s="537">
        <v>0</v>
      </c>
      <c r="H263" s="537">
        <v>0</v>
      </c>
      <c r="I263" s="527"/>
      <c r="J263" s="527"/>
      <c r="K263" s="527"/>
      <c r="L263" s="537">
        <v>0</v>
      </c>
      <c r="M263" s="537">
        <v>0</v>
      </c>
      <c r="O263" s="578"/>
      <c r="P263" s="578"/>
      <c r="Q263" s="578"/>
      <c r="R263" s="578"/>
      <c r="S263" s="578"/>
      <c r="T263" s="578"/>
      <c r="U263" s="578"/>
      <c r="V263" s="578"/>
      <c r="W263" s="578"/>
      <c r="X263" s="578"/>
      <c r="Y263" s="578"/>
      <c r="Z263" s="578"/>
      <c r="AA263" s="578"/>
      <c r="AB263" s="578"/>
      <c r="AC263" s="578"/>
      <c r="AD263" s="578"/>
    </row>
    <row r="264" spans="3:30" ht="28.5" hidden="1">
      <c r="C264" s="528" t="s">
        <v>31</v>
      </c>
      <c r="D264" s="529"/>
      <c r="E264" s="529"/>
      <c r="F264" s="537"/>
      <c r="G264" s="537" t="s">
        <v>569</v>
      </c>
      <c r="H264" s="537" t="s">
        <v>569</v>
      </c>
      <c r="I264" s="527"/>
      <c r="J264" s="527"/>
      <c r="K264" s="527"/>
      <c r="L264" s="537" t="s">
        <v>569</v>
      </c>
      <c r="M264" s="537" t="s">
        <v>569</v>
      </c>
      <c r="O264" s="578"/>
      <c r="P264" s="578"/>
      <c r="Q264" s="578"/>
      <c r="R264" s="578"/>
      <c r="S264" s="578"/>
      <c r="T264" s="578"/>
      <c r="U264" s="578"/>
      <c r="V264" s="578"/>
      <c r="W264" s="578"/>
      <c r="X264" s="578"/>
      <c r="Y264" s="578"/>
      <c r="Z264" s="578"/>
      <c r="AA264" s="578"/>
      <c r="AB264" s="578"/>
      <c r="AC264" s="578"/>
      <c r="AD264" s="578"/>
    </row>
    <row r="265" spans="3:30" hidden="1">
      <c r="C265" s="528" t="s">
        <v>10</v>
      </c>
      <c r="D265" s="529"/>
      <c r="E265" s="529"/>
      <c r="F265" s="537"/>
      <c r="G265" s="537">
        <v>0</v>
      </c>
      <c r="H265" s="537">
        <v>0</v>
      </c>
      <c r="I265" s="527"/>
      <c r="J265" s="527"/>
      <c r="K265" s="527"/>
      <c r="L265" s="537">
        <v>0</v>
      </c>
      <c r="M265" s="537">
        <v>0</v>
      </c>
      <c r="O265" s="578"/>
      <c r="P265" s="578"/>
      <c r="Q265" s="578"/>
      <c r="R265" s="578"/>
      <c r="S265" s="578"/>
      <c r="T265" s="578"/>
      <c r="U265" s="578"/>
      <c r="V265" s="578"/>
      <c r="W265" s="578"/>
      <c r="X265" s="578"/>
      <c r="Y265" s="578"/>
      <c r="Z265" s="578"/>
      <c r="AA265" s="578"/>
      <c r="AB265" s="578"/>
      <c r="AC265" s="578"/>
      <c r="AD265" s="578"/>
    </row>
    <row r="266" spans="3:30" ht="26.1" hidden="1" customHeight="1">
      <c r="C266" s="553" t="s">
        <v>514</v>
      </c>
      <c r="D266" s="529"/>
      <c r="E266" s="529"/>
      <c r="F266" s="537"/>
      <c r="G266" s="537"/>
      <c r="H266" s="537"/>
      <c r="I266" s="527"/>
      <c r="J266" s="527"/>
      <c r="K266" s="527"/>
      <c r="L266" s="537"/>
      <c r="M266" s="537"/>
      <c r="O266" s="578"/>
      <c r="P266" s="578"/>
      <c r="Q266" s="578"/>
      <c r="R266" s="578"/>
      <c r="S266" s="578"/>
      <c r="T266" s="578"/>
      <c r="U266" s="578"/>
      <c r="V266" s="578"/>
      <c r="W266" s="578"/>
      <c r="X266" s="578"/>
      <c r="Y266" s="578"/>
      <c r="Z266" s="578"/>
      <c r="AA266" s="578"/>
      <c r="AB266" s="578"/>
      <c r="AC266" s="578"/>
      <c r="AD266" s="578"/>
    </row>
    <row r="267" spans="3:30" ht="15" hidden="1">
      <c r="C267" s="576" t="s">
        <v>583</v>
      </c>
      <c r="D267" s="540"/>
      <c r="E267" s="540"/>
      <c r="F267" s="540"/>
      <c r="G267" s="540">
        <f>SUM(G258:G265)</f>
        <v>573.1622112</v>
      </c>
      <c r="H267" s="540">
        <f>SUM(H258:H265)</f>
        <v>562.86647579999999</v>
      </c>
      <c r="I267" s="540"/>
      <c r="J267" s="540"/>
      <c r="K267" s="540"/>
      <c r="L267" s="540">
        <f>SUM(L258:L265)</f>
        <v>1908368.6898700001</v>
      </c>
      <c r="M267" s="540">
        <f>SUM(M258:M265)</f>
        <v>1868230.8437699999</v>
      </c>
      <c r="N267" s="328"/>
      <c r="O267" s="578"/>
      <c r="P267" s="578"/>
      <c r="Q267" s="578"/>
      <c r="R267" s="578"/>
      <c r="S267" s="578"/>
      <c r="T267" s="578"/>
      <c r="U267" s="578"/>
      <c r="V267" s="578"/>
      <c r="W267" s="578"/>
      <c r="X267" s="578"/>
      <c r="Y267" s="578"/>
      <c r="Z267" s="578"/>
      <c r="AA267" s="578"/>
      <c r="AB267" s="578"/>
      <c r="AC267" s="578"/>
      <c r="AD267" s="578"/>
    </row>
    <row r="268" spans="3:30" ht="26.1" hidden="1" customHeight="1">
      <c r="C268" s="553" t="s">
        <v>514</v>
      </c>
      <c r="D268" s="529"/>
      <c r="E268" s="529"/>
      <c r="F268" s="551"/>
      <c r="G268" s="551"/>
      <c r="H268" s="537"/>
      <c r="I268" s="532"/>
      <c r="J268" s="532"/>
      <c r="K268" s="532"/>
      <c r="L268" s="537"/>
      <c r="M268" s="537"/>
      <c r="O268" s="578"/>
      <c r="P268" s="578"/>
      <c r="Q268" s="578"/>
      <c r="R268" s="578"/>
      <c r="S268" s="578"/>
      <c r="T268" s="578"/>
      <c r="U268" s="578"/>
      <c r="V268" s="578"/>
      <c r="W268" s="578"/>
      <c r="X268" s="578"/>
      <c r="Y268" s="578"/>
      <c r="Z268" s="578"/>
      <c r="AA268" s="578"/>
      <c r="AB268" s="578"/>
      <c r="AC268" s="578"/>
      <c r="AD268" s="578"/>
    </row>
    <row r="269" spans="3:30" hidden="1">
      <c r="C269" s="528"/>
      <c r="D269" s="529"/>
      <c r="E269" s="529"/>
      <c r="F269" s="529"/>
      <c r="G269" s="529"/>
      <c r="H269" s="532"/>
      <c r="I269" s="532"/>
      <c r="J269" s="532"/>
      <c r="K269" s="532"/>
      <c r="L269" s="532"/>
      <c r="M269" s="532"/>
      <c r="O269" s="578"/>
      <c r="P269" s="578"/>
      <c r="Q269" s="578"/>
      <c r="R269" s="578"/>
      <c r="S269" s="578"/>
      <c r="T269" s="578"/>
      <c r="U269" s="578"/>
      <c r="V269" s="578"/>
      <c r="W269" s="578"/>
      <c r="X269" s="578"/>
      <c r="Y269" s="578"/>
      <c r="Z269" s="578"/>
      <c r="AA269" s="578"/>
      <c r="AB269" s="578"/>
      <c r="AC269" s="578"/>
      <c r="AD269" s="578"/>
    </row>
    <row r="270" spans="3:30" ht="15" hidden="1">
      <c r="C270" s="530" t="s">
        <v>11</v>
      </c>
      <c r="D270" s="530"/>
      <c r="E270" s="530"/>
      <c r="F270" s="530"/>
      <c r="G270" s="530"/>
      <c r="H270" s="531"/>
      <c r="I270" s="531"/>
      <c r="J270" s="531"/>
      <c r="K270" s="531"/>
      <c r="L270" s="531"/>
      <c r="M270" s="531"/>
      <c r="O270" s="578"/>
      <c r="P270" s="578"/>
      <c r="Q270" s="578"/>
      <c r="R270" s="578"/>
      <c r="S270" s="578"/>
      <c r="T270" s="578"/>
      <c r="U270" s="578"/>
      <c r="V270" s="578"/>
      <c r="W270" s="578"/>
      <c r="X270" s="578"/>
      <c r="Y270" s="578"/>
      <c r="Z270" s="578"/>
      <c r="AA270" s="578"/>
      <c r="AB270" s="578"/>
      <c r="AC270" s="578"/>
      <c r="AD270" s="578"/>
    </row>
    <row r="271" spans="3:30" ht="28.5" hidden="1">
      <c r="C271" s="528" t="s">
        <v>12</v>
      </c>
      <c r="D271" s="529"/>
      <c r="E271" s="529"/>
      <c r="F271" s="537"/>
      <c r="G271" s="537" t="s">
        <v>569</v>
      </c>
      <c r="H271" s="537" t="s">
        <v>569</v>
      </c>
      <c r="I271" s="527"/>
      <c r="J271" s="527"/>
      <c r="K271" s="527"/>
      <c r="L271" s="537" t="s">
        <v>569</v>
      </c>
      <c r="M271" s="537" t="s">
        <v>569</v>
      </c>
      <c r="O271" s="578"/>
      <c r="P271" s="578"/>
      <c r="Q271" s="578"/>
      <c r="R271" s="578"/>
      <c r="S271" s="578"/>
      <c r="T271" s="578"/>
      <c r="U271" s="578"/>
      <c r="V271" s="578"/>
      <c r="W271" s="578"/>
      <c r="X271" s="578"/>
      <c r="Y271" s="578"/>
      <c r="Z271" s="578"/>
      <c r="AA271" s="578"/>
      <c r="AB271" s="578"/>
      <c r="AC271" s="578"/>
      <c r="AD271" s="578"/>
    </row>
    <row r="272" spans="3:30" hidden="1">
      <c r="C272" s="528" t="s">
        <v>13</v>
      </c>
      <c r="D272" s="529"/>
      <c r="E272" s="529"/>
      <c r="F272" s="537"/>
      <c r="G272" s="537" t="s">
        <v>569</v>
      </c>
      <c r="H272" s="537" t="s">
        <v>569</v>
      </c>
      <c r="I272" s="527"/>
      <c r="J272" s="527"/>
      <c r="K272" s="527"/>
      <c r="L272" s="537" t="s">
        <v>569</v>
      </c>
      <c r="M272" s="537" t="s">
        <v>569</v>
      </c>
      <c r="O272" s="578"/>
      <c r="P272" s="578"/>
      <c r="Q272" s="578"/>
      <c r="R272" s="578"/>
      <c r="S272" s="578"/>
      <c r="T272" s="578"/>
      <c r="U272" s="578"/>
      <c r="V272" s="578"/>
      <c r="W272" s="578"/>
      <c r="X272" s="578"/>
      <c r="Y272" s="578"/>
      <c r="Z272" s="578"/>
      <c r="AA272" s="578"/>
      <c r="AB272" s="578"/>
      <c r="AC272" s="578"/>
      <c r="AD272" s="578"/>
    </row>
    <row r="273" spans="3:30" hidden="1">
      <c r="C273" s="528" t="s">
        <v>14</v>
      </c>
      <c r="D273" s="529"/>
      <c r="E273" s="529"/>
      <c r="F273" s="537"/>
      <c r="G273" s="537">
        <v>0</v>
      </c>
      <c r="H273" s="537">
        <v>0</v>
      </c>
      <c r="I273" s="527"/>
      <c r="J273" s="527"/>
      <c r="K273" s="527"/>
      <c r="L273" s="537">
        <v>1728</v>
      </c>
      <c r="M273" s="537">
        <v>1728</v>
      </c>
      <c r="O273" s="578"/>
      <c r="P273" s="578"/>
      <c r="Q273" s="578"/>
      <c r="R273" s="578"/>
      <c r="S273" s="578"/>
      <c r="T273" s="578"/>
      <c r="U273" s="578"/>
      <c r="V273" s="578"/>
      <c r="W273" s="578"/>
      <c r="X273" s="578"/>
      <c r="Y273" s="578"/>
      <c r="Z273" s="578"/>
      <c r="AA273" s="578"/>
      <c r="AB273" s="578"/>
      <c r="AC273" s="578"/>
      <c r="AD273" s="578"/>
    </row>
    <row r="274" spans="3:30" hidden="1">
      <c r="C274" s="528" t="s">
        <v>27</v>
      </c>
      <c r="D274" s="529"/>
      <c r="E274" s="529"/>
      <c r="F274" s="537"/>
      <c r="G274" s="537" t="s">
        <v>569</v>
      </c>
      <c r="H274" s="537" t="s">
        <v>569</v>
      </c>
      <c r="I274" s="527"/>
      <c r="J274" s="527"/>
      <c r="K274" s="527"/>
      <c r="L274" s="537" t="s">
        <v>569</v>
      </c>
      <c r="M274" s="537" t="s">
        <v>569</v>
      </c>
      <c r="O274" s="578"/>
      <c r="P274" s="578"/>
      <c r="Q274" s="578"/>
      <c r="R274" s="578"/>
      <c r="S274" s="578"/>
      <c r="T274" s="578"/>
      <c r="U274" s="578"/>
      <c r="V274" s="578"/>
      <c r="W274" s="578"/>
      <c r="X274" s="578"/>
      <c r="Y274" s="578"/>
      <c r="Z274" s="578"/>
      <c r="AA274" s="578"/>
      <c r="AB274" s="578"/>
      <c r="AC274" s="578"/>
      <c r="AD274" s="578"/>
    </row>
    <row r="275" spans="3:30" hidden="1">
      <c r="C275" s="528" t="s">
        <v>10</v>
      </c>
      <c r="D275" s="529"/>
      <c r="E275" s="529"/>
      <c r="F275" s="537"/>
      <c r="G275" s="537" t="s">
        <v>569</v>
      </c>
      <c r="H275" s="537" t="s">
        <v>569</v>
      </c>
      <c r="I275" s="527"/>
      <c r="J275" s="527"/>
      <c r="K275" s="527"/>
      <c r="L275" s="537" t="s">
        <v>569</v>
      </c>
      <c r="M275" s="537" t="s">
        <v>569</v>
      </c>
      <c r="O275" s="578"/>
      <c r="P275" s="578"/>
      <c r="Q275" s="578"/>
      <c r="R275" s="578"/>
      <c r="S275" s="578"/>
      <c r="T275" s="578"/>
      <c r="U275" s="578"/>
      <c r="V275" s="578"/>
      <c r="W275" s="578"/>
      <c r="X275" s="578"/>
      <c r="Y275" s="578"/>
      <c r="Z275" s="578"/>
      <c r="AA275" s="578"/>
      <c r="AB275" s="578"/>
      <c r="AC275" s="578"/>
      <c r="AD275" s="578"/>
    </row>
    <row r="276" spans="3:30" ht="26.1" hidden="1" customHeight="1">
      <c r="C276" s="553" t="s">
        <v>514</v>
      </c>
      <c r="D276" s="529"/>
      <c r="E276" s="529"/>
      <c r="F276" s="537"/>
      <c r="G276" s="537"/>
      <c r="H276" s="537"/>
      <c r="I276" s="527"/>
      <c r="J276" s="527"/>
      <c r="K276" s="527"/>
      <c r="L276" s="537"/>
      <c r="M276" s="537"/>
      <c r="O276" s="578"/>
      <c r="P276" s="578"/>
      <c r="Q276" s="578"/>
      <c r="R276" s="578"/>
      <c r="S276" s="578"/>
      <c r="T276" s="578"/>
      <c r="U276" s="578"/>
      <c r="V276" s="578"/>
      <c r="W276" s="578"/>
      <c r="X276" s="578"/>
      <c r="Y276" s="578"/>
      <c r="Z276" s="578"/>
      <c r="AA276" s="578"/>
      <c r="AB276" s="578"/>
      <c r="AC276" s="578"/>
      <c r="AD276" s="578"/>
    </row>
    <row r="277" spans="3:30" ht="15" hidden="1">
      <c r="C277" s="576" t="s">
        <v>584</v>
      </c>
      <c r="D277" s="540"/>
      <c r="E277" s="540"/>
      <c r="F277" s="540"/>
      <c r="G277" s="540">
        <f>SUM(G271:G275)</f>
        <v>0</v>
      </c>
      <c r="H277" s="540">
        <f>SUM(H271:H275)</f>
        <v>0</v>
      </c>
      <c r="I277" s="540"/>
      <c r="J277" s="540"/>
      <c r="K277" s="540"/>
      <c r="L277" s="540">
        <f>SUM(L271:L275)</f>
        <v>1728</v>
      </c>
      <c r="M277" s="540">
        <f>SUM(M271:M275)</f>
        <v>1728</v>
      </c>
      <c r="N277" s="328"/>
      <c r="O277" s="578"/>
      <c r="P277" s="578"/>
      <c r="Q277" s="578"/>
      <c r="R277" s="578"/>
      <c r="S277" s="578"/>
      <c r="T277" s="578"/>
      <c r="U277" s="578"/>
      <c r="V277" s="578"/>
      <c r="W277" s="578"/>
      <c r="X277" s="578"/>
      <c r="Y277" s="578"/>
      <c r="Z277" s="578"/>
      <c r="AA277" s="578"/>
      <c r="AB277" s="578"/>
      <c r="AC277" s="578"/>
      <c r="AD277" s="578"/>
    </row>
    <row r="278" spans="3:30" ht="26.1" hidden="1" customHeight="1">
      <c r="C278" s="553" t="s">
        <v>514</v>
      </c>
      <c r="D278" s="529"/>
      <c r="E278" s="529"/>
      <c r="F278" s="551"/>
      <c r="G278" s="551"/>
      <c r="H278" s="537"/>
      <c r="I278" s="532"/>
      <c r="J278" s="532"/>
      <c r="K278" s="532"/>
      <c r="L278" s="537"/>
      <c r="M278" s="537"/>
      <c r="O278" s="578"/>
      <c r="P278" s="578"/>
      <c r="Q278" s="578"/>
      <c r="R278" s="578"/>
      <c r="S278" s="578"/>
      <c r="T278" s="578"/>
      <c r="U278" s="578"/>
      <c r="V278" s="578"/>
      <c r="W278" s="578"/>
      <c r="X278" s="578"/>
      <c r="Y278" s="578"/>
      <c r="Z278" s="578"/>
      <c r="AA278" s="578"/>
      <c r="AB278" s="578"/>
      <c r="AC278" s="578"/>
      <c r="AD278" s="578"/>
    </row>
    <row r="279" spans="3:30" hidden="1">
      <c r="C279" s="528"/>
      <c r="D279" s="529"/>
      <c r="E279" s="529"/>
      <c r="F279" s="529"/>
      <c r="G279" s="529"/>
      <c r="H279" s="532"/>
      <c r="I279" s="532"/>
      <c r="J279" s="532"/>
      <c r="K279" s="532"/>
      <c r="L279" s="532"/>
      <c r="M279" s="532"/>
      <c r="O279" s="578"/>
      <c r="P279" s="578"/>
      <c r="Q279" s="578"/>
      <c r="R279" s="578"/>
      <c r="S279" s="578"/>
      <c r="T279" s="578"/>
      <c r="U279" s="578"/>
      <c r="V279" s="578"/>
      <c r="W279" s="578"/>
      <c r="X279" s="578"/>
      <c r="Y279" s="578"/>
      <c r="Z279" s="578"/>
      <c r="AA279" s="578"/>
      <c r="AB279" s="578"/>
      <c r="AC279" s="578"/>
      <c r="AD279" s="578"/>
    </row>
    <row r="280" spans="3:30" ht="15" hidden="1">
      <c r="C280" s="530" t="s">
        <v>15</v>
      </c>
      <c r="D280" s="530"/>
      <c r="E280" s="530"/>
      <c r="F280" s="530"/>
      <c r="G280" s="530"/>
      <c r="H280" s="531"/>
      <c r="I280" s="531"/>
      <c r="J280" s="531"/>
      <c r="K280" s="531"/>
      <c r="L280" s="531"/>
      <c r="M280" s="531"/>
      <c r="O280" s="578"/>
      <c r="P280" s="578"/>
      <c r="Q280" s="578"/>
      <c r="R280" s="578"/>
      <c r="S280" s="578"/>
      <c r="T280" s="578"/>
      <c r="U280" s="578"/>
      <c r="V280" s="578"/>
      <c r="W280" s="578"/>
      <c r="X280" s="578"/>
      <c r="Y280" s="578"/>
      <c r="Z280" s="578"/>
      <c r="AA280" s="578"/>
      <c r="AB280" s="578"/>
      <c r="AC280" s="578"/>
      <c r="AD280" s="578"/>
    </row>
    <row r="281" spans="3:30" ht="28.5" hidden="1">
      <c r="C281" s="528" t="s">
        <v>15</v>
      </c>
      <c r="D281" s="529"/>
      <c r="E281" s="529"/>
      <c r="F281" s="537"/>
      <c r="G281" s="537">
        <v>20.409998730000002</v>
      </c>
      <c r="H281" s="537">
        <v>20.273684580000001</v>
      </c>
      <c r="I281" s="527"/>
      <c r="J281" s="527"/>
      <c r="K281" s="527"/>
      <c r="L281" s="537">
        <v>230155.7316</v>
      </c>
      <c r="M281" s="537">
        <v>227501.19270000001</v>
      </c>
      <c r="O281" s="578"/>
      <c r="P281" s="578"/>
      <c r="Q281" s="578"/>
      <c r="R281" s="578"/>
      <c r="S281" s="578"/>
      <c r="T281" s="578"/>
      <c r="U281" s="578"/>
      <c r="V281" s="578"/>
      <c r="W281" s="578"/>
      <c r="X281" s="578"/>
      <c r="Y281" s="578"/>
      <c r="Z281" s="578"/>
      <c r="AA281" s="578"/>
      <c r="AB281" s="578"/>
      <c r="AC281" s="578"/>
      <c r="AD281" s="578"/>
    </row>
    <row r="282" spans="3:30" ht="26.1" hidden="1" customHeight="1">
      <c r="C282" s="553" t="s">
        <v>514</v>
      </c>
      <c r="D282" s="529"/>
      <c r="E282" s="529"/>
      <c r="F282" s="537"/>
      <c r="G282" s="537"/>
      <c r="H282" s="537"/>
      <c r="I282" s="527"/>
      <c r="J282" s="527"/>
      <c r="K282" s="527"/>
      <c r="L282" s="537"/>
      <c r="M282" s="537"/>
      <c r="O282" s="578"/>
      <c r="P282" s="578"/>
      <c r="Q282" s="578"/>
      <c r="R282" s="578"/>
      <c r="S282" s="578"/>
      <c r="T282" s="578"/>
      <c r="U282" s="578"/>
      <c r="V282" s="578"/>
      <c r="W282" s="578"/>
      <c r="X282" s="578"/>
      <c r="Y282" s="578"/>
      <c r="Z282" s="578"/>
      <c r="AA282" s="578"/>
      <c r="AB282" s="578"/>
      <c r="AC282" s="578"/>
      <c r="AD282" s="578"/>
    </row>
    <row r="283" spans="3:30" ht="30" hidden="1">
      <c r="C283" s="576" t="s">
        <v>585</v>
      </c>
      <c r="D283" s="540"/>
      <c r="E283" s="540"/>
      <c r="F283" s="540"/>
      <c r="G283" s="540">
        <f>G281</f>
        <v>20.409998730000002</v>
      </c>
      <c r="H283" s="540">
        <f>H281</f>
        <v>20.273684580000001</v>
      </c>
      <c r="I283" s="540"/>
      <c r="J283" s="540"/>
      <c r="K283" s="540"/>
      <c r="L283" s="540">
        <f>L281</f>
        <v>230155.7316</v>
      </c>
      <c r="M283" s="540">
        <f>M281</f>
        <v>227501.19270000001</v>
      </c>
      <c r="N283" s="328"/>
      <c r="O283" s="578"/>
      <c r="P283" s="578"/>
      <c r="Q283" s="578"/>
      <c r="R283" s="578"/>
      <c r="S283" s="578"/>
      <c r="T283" s="578"/>
      <c r="U283" s="578"/>
      <c r="V283" s="578"/>
      <c r="W283" s="578"/>
      <c r="X283" s="578"/>
      <c r="Y283" s="578"/>
      <c r="Z283" s="578"/>
      <c r="AA283" s="578"/>
      <c r="AB283" s="578"/>
      <c r="AC283" s="578"/>
      <c r="AD283" s="578"/>
    </row>
    <row r="284" spans="3:30" hidden="1">
      <c r="C284" s="528"/>
      <c r="D284" s="529"/>
      <c r="E284" s="529"/>
      <c r="F284" s="529"/>
      <c r="G284" s="529"/>
      <c r="H284" s="532"/>
      <c r="I284" s="532"/>
      <c r="J284" s="532"/>
      <c r="K284" s="532"/>
      <c r="L284" s="532"/>
      <c r="M284" s="532"/>
      <c r="O284" s="578"/>
      <c r="P284" s="578"/>
      <c r="Q284" s="578"/>
      <c r="R284" s="578"/>
      <c r="S284" s="578"/>
      <c r="T284" s="578"/>
      <c r="U284" s="578"/>
      <c r="V284" s="578"/>
      <c r="W284" s="578"/>
      <c r="X284" s="578"/>
      <c r="Y284" s="578"/>
      <c r="Z284" s="578"/>
      <c r="AA284" s="578"/>
      <c r="AB284" s="578"/>
      <c r="AC284" s="578"/>
      <c r="AD284" s="578"/>
    </row>
    <row r="285" spans="3:30" ht="15" hidden="1">
      <c r="C285" s="531" t="s">
        <v>16</v>
      </c>
      <c r="D285" s="531"/>
      <c r="E285" s="530"/>
      <c r="F285" s="530"/>
      <c r="G285" s="530"/>
      <c r="H285" s="531"/>
      <c r="I285" s="531"/>
      <c r="J285" s="531"/>
      <c r="K285" s="531"/>
      <c r="L285" s="531"/>
      <c r="M285" s="531"/>
      <c r="O285" s="578"/>
      <c r="P285" s="578"/>
      <c r="Q285" s="578"/>
      <c r="R285" s="578"/>
      <c r="S285" s="578"/>
      <c r="T285" s="578"/>
      <c r="U285" s="578"/>
      <c r="V285" s="578"/>
      <c r="W285" s="578"/>
      <c r="X285" s="578"/>
      <c r="Y285" s="578"/>
      <c r="Z285" s="578"/>
      <c r="AA285" s="578"/>
      <c r="AB285" s="578"/>
      <c r="AC285" s="578"/>
      <c r="AD285" s="578"/>
    </row>
    <row r="286" spans="3:30" ht="28.5" hidden="1">
      <c r="C286" s="528" t="s">
        <v>17</v>
      </c>
      <c r="D286" s="529"/>
      <c r="E286" s="529"/>
      <c r="F286" s="537"/>
      <c r="G286" s="537">
        <v>0</v>
      </c>
      <c r="H286" s="537">
        <v>0</v>
      </c>
      <c r="I286" s="527"/>
      <c r="J286" s="527"/>
      <c r="K286" s="527"/>
      <c r="L286" s="537">
        <v>0</v>
      </c>
      <c r="M286" s="537">
        <v>0</v>
      </c>
      <c r="O286" s="578"/>
      <c r="P286" s="578"/>
      <c r="Q286" s="578"/>
      <c r="R286" s="578"/>
      <c r="S286" s="578"/>
      <c r="T286" s="578"/>
      <c r="U286" s="578"/>
      <c r="V286" s="578"/>
      <c r="W286" s="578"/>
      <c r="X286" s="578"/>
      <c r="Y286" s="578"/>
      <c r="Z286" s="578"/>
      <c r="AA286" s="578"/>
      <c r="AB286" s="578"/>
      <c r="AC286" s="578"/>
      <c r="AD286" s="578"/>
    </row>
    <row r="287" spans="3:30" ht="28.5" hidden="1">
      <c r="C287" s="528" t="s">
        <v>18</v>
      </c>
      <c r="D287" s="529"/>
      <c r="E287" s="529"/>
      <c r="F287" s="537"/>
      <c r="G287" s="537">
        <v>0</v>
      </c>
      <c r="H287" s="537">
        <v>0</v>
      </c>
      <c r="I287" s="527"/>
      <c r="J287" s="527"/>
      <c r="K287" s="527"/>
      <c r="L287" s="537">
        <v>0</v>
      </c>
      <c r="M287" s="537">
        <v>0</v>
      </c>
      <c r="O287" s="578"/>
      <c r="P287" s="578"/>
      <c r="Q287" s="578"/>
      <c r="R287" s="578"/>
      <c r="S287" s="578"/>
      <c r="T287" s="578"/>
      <c r="U287" s="578"/>
      <c r="V287" s="578"/>
      <c r="W287" s="578"/>
      <c r="X287" s="578"/>
      <c r="Y287" s="578"/>
      <c r="Z287" s="578"/>
      <c r="AA287" s="578"/>
      <c r="AB287" s="578"/>
      <c r="AC287" s="578"/>
      <c r="AD287" s="578"/>
    </row>
    <row r="288" spans="3:30" hidden="1">
      <c r="C288" s="528" t="s">
        <v>19</v>
      </c>
      <c r="D288" s="529"/>
      <c r="E288" s="529"/>
      <c r="F288" s="537"/>
      <c r="G288" s="537">
        <v>0</v>
      </c>
      <c r="H288" s="537">
        <v>0</v>
      </c>
      <c r="I288" s="527"/>
      <c r="J288" s="527"/>
      <c r="K288" s="527"/>
      <c r="L288" s="537">
        <v>0</v>
      </c>
      <c r="M288" s="537">
        <v>0</v>
      </c>
      <c r="O288" s="578"/>
      <c r="P288" s="578"/>
      <c r="Q288" s="578"/>
      <c r="R288" s="578"/>
      <c r="S288" s="578"/>
      <c r="T288" s="578"/>
      <c r="U288" s="578"/>
      <c r="V288" s="578"/>
      <c r="W288" s="578"/>
      <c r="X288" s="578"/>
      <c r="Y288" s="578"/>
      <c r="Z288" s="578"/>
      <c r="AA288" s="578"/>
      <c r="AB288" s="578"/>
      <c r="AC288" s="578"/>
      <c r="AD288" s="578"/>
    </row>
    <row r="289" spans="3:30" ht="28.5" hidden="1">
      <c r="C289" s="528" t="s">
        <v>20</v>
      </c>
      <c r="D289" s="529"/>
      <c r="E289" s="529"/>
      <c r="F289" s="537"/>
      <c r="G289" s="537">
        <v>0</v>
      </c>
      <c r="H289" s="537">
        <v>0</v>
      </c>
      <c r="I289" s="527"/>
      <c r="J289" s="527"/>
      <c r="K289" s="527"/>
      <c r="L289" s="537">
        <v>0</v>
      </c>
      <c r="M289" s="537">
        <v>0</v>
      </c>
      <c r="O289" s="578"/>
      <c r="P289" s="578"/>
      <c r="Q289" s="578"/>
      <c r="R289" s="578"/>
      <c r="S289" s="578"/>
      <c r="T289" s="578"/>
      <c r="U289" s="578"/>
      <c r="V289" s="578"/>
      <c r="W289" s="578"/>
      <c r="X289" s="578"/>
      <c r="Y289" s="578"/>
      <c r="Z289" s="578"/>
      <c r="AA289" s="578"/>
      <c r="AB289" s="578"/>
      <c r="AC289" s="578"/>
      <c r="AD289" s="578"/>
    </row>
    <row r="290" spans="3:30" hidden="1">
      <c r="C290" s="528" t="s">
        <v>105</v>
      </c>
      <c r="D290" s="529"/>
      <c r="E290" s="529"/>
      <c r="F290" s="537"/>
      <c r="G290" s="537">
        <v>0</v>
      </c>
      <c r="H290" s="537">
        <v>0</v>
      </c>
      <c r="I290" s="527"/>
      <c r="J290" s="527"/>
      <c r="K290" s="527"/>
      <c r="L290" s="537">
        <v>0</v>
      </c>
      <c r="M290" s="537">
        <v>0</v>
      </c>
      <c r="O290" s="578"/>
      <c r="P290" s="578"/>
      <c r="Q290" s="578"/>
      <c r="R290" s="578"/>
      <c r="S290" s="578"/>
      <c r="T290" s="578"/>
      <c r="U290" s="578"/>
      <c r="V290" s="578"/>
      <c r="W290" s="578"/>
      <c r="X290" s="578"/>
      <c r="Y290" s="578"/>
      <c r="Z290" s="578"/>
      <c r="AA290" s="578"/>
      <c r="AB290" s="578"/>
      <c r="AC290" s="578"/>
      <c r="AD290" s="578"/>
    </row>
    <row r="291" spans="3:30" ht="26.1" hidden="1" customHeight="1">
      <c r="C291" s="553" t="s">
        <v>514</v>
      </c>
      <c r="D291" s="529"/>
      <c r="E291" s="529"/>
      <c r="F291" s="537"/>
      <c r="G291" s="537"/>
      <c r="H291" s="537"/>
      <c r="I291" s="527"/>
      <c r="J291" s="527"/>
      <c r="K291" s="527"/>
      <c r="L291" s="537"/>
      <c r="M291" s="537"/>
      <c r="O291" s="578"/>
      <c r="P291" s="578"/>
      <c r="Q291" s="578"/>
      <c r="R291" s="578"/>
      <c r="S291" s="578"/>
      <c r="T291" s="578"/>
      <c r="U291" s="578"/>
      <c r="V291" s="578"/>
      <c r="W291" s="578"/>
      <c r="X291" s="578"/>
      <c r="Y291" s="578"/>
      <c r="Z291" s="578"/>
      <c r="AA291" s="578"/>
      <c r="AB291" s="578"/>
      <c r="AC291" s="578"/>
      <c r="AD291" s="578"/>
    </row>
    <row r="292" spans="3:30" ht="30" hidden="1">
      <c r="C292" s="576" t="s">
        <v>586</v>
      </c>
      <c r="D292" s="540"/>
      <c r="E292" s="540"/>
      <c r="F292" s="540"/>
      <c r="G292" s="540">
        <f>SUM(G286:G290)</f>
        <v>0</v>
      </c>
      <c r="H292" s="540">
        <f>SUM(H286:H290)</f>
        <v>0</v>
      </c>
      <c r="I292" s="540"/>
      <c r="J292" s="540"/>
      <c r="K292" s="540"/>
      <c r="L292" s="540">
        <f>SUM(L286:L290)</f>
        <v>0</v>
      </c>
      <c r="M292" s="540">
        <f>SUM(M286:M290)</f>
        <v>0</v>
      </c>
      <c r="N292" s="328"/>
      <c r="O292" s="578"/>
      <c r="P292" s="578"/>
      <c r="Q292" s="578"/>
      <c r="R292" s="578"/>
      <c r="S292" s="578"/>
      <c r="T292" s="578"/>
      <c r="U292" s="578"/>
      <c r="V292" s="578"/>
      <c r="W292" s="578"/>
      <c r="X292" s="578"/>
      <c r="Y292" s="578"/>
      <c r="Z292" s="578"/>
      <c r="AA292" s="578"/>
      <c r="AB292" s="578"/>
      <c r="AC292" s="578"/>
      <c r="AD292" s="578"/>
    </row>
    <row r="293" spans="3:30" ht="26.1" hidden="1" customHeight="1">
      <c r="C293" s="553" t="s">
        <v>514</v>
      </c>
      <c r="D293" s="536"/>
      <c r="E293" s="536"/>
      <c r="F293" s="549"/>
      <c r="G293" s="549"/>
      <c r="H293" s="537"/>
      <c r="I293" s="532"/>
      <c r="J293" s="532"/>
      <c r="K293" s="532"/>
      <c r="L293" s="537"/>
      <c r="M293" s="537"/>
      <c r="O293" s="578"/>
      <c r="P293" s="578"/>
      <c r="Q293" s="578"/>
      <c r="R293" s="578"/>
      <c r="S293" s="578"/>
      <c r="T293" s="578"/>
      <c r="U293" s="578"/>
      <c r="V293" s="578"/>
      <c r="W293" s="578"/>
      <c r="X293" s="578"/>
      <c r="Y293" s="578"/>
      <c r="Z293" s="578"/>
      <c r="AA293" s="578"/>
      <c r="AB293" s="578"/>
      <c r="AC293" s="578"/>
      <c r="AD293" s="578"/>
    </row>
    <row r="294" spans="3:30" hidden="1">
      <c r="C294" s="520"/>
      <c r="D294" s="155"/>
      <c r="E294" s="496"/>
      <c r="F294" s="496"/>
      <c r="G294" s="496"/>
      <c r="H294" s="532"/>
      <c r="I294" s="532"/>
      <c r="J294" s="532"/>
      <c r="K294" s="532"/>
      <c r="L294" s="532"/>
      <c r="M294" s="532"/>
      <c r="O294" s="578"/>
      <c r="P294" s="578"/>
      <c r="Q294" s="578"/>
      <c r="R294" s="578"/>
      <c r="S294" s="578"/>
      <c r="T294" s="578"/>
      <c r="U294" s="578"/>
      <c r="V294" s="578"/>
      <c r="W294" s="578"/>
      <c r="X294" s="578"/>
      <c r="Y294" s="578"/>
      <c r="Z294" s="578"/>
      <c r="AA294" s="578"/>
      <c r="AB294" s="578"/>
      <c r="AC294" s="578"/>
      <c r="AD294" s="578"/>
    </row>
    <row r="295" spans="3:30" ht="15" hidden="1">
      <c r="C295" s="522" t="s">
        <v>106</v>
      </c>
      <c r="D295" s="522"/>
      <c r="E295" s="522"/>
      <c r="F295" s="522"/>
      <c r="G295" s="522"/>
      <c r="H295" s="531"/>
      <c r="I295" s="531"/>
      <c r="J295" s="531"/>
      <c r="K295" s="531"/>
      <c r="L295" s="531"/>
      <c r="M295" s="531"/>
      <c r="O295" s="578"/>
      <c r="P295" s="578"/>
      <c r="Q295" s="578"/>
      <c r="R295" s="578"/>
      <c r="S295" s="578"/>
      <c r="T295" s="578"/>
      <c r="U295" s="578"/>
      <c r="V295" s="578"/>
      <c r="W295" s="578"/>
      <c r="X295" s="578"/>
      <c r="Y295" s="578"/>
      <c r="Z295" s="578"/>
      <c r="AA295" s="578"/>
      <c r="AB295" s="578"/>
      <c r="AC295" s="578"/>
      <c r="AD295" s="578"/>
    </row>
    <row r="296" spans="3:30" hidden="1">
      <c r="C296" s="520" t="s">
        <v>108</v>
      </c>
      <c r="D296" s="533"/>
      <c r="E296" s="533"/>
      <c r="F296" s="537"/>
      <c r="G296" s="537">
        <v>0</v>
      </c>
      <c r="H296" s="537">
        <v>0</v>
      </c>
      <c r="I296" s="527"/>
      <c r="J296" s="527"/>
      <c r="K296" s="527"/>
      <c r="L296" s="537">
        <v>0</v>
      </c>
      <c r="M296" s="537">
        <v>0</v>
      </c>
      <c r="O296" s="578"/>
      <c r="P296" s="578"/>
      <c r="Q296" s="578"/>
      <c r="R296" s="578"/>
      <c r="S296" s="578"/>
      <c r="T296" s="578"/>
      <c r="U296" s="578"/>
      <c r="V296" s="578"/>
      <c r="W296" s="578"/>
      <c r="X296" s="578"/>
      <c r="Y296" s="578"/>
      <c r="Z296" s="578"/>
      <c r="AA296" s="578"/>
      <c r="AB296" s="578"/>
      <c r="AC296" s="578"/>
      <c r="AD296" s="578"/>
    </row>
    <row r="297" spans="3:30" hidden="1">
      <c r="C297" s="520" t="s">
        <v>107</v>
      </c>
      <c r="D297" s="533"/>
      <c r="E297" s="533"/>
      <c r="F297" s="537"/>
      <c r="G297" s="537">
        <v>0</v>
      </c>
      <c r="H297" s="537">
        <v>0</v>
      </c>
      <c r="I297" s="527"/>
      <c r="J297" s="527"/>
      <c r="K297" s="527"/>
      <c r="L297" s="537">
        <v>0</v>
      </c>
      <c r="M297" s="537">
        <v>0</v>
      </c>
      <c r="O297" s="578"/>
      <c r="P297" s="578"/>
      <c r="Q297" s="578"/>
      <c r="R297" s="578"/>
      <c r="S297" s="578"/>
      <c r="T297" s="578"/>
      <c r="U297" s="578"/>
      <c r="V297" s="578"/>
      <c r="W297" s="578"/>
      <c r="X297" s="578"/>
      <c r="Y297" s="578"/>
      <c r="Z297" s="578"/>
      <c r="AA297" s="578"/>
      <c r="AB297" s="578"/>
      <c r="AC297" s="578"/>
      <c r="AD297" s="578"/>
    </row>
    <row r="298" spans="3:30" ht="26.1" hidden="1" customHeight="1">
      <c r="C298" s="553" t="s">
        <v>514</v>
      </c>
      <c r="D298" s="533"/>
      <c r="E298" s="533"/>
      <c r="F298" s="537"/>
      <c r="G298" s="537"/>
      <c r="H298" s="537"/>
      <c r="I298" s="527"/>
      <c r="J298" s="527"/>
      <c r="K298" s="527"/>
      <c r="L298" s="537"/>
      <c r="M298" s="537"/>
      <c r="O298" s="578"/>
      <c r="P298" s="578"/>
      <c r="Q298" s="578"/>
      <c r="R298" s="578"/>
      <c r="S298" s="578"/>
      <c r="T298" s="578"/>
      <c r="U298" s="578"/>
      <c r="V298" s="578"/>
      <c r="W298" s="578"/>
      <c r="X298" s="578"/>
      <c r="Y298" s="578"/>
      <c r="Z298" s="578"/>
      <c r="AA298" s="578"/>
      <c r="AB298" s="578"/>
      <c r="AC298" s="578"/>
      <c r="AD298" s="578"/>
    </row>
    <row r="299" spans="3:30" ht="15" hidden="1">
      <c r="C299" s="576" t="s">
        <v>590</v>
      </c>
      <c r="D299" s="540"/>
      <c r="E299" s="540"/>
      <c r="F299" s="540"/>
      <c r="G299" s="540">
        <f>SUM(G296:G297)</f>
        <v>0</v>
      </c>
      <c r="H299" s="540">
        <f>SUM(H296:H297)</f>
        <v>0</v>
      </c>
      <c r="I299" s="540"/>
      <c r="J299" s="540"/>
      <c r="K299" s="540"/>
      <c r="L299" s="540">
        <f>SUM(L296:L297)</f>
        <v>0</v>
      </c>
      <c r="M299" s="540">
        <f>SUM(M296:M297)</f>
        <v>0</v>
      </c>
      <c r="N299" s="328"/>
      <c r="O299" s="578"/>
      <c r="P299" s="578"/>
      <c r="Q299" s="578"/>
      <c r="R299" s="578"/>
      <c r="S299" s="578"/>
      <c r="T299" s="578"/>
      <c r="U299" s="578"/>
      <c r="V299" s="578"/>
      <c r="W299" s="578"/>
      <c r="X299" s="578"/>
      <c r="Y299" s="578"/>
      <c r="Z299" s="578"/>
      <c r="AA299" s="578"/>
      <c r="AB299" s="578"/>
      <c r="AC299" s="578"/>
      <c r="AD299" s="578"/>
    </row>
    <row r="300" spans="3:30" hidden="1">
      <c r="H300" s="539"/>
      <c r="I300" s="539"/>
      <c r="J300" s="539"/>
      <c r="K300" s="539"/>
      <c r="L300" s="539"/>
      <c r="M300" s="539"/>
      <c r="O300" s="578"/>
      <c r="P300" s="578"/>
      <c r="Q300" s="578"/>
      <c r="R300" s="578"/>
      <c r="S300" s="578"/>
      <c r="T300" s="578"/>
      <c r="U300" s="578"/>
      <c r="V300" s="578"/>
      <c r="W300" s="578"/>
      <c r="X300" s="578"/>
      <c r="Y300" s="578"/>
      <c r="Z300" s="578"/>
      <c r="AA300" s="578"/>
      <c r="AB300" s="578"/>
      <c r="AC300" s="578"/>
      <c r="AD300" s="578"/>
    </row>
    <row r="301" spans="3:30" ht="15" hidden="1">
      <c r="C301" s="576" t="s">
        <v>587</v>
      </c>
      <c r="D301" s="540"/>
      <c r="E301" s="540"/>
      <c r="F301" s="540"/>
      <c r="G301" s="540">
        <f>SUM(G243:G300)/2</f>
        <v>719.5536624711217</v>
      </c>
      <c r="H301" s="540">
        <f>SUM(H243:H300)/2</f>
        <v>705.96682499112148</v>
      </c>
      <c r="I301" s="540"/>
      <c r="J301" s="540"/>
      <c r="K301" s="540"/>
      <c r="L301" s="540">
        <f>SUM(L243:L300)/2</f>
        <v>3023975.856463104</v>
      </c>
      <c r="M301" s="540">
        <f>SUM(M243:M300)/2</f>
        <v>2930725.1031631045</v>
      </c>
      <c r="N301" s="328"/>
      <c r="O301" s="578"/>
      <c r="P301" s="578"/>
      <c r="Q301" s="578"/>
      <c r="R301" s="578"/>
      <c r="S301" s="578"/>
      <c r="T301" s="578"/>
      <c r="U301" s="578"/>
      <c r="V301" s="578"/>
      <c r="W301" s="578"/>
      <c r="X301" s="578"/>
      <c r="Y301" s="578"/>
      <c r="Z301" s="578"/>
      <c r="AA301" s="578"/>
      <c r="AB301" s="578"/>
      <c r="AC301" s="578"/>
      <c r="AD301" s="578"/>
    </row>
    <row r="302" spans="3:30" ht="15" hidden="1">
      <c r="C302" s="542"/>
      <c r="D302" s="542"/>
      <c r="E302" s="542"/>
      <c r="F302" s="542"/>
      <c r="H302" s="539"/>
      <c r="I302" s="539"/>
      <c r="J302" s="539"/>
      <c r="K302" s="539"/>
      <c r="L302" s="539"/>
      <c r="M302" s="539"/>
      <c r="O302" s="578"/>
      <c r="P302" s="578"/>
      <c r="Q302" s="578"/>
      <c r="R302" s="578"/>
      <c r="S302" s="578"/>
      <c r="T302" s="578"/>
      <c r="U302" s="578"/>
      <c r="V302" s="578"/>
      <c r="W302" s="578"/>
      <c r="X302" s="578"/>
      <c r="Y302" s="578"/>
      <c r="Z302" s="578"/>
      <c r="AA302" s="578"/>
      <c r="AB302" s="578"/>
      <c r="AC302" s="578"/>
      <c r="AD302" s="578"/>
    </row>
    <row r="303" spans="3:30" ht="12.95" hidden="1" customHeight="1">
      <c r="C303" s="542"/>
      <c r="D303" s="542"/>
      <c r="E303" s="542"/>
      <c r="F303" s="542"/>
      <c r="H303" s="539"/>
      <c r="I303" s="539"/>
      <c r="J303" s="539"/>
      <c r="K303" s="539"/>
      <c r="L303" s="539"/>
      <c r="M303" s="539"/>
      <c r="O303" s="578"/>
      <c r="P303" s="578"/>
      <c r="Q303" s="578"/>
      <c r="R303" s="578"/>
      <c r="S303" s="578"/>
      <c r="T303" s="578"/>
      <c r="U303" s="578"/>
      <c r="V303" s="578"/>
      <c r="W303" s="578"/>
      <c r="X303" s="578"/>
      <c r="Y303" s="578"/>
      <c r="Z303" s="578"/>
      <c r="AA303" s="578"/>
      <c r="AB303" s="578"/>
      <c r="AC303" s="578"/>
      <c r="AD303" s="578"/>
    </row>
    <row r="304" spans="3:30" ht="12.95" hidden="1" customHeight="1">
      <c r="H304" s="539"/>
      <c r="I304" s="539"/>
      <c r="J304" s="539"/>
      <c r="K304" s="539"/>
      <c r="L304" s="539"/>
      <c r="M304" s="539"/>
      <c r="O304" s="578"/>
      <c r="P304" s="578"/>
      <c r="Q304" s="578"/>
      <c r="R304" s="578"/>
      <c r="S304" s="578"/>
      <c r="T304" s="578"/>
      <c r="U304" s="578"/>
      <c r="V304" s="578"/>
      <c r="W304" s="578"/>
      <c r="X304" s="578"/>
      <c r="Y304" s="578"/>
      <c r="Z304" s="578"/>
      <c r="AA304" s="578"/>
      <c r="AB304" s="578"/>
      <c r="AC304" s="578"/>
      <c r="AD304" s="578"/>
    </row>
    <row r="305" spans="3:30" ht="15" hidden="1" customHeight="1">
      <c r="C305" s="523" t="s">
        <v>505</v>
      </c>
      <c r="H305" s="539"/>
      <c r="I305" s="539"/>
      <c r="J305" s="539"/>
      <c r="K305" s="539"/>
      <c r="L305" s="539"/>
      <c r="M305" s="539"/>
      <c r="O305" s="578"/>
      <c r="P305" s="578"/>
      <c r="Q305" s="578"/>
      <c r="R305" s="578"/>
      <c r="S305" s="578"/>
      <c r="T305" s="578"/>
      <c r="U305" s="578"/>
      <c r="V305" s="578"/>
      <c r="W305" s="578"/>
      <c r="X305" s="578"/>
      <c r="Y305" s="578"/>
      <c r="Z305" s="578"/>
      <c r="AA305" s="578"/>
      <c r="AB305" s="578"/>
      <c r="AC305" s="578"/>
      <c r="AD305" s="578"/>
    </row>
    <row r="306" spans="3:30" ht="12.95" hidden="1" customHeight="1">
      <c r="L306" s="539"/>
      <c r="M306" s="539"/>
      <c r="O306" s="578"/>
      <c r="P306" s="578"/>
      <c r="Q306" s="578"/>
      <c r="R306" s="578"/>
      <c r="S306" s="578"/>
      <c r="T306" s="578"/>
      <c r="U306" s="578"/>
      <c r="V306" s="578"/>
      <c r="W306" s="578"/>
      <c r="X306" s="578"/>
      <c r="Y306" s="578"/>
      <c r="Z306" s="578"/>
      <c r="AA306" s="578"/>
      <c r="AB306" s="578"/>
      <c r="AC306" s="578"/>
      <c r="AD306" s="578"/>
    </row>
    <row r="307" spans="3:30" ht="12.95" hidden="1" customHeight="1">
      <c r="L307" s="539"/>
      <c r="M307" s="539"/>
      <c r="O307" s="578"/>
      <c r="P307" s="578"/>
      <c r="Q307" s="578"/>
      <c r="R307" s="578"/>
      <c r="S307" s="578"/>
      <c r="T307" s="578"/>
      <c r="U307" s="578"/>
      <c r="V307" s="578"/>
      <c r="W307" s="578"/>
      <c r="X307" s="578"/>
      <c r="Y307" s="578"/>
      <c r="Z307" s="578"/>
      <c r="AA307" s="578"/>
      <c r="AB307" s="578"/>
      <c r="AC307" s="578"/>
      <c r="AD307" s="578"/>
    </row>
    <row r="308" spans="3:30" ht="12.95" hidden="1" customHeight="1">
      <c r="L308" s="539"/>
      <c r="M308" s="539"/>
      <c r="O308" s="578"/>
      <c r="P308" s="578"/>
      <c r="Q308" s="578"/>
      <c r="R308" s="578"/>
      <c r="S308" s="578"/>
      <c r="T308" s="578"/>
      <c r="U308" s="578"/>
      <c r="V308" s="578"/>
      <c r="W308" s="578"/>
      <c r="X308" s="578"/>
      <c r="Y308" s="578"/>
      <c r="Z308" s="578"/>
      <c r="AA308" s="578"/>
      <c r="AB308" s="578"/>
      <c r="AC308" s="578"/>
      <c r="AD308" s="578"/>
    </row>
    <row r="309" spans="3:30" ht="15">
      <c r="C309" s="523" t="s">
        <v>562</v>
      </c>
      <c r="O309" s="578"/>
      <c r="P309" s="578"/>
      <c r="Q309" s="578"/>
      <c r="R309" s="578"/>
      <c r="S309" s="578"/>
      <c r="T309" s="578"/>
      <c r="U309" s="578"/>
      <c r="V309" s="578"/>
      <c r="W309" s="578"/>
      <c r="X309" s="578"/>
      <c r="Y309" s="578"/>
      <c r="Z309" s="578"/>
      <c r="AA309" s="578"/>
      <c r="AB309" s="578"/>
      <c r="AC309" s="578"/>
      <c r="AD309" s="578"/>
    </row>
    <row r="310" spans="3:30">
      <c r="O310" s="578"/>
      <c r="P310" s="578"/>
      <c r="Q310" s="578"/>
      <c r="R310" s="578"/>
      <c r="S310" s="578"/>
      <c r="T310" s="578"/>
      <c r="U310" s="578"/>
      <c r="V310" s="578"/>
      <c r="W310" s="578"/>
      <c r="X310" s="578"/>
      <c r="Y310" s="578"/>
      <c r="Z310" s="578"/>
      <c r="AA310" s="578"/>
      <c r="AB310" s="578"/>
      <c r="AC310" s="578"/>
      <c r="AD310" s="578"/>
    </row>
    <row r="311" spans="3:30" ht="39.950000000000003" customHeight="1">
      <c r="C311" s="735" t="s">
        <v>506</v>
      </c>
      <c r="D311" s="546" t="str">
        <f>'2.  CDM Allocation'!C24</f>
        <v>Residential</v>
      </c>
      <c r="E311" s="546" t="str">
        <f>'2.  CDM Allocation'!D24</f>
        <v>GS &lt; 50 kW</v>
      </c>
      <c r="F311" s="546" t="str">
        <f>'2.  CDM Allocation'!E24</f>
        <v>GS 50 to 2,999 kW</v>
      </c>
      <c r="G311" s="546" t="str">
        <f>'2.  CDM Allocation'!F24</f>
        <v>GS 3,000 to 4,999 kW</v>
      </c>
      <c r="H311" s="546" t="str">
        <f>'2.  CDM Allocation'!G24</f>
        <v>Unmetered Scattered Load</v>
      </c>
      <c r="I311" s="546" t="str">
        <f>'2.  CDM Allocation'!H24</f>
        <v>Sentinel Lighting</v>
      </c>
      <c r="J311" s="546" t="str">
        <f>'2.  CDM Allocation'!I24</f>
        <v>Street Lighting</v>
      </c>
      <c r="K311" s="546" t="str">
        <f>'2.  CDM Allocation'!J24</f>
        <v>"--Unused -- hide</v>
      </c>
      <c r="O311" s="65"/>
    </row>
    <row r="312" spans="3:30" ht="15">
      <c r="C312" s="736"/>
      <c r="D312" s="545" t="str">
        <f>'2.  CDM Allocation'!C25</f>
        <v>kWh</v>
      </c>
      <c r="E312" s="545" t="str">
        <f>'2.  CDM Allocation'!D25</f>
        <v>kWh</v>
      </c>
      <c r="F312" s="545" t="str">
        <f>'2.  CDM Allocation'!E25</f>
        <v>kW</v>
      </c>
      <c r="G312" s="545" t="str">
        <f>'2.  CDM Allocation'!F25</f>
        <v>kW</v>
      </c>
      <c r="H312" s="545" t="str">
        <f>'2.  CDM Allocation'!G25</f>
        <v>kWh</v>
      </c>
      <c r="I312" s="545" t="str">
        <f>'2.  CDM Allocation'!H25</f>
        <v>kW</v>
      </c>
      <c r="J312" s="545" t="str">
        <f>'2.  CDM Allocation'!I25</f>
        <v>kW</v>
      </c>
      <c r="K312" s="545">
        <f>'2.  CDM Allocation'!J25</f>
        <v>0</v>
      </c>
      <c r="M312" s="555"/>
      <c r="N312" s="555"/>
      <c r="O312" s="555"/>
      <c r="P312" s="555"/>
      <c r="Q312" s="555"/>
      <c r="R312" s="555"/>
      <c r="S312" s="555"/>
      <c r="T312" s="298"/>
    </row>
    <row r="313" spans="3:30" ht="15">
      <c r="C313" s="543">
        <v>2011</v>
      </c>
      <c r="D313" s="543"/>
      <c r="E313" s="543"/>
      <c r="F313" s="543"/>
      <c r="G313" s="543"/>
      <c r="H313" s="543"/>
      <c r="I313" s="543"/>
      <c r="J313" s="543"/>
      <c r="K313" s="543"/>
      <c r="M313" s="555"/>
      <c r="N313" s="555"/>
      <c r="O313" s="555"/>
      <c r="P313" s="555"/>
      <c r="Q313" s="555"/>
      <c r="R313" s="555"/>
      <c r="S313" s="555"/>
      <c r="T313" s="298"/>
    </row>
    <row r="314" spans="3:30">
      <c r="C314" s="544" t="s">
        <v>515</v>
      </c>
      <c r="D314" s="562">
        <f>IF(D$312="kW",SUMPRODUCT($D57:$D97,'4.  2011-14 LRAM'!H22:H62,'4.  2011-14 LRAM'!$E22:$E62)+SUMPRODUCT($P57:$P97,'4.  2011-14 LRAM'!H22:H62,'4.  2011-14 LRAM'!$E22:$E62),SUMPRODUCT($I57:$I97,'4.  2011-14 LRAM'!H22:H62)+SUMPRODUCT($U57:$U97,'4.  2011-14 LRAM'!H22:H62))</f>
        <v>516867.42205563636</v>
      </c>
      <c r="E314" s="562">
        <f>IF(E$312="kW",SUMPRODUCT($D57:$D97,'4.  2011-14 LRAM'!I22:I62,'4.  2011-14 LRAM'!$E22:$E62)+SUMPRODUCT($P57:$P97,'4.  2011-14 LRAM'!I22:I62,'4.  2011-14 LRAM'!$E22:$E62),SUMPRODUCT($I57:$I97,'4.  2011-14 LRAM'!I22:I62)+SUMPRODUCT($U57:$U97,'4.  2011-14 LRAM'!I22:I62))</f>
        <v>855925.03151080303</v>
      </c>
      <c r="F314" s="562">
        <f>IF(F$312="kW",SUMPRODUCT($D57:$D97,'4.  2011-14 LRAM'!J22:J62,'4.  2011-14 LRAM'!$E22:$E62)+SUMPRODUCT($P57:$P97,'4.  2011-14 LRAM'!J22:J62,'4.  2011-14 LRAM'!$E22:$E62),SUMPRODUCT($I57:$I97,'4.  2011-14 LRAM'!J22:J62)+SUMPRODUCT($U57:$U97,'4.  2011-14 LRAM'!J22:J62))</f>
        <v>3166.7992276590121</v>
      </c>
      <c r="G314" s="562">
        <f>IF(G$312="kW",SUMPRODUCT($D57:$D97,'4.  2011-14 LRAM'!K22:K62,'4.  2011-14 LRAM'!$E22:$E62)+SUMPRODUCT($P57:$P97,'4.  2011-14 LRAM'!K22:K62,'4.  2011-14 LRAM'!$E22:$E62),SUMPRODUCT($I57:$I97,'4.  2011-14 LRAM'!K22:K62)+SUMPRODUCT($U57:$U97,'4.  2011-14 LRAM'!K22:K62))</f>
        <v>0</v>
      </c>
      <c r="H314" s="562">
        <f>IF(H$312="kW",SUMPRODUCT($D57:$D97,'4.  2011-14 LRAM'!L22:L62,'4.  2011-14 LRAM'!$E22:$E62)+SUMPRODUCT($P57:$P97,'4.  2011-14 LRAM'!L22:L62,'4.  2011-14 LRAM'!$E22:$E62),SUMPRODUCT($I57:$I97,'4.  2011-14 LRAM'!L22:L62)+SUMPRODUCT($U57:$U97,'4.  2011-14 LRAM'!L22:L62))</f>
        <v>0</v>
      </c>
      <c r="I314" s="562">
        <f>IF(I$312="kW",SUMPRODUCT($D57:$D97,'4.  2011-14 LRAM'!M22:M62,'4.  2011-14 LRAM'!$E22:$E62)+SUMPRODUCT($P57:$P97,'4.  2011-14 LRAM'!M22:M62,'4.  2011-14 LRAM'!$E22:$E62),SUMPRODUCT($I57:$I97,'4.  2011-14 LRAM'!M22:M62)+SUMPRODUCT($U57:$U97,'4.  2011-14 LRAM'!M22:M62))</f>
        <v>0</v>
      </c>
      <c r="J314" s="562">
        <f>IF(J$312="kW",SUMPRODUCT($D57:$D97,'4.  2011-14 LRAM'!N22:N62,'4.  2011-14 LRAM'!$E22:$E62)+SUMPRODUCT($P57:$P97,'4.  2011-14 LRAM'!N22:N62,'4.  2011-14 LRAM'!$E22:$E62),SUMPRODUCT($I57:$I97,'4.  2011-14 LRAM'!N22:N62)+SUMPRODUCT($U57:$U97,'4.  2011-14 LRAM'!N22:N62))</f>
        <v>0</v>
      </c>
      <c r="K314" s="562">
        <f>IF(K$312="kW",SUMPRODUCT($D57:$D97,'4.  2011-14 LRAM'!O22:O62,'4.  2011-14 LRAM'!$E22:$E62)+SUMPRODUCT($P57:$P97,'4.  2011-14 LRAM'!O22:O62,'4.  2011-14 LRAM'!$E22:$E62),SUMPRODUCT($I57:$I97,'4.  2011-14 LRAM'!O22:O62)+SUMPRODUCT($U57:$U97,'4.  2011-14 LRAM'!O22:O62))</f>
        <v>0</v>
      </c>
      <c r="M314" s="556"/>
      <c r="N314" s="557"/>
      <c r="O314" s="558"/>
      <c r="P314" s="558"/>
      <c r="Q314" s="555"/>
      <c r="R314" s="555"/>
      <c r="S314" s="558"/>
      <c r="T314" s="559"/>
      <c r="U314" s="298"/>
    </row>
    <row r="315" spans="3:30">
      <c r="C315" s="544" t="s">
        <v>507</v>
      </c>
      <c r="D315" s="562">
        <f>IF(D$312="kW",SUMPRODUCT($E57:$E97,'4.  2011-14 LRAM'!H22:H62,'4.  2011-14 LRAM'!$E22:$E62)+SUMPRODUCT($Q57:$Q97,'4.  2011-14 LRAM'!H22:H62,'4.  2011-14 LRAM'!$E22:$E62),SUMPRODUCT($J57:$J97,'4.  2011-14 LRAM'!H22:H62)+SUMPRODUCT($V57:$V97,'4.  2011-14 LRAM'!H22:H62))</f>
        <v>516867.42205563642</v>
      </c>
      <c r="E315" s="562">
        <f>IF(E$312="kW",SUMPRODUCT($E57:$E97,'4.  2011-14 LRAM'!I22:I62,'4.  2011-14 LRAM'!$E22:$E62)+SUMPRODUCT($Q57:$Q97,'4.  2011-14 LRAM'!I22:I62,'4.  2011-14 LRAM'!$E22:$E62),SUMPRODUCT($J57:$J97,'4.  2011-14 LRAM'!I22:I62)+SUMPRODUCT($V57:$V97,'4.  2011-14 LRAM'!I22:I62))</f>
        <v>849374.57522983511</v>
      </c>
      <c r="F315" s="562">
        <f>IF(F$312="kW",SUMPRODUCT($E57:$E97,'4.  2011-14 LRAM'!J22:J62,'4.  2011-14 LRAM'!$E22:$E62)+SUMPRODUCT($Q57:$Q97,'4.  2011-14 LRAM'!J22:J62,'4.  2011-14 LRAM'!$E22:$E62),SUMPRODUCT($J57:$J97,'4.  2011-14 LRAM'!J22:J62)+SUMPRODUCT($V57:$V97,'4.  2011-14 LRAM'!J22:J62))</f>
        <v>3166.7992276590121</v>
      </c>
      <c r="G315" s="562">
        <f>IF(G$312="kW",SUMPRODUCT($E57:$E97,'4.  2011-14 LRAM'!K22:K62,'4.  2011-14 LRAM'!$E22:$E62)+SUMPRODUCT($Q57:$Q97,'4.  2011-14 LRAM'!K22:K62,'4.  2011-14 LRAM'!$E22:$E62),SUMPRODUCT($J57:$J97,'4.  2011-14 LRAM'!K22:K62)+SUMPRODUCT($V57:$V97,'4.  2011-14 LRAM'!K22:K62))</f>
        <v>0</v>
      </c>
      <c r="H315" s="562">
        <f>IF(H$312="kW",SUMPRODUCT($E57:$E97,'4.  2011-14 LRAM'!L22:L62,'4.  2011-14 LRAM'!$E22:$E62)+SUMPRODUCT($Q57:$Q97,'4.  2011-14 LRAM'!L22:L62,'4.  2011-14 LRAM'!$E22:$E62),SUMPRODUCT($J57:$J97,'4.  2011-14 LRAM'!L22:L62)+SUMPRODUCT($V57:$V97,'4.  2011-14 LRAM'!L22:L62))</f>
        <v>0</v>
      </c>
      <c r="I315" s="562">
        <f>IF(I$312="kW",SUMPRODUCT($E57:$E97,'4.  2011-14 LRAM'!M22:M62,'4.  2011-14 LRAM'!$E22:$E62)+SUMPRODUCT($Q57:$Q97,'4.  2011-14 LRAM'!M22:M62,'4.  2011-14 LRAM'!$E22:$E62),SUMPRODUCT($J57:$J97,'4.  2011-14 LRAM'!M22:M62)+SUMPRODUCT($V57:$V97,'4.  2011-14 LRAM'!M22:M62))</f>
        <v>0</v>
      </c>
      <c r="J315" s="562">
        <f>IF(J$312="kW",SUMPRODUCT($E57:$E97,'4.  2011-14 LRAM'!N22:N62,'4.  2011-14 LRAM'!$E22:$E62)+SUMPRODUCT($Q57:$Q97,'4.  2011-14 LRAM'!N22:N62,'4.  2011-14 LRAM'!$E22:$E62),SUMPRODUCT($J57:$J97,'4.  2011-14 LRAM'!N22:N62)+SUMPRODUCT($V57:$V97,'4.  2011-14 LRAM'!N22:N62))</f>
        <v>0</v>
      </c>
      <c r="K315" s="562">
        <f>IF(K$312="kW",SUMPRODUCT($E57:$E97,'4.  2011-14 LRAM'!O22:O62,'4.  2011-14 LRAM'!$E22:$E62)+SUMPRODUCT($Q57:$Q97,'4.  2011-14 LRAM'!O22:O62,'4.  2011-14 LRAM'!$E22:$E62),SUMPRODUCT($J57:$J97,'4.  2011-14 LRAM'!O22:O62)+SUMPRODUCT($V57:$V97,'4.  2011-14 LRAM'!O22:O62))</f>
        <v>0</v>
      </c>
      <c r="M315" s="556"/>
      <c r="N315" s="555"/>
      <c r="O315" s="555"/>
      <c r="P315" s="555"/>
      <c r="Q315" s="555"/>
      <c r="R315" s="555"/>
      <c r="S315" s="558"/>
      <c r="T315" s="559"/>
      <c r="U315" s="298"/>
    </row>
    <row r="316" spans="3:30">
      <c r="C316" s="544" t="s">
        <v>508</v>
      </c>
      <c r="D316" s="562">
        <f>IF(D$312="kW",SUMPRODUCT($F57:$F97,'4.  2011-14 LRAM'!H22:H62,'4.  2011-14 LRAM'!$E22:$E62)+SUMPRODUCT($R57:$R97,'4.  2011-14 LRAM'!H22:H62,'4.  2011-14 LRAM'!$E22:$E62),SUMPRODUCT($K57:$K97,'4.  2011-14 LRAM'!H22:H62)+SUMPRODUCT($W57:$W97,'4.  2011-14 LRAM'!H22:H62))</f>
        <v>515595.2781596788</v>
      </c>
      <c r="E316" s="562">
        <f>IF(E$312="kW",SUMPRODUCT($F57:$F97,'4.  2011-14 LRAM'!I22:I62,'4.  2011-14 LRAM'!$E22:$E62)+SUMPRODUCT($R57:$R97,'4.  2011-14 LRAM'!I22:I62,'4.  2011-14 LRAM'!$E22:$E62),SUMPRODUCT($K57:$K97,'4.  2011-14 LRAM'!I22:I62)+SUMPRODUCT($W57:$W97,'4.  2011-14 LRAM'!I22:I62))</f>
        <v>721707.26124164928</v>
      </c>
      <c r="F316" s="562">
        <f>IF(F$312="kW",SUMPRODUCT($F57:$F97,'4.  2011-14 LRAM'!J22:J62,'4.  2011-14 LRAM'!$E22:$E62)+SUMPRODUCT($R57:$R97,'4.  2011-14 LRAM'!J22:J62,'4.  2011-14 LRAM'!$E22:$E62),SUMPRODUCT($K57:$K97,'4.  2011-14 LRAM'!J22:J62)+SUMPRODUCT($W57:$W97,'4.  2011-14 LRAM'!J22:J62))</f>
        <v>3073.6590442230558</v>
      </c>
      <c r="G316" s="562">
        <f>IF(G$312="kW",SUMPRODUCT($F57:$F97,'4.  2011-14 LRAM'!K22:K62,'4.  2011-14 LRAM'!$E22:$E62)+SUMPRODUCT($R57:$R97,'4.  2011-14 LRAM'!K22:K62,'4.  2011-14 LRAM'!$E22:$E62),SUMPRODUCT($K57:$K97,'4.  2011-14 LRAM'!K22:K62)+SUMPRODUCT($W57:$W97,'4.  2011-14 LRAM'!K22:K62))</f>
        <v>0</v>
      </c>
      <c r="H316" s="562">
        <f>IF(H$312="kW",SUMPRODUCT($F57:$F97,'4.  2011-14 LRAM'!L22:L62,'4.  2011-14 LRAM'!$E22:$E62)+SUMPRODUCT($R57:$R97,'4.  2011-14 LRAM'!L22:L62,'4.  2011-14 LRAM'!$E22:$E62),SUMPRODUCT($K57:$K97,'4.  2011-14 LRAM'!L22:L62)+SUMPRODUCT($W57:$W97,'4.  2011-14 LRAM'!L22:L62))</f>
        <v>0</v>
      </c>
      <c r="I316" s="562">
        <f>IF(I$312="kW",SUMPRODUCT($F57:$F97,'4.  2011-14 LRAM'!M22:M62,'4.  2011-14 LRAM'!$E22:$E62)+SUMPRODUCT($R57:$R97,'4.  2011-14 LRAM'!M22:M62,'4.  2011-14 LRAM'!$E22:$E62),SUMPRODUCT($K57:$K97,'4.  2011-14 LRAM'!M22:M62)+SUMPRODUCT($W57:$W97,'4.  2011-14 LRAM'!M22:M62))</f>
        <v>0</v>
      </c>
      <c r="J316" s="562">
        <f>IF(J$312="kW",SUMPRODUCT($F57:$F97,'4.  2011-14 LRAM'!N22:N62,'4.  2011-14 LRAM'!$E22:$E62)+SUMPRODUCT($R57:$R97,'4.  2011-14 LRAM'!N22:N62,'4.  2011-14 LRAM'!$E22:$E62),SUMPRODUCT($K57:$K97,'4.  2011-14 LRAM'!N22:N62)+SUMPRODUCT($W57:$W97,'4.  2011-14 LRAM'!N22:N62))</f>
        <v>0</v>
      </c>
      <c r="K316" s="562">
        <f>IF(K$312="kW",SUMPRODUCT($F57:$F97,'4.  2011-14 LRAM'!O22:O62,'4.  2011-14 LRAM'!$E22:$E62)+SUMPRODUCT($R57:$R97,'4.  2011-14 LRAM'!O22:O62,'4.  2011-14 LRAM'!$E22:$E62),SUMPRODUCT($K57:$K97,'4.  2011-14 LRAM'!O22:O62)+SUMPRODUCT($W57:$W97,'4.  2011-14 LRAM'!O22:O62))</f>
        <v>0</v>
      </c>
      <c r="M316" s="556"/>
      <c r="N316" s="555"/>
      <c r="O316" s="555"/>
      <c r="P316" s="555"/>
      <c r="Q316" s="555"/>
      <c r="R316" s="555"/>
      <c r="S316" s="558"/>
      <c r="T316" s="559"/>
      <c r="U316" s="298"/>
    </row>
    <row r="317" spans="3:30" hidden="1">
      <c r="C317" s="544" t="s">
        <v>509</v>
      </c>
      <c r="D317" s="562"/>
      <c r="E317" s="562"/>
      <c r="F317" s="562"/>
      <c r="G317" s="562"/>
      <c r="H317" s="562"/>
      <c r="I317" s="562"/>
      <c r="J317" s="562"/>
      <c r="K317" s="562"/>
      <c r="M317" s="556"/>
      <c r="N317" s="555"/>
      <c r="O317" s="555"/>
      <c r="P317" s="555"/>
      <c r="Q317" s="555"/>
      <c r="R317" s="555"/>
      <c r="S317" s="558"/>
      <c r="T317" s="559"/>
      <c r="U317" s="298"/>
    </row>
    <row r="318" spans="3:30" hidden="1">
      <c r="C318" s="544" t="s">
        <v>510</v>
      </c>
      <c r="D318" s="562"/>
      <c r="E318" s="562"/>
      <c r="F318" s="562"/>
      <c r="G318" s="562"/>
      <c r="H318" s="562"/>
      <c r="I318" s="562"/>
      <c r="J318" s="562"/>
      <c r="K318" s="562"/>
      <c r="M318" s="556"/>
      <c r="N318" s="555"/>
      <c r="O318" s="555"/>
      <c r="P318" s="555"/>
      <c r="Q318" s="555"/>
      <c r="R318" s="555"/>
      <c r="S318" s="558"/>
      <c r="T318" s="559"/>
      <c r="U318" s="298"/>
    </row>
    <row r="319" spans="3:30" ht="15">
      <c r="C319" s="543">
        <v>2012</v>
      </c>
      <c r="D319" s="563"/>
      <c r="E319" s="563"/>
      <c r="F319" s="563"/>
      <c r="G319" s="563"/>
      <c r="H319" s="563"/>
      <c r="I319" s="563"/>
      <c r="J319" s="563"/>
      <c r="K319" s="563"/>
      <c r="M319" s="298"/>
      <c r="N319" s="555"/>
      <c r="O319" s="558"/>
      <c r="P319" s="558"/>
      <c r="Q319" s="555"/>
      <c r="R319" s="555"/>
      <c r="S319" s="555"/>
      <c r="T319" s="298"/>
      <c r="U319" s="298"/>
    </row>
    <row r="320" spans="3:30">
      <c r="C320" s="544" t="s">
        <v>507</v>
      </c>
      <c r="D320" s="562">
        <f>IF(D$312="kW",SUMPRODUCT($E115:$E159,'4.  2011-14 LRAM'!H90:H134,'4.  2011-14 LRAM'!$E90:$E134)+SUMPRODUCT($Q115:$Q159,'4.  2011-14 LRAM'!H90:H134,'4.  2011-14 LRAM'!$E90:$E134),SUMPRODUCT($J115:$J159,'4.  2011-14 LRAM'!H90:H134)+SUMPRODUCT($V115:$V159,'4.  2011-14 LRAM'!H90:H134))</f>
        <v>323833.66271267564</v>
      </c>
      <c r="E320" s="562">
        <f>IF(E$312="kW",SUMPRODUCT($E115:$E159,'4.  2011-14 LRAM'!I90:I134,'4.  2011-14 LRAM'!$E90:$E134)+SUMPRODUCT($Q115:$Q159,'4.  2011-14 LRAM'!I90:I134,'4.  2011-14 LRAM'!$E90:$E134),SUMPRODUCT($J115:$J159,'4.  2011-14 LRAM'!I90:I134)+SUMPRODUCT($V115:$V159,'4.  2011-14 LRAM'!I90:I134))</f>
        <v>660988.04359709134</v>
      </c>
      <c r="F320" s="562">
        <f>IF(F$312="kW",SUMPRODUCT($E115:$E159,'4.  2011-14 LRAM'!J90:J134,'4.  2011-14 LRAM'!$E90:$E134)+SUMPRODUCT($Q115:$Q159,'4.  2011-14 LRAM'!J90:J134,'4.  2011-14 LRAM'!$E90:$E134),SUMPRODUCT($J115:$J159,'4.  2011-14 LRAM'!J90:J134)+SUMPRODUCT($V115:$V159,'4.  2011-14 LRAM'!J90:J134))</f>
        <v>3010.7048463151623</v>
      </c>
      <c r="G320" s="562">
        <f>IF(G$312="kW",SUMPRODUCT($E115:$E159,'4.  2011-14 LRAM'!K90:K134,'4.  2011-14 LRAM'!$E90:$E134)+SUMPRODUCT($Q115:$Q159,'4.  2011-14 LRAM'!K90:K134,'4.  2011-14 LRAM'!$E90:$E134),SUMPRODUCT($J115:$J159,'4.  2011-14 LRAM'!K90:K134)+SUMPRODUCT($V115:$V159,'4.  2011-14 LRAM'!K90:K134))</f>
        <v>0</v>
      </c>
      <c r="H320" s="562">
        <f>IF(H$312="kW",SUMPRODUCT($E115:$E159,'4.  2011-14 LRAM'!L90:L134,'4.  2011-14 LRAM'!$E90:$E134)+SUMPRODUCT($Q115:$Q159,'4.  2011-14 LRAM'!L90:L134,'4.  2011-14 LRAM'!$E90:$E134),SUMPRODUCT($J115:$J159,'4.  2011-14 LRAM'!L90:L134)+SUMPRODUCT($V115:$V159,'4.  2011-14 LRAM'!L90:L134))</f>
        <v>0</v>
      </c>
      <c r="I320" s="562">
        <f>IF(I$312="kW",SUMPRODUCT($E115:$E159,'4.  2011-14 LRAM'!M90:M134,'4.  2011-14 LRAM'!$E90:$E134)+SUMPRODUCT($Q115:$Q159,'4.  2011-14 LRAM'!M90:M134,'4.  2011-14 LRAM'!$E90:$E134),SUMPRODUCT($J115:$J159,'4.  2011-14 LRAM'!M90:M134)+SUMPRODUCT($V115:$V159,'4.  2011-14 LRAM'!M90:M134))</f>
        <v>0</v>
      </c>
      <c r="J320" s="562">
        <f>'4.  2011-14 LRAM'!N154</f>
        <v>1776.8807999999999</v>
      </c>
      <c r="K320" s="562">
        <f>IF(K$312="kW",SUMPRODUCT($E115:$E159,'4.  2011-14 LRAM'!O90:O134,'4.  2011-14 LRAM'!$E90:$E134)+SUMPRODUCT($Q115:$Q159,'4.  2011-14 LRAM'!O90:O134,'4.  2011-14 LRAM'!$E90:$E134),SUMPRODUCT($J115:$J159,'4.  2011-14 LRAM'!O90:O134)+SUMPRODUCT($V115:$V159,'4.  2011-14 LRAM'!O90:O134))</f>
        <v>0</v>
      </c>
      <c r="M320" s="558"/>
      <c r="N320" s="555"/>
      <c r="O320" s="555"/>
      <c r="P320" s="555"/>
      <c r="Q320" s="555"/>
      <c r="R320" s="555"/>
      <c r="S320" s="558"/>
      <c r="T320" s="559"/>
      <c r="U320" s="298"/>
    </row>
    <row r="321" spans="2:21">
      <c r="C321" s="544" t="s">
        <v>508</v>
      </c>
      <c r="D321" s="562">
        <f>IF(D$312="kW",SUMPRODUCT($F115:$F159,'4.  2011-14 LRAM'!H90:H134,'4.  2011-14 LRAM'!$E90:$E134)+SUMPRODUCT($R115:$R159,'4.  2011-14 LRAM'!H90:H134,'4.  2011-14 LRAM'!$E90:$E134),SUMPRODUCT($K115:$K159,'4.  2011-14 LRAM'!H90:H134)+SUMPRODUCT($W115:$W159,'4.  2011-14 LRAM'!H90:H134))</f>
        <v>323833.66271267564</v>
      </c>
      <c r="E321" s="562">
        <f>IF(E$312="kW",SUMPRODUCT($F115:$F159,'4.  2011-14 LRAM'!I90:I134,'4.  2011-14 LRAM'!$E90:$E134)+SUMPRODUCT($R115:$R159,'4.  2011-14 LRAM'!I90:I134,'4.  2011-14 LRAM'!$E90:$E134),SUMPRODUCT($K115:$K159,'4.  2011-14 LRAM'!I90:I134)+SUMPRODUCT($W115:$W159,'4.  2011-14 LRAM'!I90:I134))</f>
        <v>653971.01491646224</v>
      </c>
      <c r="F321" s="562">
        <f>IF(F$312="kW",SUMPRODUCT($F115:$F159,'4.  2011-14 LRAM'!J90:J134,'4.  2011-14 LRAM'!$E90:$E134)+SUMPRODUCT($R115:$R159,'4.  2011-14 LRAM'!J90:J134,'4.  2011-14 LRAM'!$E90:$E134),SUMPRODUCT($K115:$K159,'4.  2011-14 LRAM'!J90:J134)+SUMPRODUCT($W115:$W159,'4.  2011-14 LRAM'!J90:J134))</f>
        <v>2977.2809668463506</v>
      </c>
      <c r="G321" s="562">
        <f>IF(G$312="kW",SUMPRODUCT($F115:$F159,'4.  2011-14 LRAM'!K90:K134,'4.  2011-14 LRAM'!$E90:$E134)+SUMPRODUCT($R115:$R159,'4.  2011-14 LRAM'!K90:K134,'4.  2011-14 LRAM'!$E90:$E134),SUMPRODUCT($K115:$K159,'4.  2011-14 LRAM'!K90:K134)+SUMPRODUCT($W115:$W159,'4.  2011-14 LRAM'!K90:K134))</f>
        <v>0</v>
      </c>
      <c r="H321" s="562">
        <f>IF(H$312="kW",SUMPRODUCT($F115:$F159,'4.  2011-14 LRAM'!L90:L134,'4.  2011-14 LRAM'!$E90:$E134)+SUMPRODUCT($R115:$R159,'4.  2011-14 LRAM'!L90:L134,'4.  2011-14 LRAM'!$E90:$E134),SUMPRODUCT($K115:$K159,'4.  2011-14 LRAM'!L90:L134)+SUMPRODUCT($W115:$W159,'4.  2011-14 LRAM'!L90:L134))</f>
        <v>0</v>
      </c>
      <c r="I321" s="562">
        <f>IF(I$312="kW",SUMPRODUCT($F115:$F159,'4.  2011-14 LRAM'!M90:M134,'4.  2011-14 LRAM'!$E90:$E134)+SUMPRODUCT($R115:$R159,'4.  2011-14 LRAM'!M90:M134,'4.  2011-14 LRAM'!$E90:$E134),SUMPRODUCT($K115:$K159,'4.  2011-14 LRAM'!M90:M134)+SUMPRODUCT($W115:$W159,'4.  2011-14 LRAM'!M90:M134))</f>
        <v>0</v>
      </c>
      <c r="J321" s="562">
        <f>'4.  2011-14 LRAM'!N155</f>
        <v>2535.5807999999997</v>
      </c>
      <c r="K321" s="562">
        <f>IF(K$312="kW",SUMPRODUCT($F115:$F159,'4.  2011-14 LRAM'!O90:O134,'4.  2011-14 LRAM'!$E90:$E134)+SUMPRODUCT($R115:$R159,'4.  2011-14 LRAM'!O90:O134,'4.  2011-14 LRAM'!$E90:$E134),SUMPRODUCT($K115:$K159,'4.  2011-14 LRAM'!O90:O134)+SUMPRODUCT($W115:$W159,'4.  2011-14 LRAM'!O90:O134))</f>
        <v>0</v>
      </c>
      <c r="M321" s="558"/>
      <c r="N321" s="555"/>
      <c r="O321" s="555"/>
      <c r="P321" s="555"/>
      <c r="Q321" s="555"/>
      <c r="R321" s="555"/>
      <c r="S321" s="558"/>
      <c r="T321" s="559"/>
      <c r="U321" s="298"/>
    </row>
    <row r="322" spans="2:21" hidden="1">
      <c r="C322" s="544" t="s">
        <v>509</v>
      </c>
      <c r="D322" s="562"/>
      <c r="E322" s="562"/>
      <c r="F322" s="562"/>
      <c r="G322" s="562"/>
      <c r="H322" s="562"/>
      <c r="I322" s="562"/>
      <c r="J322" s="562"/>
      <c r="K322" s="562"/>
      <c r="M322" s="558"/>
      <c r="N322" s="555"/>
      <c r="O322" s="555"/>
      <c r="P322" s="555"/>
      <c r="Q322" s="555"/>
      <c r="R322" s="555"/>
      <c r="S322" s="558"/>
      <c r="T322" s="559"/>
      <c r="U322" s="298"/>
    </row>
    <row r="323" spans="2:21" hidden="1">
      <c r="C323" s="544" t="s">
        <v>510</v>
      </c>
      <c r="D323" s="562"/>
      <c r="E323" s="562"/>
      <c r="F323" s="562"/>
      <c r="G323" s="562"/>
      <c r="H323" s="562"/>
      <c r="I323" s="562"/>
      <c r="J323" s="562"/>
      <c r="K323" s="562"/>
      <c r="M323" s="558"/>
      <c r="N323" s="555"/>
      <c r="O323" s="555"/>
      <c r="P323" s="555"/>
      <c r="Q323" s="555"/>
      <c r="R323" s="555"/>
      <c r="S323" s="558"/>
      <c r="T323" s="559"/>
      <c r="U323" s="298"/>
    </row>
    <row r="324" spans="2:21" ht="15">
      <c r="C324" s="543">
        <v>2013</v>
      </c>
      <c r="D324" s="563"/>
      <c r="E324" s="563"/>
      <c r="F324" s="563"/>
      <c r="G324" s="563"/>
      <c r="H324" s="563"/>
      <c r="I324" s="563"/>
      <c r="J324" s="563"/>
      <c r="K324" s="563"/>
      <c r="M324" s="555"/>
      <c r="N324" s="555"/>
      <c r="O324" s="558"/>
      <c r="P324" s="558"/>
      <c r="Q324" s="555"/>
      <c r="R324" s="555"/>
      <c r="S324" s="555"/>
      <c r="T324" s="298"/>
      <c r="U324" s="298"/>
    </row>
    <row r="325" spans="2:21">
      <c r="C325" s="544" t="s">
        <v>508</v>
      </c>
      <c r="D325" s="562">
        <f>IF(D$312="kW",SUMPRODUCT($F178:$F230,'4.  2011-14 LRAM'!H172:H224,'4.  2011-14 LRAM'!$E172:$E224)+SUMPRODUCT($R178:$R230,'4.  2011-14 LRAM'!H172:H224,'4.  2011-14 LRAM'!$E172:$E224),SUMPRODUCT($K178:$K230,'4.  2011-14 LRAM'!H172:H224)+SUMPRODUCT($W178:$W230,'4.  2011-14 LRAM'!H172:H224))</f>
        <v>1132093.4932852292</v>
      </c>
      <c r="E325" s="562">
        <f>IF(E$312="kW",SUMPRODUCT($F178:$F230,'4.  2011-14 LRAM'!I172:I224,'4.  2011-14 LRAM'!$E172:$E224)+SUMPRODUCT($R178:$R230,'4.  2011-14 LRAM'!I172:I224,'4.  2011-14 LRAM'!$E172:$E224),SUMPRODUCT($K178:$K230,'4.  2011-14 LRAM'!I172:I224)+SUMPRODUCT($W178:$W230,'4.  2011-14 LRAM'!I172:I224))</f>
        <v>609244.36232560512</v>
      </c>
      <c r="F325" s="562">
        <f>IF(F$312="kW",SUMPRODUCT($F178:$F230,'4.  2011-14 LRAM'!J172:J224,'4.  2011-14 LRAM'!$E172:$E224)+SUMPRODUCT($R178:$R230,'4.  2011-14 LRAM'!J172:J224,'4.  2011-14 LRAM'!$E172:$E224),SUMPRODUCT($K178:$K230,'4.  2011-14 LRAM'!J172:J224)+SUMPRODUCT($W178:$W230,'4.  2011-14 LRAM'!J172:J224))</f>
        <v>7632.1696686722389</v>
      </c>
      <c r="G325" s="562">
        <f>IF(G$312="kW",SUMPRODUCT($F178:$F230,'4.  2011-14 LRAM'!K172:K224,'4.  2011-14 LRAM'!$E172:$E224)+SUMPRODUCT($R178:$R230,'4.  2011-14 LRAM'!K172:K224,'4.  2011-14 LRAM'!$E172:$E224),SUMPRODUCT($K178:$K230,'4.  2011-14 LRAM'!K172:K224)+SUMPRODUCT($W178:$W230,'4.  2011-14 LRAM'!K172:K224))</f>
        <v>39.952440000000003</v>
      </c>
      <c r="H325" s="562">
        <f>IF(H$312="kW",SUMPRODUCT($F178:$F230,'4.  2011-14 LRAM'!L172:L224,'4.  2011-14 LRAM'!$E172:$E224)+SUMPRODUCT($R178:$R230,'4.  2011-14 LRAM'!L172:L224,'4.  2011-14 LRAM'!$E172:$E224),SUMPRODUCT($K178:$K230,'4.  2011-14 LRAM'!L172:L224)+SUMPRODUCT($W178:$W230,'4.  2011-14 LRAM'!L172:L224))</f>
        <v>0</v>
      </c>
      <c r="I325" s="562">
        <f>IF(I$312="kW",SUMPRODUCT($F178:$F230,'4.  2011-14 LRAM'!M172:M224,'4.  2011-14 LRAM'!$E172:$E224)+SUMPRODUCT($R178:$R230,'4.  2011-14 LRAM'!M172:M224,'4.  2011-14 LRAM'!$E172:$E224),SUMPRODUCT($K178:$K230,'4.  2011-14 LRAM'!M172:M224)+SUMPRODUCT($W178:$W230,'4.  2011-14 LRAM'!M172:M224))</f>
        <v>0</v>
      </c>
      <c r="J325" s="562">
        <f>IF(J$312="kW",SUMPRODUCT($F178:$F230,'4.  2011-14 LRAM'!N172:N224,'4.  2011-14 LRAM'!$E172:$E224)+SUMPRODUCT($R178:$R230,'4.  2011-14 LRAM'!N172:N224,'4.  2011-14 LRAM'!$E172:$E224),SUMPRODUCT($K178:$K230,'4.  2011-14 LRAM'!N172:N224)+SUMPRODUCT($W178:$W230,'4.  2011-14 LRAM'!N172:N224))</f>
        <v>0</v>
      </c>
      <c r="K325" s="562">
        <f>IF(K$312="kW",SUMPRODUCT($F178:$F230,'4.  2011-14 LRAM'!O172:O224,'4.  2011-14 LRAM'!$E172:$E224)+SUMPRODUCT($R178:$R230,'4.  2011-14 LRAM'!O172:O224,'4.  2011-14 LRAM'!$E172:$E224),SUMPRODUCT($K178:$K230,'4.  2011-14 LRAM'!O172:O224)+SUMPRODUCT($W178:$W230,'4.  2011-14 LRAM'!O172:O224))</f>
        <v>0</v>
      </c>
      <c r="M325" s="558"/>
      <c r="N325" s="555"/>
      <c r="O325" s="555"/>
      <c r="P325" s="555"/>
      <c r="Q325" s="555"/>
      <c r="R325" s="555"/>
      <c r="S325" s="558"/>
      <c r="T325" s="559"/>
      <c r="U325" s="298"/>
    </row>
    <row r="326" spans="2:21" hidden="1">
      <c r="C326" s="544" t="s">
        <v>509</v>
      </c>
      <c r="D326" s="562"/>
      <c r="E326" s="562"/>
      <c r="F326" s="562"/>
      <c r="G326" s="562"/>
      <c r="H326" s="562"/>
      <c r="I326" s="562"/>
      <c r="J326" s="562"/>
      <c r="K326" s="562"/>
      <c r="M326" s="558"/>
      <c r="N326" s="555"/>
      <c r="O326" s="555"/>
      <c r="P326" s="555"/>
      <c r="Q326" s="555"/>
      <c r="R326" s="555"/>
      <c r="S326" s="558"/>
      <c r="T326" s="559"/>
      <c r="U326" s="298"/>
    </row>
    <row r="327" spans="2:21" hidden="1">
      <c r="C327" s="544" t="s">
        <v>510</v>
      </c>
      <c r="D327" s="562"/>
      <c r="E327" s="562"/>
      <c r="F327" s="562"/>
      <c r="G327" s="562"/>
      <c r="H327" s="562"/>
      <c r="I327" s="562"/>
      <c r="J327" s="562"/>
      <c r="K327" s="562"/>
      <c r="M327" s="558"/>
      <c r="N327" s="555"/>
      <c r="O327" s="555"/>
      <c r="P327" s="555"/>
      <c r="Q327" s="555"/>
      <c r="R327" s="555"/>
      <c r="S327" s="558"/>
      <c r="T327" s="559"/>
      <c r="U327" s="298"/>
    </row>
    <row r="328" spans="2:21" ht="15" hidden="1">
      <c r="C328" s="543">
        <v>2014</v>
      </c>
      <c r="D328" s="563"/>
      <c r="E328" s="563"/>
      <c r="F328" s="563"/>
      <c r="G328" s="563"/>
      <c r="H328" s="563"/>
      <c r="I328" s="563"/>
      <c r="J328" s="563"/>
      <c r="K328" s="563"/>
      <c r="M328" s="555"/>
      <c r="N328" s="555"/>
      <c r="O328" s="558"/>
      <c r="P328" s="558"/>
      <c r="Q328" s="555"/>
      <c r="R328" s="555"/>
      <c r="S328" s="555"/>
      <c r="T328" s="298"/>
      <c r="U328" s="298"/>
    </row>
    <row r="329" spans="2:21" hidden="1">
      <c r="C329" s="544" t="s">
        <v>509</v>
      </c>
      <c r="D329" s="562"/>
      <c r="E329" s="562"/>
      <c r="F329" s="562"/>
      <c r="G329" s="562"/>
      <c r="H329" s="562">
        <f>IF(H$312="kW",SUMPRODUCT($G244:$G297,'4.  2011-14 LRAM'!L256:L309,'4.  2011-14 LRAM'!$E256:$E309)+SUMPRODUCT($S244:$S297,'4.  2011-14 LRAM'!L256:L309,'4.  2011-14 LRAM'!$E256:$E309),SUMPRODUCT($L244:$L297,'4.  2011-14 LRAM'!L256:L309)+SUMPRODUCT($X244:$X297,'4.  2011-14 LRAM'!L256:L309))</f>
        <v>0</v>
      </c>
      <c r="I329" s="562">
        <f>IF(I$312="kW",SUMPRODUCT($G244:$G297,'4.  2011-14 LRAM'!M256:M309,'4.  2011-14 LRAM'!$E256:$E309)+SUMPRODUCT($S244:$S297,'4.  2011-14 LRAM'!M256:M309,'4.  2011-14 LRAM'!$E256:$E309),SUMPRODUCT($L244:$L297,'4.  2011-14 LRAM'!M256:M309)+SUMPRODUCT($X244:$X297,'4.  2011-14 LRAM'!M256:M309))</f>
        <v>0</v>
      </c>
      <c r="J329" s="562">
        <f>IF(J$312="kW",SUMPRODUCT($G244:$G297,'4.  2011-14 LRAM'!N256:N309,'4.  2011-14 LRAM'!$E256:$E309)+SUMPRODUCT($S244:$S297,'4.  2011-14 LRAM'!N256:N309,'4.  2011-14 LRAM'!$E256:$E309),SUMPRODUCT($L244:$L297,'4.  2011-14 LRAM'!N256:N309)+SUMPRODUCT($X244:$X297,'4.  2011-14 LRAM'!N256:N309))</f>
        <v>0</v>
      </c>
      <c r="K329" s="562">
        <f>IF(K$312="kW",SUMPRODUCT($G244:$G297,'4.  2011-14 LRAM'!O256:O309,'4.  2011-14 LRAM'!$E256:$E309)+SUMPRODUCT($S244:$S297,'4.  2011-14 LRAM'!O256:O309,'4.  2011-14 LRAM'!$E256:$E309),SUMPRODUCT($L244:$L297,'4.  2011-14 LRAM'!O256:O309)+SUMPRODUCT($X244:$X297,'4.  2011-14 LRAM'!O256:O309))</f>
        <v>0</v>
      </c>
      <c r="M329" s="558"/>
      <c r="N329" s="298"/>
      <c r="O329" s="555"/>
      <c r="P329" s="298"/>
      <c r="Q329" s="298"/>
      <c r="R329" s="298"/>
      <c r="S329" s="559"/>
      <c r="T329" s="559"/>
      <c r="U329" s="298"/>
    </row>
    <row r="330" spans="2:21" hidden="1">
      <c r="C330" s="544" t="s">
        <v>510</v>
      </c>
      <c r="D330" s="562"/>
      <c r="E330" s="562"/>
      <c r="F330" s="562"/>
      <c r="G330" s="562"/>
      <c r="H330" s="562"/>
      <c r="I330" s="562"/>
      <c r="J330" s="562"/>
      <c r="K330" s="562"/>
      <c r="M330" s="558"/>
      <c r="N330" s="298"/>
      <c r="O330" s="555"/>
      <c r="P330" s="298"/>
      <c r="Q330" s="298"/>
      <c r="R330" s="298"/>
      <c r="S330" s="559"/>
      <c r="T330" s="559"/>
      <c r="U330" s="298"/>
    </row>
    <row r="331" spans="2:21" ht="15" hidden="1">
      <c r="C331" s="543">
        <v>2015</v>
      </c>
      <c r="D331" s="543"/>
      <c r="E331" s="543"/>
      <c r="F331" s="543"/>
      <c r="G331" s="543"/>
      <c r="H331" s="543"/>
      <c r="I331" s="543"/>
      <c r="J331" s="543"/>
      <c r="K331" s="543"/>
      <c r="M331" s="298"/>
      <c r="N331" s="298"/>
      <c r="O331" s="560"/>
      <c r="P331" s="298"/>
      <c r="Q331" s="298"/>
      <c r="R331" s="298"/>
      <c r="S331" s="298"/>
      <c r="T331" s="298"/>
    </row>
    <row r="332" spans="2:21" hidden="1">
      <c r="C332" s="544" t="s">
        <v>510</v>
      </c>
      <c r="D332" s="544"/>
      <c r="E332" s="544"/>
      <c r="F332" s="544"/>
      <c r="G332" s="544"/>
      <c r="H332" s="544"/>
      <c r="I332" s="544"/>
      <c r="J332" s="544"/>
      <c r="K332" s="544"/>
    </row>
    <row r="333" spans="2:21">
      <c r="C333" s="337"/>
      <c r="D333" s="337"/>
      <c r="E333" s="337"/>
      <c r="F333" s="337"/>
      <c r="G333" s="337"/>
      <c r="H333" s="337"/>
      <c r="I333" s="337"/>
      <c r="J333" s="337"/>
      <c r="K333" s="337"/>
      <c r="O333" s="564"/>
    </row>
    <row r="334" spans="2:21">
      <c r="B334" s="564" t="s">
        <v>517</v>
      </c>
      <c r="C334" s="565" t="s">
        <v>537</v>
      </c>
    </row>
    <row r="335" spans="2:21">
      <c r="D335" s="568"/>
    </row>
  </sheetData>
  <mergeCells count="39">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 ref="I175:M175"/>
    <mergeCell ref="C241:C242"/>
    <mergeCell ref="D241:H241"/>
    <mergeCell ref="I241:M241"/>
    <mergeCell ref="O54:O55"/>
    <mergeCell ref="C54:C55"/>
    <mergeCell ref="C311:C312"/>
    <mergeCell ref="U54:Y54"/>
    <mergeCell ref="P54:T54"/>
    <mergeCell ref="O112:O113"/>
    <mergeCell ref="P112:T112"/>
    <mergeCell ref="U112:Y112"/>
    <mergeCell ref="O175:O176"/>
    <mergeCell ref="P175:T175"/>
    <mergeCell ref="U175:Y175"/>
    <mergeCell ref="D54:H54"/>
    <mergeCell ref="I54:M54"/>
    <mergeCell ref="C112:C113"/>
    <mergeCell ref="D112:H112"/>
    <mergeCell ref="I112:M112"/>
    <mergeCell ref="C175:C176"/>
    <mergeCell ref="D175:H175"/>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J316 D319:J319 D324:J325 D314 F314:J314 D328:J328 D321:I321 D320:I320" formulaRange="1"/>
  </ignoredErrors>
  <drawing r:id="rId1"/>
  <legacy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65"/>
  <sheetViews>
    <sheetView zoomScale="90" zoomScaleNormal="90" zoomScalePageLayoutView="90" workbookViewId="0">
      <pane ySplit="3" topLeftCell="A85" activePane="bottomLeft" state="frozen"/>
      <selection pane="bottomLeft" activeCell="J167" sqref="J167"/>
    </sheetView>
  </sheetViews>
  <sheetFormatPr defaultColWidth="8.85546875" defaultRowHeight="15" outlineLevelRow="1"/>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6" width="10" style="26" customWidth="1"/>
    <col min="17" max="17" width="10.28515625" style="26" customWidth="1"/>
    <col min="18" max="18" width="4.140625" style="26" customWidth="1"/>
    <col min="19" max="16384" width="8.85546875" style="26"/>
  </cols>
  <sheetData>
    <row r="1" spans="1:21" ht="153" customHeight="1">
      <c r="E1" s="2"/>
      <c r="G1" s="2"/>
      <c r="I1" s="2"/>
      <c r="J1" s="2"/>
      <c r="K1" s="2"/>
      <c r="L1" s="2"/>
      <c r="M1" s="2"/>
      <c r="N1" s="2"/>
      <c r="O1" s="2"/>
      <c r="P1" s="2"/>
      <c r="Q1" s="2"/>
      <c r="R1" s="2"/>
      <c r="S1" s="2"/>
      <c r="T1" s="2"/>
      <c r="U1" s="2"/>
    </row>
    <row r="3" spans="1:21" ht="20.25">
      <c r="A3" s="2"/>
      <c r="B3" s="762" t="s">
        <v>204</v>
      </c>
      <c r="C3" s="762"/>
      <c r="D3" s="762"/>
      <c r="E3" s="762"/>
      <c r="F3" s="762"/>
      <c r="G3" s="762"/>
      <c r="H3" s="762"/>
      <c r="I3" s="762"/>
      <c r="J3" s="762"/>
      <c r="K3" s="762"/>
      <c r="L3" s="762"/>
      <c r="M3" s="762"/>
      <c r="N3" s="762"/>
      <c r="O3" s="762"/>
      <c r="P3" s="762"/>
      <c r="Q3" s="762"/>
      <c r="R3" s="2"/>
      <c r="S3" s="2"/>
      <c r="T3" s="3"/>
      <c r="U3" s="2"/>
    </row>
    <row r="4" spans="1:21" ht="14.25" customHeight="1" outlineLevel="1">
      <c r="B4" s="60"/>
      <c r="C4" s="380"/>
      <c r="D4" s="380"/>
      <c r="E4" s="381"/>
      <c r="F4" s="381"/>
      <c r="G4" s="381"/>
      <c r="H4" s="381"/>
      <c r="I4" s="381"/>
      <c r="J4" s="381"/>
      <c r="K4" s="381"/>
      <c r="L4" s="381"/>
      <c r="M4" s="381"/>
      <c r="N4" s="381"/>
      <c r="O4" s="381"/>
      <c r="P4" s="381"/>
      <c r="Q4" s="381"/>
      <c r="T4" s="3"/>
    </row>
    <row r="5" spans="1:21" s="23" customFormat="1" ht="18.75" outlineLevel="1">
      <c r="A5" s="64"/>
      <c r="B5" s="196"/>
      <c r="C5" s="359" t="s">
        <v>395</v>
      </c>
      <c r="D5" s="362" t="s">
        <v>492</v>
      </c>
      <c r="E5" s="381"/>
      <c r="F5" s="381"/>
      <c r="G5" s="381"/>
      <c r="H5" s="381"/>
      <c r="I5" s="382"/>
      <c r="J5" s="382"/>
      <c r="K5" s="382"/>
      <c r="L5" s="382"/>
      <c r="M5" s="382"/>
      <c r="N5" s="381"/>
      <c r="O5" s="381"/>
      <c r="P5" s="47"/>
      <c r="Q5" s="47"/>
    </row>
    <row r="6" spans="1:21" s="23" customFormat="1" ht="18.75" customHeight="1" outlineLevel="1">
      <c r="B6" s="196"/>
      <c r="C6" s="377"/>
      <c r="D6" s="362" t="s">
        <v>352</v>
      </c>
      <c r="E6" s="377"/>
      <c r="F6" s="377"/>
      <c r="G6" s="377"/>
      <c r="H6" s="377"/>
      <c r="I6" s="382"/>
      <c r="J6" s="382"/>
      <c r="K6" s="382"/>
      <c r="L6" s="382"/>
      <c r="M6" s="382"/>
      <c r="N6" s="377"/>
      <c r="O6" s="377"/>
      <c r="P6" s="47"/>
      <c r="Q6" s="47"/>
    </row>
    <row r="7" spans="1:21" s="23" customFormat="1" ht="49.5" customHeight="1" outlineLevel="1">
      <c r="B7" s="196"/>
      <c r="C7" s="377"/>
      <c r="D7" s="732" t="s">
        <v>369</v>
      </c>
      <c r="E7" s="732"/>
      <c r="F7" s="732"/>
      <c r="G7" s="732"/>
      <c r="H7" s="732"/>
      <c r="I7" s="732"/>
      <c r="J7" s="732"/>
      <c r="K7" s="732"/>
      <c r="L7" s="732"/>
      <c r="M7" s="732"/>
      <c r="N7" s="732"/>
      <c r="O7" s="732"/>
      <c r="P7" s="732"/>
      <c r="Q7" s="732"/>
    </row>
    <row r="8" spans="1:21" s="23" customFormat="1" ht="12" customHeight="1" outlineLevel="1">
      <c r="B8" s="196"/>
      <c r="C8" s="377"/>
      <c r="D8" s="362"/>
      <c r="E8" s="377"/>
      <c r="F8" s="377"/>
      <c r="G8" s="377"/>
      <c r="H8" s="377"/>
      <c r="I8" s="382"/>
      <c r="J8" s="382"/>
      <c r="K8" s="382"/>
      <c r="L8" s="382"/>
      <c r="M8" s="382"/>
      <c r="N8" s="377"/>
      <c r="O8" s="377"/>
      <c r="P8" s="47"/>
      <c r="Q8" s="47"/>
    </row>
    <row r="9" spans="1:21" s="23" customFormat="1" ht="18.75" customHeight="1" outlineLevel="1">
      <c r="B9" s="196"/>
      <c r="C9" s="83" t="s">
        <v>333</v>
      </c>
      <c r="D9" s="212" t="s">
        <v>359</v>
      </c>
      <c r="E9" s="212"/>
      <c r="F9" s="212"/>
      <c r="G9" s="211"/>
      <c r="H9" s="377"/>
      <c r="I9" s="184"/>
      <c r="J9" s="184"/>
      <c r="K9" s="184"/>
      <c r="L9" s="184"/>
      <c r="M9" s="184"/>
      <c r="N9" s="211"/>
      <c r="O9" s="211"/>
      <c r="Q9" s="81"/>
    </row>
    <row r="10" spans="1:21" s="23" customFormat="1" ht="18.75" customHeight="1" outlineLevel="1">
      <c r="B10" s="196"/>
      <c r="C10" s="234"/>
      <c r="D10" s="307" t="s">
        <v>334</v>
      </c>
      <c r="E10" s="234"/>
      <c r="F10" s="211"/>
      <c r="G10" s="211"/>
      <c r="H10" s="377"/>
      <c r="I10" s="184"/>
      <c r="J10" s="184"/>
      <c r="K10" s="184"/>
      <c r="L10" s="184"/>
      <c r="M10" s="184"/>
      <c r="N10" s="211"/>
      <c r="O10" s="211"/>
    </row>
    <row r="11" spans="1:21" s="23" customFormat="1" ht="6.75" customHeight="1" outlineLevel="1">
      <c r="B11" s="234"/>
      <c r="C11" s="234"/>
      <c r="D11" s="307"/>
      <c r="E11" s="234"/>
      <c r="F11" s="234"/>
      <c r="G11" s="234"/>
      <c r="H11" s="377"/>
      <c r="I11" s="184"/>
      <c r="J11" s="184"/>
      <c r="K11" s="184"/>
      <c r="L11" s="184"/>
      <c r="M11" s="184"/>
      <c r="N11" s="234"/>
      <c r="O11" s="234"/>
    </row>
    <row r="12" spans="1:21" ht="8.25" customHeight="1">
      <c r="B12" s="60"/>
      <c r="C12" s="60"/>
      <c r="D12" s="195"/>
      <c r="E12" s="61"/>
      <c r="F12" s="61"/>
      <c r="G12" s="61"/>
      <c r="H12" s="381"/>
      <c r="I12" s="185"/>
      <c r="J12" s="185"/>
      <c r="K12" s="185"/>
      <c r="L12" s="185"/>
      <c r="M12" s="185"/>
      <c r="N12" s="61"/>
      <c r="O12" s="61"/>
      <c r="P12" s="61"/>
      <c r="Q12" s="61"/>
      <c r="T12" s="3"/>
    </row>
    <row r="13" spans="1:21" s="299" customFormat="1" ht="17.25" customHeight="1">
      <c r="B13" s="763" t="s">
        <v>484</v>
      </c>
      <c r="C13" s="763"/>
      <c r="D13" s="300"/>
      <c r="E13" s="301" t="s">
        <v>485</v>
      </c>
      <c r="F13" s="301"/>
      <c r="G13" s="301"/>
      <c r="H13" s="186"/>
      <c r="I13" s="301"/>
      <c r="J13" s="302"/>
      <c r="K13" s="302"/>
      <c r="L13" s="302"/>
      <c r="M13" s="302"/>
      <c r="N13" s="302"/>
      <c r="O13" s="302"/>
      <c r="P13" s="302"/>
      <c r="Q13" s="302"/>
    </row>
    <row r="14" spans="1:21" s="3" customFormat="1" ht="11.25" customHeight="1">
      <c r="B14" s="56"/>
      <c r="E14" s="17"/>
      <c r="F14" s="17"/>
      <c r="G14" s="2"/>
      <c r="H14" s="47"/>
      <c r="I14" s="2"/>
      <c r="J14" s="2"/>
      <c r="K14" s="2"/>
      <c r="L14" s="2"/>
      <c r="M14" s="2"/>
      <c r="N14" s="2"/>
      <c r="O14" s="2"/>
      <c r="P14" s="2"/>
      <c r="Q14" s="2"/>
      <c r="S14" s="26"/>
      <c r="T14" s="26"/>
    </row>
    <row r="15" spans="1:21" s="3" customFormat="1" ht="51">
      <c r="B15" s="217" t="s">
        <v>87</v>
      </c>
      <c r="C15" s="218" t="s">
        <v>360</v>
      </c>
      <c r="D15" s="187"/>
      <c r="E15" s="174" t="s">
        <v>86</v>
      </c>
      <c r="F15" s="174" t="s">
        <v>368</v>
      </c>
      <c r="G15" s="174" t="s">
        <v>87</v>
      </c>
      <c r="H15" s="174" t="s">
        <v>88</v>
      </c>
      <c r="I15" s="174" t="str">
        <f>'1.  LRAMVA Summary'!C21</f>
        <v>Residential</v>
      </c>
      <c r="J15" s="174" t="str">
        <f>'1.  LRAMVA Summary'!D21</f>
        <v>GS &lt; 50 kW</v>
      </c>
      <c r="K15" s="174" t="str">
        <f>'1.  LRAMVA Summary'!E21</f>
        <v>GS 50 to 2,999 kW</v>
      </c>
      <c r="L15" s="174" t="str">
        <f>'1.  LRAMVA Summary'!F21</f>
        <v>GS 3,000 to 4,999 kW</v>
      </c>
      <c r="M15" s="174" t="str">
        <f>'1.  LRAMVA Summary'!G21</f>
        <v>Unmetered Scattered Load</v>
      </c>
      <c r="N15" s="174" t="str">
        <f>'1.  LRAMVA Summary'!H21</f>
        <v>Sentinel Lighting</v>
      </c>
      <c r="O15" s="174" t="str">
        <f>'1.  LRAMVA Summary'!I21</f>
        <v>Street Lighting</v>
      </c>
      <c r="P15" s="174" t="str">
        <f>'1.  LRAMVA Summary'!J21</f>
        <v>"--Unused -- hide</v>
      </c>
      <c r="Q15" s="174" t="str">
        <f>'1.  LRAMVA Summary'!K21</f>
        <v>Total</v>
      </c>
      <c r="S15" s="26"/>
      <c r="T15" s="26"/>
    </row>
    <row r="16" spans="1:21" s="3" customFormat="1" ht="12.75">
      <c r="B16" s="215" t="s">
        <v>68</v>
      </c>
      <c r="C16" s="215">
        <v>1.47E-2</v>
      </c>
      <c r="D16" s="188"/>
      <c r="E16" s="176">
        <v>40544</v>
      </c>
      <c r="F16" s="221">
        <v>2011</v>
      </c>
      <c r="G16" s="177" t="s">
        <v>89</v>
      </c>
      <c r="H16" s="460">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8"/>
      <c r="Q16" s="178">
        <f>SUM(I16:P16)</f>
        <v>0</v>
      </c>
    </row>
    <row r="17" spans="2:17" s="3" customFormat="1" ht="12.75">
      <c r="B17" s="175" t="s">
        <v>69</v>
      </c>
      <c r="C17" s="175">
        <v>1.47E-2</v>
      </c>
      <c r="D17" s="188"/>
      <c r="E17" s="176">
        <v>40575</v>
      </c>
      <c r="F17" s="221">
        <v>2011</v>
      </c>
      <c r="G17" s="177" t="s">
        <v>89</v>
      </c>
      <c r="H17" s="460">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8"/>
      <c r="Q17" s="178">
        <f>SUM(I17:P17)</f>
        <v>0</v>
      </c>
    </row>
    <row r="18" spans="2:17" s="3" customFormat="1" ht="12.75">
      <c r="B18" s="175" t="s">
        <v>70</v>
      </c>
      <c r="C18" s="175">
        <v>1.47E-2</v>
      </c>
      <c r="D18" s="188"/>
      <c r="E18" s="176">
        <v>40603</v>
      </c>
      <c r="F18" s="221">
        <v>2011</v>
      </c>
      <c r="G18" s="177" t="s">
        <v>89</v>
      </c>
      <c r="H18" s="460">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8"/>
      <c r="Q18" s="178">
        <f t="shared" ref="Q18:Q27" si="1">SUM(I18:P18)</f>
        <v>0</v>
      </c>
    </row>
    <row r="19" spans="2:17" s="3" customFormat="1" ht="12.75">
      <c r="B19" s="175" t="s">
        <v>71</v>
      </c>
      <c r="C19" s="175">
        <v>1.47E-2</v>
      </c>
      <c r="D19" s="188"/>
      <c r="E19" s="180">
        <v>40634</v>
      </c>
      <c r="F19" s="221">
        <v>2011</v>
      </c>
      <c r="G19" s="181" t="s">
        <v>90</v>
      </c>
      <c r="H19" s="460">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3"/>
      <c r="Q19" s="183">
        <f t="shared" si="1"/>
        <v>0</v>
      </c>
    </row>
    <row r="20" spans="2:17" s="3" customFormat="1" ht="12.75">
      <c r="B20" s="175" t="s">
        <v>72</v>
      </c>
      <c r="C20" s="175">
        <v>1.47E-2</v>
      </c>
      <c r="D20" s="188"/>
      <c r="E20" s="180">
        <v>40664</v>
      </c>
      <c r="F20" s="221">
        <v>2011</v>
      </c>
      <c r="G20" s="181" t="s">
        <v>90</v>
      </c>
      <c r="H20" s="460">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3"/>
      <c r="Q20" s="183">
        <f t="shared" si="1"/>
        <v>0</v>
      </c>
    </row>
    <row r="21" spans="2:17" s="3" customFormat="1" ht="12.75">
      <c r="B21" s="175" t="s">
        <v>73</v>
      </c>
      <c r="C21" s="175">
        <v>1.47E-2</v>
      </c>
      <c r="D21" s="188"/>
      <c r="E21" s="180">
        <v>40695</v>
      </c>
      <c r="F21" s="221">
        <v>2011</v>
      </c>
      <c r="G21" s="181" t="s">
        <v>90</v>
      </c>
      <c r="H21" s="460">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3"/>
      <c r="Q21" s="183">
        <f t="shared" si="1"/>
        <v>0</v>
      </c>
    </row>
    <row r="22" spans="2:17" s="3" customFormat="1" ht="12.75">
      <c r="B22" s="175" t="s">
        <v>74</v>
      </c>
      <c r="C22" s="175">
        <v>1.47E-2</v>
      </c>
      <c r="D22" s="188"/>
      <c r="E22" s="180">
        <v>40725</v>
      </c>
      <c r="F22" s="221">
        <v>2011</v>
      </c>
      <c r="G22" s="181" t="s">
        <v>92</v>
      </c>
      <c r="H22" s="460">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3"/>
      <c r="Q22" s="183">
        <f t="shared" si="1"/>
        <v>0</v>
      </c>
    </row>
    <row r="23" spans="2:17" s="3" customFormat="1" ht="12.75">
      <c r="B23" s="175" t="s">
        <v>75</v>
      </c>
      <c r="C23" s="175">
        <v>1.47E-2</v>
      </c>
      <c r="D23" s="188"/>
      <c r="E23" s="180">
        <v>40756</v>
      </c>
      <c r="F23" s="221">
        <v>2011</v>
      </c>
      <c r="G23" s="181" t="s">
        <v>92</v>
      </c>
      <c r="H23" s="460">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3"/>
      <c r="Q23" s="183">
        <f t="shared" si="1"/>
        <v>0</v>
      </c>
    </row>
    <row r="24" spans="2:17" s="3" customFormat="1" ht="12.75">
      <c r="B24" s="175" t="s">
        <v>76</v>
      </c>
      <c r="C24" s="175">
        <v>1.47E-2</v>
      </c>
      <c r="D24" s="188"/>
      <c r="E24" s="180">
        <v>40787</v>
      </c>
      <c r="F24" s="221">
        <v>2011</v>
      </c>
      <c r="G24" s="181" t="s">
        <v>92</v>
      </c>
      <c r="H24" s="460">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3"/>
      <c r="Q24" s="183">
        <f t="shared" si="1"/>
        <v>0</v>
      </c>
    </row>
    <row r="25" spans="2:17" s="3" customFormat="1" ht="12.75">
      <c r="B25" s="175" t="s">
        <v>77</v>
      </c>
      <c r="C25" s="175">
        <v>1.47E-2</v>
      </c>
      <c r="D25" s="188"/>
      <c r="E25" s="180">
        <v>40817</v>
      </c>
      <c r="F25" s="221">
        <v>2011</v>
      </c>
      <c r="G25" s="181" t="s">
        <v>93</v>
      </c>
      <c r="H25" s="460">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3"/>
      <c r="Q25" s="183">
        <f t="shared" si="1"/>
        <v>0</v>
      </c>
    </row>
    <row r="26" spans="2:17" s="3" customFormat="1" ht="12.75">
      <c r="B26" s="175" t="s">
        <v>78</v>
      </c>
      <c r="C26" s="175">
        <v>1.47E-2</v>
      </c>
      <c r="D26" s="188"/>
      <c r="E26" s="180">
        <v>40848</v>
      </c>
      <c r="F26" s="221">
        <v>2011</v>
      </c>
      <c r="G26" s="181" t="s">
        <v>93</v>
      </c>
      <c r="H26" s="460">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3"/>
      <c r="Q26" s="183">
        <f t="shared" si="1"/>
        <v>0</v>
      </c>
    </row>
    <row r="27" spans="2:17" s="3" customFormat="1" ht="12.75">
      <c r="B27" s="175" t="s">
        <v>79</v>
      </c>
      <c r="C27" s="175">
        <v>1.47E-2</v>
      </c>
      <c r="D27" s="188"/>
      <c r="E27" s="180">
        <v>40878</v>
      </c>
      <c r="F27" s="221">
        <v>2011</v>
      </c>
      <c r="G27" s="181" t="s">
        <v>93</v>
      </c>
      <c r="H27" s="460">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3"/>
      <c r="Q27" s="183">
        <f t="shared" si="1"/>
        <v>0</v>
      </c>
    </row>
    <row r="28" spans="2:17" s="3" customFormat="1" ht="13.5" thickBot="1">
      <c r="B28" s="175" t="s">
        <v>80</v>
      </c>
      <c r="C28" s="175">
        <v>1.47E-2</v>
      </c>
      <c r="D28" s="188"/>
      <c r="E28" s="192" t="s">
        <v>376</v>
      </c>
      <c r="F28" s="192"/>
      <c r="G28" s="193"/>
      <c r="H28" s="461"/>
      <c r="I28" s="194">
        <f>SUM(I16:I27)</f>
        <v>0</v>
      </c>
      <c r="J28" s="194">
        <f t="shared" ref="J28:P28" si="5">SUM(J16:J27)</f>
        <v>0</v>
      </c>
      <c r="K28" s="194">
        <f t="shared" si="5"/>
        <v>0</v>
      </c>
      <c r="L28" s="194">
        <f t="shared" si="5"/>
        <v>0</v>
      </c>
      <c r="M28" s="194">
        <f t="shared" si="5"/>
        <v>0</v>
      </c>
      <c r="N28" s="194">
        <f t="shared" si="5"/>
        <v>0</v>
      </c>
      <c r="O28" s="194">
        <f t="shared" si="5"/>
        <v>0</v>
      </c>
      <c r="P28" s="194">
        <f t="shared" si="5"/>
        <v>0</v>
      </c>
      <c r="Q28" s="194">
        <f>SUM(Q16:Q27)</f>
        <v>0</v>
      </c>
    </row>
    <row r="29" spans="2:17" s="3" customFormat="1" ht="13.5" thickTop="1">
      <c r="B29" s="175" t="s">
        <v>81</v>
      </c>
      <c r="C29" s="175">
        <v>1.47E-2</v>
      </c>
      <c r="D29" s="188"/>
      <c r="E29" s="222" t="s">
        <v>91</v>
      </c>
      <c r="F29" s="222"/>
      <c r="G29" s="223"/>
      <c r="H29" s="462"/>
      <c r="I29" s="224"/>
      <c r="J29" s="224"/>
      <c r="K29" s="224"/>
      <c r="L29" s="224"/>
      <c r="M29" s="224"/>
      <c r="N29" s="224"/>
      <c r="O29" s="224"/>
      <c r="P29" s="224"/>
      <c r="Q29" s="225"/>
    </row>
    <row r="30" spans="2:17" s="3" customFormat="1" ht="12.75">
      <c r="B30" s="175" t="s">
        <v>82</v>
      </c>
      <c r="C30" s="175">
        <v>1.47E-2</v>
      </c>
      <c r="D30" s="188"/>
      <c r="E30" s="189" t="s">
        <v>383</v>
      </c>
      <c r="F30" s="189"/>
      <c r="G30" s="190"/>
      <c r="H30" s="463"/>
      <c r="I30" s="191">
        <f>I28+I29</f>
        <v>0</v>
      </c>
      <c r="J30" s="191">
        <f t="shared" ref="J30:M30" si="6">J28+J29</f>
        <v>0</v>
      </c>
      <c r="K30" s="191">
        <f t="shared" si="6"/>
        <v>0</v>
      </c>
      <c r="L30" s="191">
        <f t="shared" si="6"/>
        <v>0</v>
      </c>
      <c r="M30" s="191">
        <f t="shared" si="6"/>
        <v>0</v>
      </c>
      <c r="N30" s="191">
        <f>N28+N29</f>
        <v>0</v>
      </c>
      <c r="O30" s="191">
        <f>O28+O29</f>
        <v>0</v>
      </c>
      <c r="P30" s="191"/>
      <c r="Q30" s="191">
        <f>Q28+Q29</f>
        <v>0</v>
      </c>
    </row>
    <row r="31" spans="2:17" s="3" customFormat="1" ht="12.75">
      <c r="B31" s="175" t="s">
        <v>83</v>
      </c>
      <c r="C31" s="175">
        <v>1.47E-2</v>
      </c>
      <c r="D31" s="188"/>
      <c r="E31" s="180">
        <v>40909</v>
      </c>
      <c r="F31" s="180" t="s">
        <v>363</v>
      </c>
      <c r="G31" s="181" t="s">
        <v>89</v>
      </c>
      <c r="H31" s="464">
        <f t="shared" ref="H31:H33" si="7">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3"/>
      <c r="Q31" s="183">
        <f t="shared" ref="Q31:Q42" si="8">SUM(I31:P31)</f>
        <v>0</v>
      </c>
    </row>
    <row r="32" spans="2:17" s="3" customFormat="1" ht="12.75">
      <c r="B32" s="175" t="s">
        <v>84</v>
      </c>
      <c r="C32" s="175">
        <v>1.47E-2</v>
      </c>
      <c r="D32" s="188"/>
      <c r="E32" s="180">
        <v>40940</v>
      </c>
      <c r="F32" s="180" t="s">
        <v>363</v>
      </c>
      <c r="G32" s="181" t="s">
        <v>89</v>
      </c>
      <c r="H32" s="464">
        <f t="shared" si="7"/>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3"/>
      <c r="Q32" s="183">
        <f t="shared" si="8"/>
        <v>0</v>
      </c>
    </row>
    <row r="33" spans="2:17" s="3" customFormat="1" ht="12.75">
      <c r="B33" s="175" t="s">
        <v>85</v>
      </c>
      <c r="C33" s="175">
        <v>1.0999999999999999E-2</v>
      </c>
      <c r="D33" s="188"/>
      <c r="E33" s="180">
        <v>40969</v>
      </c>
      <c r="F33" s="180" t="s">
        <v>363</v>
      </c>
      <c r="G33" s="181" t="s">
        <v>89</v>
      </c>
      <c r="H33" s="464">
        <f t="shared" si="7"/>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3"/>
      <c r="Q33" s="183">
        <f t="shared" si="8"/>
        <v>0</v>
      </c>
    </row>
    <row r="34" spans="2:17" s="3" customFormat="1" ht="12.75">
      <c r="B34" s="175" t="s">
        <v>361</v>
      </c>
      <c r="C34" s="175">
        <v>1.0999999999999999E-2</v>
      </c>
      <c r="D34" s="188"/>
      <c r="E34" s="180">
        <v>41000</v>
      </c>
      <c r="F34" s="180" t="s">
        <v>363</v>
      </c>
      <c r="G34" s="181" t="s">
        <v>90</v>
      </c>
      <c r="H34" s="465">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3"/>
      <c r="Q34" s="183">
        <f t="shared" si="8"/>
        <v>0</v>
      </c>
    </row>
    <row r="35" spans="2:17" s="3" customFormat="1" ht="12.75">
      <c r="B35" s="175" t="s">
        <v>362</v>
      </c>
      <c r="C35" s="175">
        <v>1.0999999999999999E-2</v>
      </c>
      <c r="D35" s="188"/>
      <c r="E35" s="180">
        <v>41030</v>
      </c>
      <c r="F35" s="180" t="s">
        <v>363</v>
      </c>
      <c r="G35" s="181" t="s">
        <v>90</v>
      </c>
      <c r="H35" s="464">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3"/>
      <c r="Q35" s="183">
        <f t="shared" si="8"/>
        <v>0</v>
      </c>
    </row>
    <row r="36" spans="2:17" s="3" customFormat="1" ht="12.75">
      <c r="B36" s="175" t="s">
        <v>116</v>
      </c>
      <c r="C36" s="175">
        <v>1.0999999999999999E-2</v>
      </c>
      <c r="D36" s="188"/>
      <c r="E36" s="180">
        <v>41061</v>
      </c>
      <c r="F36" s="180" t="s">
        <v>363</v>
      </c>
      <c r="G36" s="181" t="s">
        <v>90</v>
      </c>
      <c r="H36" s="464">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3"/>
      <c r="Q36" s="183">
        <f t="shared" si="8"/>
        <v>0</v>
      </c>
    </row>
    <row r="37" spans="2:17" s="3" customFormat="1" ht="12.75">
      <c r="B37" s="175" t="s">
        <v>117</v>
      </c>
      <c r="C37" s="175">
        <v>1.0999999999999999E-2</v>
      </c>
      <c r="D37" s="188"/>
      <c r="E37" s="180">
        <v>41091</v>
      </c>
      <c r="F37" s="180" t="s">
        <v>363</v>
      </c>
      <c r="G37" s="181" t="s">
        <v>92</v>
      </c>
      <c r="H37" s="465">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3"/>
      <c r="Q37" s="183">
        <f t="shared" si="8"/>
        <v>0</v>
      </c>
    </row>
    <row r="38" spans="2:17" s="3" customFormat="1" ht="12.75">
      <c r="B38" s="175" t="s">
        <v>118</v>
      </c>
      <c r="C38" s="175">
        <v>1.0999999999999999E-2</v>
      </c>
      <c r="D38" s="188"/>
      <c r="E38" s="180">
        <v>41122</v>
      </c>
      <c r="F38" s="180" t="s">
        <v>363</v>
      </c>
      <c r="G38" s="181" t="s">
        <v>92</v>
      </c>
      <c r="H38" s="464">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3"/>
      <c r="Q38" s="183">
        <f t="shared" si="8"/>
        <v>0</v>
      </c>
    </row>
    <row r="39" spans="2:17" s="3" customFormat="1" ht="12.75">
      <c r="B39" s="175" t="s">
        <v>119</v>
      </c>
      <c r="C39" s="219">
        <v>1.0999999999999999E-2</v>
      </c>
      <c r="D39" s="188"/>
      <c r="E39" s="180">
        <v>41153</v>
      </c>
      <c r="F39" s="180" t="s">
        <v>363</v>
      </c>
      <c r="G39" s="181" t="s">
        <v>92</v>
      </c>
      <c r="H39" s="464">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3"/>
      <c r="Q39" s="183">
        <f t="shared" si="8"/>
        <v>0</v>
      </c>
    </row>
    <row r="40" spans="2:17" s="3" customFormat="1" ht="12.75">
      <c r="B40" s="175" t="s">
        <v>120</v>
      </c>
      <c r="C40" s="219">
        <f>C39</f>
        <v>1.0999999999999999E-2</v>
      </c>
      <c r="D40" s="188"/>
      <c r="E40" s="180">
        <v>41183</v>
      </c>
      <c r="F40" s="180" t="s">
        <v>363</v>
      </c>
      <c r="G40" s="181" t="s">
        <v>93</v>
      </c>
      <c r="H40" s="465">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3"/>
      <c r="Q40" s="183">
        <f t="shared" si="8"/>
        <v>0</v>
      </c>
    </row>
    <row r="41" spans="2:17" s="3" customFormat="1" ht="12.75">
      <c r="B41" s="175" t="s">
        <v>121</v>
      </c>
      <c r="C41" s="219">
        <f>C40</f>
        <v>1.0999999999999999E-2</v>
      </c>
      <c r="D41" s="188"/>
      <c r="E41" s="180">
        <v>41214</v>
      </c>
      <c r="F41" s="180" t="s">
        <v>363</v>
      </c>
      <c r="G41" s="181" t="s">
        <v>93</v>
      </c>
      <c r="H41" s="464">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3"/>
      <c r="Q41" s="183">
        <f t="shared" si="8"/>
        <v>0</v>
      </c>
    </row>
    <row r="42" spans="2:17" s="3" customFormat="1" ht="12.75">
      <c r="B42" s="175" t="s">
        <v>122</v>
      </c>
      <c r="C42" s="219"/>
      <c r="D42" s="188"/>
      <c r="E42" s="180">
        <v>41244</v>
      </c>
      <c r="F42" s="180" t="s">
        <v>363</v>
      </c>
      <c r="G42" s="181" t="s">
        <v>93</v>
      </c>
      <c r="H42" s="464">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3"/>
      <c r="Q42" s="183">
        <f t="shared" si="8"/>
        <v>0</v>
      </c>
    </row>
    <row r="43" spans="2:17" s="3" customFormat="1" ht="13.5" thickBot="1">
      <c r="B43" s="175" t="s">
        <v>123</v>
      </c>
      <c r="C43" s="219"/>
      <c r="D43" s="188"/>
      <c r="E43" s="192" t="s">
        <v>377</v>
      </c>
      <c r="F43" s="192"/>
      <c r="G43" s="193"/>
      <c r="H43" s="466"/>
      <c r="I43" s="194">
        <f>SUM(I30:I42)</f>
        <v>0</v>
      </c>
      <c r="J43" s="194">
        <f t="shared" ref="J43:P43" si="9">SUM(J30:J42)</f>
        <v>0</v>
      </c>
      <c r="K43" s="194">
        <f t="shared" si="9"/>
        <v>0</v>
      </c>
      <c r="L43" s="194">
        <f t="shared" si="9"/>
        <v>0</v>
      </c>
      <c r="M43" s="194">
        <f t="shared" si="9"/>
        <v>0</v>
      </c>
      <c r="N43" s="194">
        <f t="shared" si="9"/>
        <v>0</v>
      </c>
      <c r="O43" s="194">
        <f t="shared" si="9"/>
        <v>0</v>
      </c>
      <c r="P43" s="194">
        <f t="shared" si="9"/>
        <v>0</v>
      </c>
      <c r="Q43" s="194">
        <f>SUM(Q30:Q42)</f>
        <v>0</v>
      </c>
    </row>
    <row r="44" spans="2:17" s="3" customFormat="1" ht="13.5" thickTop="1">
      <c r="B44" s="175" t="s">
        <v>124</v>
      </c>
      <c r="C44" s="219"/>
      <c r="D44" s="188"/>
      <c r="E44" s="222" t="s">
        <v>91</v>
      </c>
      <c r="F44" s="222"/>
      <c r="G44" s="223"/>
      <c r="H44" s="462"/>
      <c r="I44" s="224"/>
      <c r="J44" s="224"/>
      <c r="K44" s="224"/>
      <c r="L44" s="224"/>
      <c r="M44" s="224"/>
      <c r="N44" s="224"/>
      <c r="O44" s="224"/>
      <c r="P44" s="224"/>
      <c r="Q44" s="225"/>
    </row>
    <row r="45" spans="2:17" s="3" customFormat="1" ht="12.75">
      <c r="B45" s="175" t="s">
        <v>125</v>
      </c>
      <c r="C45" s="219"/>
      <c r="D45" s="188"/>
      <c r="E45" s="189" t="s">
        <v>384</v>
      </c>
      <c r="F45" s="189"/>
      <c r="G45" s="190"/>
      <c r="H45" s="463"/>
      <c r="I45" s="191">
        <f t="shared" ref="I45:P45" si="10">I43+I44</f>
        <v>0</v>
      </c>
      <c r="J45" s="191">
        <f t="shared" si="10"/>
        <v>0</v>
      </c>
      <c r="K45" s="191">
        <f t="shared" si="10"/>
        <v>0</v>
      </c>
      <c r="L45" s="191">
        <f t="shared" si="10"/>
        <v>0</v>
      </c>
      <c r="M45" s="191">
        <f t="shared" si="10"/>
        <v>0</v>
      </c>
      <c r="N45" s="191">
        <f t="shared" si="10"/>
        <v>0</v>
      </c>
      <c r="O45" s="191">
        <f t="shared" si="10"/>
        <v>0</v>
      </c>
      <c r="P45" s="191">
        <f t="shared" si="10"/>
        <v>0</v>
      </c>
      <c r="Q45" s="191">
        <f>Q43+Q44</f>
        <v>0</v>
      </c>
    </row>
    <row r="46" spans="2:17" s="3" customFormat="1" ht="12.75">
      <c r="B46" s="175" t="s">
        <v>126</v>
      </c>
      <c r="C46" s="219"/>
      <c r="D46" s="188"/>
      <c r="E46" s="180">
        <v>41275</v>
      </c>
      <c r="F46" s="180" t="s">
        <v>364</v>
      </c>
      <c r="G46" s="181" t="s">
        <v>89</v>
      </c>
      <c r="H46" s="465">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3"/>
      <c r="Q46" s="183">
        <f t="shared" ref="Q46:Q57" si="11">SUM(I46:P46)</f>
        <v>0</v>
      </c>
    </row>
    <row r="47" spans="2:17" s="3" customFormat="1" ht="12.75">
      <c r="B47" s="175" t="s">
        <v>127</v>
      </c>
      <c r="C47" s="219"/>
      <c r="D47" s="188"/>
      <c r="E47" s="180">
        <v>41306</v>
      </c>
      <c r="F47" s="180" t="s">
        <v>364</v>
      </c>
      <c r="G47" s="181" t="s">
        <v>89</v>
      </c>
      <c r="H47" s="464">
        <f t="shared" ref="H47:H48" si="12">C$24/12</f>
        <v>1.225E-3</v>
      </c>
      <c r="I47" s="182">
        <f>(SUM('1.  LRAMVA Summary'!C$22:C$27)+SUM('1.  LRAMVA Summary'!C$28:C$29)*(MONTH($E47)-1)/12)*$H47</f>
        <v>0</v>
      </c>
      <c r="J47" s="182">
        <f>(SUM('1.  LRAMVA Summary'!D$22:D$27)+SUM('1.  LRAMVA Summary'!D$28:D$29)*(MONTH($E47)-1)/12)*$H47</f>
        <v>0</v>
      </c>
      <c r="K47" s="182">
        <f>(SUM('1.  LRAMVA Summary'!E$22:E$27)+SUM('1.  LRAMVA Summary'!E$28:E$29)*(MONTH($E47)-1)/12)*$H47</f>
        <v>0</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3"/>
      <c r="Q47" s="183">
        <f t="shared" si="11"/>
        <v>0</v>
      </c>
    </row>
    <row r="48" spans="2:17" s="3" customFormat="1" ht="12.75">
      <c r="B48" s="175" t="s">
        <v>128</v>
      </c>
      <c r="C48" s="219"/>
      <c r="D48" s="188"/>
      <c r="E48" s="180">
        <v>41334</v>
      </c>
      <c r="F48" s="180" t="s">
        <v>364</v>
      </c>
      <c r="G48" s="181" t="s">
        <v>89</v>
      </c>
      <c r="H48" s="464">
        <f t="shared" si="12"/>
        <v>1.225E-3</v>
      </c>
      <c r="I48" s="182">
        <f>(SUM('1.  LRAMVA Summary'!C$22:C$27)+SUM('1.  LRAMVA Summary'!C$28:C$29)*(MONTH($E48)-1)/12)*$H48</f>
        <v>0</v>
      </c>
      <c r="J48" s="182">
        <f>(SUM('1.  LRAMVA Summary'!D$22:D$27)+SUM('1.  LRAMVA Summary'!D$28:D$29)*(MONTH($E48)-1)/12)*$H48</f>
        <v>0</v>
      </c>
      <c r="K48" s="182">
        <f>(SUM('1.  LRAMVA Summary'!E$22:E$27)+SUM('1.  LRAMVA Summary'!E$28:E$29)*(MONTH($E48)-1)/12)*$H48</f>
        <v>0</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3"/>
      <c r="Q48" s="183">
        <f t="shared" si="11"/>
        <v>0</v>
      </c>
    </row>
    <row r="49" spans="1:21" s="3" customFormat="1" ht="12.75">
      <c r="B49" s="175" t="s">
        <v>129</v>
      </c>
      <c r="C49" s="219"/>
      <c r="D49" s="188"/>
      <c r="E49" s="180">
        <v>41365</v>
      </c>
      <c r="F49" s="180" t="s">
        <v>364</v>
      </c>
      <c r="G49" s="181" t="s">
        <v>90</v>
      </c>
      <c r="H49" s="465">
        <f>C$25/12</f>
        <v>1.225E-3</v>
      </c>
      <c r="I49" s="182">
        <f>(SUM('1.  LRAMVA Summary'!C$22:C$27)+SUM('1.  LRAMVA Summary'!C$28:C$29)*(MONTH($E49)-1)/12)*$H49</f>
        <v>0</v>
      </c>
      <c r="J49" s="182">
        <f>(SUM('1.  LRAMVA Summary'!D$22:D$27)+SUM('1.  LRAMVA Summary'!D$28:D$29)*(MONTH($E49)-1)/12)*$H49</f>
        <v>0</v>
      </c>
      <c r="K49" s="182">
        <f>(SUM('1.  LRAMVA Summary'!E$22:E$27)+SUM('1.  LRAMVA Summary'!E$28:E$29)*(MONTH($E49)-1)/12)*$H49</f>
        <v>0</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3"/>
      <c r="Q49" s="183">
        <f t="shared" si="11"/>
        <v>0</v>
      </c>
    </row>
    <row r="50" spans="1:21" s="3" customFormat="1" ht="12.75">
      <c r="B50" s="175" t="s">
        <v>130</v>
      </c>
      <c r="C50" s="219"/>
      <c r="D50" s="188"/>
      <c r="E50" s="180">
        <v>41395</v>
      </c>
      <c r="F50" s="180" t="s">
        <v>364</v>
      </c>
      <c r="G50" s="181" t="s">
        <v>90</v>
      </c>
      <c r="H50" s="464">
        <f t="shared" ref="H50:H51" si="13">C$25/12</f>
        <v>1.225E-3</v>
      </c>
      <c r="I50" s="182">
        <f>(SUM('1.  LRAMVA Summary'!C$22:C$27)+SUM('1.  LRAMVA Summary'!C$28:C$29)*(MONTH($E50)-1)/12)*$H50</f>
        <v>0</v>
      </c>
      <c r="J50" s="182">
        <f>(SUM('1.  LRAMVA Summary'!D$22:D$27)+SUM('1.  LRAMVA Summary'!D$28:D$29)*(MONTH($E50)-1)/12)*$H50</f>
        <v>0</v>
      </c>
      <c r="K50" s="182">
        <f>(SUM('1.  LRAMVA Summary'!E$22:E$27)+SUM('1.  LRAMVA Summary'!E$28:E$29)*(MONTH($E50)-1)/12)*$H50</f>
        <v>0</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3"/>
      <c r="Q50" s="183">
        <f t="shared" si="11"/>
        <v>0</v>
      </c>
    </row>
    <row r="51" spans="1:21" s="3" customFormat="1" ht="12.75">
      <c r="B51" s="175" t="s">
        <v>131</v>
      </c>
      <c r="C51" s="219"/>
      <c r="D51" s="188"/>
      <c r="E51" s="180">
        <v>41426</v>
      </c>
      <c r="F51" s="180" t="s">
        <v>364</v>
      </c>
      <c r="G51" s="181" t="s">
        <v>90</v>
      </c>
      <c r="H51" s="464">
        <f t="shared" si="13"/>
        <v>1.225E-3</v>
      </c>
      <c r="I51" s="182">
        <f>(SUM('1.  LRAMVA Summary'!C$22:C$27)+SUM('1.  LRAMVA Summary'!C$28:C$29)*(MONTH($E51)-1)/12)*$H51</f>
        <v>0</v>
      </c>
      <c r="J51" s="182">
        <f>(SUM('1.  LRAMVA Summary'!D$22:D$27)+SUM('1.  LRAMVA Summary'!D$28:D$29)*(MONTH($E51)-1)/12)*$H51</f>
        <v>0</v>
      </c>
      <c r="K51" s="182">
        <f>(SUM('1.  LRAMVA Summary'!E$22:E$27)+SUM('1.  LRAMVA Summary'!E$28:E$29)*(MONTH($E51)-1)/12)*$H51</f>
        <v>0</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3"/>
      <c r="Q51" s="183">
        <f t="shared" si="11"/>
        <v>0</v>
      </c>
    </row>
    <row r="52" spans="1:21" s="3" customFormat="1" ht="12.75">
      <c r="B52" s="175" t="s">
        <v>132</v>
      </c>
      <c r="C52" s="219"/>
      <c r="D52" s="188"/>
      <c r="E52" s="180">
        <v>41456</v>
      </c>
      <c r="F52" s="180" t="s">
        <v>364</v>
      </c>
      <c r="G52" s="181" t="s">
        <v>92</v>
      </c>
      <c r="H52" s="465">
        <f>C$26/12</f>
        <v>1.225E-3</v>
      </c>
      <c r="I52" s="182">
        <f>(SUM('1.  LRAMVA Summary'!C$22:C$27)+SUM('1.  LRAMVA Summary'!C$28:C$29)*(MONTH($E52)-1)/12)*$H52</f>
        <v>0</v>
      </c>
      <c r="J52" s="182">
        <f>(SUM('1.  LRAMVA Summary'!D$22:D$27)+SUM('1.  LRAMVA Summary'!D$28:D$29)*(MONTH($E52)-1)/12)*$H52</f>
        <v>0</v>
      </c>
      <c r="K52" s="182">
        <f>(SUM('1.  LRAMVA Summary'!E$22:E$27)+SUM('1.  LRAMVA Summary'!E$28:E$29)*(MONTH($E52)-1)/12)*$H52</f>
        <v>0</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3"/>
      <c r="Q52" s="183">
        <f t="shared" si="11"/>
        <v>0</v>
      </c>
    </row>
    <row r="53" spans="1:21" s="3" customFormat="1" ht="12.75">
      <c r="B53" s="175" t="s">
        <v>134</v>
      </c>
      <c r="C53" s="219"/>
      <c r="D53" s="188"/>
      <c r="E53" s="180">
        <v>41487</v>
      </c>
      <c r="F53" s="180" t="s">
        <v>364</v>
      </c>
      <c r="G53" s="181" t="s">
        <v>92</v>
      </c>
      <c r="H53" s="464">
        <f t="shared" ref="H53:H54" si="14">C$26/12</f>
        <v>1.225E-3</v>
      </c>
      <c r="I53" s="182">
        <f>(SUM('1.  LRAMVA Summary'!C$22:C$27)+SUM('1.  LRAMVA Summary'!C$28:C$29)*(MONTH($E53)-1)/12)*$H53</f>
        <v>0</v>
      </c>
      <c r="J53" s="182">
        <f>(SUM('1.  LRAMVA Summary'!D$22:D$27)+SUM('1.  LRAMVA Summary'!D$28:D$29)*(MONTH($E53)-1)/12)*$H53</f>
        <v>0</v>
      </c>
      <c r="K53" s="182">
        <f>(SUM('1.  LRAMVA Summary'!E$22:E$27)+SUM('1.  LRAMVA Summary'!E$28:E$29)*(MONTH($E53)-1)/12)*$H53</f>
        <v>0</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3"/>
      <c r="Q53" s="183">
        <f t="shared" si="11"/>
        <v>0</v>
      </c>
    </row>
    <row r="54" spans="1:21" s="3" customFormat="1" ht="12.75">
      <c r="B54" s="175" t="s">
        <v>133</v>
      </c>
      <c r="C54" s="219"/>
      <c r="D54" s="188"/>
      <c r="E54" s="180">
        <v>41518</v>
      </c>
      <c r="F54" s="180" t="s">
        <v>364</v>
      </c>
      <c r="G54" s="181" t="s">
        <v>92</v>
      </c>
      <c r="H54" s="464">
        <f t="shared" si="14"/>
        <v>1.225E-3</v>
      </c>
      <c r="I54" s="182">
        <f>(SUM('1.  LRAMVA Summary'!C$22:C$27)+SUM('1.  LRAMVA Summary'!C$28:C$29)*(MONTH($E54)-1)/12)*$H54</f>
        <v>0</v>
      </c>
      <c r="J54" s="182">
        <f>(SUM('1.  LRAMVA Summary'!D$22:D$27)+SUM('1.  LRAMVA Summary'!D$28:D$29)*(MONTH($E54)-1)/12)*$H54</f>
        <v>0</v>
      </c>
      <c r="K54" s="182">
        <f>(SUM('1.  LRAMVA Summary'!E$22:E$27)+SUM('1.  LRAMVA Summary'!E$28:E$29)*(MONTH($E54)-1)/12)*$H54</f>
        <v>0</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3"/>
      <c r="Q54" s="183">
        <f t="shared" si="11"/>
        <v>0</v>
      </c>
    </row>
    <row r="55" spans="1:21" s="3" customFormat="1" ht="12.75">
      <c r="B55" s="216" t="s">
        <v>135</v>
      </c>
      <c r="C55" s="220"/>
      <c r="D55" s="188"/>
      <c r="E55" s="180">
        <v>41548</v>
      </c>
      <c r="F55" s="180" t="s">
        <v>364</v>
      </c>
      <c r="G55" s="181" t="s">
        <v>93</v>
      </c>
      <c r="H55" s="465">
        <f>C$27/12</f>
        <v>1.225E-3</v>
      </c>
      <c r="I55" s="182">
        <f>(SUM('1.  LRAMVA Summary'!C$22:C$27)+SUM('1.  LRAMVA Summary'!C$28:C$29)*(MONTH($E55)-1)/12)*$H55</f>
        <v>0</v>
      </c>
      <c r="J55" s="182">
        <f>(SUM('1.  LRAMVA Summary'!D$22:D$27)+SUM('1.  LRAMVA Summary'!D$28:D$29)*(MONTH($E55)-1)/12)*$H55</f>
        <v>0</v>
      </c>
      <c r="K55" s="182">
        <f>(SUM('1.  LRAMVA Summary'!E$22:E$27)+SUM('1.  LRAMVA Summary'!E$28:E$29)*(MONTH($E55)-1)/12)*$H55</f>
        <v>0</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3"/>
      <c r="Q55" s="183">
        <f t="shared" si="11"/>
        <v>0</v>
      </c>
    </row>
    <row r="56" spans="1:21" s="3" customFormat="1" ht="12.75">
      <c r="D56" s="188"/>
      <c r="E56" s="180">
        <v>41579</v>
      </c>
      <c r="F56" s="180" t="s">
        <v>364</v>
      </c>
      <c r="G56" s="181" t="s">
        <v>93</v>
      </c>
      <c r="H56" s="464">
        <f t="shared" ref="H56:H57" si="15">C$27/12</f>
        <v>1.225E-3</v>
      </c>
      <c r="I56" s="182">
        <f>(SUM('1.  LRAMVA Summary'!C$22:C$27)+SUM('1.  LRAMVA Summary'!C$28:C$29)*(MONTH($E56)-1)/12)*$H56</f>
        <v>0</v>
      </c>
      <c r="J56" s="182">
        <f>(SUM('1.  LRAMVA Summary'!D$22:D$27)+SUM('1.  LRAMVA Summary'!D$28:D$29)*(MONTH($E56)-1)/12)*$H56</f>
        <v>0</v>
      </c>
      <c r="K56" s="182">
        <f>(SUM('1.  LRAMVA Summary'!E$22:E$27)+SUM('1.  LRAMVA Summary'!E$28:E$29)*(MONTH($E56)-1)/12)*$H56</f>
        <v>0</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3"/>
      <c r="Q56" s="183">
        <f t="shared" si="11"/>
        <v>0</v>
      </c>
    </row>
    <row r="57" spans="1:21" s="3" customFormat="1" ht="14.25">
      <c r="B57" s="226" t="s">
        <v>367</v>
      </c>
      <c r="C57" s="4"/>
      <c r="D57" s="188"/>
      <c r="E57" s="180">
        <v>41609</v>
      </c>
      <c r="F57" s="180" t="s">
        <v>364</v>
      </c>
      <c r="G57" s="181" t="s">
        <v>93</v>
      </c>
      <c r="H57" s="464">
        <f t="shared" si="15"/>
        <v>1.225E-3</v>
      </c>
      <c r="I57" s="182">
        <f>(SUM('1.  LRAMVA Summary'!C$22:C$27)+SUM('1.  LRAMVA Summary'!C$28:C$29)*(MONTH($E57)-1)/12)*$H57</f>
        <v>0</v>
      </c>
      <c r="J57" s="182">
        <f>(SUM('1.  LRAMVA Summary'!D$22:D$27)+SUM('1.  LRAMVA Summary'!D$28:D$29)*(MONTH($E57)-1)/12)*$H57</f>
        <v>0</v>
      </c>
      <c r="K57" s="182">
        <f>(SUM('1.  LRAMVA Summary'!E$22:E$27)+SUM('1.  LRAMVA Summary'!E$28:E$29)*(MONTH($E57)-1)/12)*$H57</f>
        <v>0</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3"/>
      <c r="Q57" s="183">
        <f t="shared" si="11"/>
        <v>0</v>
      </c>
    </row>
    <row r="58" spans="1:21" s="3" customFormat="1" ht="13.5" thickBot="1">
      <c r="B58" s="4"/>
      <c r="C58" s="4"/>
      <c r="D58" s="188"/>
      <c r="E58" s="192" t="s">
        <v>378</v>
      </c>
      <c r="F58" s="192"/>
      <c r="G58" s="193"/>
      <c r="H58" s="461"/>
      <c r="I58" s="194">
        <f>SUM(I45:I57)</f>
        <v>0</v>
      </c>
      <c r="J58" s="194">
        <f t="shared" ref="J58:P58" si="16">SUM(J45:J57)</f>
        <v>0</v>
      </c>
      <c r="K58" s="194">
        <f t="shared" si="16"/>
        <v>0</v>
      </c>
      <c r="L58" s="194">
        <f t="shared" si="16"/>
        <v>0</v>
      </c>
      <c r="M58" s="194">
        <f t="shared" si="16"/>
        <v>0</v>
      </c>
      <c r="N58" s="194">
        <f t="shared" si="16"/>
        <v>0</v>
      </c>
      <c r="O58" s="194">
        <f t="shared" si="16"/>
        <v>0</v>
      </c>
      <c r="P58" s="194">
        <f t="shared" si="16"/>
        <v>0</v>
      </c>
      <c r="Q58" s="194">
        <f>SUM(Q45:Q57)</f>
        <v>0</v>
      </c>
    </row>
    <row r="59" spans="1:21" s="3" customFormat="1" ht="13.5" thickTop="1">
      <c r="D59" s="188"/>
      <c r="E59" s="222" t="s">
        <v>91</v>
      </c>
      <c r="F59" s="222"/>
      <c r="G59" s="223"/>
      <c r="H59" s="462"/>
      <c r="I59" s="224"/>
      <c r="J59" s="224"/>
      <c r="K59" s="224"/>
      <c r="L59" s="224"/>
      <c r="M59" s="224"/>
      <c r="N59" s="224"/>
      <c r="O59" s="224"/>
      <c r="P59" s="224"/>
      <c r="Q59" s="225"/>
    </row>
    <row r="60" spans="1:21" s="3" customFormat="1" ht="12.75">
      <c r="D60" s="188"/>
      <c r="E60" s="189" t="s">
        <v>385</v>
      </c>
      <c r="F60" s="189"/>
      <c r="G60" s="190"/>
      <c r="H60" s="463"/>
      <c r="I60" s="191">
        <f t="shared" ref="I60:Q60" si="17">I58+I59</f>
        <v>0</v>
      </c>
      <c r="J60" s="191">
        <f t="shared" si="17"/>
        <v>0</v>
      </c>
      <c r="K60" s="191">
        <f t="shared" si="17"/>
        <v>0</v>
      </c>
      <c r="L60" s="191">
        <f t="shared" si="17"/>
        <v>0</v>
      </c>
      <c r="M60" s="191">
        <f t="shared" si="17"/>
        <v>0</v>
      </c>
      <c r="N60" s="191">
        <f t="shared" si="17"/>
        <v>0</v>
      </c>
      <c r="O60" s="191">
        <f t="shared" si="17"/>
        <v>0</v>
      </c>
      <c r="P60" s="191">
        <f t="shared" si="17"/>
        <v>0</v>
      </c>
      <c r="Q60" s="191">
        <f t="shared" si="17"/>
        <v>0</v>
      </c>
    </row>
    <row r="61" spans="1:21" s="3" customFormat="1" ht="12.75">
      <c r="D61" s="188"/>
      <c r="E61" s="180">
        <v>41640</v>
      </c>
      <c r="F61" s="180" t="s">
        <v>365</v>
      </c>
      <c r="G61" s="181" t="s">
        <v>89</v>
      </c>
      <c r="H61" s="465">
        <f>C$28/12</f>
        <v>1.225E-3</v>
      </c>
      <c r="I61" s="182">
        <f>(SUM('1.  LRAMVA Summary'!C$22:C$30)+SUM('1.  LRAMVA Summary'!C$31:C$32)*(MONTH($E61)-1)/12)*$H61</f>
        <v>0</v>
      </c>
      <c r="J61" s="182">
        <f>(SUM('1.  LRAMVA Summary'!D$22:D$30)+SUM('1.  LRAMVA Summary'!D$31:D$32)*(MONTH($E61)-1)/12)*$H61</f>
        <v>0</v>
      </c>
      <c r="K61" s="182">
        <f>(SUM('1.  LRAMVA Summary'!E$22:E$30)+SUM('1.  LRAMVA Summary'!E$31:E$32)*(MONTH($E61)-1)/12)*$H61</f>
        <v>0</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3"/>
      <c r="Q61" s="183">
        <f t="shared" ref="Q61:Q72" si="18">SUM(I61:P61)</f>
        <v>0</v>
      </c>
    </row>
    <row r="62" spans="1:21" s="3" customFormat="1" ht="12.75">
      <c r="A62" s="14"/>
      <c r="E62" s="180">
        <v>41671</v>
      </c>
      <c r="F62" s="180" t="s">
        <v>365</v>
      </c>
      <c r="G62" s="181" t="s">
        <v>89</v>
      </c>
      <c r="H62" s="464">
        <f t="shared" ref="H62:H63" si="19">C$28/12</f>
        <v>1.225E-3</v>
      </c>
      <c r="I62" s="182">
        <f>(SUM('1.  LRAMVA Summary'!C$22:C$30)+SUM('1.  LRAMVA Summary'!C$31:C$32)*(MONTH($E62)-1)/12)*$H62</f>
        <v>4.1921039890468927</v>
      </c>
      <c r="J62" s="182">
        <f>(SUM('1.  LRAMVA Summary'!D$22:D$30)+SUM('1.  LRAMVA Summary'!D$31:D$32)*(MONTH($E62)-1)/12)*$H62</f>
        <v>4.4154376078519482</v>
      </c>
      <c r="K62" s="182">
        <f>(SUM('1.  LRAMVA Summary'!E$22:E$30)+SUM('1.  LRAMVA Summary'!E$31:E$32)*(MONTH($E62)-1)/12)*$H62</f>
        <v>3.5982824551547856</v>
      </c>
      <c r="L62" s="182">
        <f>(SUM('1.  LRAMVA Summary'!F$22:F$30)+SUM('1.  LRAMVA Summary'!F$31:F$32)*(MONTH($E62)-1)/12)*$H62</f>
        <v>6.8489958972749995E-2</v>
      </c>
      <c r="M62" s="182">
        <f>(SUM('1.  LRAMVA Summary'!G$22:G$30)+SUM('1.  LRAMVA Summary'!G$31:G$32)*(MONTH($E62)-1)/12)*$H62</f>
        <v>0</v>
      </c>
      <c r="N62" s="182">
        <f>(SUM('1.  LRAMVA Summary'!H$22:H$30)+SUM('1.  LRAMVA Summary'!H$31:H$32)*(MONTH($E62)-1)/12)*$H62</f>
        <v>0</v>
      </c>
      <c r="O62" s="182">
        <f>(SUM('1.  LRAMVA Summary'!I$22:I$30)+SUM('1.  LRAMVA Summary'!I$31:I$32)*(MONTH($E62)-1)/12)*$H62</f>
        <v>6.6524348344859989</v>
      </c>
      <c r="P62" s="183"/>
      <c r="Q62" s="183">
        <f t="shared" si="18"/>
        <v>18.926748845512375</v>
      </c>
    </row>
    <row r="63" spans="1:21">
      <c r="A63" s="2"/>
      <c r="C63" s="2"/>
      <c r="E63" s="180">
        <v>41699</v>
      </c>
      <c r="F63" s="180" t="s">
        <v>365</v>
      </c>
      <c r="G63" s="181" t="s">
        <v>89</v>
      </c>
      <c r="H63" s="464">
        <f t="shared" si="19"/>
        <v>1.225E-3</v>
      </c>
      <c r="I63" s="182">
        <f>(SUM('1.  LRAMVA Summary'!C$22:C$30)+SUM('1.  LRAMVA Summary'!C$31:C$32)*(MONTH($E63)-1)/12)*$H63</f>
        <v>8.3842079780937855</v>
      </c>
      <c r="J63" s="182">
        <f>(SUM('1.  LRAMVA Summary'!D$22:D$30)+SUM('1.  LRAMVA Summary'!D$31:D$32)*(MONTH($E63)-1)/12)*$H63</f>
        <v>8.8308752157038963</v>
      </c>
      <c r="K63" s="182">
        <f>(SUM('1.  LRAMVA Summary'!E$22:E$30)+SUM('1.  LRAMVA Summary'!E$31:E$32)*(MONTH($E63)-1)/12)*$H63</f>
        <v>7.1965649103095712</v>
      </c>
      <c r="L63" s="182">
        <f>(SUM('1.  LRAMVA Summary'!F$22:F$30)+SUM('1.  LRAMVA Summary'!F$31:F$32)*(MONTH($E63)-1)/12)*$H63</f>
        <v>0.13697991794549999</v>
      </c>
      <c r="M63" s="182">
        <f>(SUM('1.  LRAMVA Summary'!G$22:G$30)+SUM('1.  LRAMVA Summary'!G$31:G$32)*(MONTH($E63)-1)/12)*$H63</f>
        <v>0</v>
      </c>
      <c r="N63" s="182">
        <f>(SUM('1.  LRAMVA Summary'!H$22:H$30)+SUM('1.  LRAMVA Summary'!H$31:H$32)*(MONTH($E63)-1)/12)*$H63</f>
        <v>0</v>
      </c>
      <c r="O63" s="182">
        <f>(SUM('1.  LRAMVA Summary'!I$22:I$30)+SUM('1.  LRAMVA Summary'!I$31:I$32)*(MONTH($E63)-1)/12)*$H63</f>
        <v>13.304869668971998</v>
      </c>
      <c r="P63" s="183"/>
      <c r="Q63" s="183">
        <f t="shared" si="18"/>
        <v>37.853497691024749</v>
      </c>
      <c r="R63" s="2"/>
      <c r="S63" s="2"/>
      <c r="T63" s="2"/>
      <c r="U63" s="2"/>
    </row>
    <row r="64" spans="1:21">
      <c r="A64" s="2"/>
      <c r="C64" s="2"/>
      <c r="E64" s="180">
        <v>41730</v>
      </c>
      <c r="F64" s="180" t="s">
        <v>365</v>
      </c>
      <c r="G64" s="181" t="s">
        <v>90</v>
      </c>
      <c r="H64" s="465">
        <f>C$29/12</f>
        <v>1.225E-3</v>
      </c>
      <c r="I64" s="182">
        <f>(SUM('1.  LRAMVA Summary'!C$22:C$30)+SUM('1.  LRAMVA Summary'!C$31:C$32)*(MONTH($E64)-1)/12)*$H64</f>
        <v>12.576311967140679</v>
      </c>
      <c r="J64" s="182">
        <f>(SUM('1.  LRAMVA Summary'!D$22:D$30)+SUM('1.  LRAMVA Summary'!D$31:D$32)*(MONTH($E64)-1)/12)*$H64</f>
        <v>13.246312823555844</v>
      </c>
      <c r="K64" s="182">
        <f>(SUM('1.  LRAMVA Summary'!E$22:E$30)+SUM('1.  LRAMVA Summary'!E$31:E$32)*(MONTH($E64)-1)/12)*$H64</f>
        <v>10.794847365464356</v>
      </c>
      <c r="L64" s="182">
        <f>(SUM('1.  LRAMVA Summary'!F$22:F$30)+SUM('1.  LRAMVA Summary'!F$31:F$32)*(MONTH($E64)-1)/12)*$H64</f>
        <v>0.20546987691824997</v>
      </c>
      <c r="M64" s="182">
        <f>(SUM('1.  LRAMVA Summary'!G$22:G$30)+SUM('1.  LRAMVA Summary'!G$31:G$32)*(MONTH($E64)-1)/12)*$H64</f>
        <v>0</v>
      </c>
      <c r="N64" s="182">
        <f>(SUM('1.  LRAMVA Summary'!H$22:H$30)+SUM('1.  LRAMVA Summary'!H$31:H$32)*(MONTH($E64)-1)/12)*$H64</f>
        <v>0</v>
      </c>
      <c r="O64" s="182">
        <f>(SUM('1.  LRAMVA Summary'!I$22:I$30)+SUM('1.  LRAMVA Summary'!I$31:I$32)*(MONTH($E64)-1)/12)*$H64</f>
        <v>19.957304503457998</v>
      </c>
      <c r="P64" s="183"/>
      <c r="Q64" s="183">
        <f t="shared" si="18"/>
        <v>56.780246536537128</v>
      </c>
      <c r="R64" s="2"/>
      <c r="S64" s="2"/>
      <c r="T64" s="2"/>
      <c r="U64" s="2"/>
    </row>
    <row r="65" spans="1:21">
      <c r="A65" s="2"/>
      <c r="C65" s="2"/>
      <c r="E65" s="180">
        <v>41760</v>
      </c>
      <c r="F65" s="180" t="s">
        <v>365</v>
      </c>
      <c r="G65" s="181" t="s">
        <v>90</v>
      </c>
      <c r="H65" s="464">
        <f t="shared" ref="H65:H66" si="20">C$29/12</f>
        <v>1.225E-3</v>
      </c>
      <c r="I65" s="182">
        <f>(SUM('1.  LRAMVA Summary'!C$22:C$30)+SUM('1.  LRAMVA Summary'!C$31:C$32)*(MONTH($E65)-1)/12)*$H65</f>
        <v>16.768415956187571</v>
      </c>
      <c r="J65" s="182">
        <f>(SUM('1.  LRAMVA Summary'!D$22:D$30)+SUM('1.  LRAMVA Summary'!D$31:D$32)*(MONTH($E65)-1)/12)*$H65</f>
        <v>17.661750431407793</v>
      </c>
      <c r="K65" s="182">
        <f>(SUM('1.  LRAMVA Summary'!E$22:E$30)+SUM('1.  LRAMVA Summary'!E$31:E$32)*(MONTH($E65)-1)/12)*$H65</f>
        <v>14.393129820619142</v>
      </c>
      <c r="L65" s="182">
        <f>(SUM('1.  LRAMVA Summary'!F$22:F$30)+SUM('1.  LRAMVA Summary'!F$31:F$32)*(MONTH($E65)-1)/12)*$H65</f>
        <v>0.27395983589099998</v>
      </c>
      <c r="M65" s="182">
        <f>(SUM('1.  LRAMVA Summary'!G$22:G$30)+SUM('1.  LRAMVA Summary'!G$31:G$32)*(MONTH($E65)-1)/12)*$H65</f>
        <v>0</v>
      </c>
      <c r="N65" s="182">
        <f>(SUM('1.  LRAMVA Summary'!H$22:H$30)+SUM('1.  LRAMVA Summary'!H$31:H$32)*(MONTH($E65)-1)/12)*$H65</f>
        <v>0</v>
      </c>
      <c r="O65" s="182">
        <f>(SUM('1.  LRAMVA Summary'!I$22:I$30)+SUM('1.  LRAMVA Summary'!I$31:I$32)*(MONTH($E65)-1)/12)*$H65</f>
        <v>26.609739337943996</v>
      </c>
      <c r="P65" s="183"/>
      <c r="Q65" s="183">
        <f t="shared" si="18"/>
        <v>75.706995382049499</v>
      </c>
      <c r="R65" s="2"/>
      <c r="S65" s="2"/>
      <c r="T65" s="2"/>
      <c r="U65" s="2"/>
    </row>
    <row r="66" spans="1:21" s="3" customFormat="1" ht="12.75">
      <c r="B66" s="56"/>
      <c r="E66" s="180">
        <v>41791</v>
      </c>
      <c r="F66" s="180" t="s">
        <v>365</v>
      </c>
      <c r="G66" s="181" t="s">
        <v>90</v>
      </c>
      <c r="H66" s="464">
        <f t="shared" si="20"/>
        <v>1.225E-3</v>
      </c>
      <c r="I66" s="182">
        <f>(SUM('1.  LRAMVA Summary'!C$22:C$30)+SUM('1.  LRAMVA Summary'!C$31:C$32)*(MONTH($E66)-1)/12)*$H66</f>
        <v>20.960519945234463</v>
      </c>
      <c r="J66" s="182">
        <f>(SUM('1.  LRAMVA Summary'!D$22:D$30)+SUM('1.  LRAMVA Summary'!D$31:D$32)*(MONTH($E66)-1)/12)*$H66</f>
        <v>22.077188039259742</v>
      </c>
      <c r="K66" s="182">
        <f>(SUM('1.  LRAMVA Summary'!E$22:E$30)+SUM('1.  LRAMVA Summary'!E$31:E$32)*(MONTH($E66)-1)/12)*$H66</f>
        <v>17.991412275773929</v>
      </c>
      <c r="L66" s="182">
        <f>(SUM('1.  LRAMVA Summary'!F$22:F$30)+SUM('1.  LRAMVA Summary'!F$31:F$32)*(MONTH($E66)-1)/12)*$H66</f>
        <v>0.34244979486374993</v>
      </c>
      <c r="M66" s="182">
        <f>(SUM('1.  LRAMVA Summary'!G$22:G$30)+SUM('1.  LRAMVA Summary'!G$31:G$32)*(MONTH($E66)-1)/12)*$H66</f>
        <v>0</v>
      </c>
      <c r="N66" s="182">
        <f>(SUM('1.  LRAMVA Summary'!H$22:H$30)+SUM('1.  LRAMVA Summary'!H$31:H$32)*(MONTH($E66)-1)/12)*$H66</f>
        <v>0</v>
      </c>
      <c r="O66" s="182">
        <f>(SUM('1.  LRAMVA Summary'!I$22:I$30)+SUM('1.  LRAMVA Summary'!I$31:I$32)*(MONTH($E66)-1)/12)*$H66</f>
        <v>33.262174172430001</v>
      </c>
      <c r="P66" s="183"/>
      <c r="Q66" s="183">
        <f t="shared" si="18"/>
        <v>94.633744227561877</v>
      </c>
    </row>
    <row r="67" spans="1:21" s="3" customFormat="1" ht="12.75">
      <c r="B67" s="56"/>
      <c r="E67" s="180">
        <v>41821</v>
      </c>
      <c r="F67" s="180" t="s">
        <v>365</v>
      </c>
      <c r="G67" s="181" t="s">
        <v>92</v>
      </c>
      <c r="H67" s="465">
        <f>C$30/12</f>
        <v>1.225E-3</v>
      </c>
      <c r="I67" s="182">
        <f>(SUM('1.  LRAMVA Summary'!C$22:C$30)+SUM('1.  LRAMVA Summary'!C$31:C$32)*(MONTH($E67)-1)/12)*$H67</f>
        <v>25.152623934281358</v>
      </c>
      <c r="J67" s="182">
        <f>(SUM('1.  LRAMVA Summary'!D$22:D$30)+SUM('1.  LRAMVA Summary'!D$31:D$32)*(MONTH($E67)-1)/12)*$H67</f>
        <v>26.492625647111687</v>
      </c>
      <c r="K67" s="182">
        <f>(SUM('1.  LRAMVA Summary'!E$22:E$30)+SUM('1.  LRAMVA Summary'!E$31:E$32)*(MONTH($E67)-1)/12)*$H67</f>
        <v>21.589694730928713</v>
      </c>
      <c r="L67" s="182">
        <f>(SUM('1.  LRAMVA Summary'!F$22:F$30)+SUM('1.  LRAMVA Summary'!F$31:F$32)*(MONTH($E67)-1)/12)*$H67</f>
        <v>0.41093975383649994</v>
      </c>
      <c r="M67" s="182">
        <f>(SUM('1.  LRAMVA Summary'!G$22:G$30)+SUM('1.  LRAMVA Summary'!G$31:G$32)*(MONTH($E67)-1)/12)*$H67</f>
        <v>0</v>
      </c>
      <c r="N67" s="182">
        <f>(SUM('1.  LRAMVA Summary'!H$22:H$30)+SUM('1.  LRAMVA Summary'!H$31:H$32)*(MONTH($E67)-1)/12)*$H67</f>
        <v>0</v>
      </c>
      <c r="O67" s="182">
        <f>(SUM('1.  LRAMVA Summary'!I$22:I$30)+SUM('1.  LRAMVA Summary'!I$31:I$32)*(MONTH($E67)-1)/12)*$H67</f>
        <v>39.914609006915995</v>
      </c>
      <c r="P67" s="183"/>
      <c r="Q67" s="183">
        <f t="shared" si="18"/>
        <v>113.56049307307426</v>
      </c>
    </row>
    <row r="68" spans="1:21" s="3" customFormat="1" ht="12.75">
      <c r="B68" s="56"/>
      <c r="E68" s="180">
        <v>41852</v>
      </c>
      <c r="F68" s="180" t="s">
        <v>365</v>
      </c>
      <c r="G68" s="181" t="s">
        <v>92</v>
      </c>
      <c r="H68" s="464">
        <f t="shared" ref="H68:H69" si="21">C$30/12</f>
        <v>1.225E-3</v>
      </c>
      <c r="I68" s="182">
        <f>(SUM('1.  LRAMVA Summary'!C$22:C$30)+SUM('1.  LRAMVA Summary'!C$31:C$32)*(MONTH($E68)-1)/12)*$H68</f>
        <v>29.34472792332825</v>
      </c>
      <c r="J68" s="182">
        <f>(SUM('1.  LRAMVA Summary'!D$22:D$30)+SUM('1.  LRAMVA Summary'!D$31:D$32)*(MONTH($E68)-1)/12)*$H68</f>
        <v>30.908063254963633</v>
      </c>
      <c r="K68" s="182">
        <f>(SUM('1.  LRAMVA Summary'!E$22:E$30)+SUM('1.  LRAMVA Summary'!E$31:E$32)*(MONTH($E68)-1)/12)*$H68</f>
        <v>25.187977186083497</v>
      </c>
      <c r="L68" s="182">
        <f>(SUM('1.  LRAMVA Summary'!F$22:F$30)+SUM('1.  LRAMVA Summary'!F$31:F$32)*(MONTH($E68)-1)/12)*$H68</f>
        <v>0.47942971280924995</v>
      </c>
      <c r="M68" s="182">
        <f>(SUM('1.  LRAMVA Summary'!G$22:G$30)+SUM('1.  LRAMVA Summary'!G$31:G$32)*(MONTH($E68)-1)/12)*$H68</f>
        <v>0</v>
      </c>
      <c r="N68" s="182">
        <f>(SUM('1.  LRAMVA Summary'!H$22:H$30)+SUM('1.  LRAMVA Summary'!H$31:H$32)*(MONTH($E68)-1)/12)*$H68</f>
        <v>0</v>
      </c>
      <c r="O68" s="182">
        <f>(SUM('1.  LRAMVA Summary'!I$22:I$30)+SUM('1.  LRAMVA Summary'!I$31:I$32)*(MONTH($E68)-1)/12)*$H68</f>
        <v>46.56704384140199</v>
      </c>
      <c r="P68" s="183"/>
      <c r="Q68" s="183">
        <f t="shared" si="18"/>
        <v>132.48724191858662</v>
      </c>
    </row>
    <row r="69" spans="1:21" s="3" customFormat="1" ht="12.75">
      <c r="B69" s="56"/>
      <c r="E69" s="180">
        <v>41883</v>
      </c>
      <c r="F69" s="180" t="s">
        <v>365</v>
      </c>
      <c r="G69" s="181" t="s">
        <v>92</v>
      </c>
      <c r="H69" s="464">
        <f t="shared" si="21"/>
        <v>1.225E-3</v>
      </c>
      <c r="I69" s="182">
        <f>(SUM('1.  LRAMVA Summary'!C$22:C$30)+SUM('1.  LRAMVA Summary'!C$31:C$32)*(MONTH($E69)-1)/12)*$H69</f>
        <v>33.536831912375142</v>
      </c>
      <c r="J69" s="182">
        <f>(SUM('1.  LRAMVA Summary'!D$22:D$30)+SUM('1.  LRAMVA Summary'!D$31:D$32)*(MONTH($E69)-1)/12)*$H69</f>
        <v>35.323500862815585</v>
      </c>
      <c r="K69" s="182">
        <f>(SUM('1.  LRAMVA Summary'!E$22:E$30)+SUM('1.  LRAMVA Summary'!E$31:E$32)*(MONTH($E69)-1)/12)*$H69</f>
        <v>28.786259641238285</v>
      </c>
      <c r="L69" s="182">
        <f>(SUM('1.  LRAMVA Summary'!F$22:F$30)+SUM('1.  LRAMVA Summary'!F$31:F$32)*(MONTH($E69)-1)/12)*$H69</f>
        <v>0.54791967178199996</v>
      </c>
      <c r="M69" s="182">
        <f>(SUM('1.  LRAMVA Summary'!G$22:G$30)+SUM('1.  LRAMVA Summary'!G$31:G$32)*(MONTH($E69)-1)/12)*$H69</f>
        <v>0</v>
      </c>
      <c r="N69" s="182">
        <f>(SUM('1.  LRAMVA Summary'!H$22:H$30)+SUM('1.  LRAMVA Summary'!H$31:H$32)*(MONTH($E69)-1)/12)*$H69</f>
        <v>0</v>
      </c>
      <c r="O69" s="182">
        <f>(SUM('1.  LRAMVA Summary'!I$22:I$30)+SUM('1.  LRAMVA Summary'!I$31:I$32)*(MONTH($E69)-1)/12)*$H69</f>
        <v>53.219478675887991</v>
      </c>
      <c r="P69" s="183"/>
      <c r="Q69" s="183">
        <f t="shared" si="18"/>
        <v>151.413990764099</v>
      </c>
    </row>
    <row r="70" spans="1:21" s="3" customFormat="1" ht="12.75">
      <c r="B70" s="56"/>
      <c r="E70" s="180">
        <v>41913</v>
      </c>
      <c r="F70" s="180" t="s">
        <v>365</v>
      </c>
      <c r="G70" s="181" t="s">
        <v>93</v>
      </c>
      <c r="H70" s="465">
        <f>C$31/12</f>
        <v>1.225E-3</v>
      </c>
      <c r="I70" s="182">
        <f>(SUM('1.  LRAMVA Summary'!C$22:C$30)+SUM('1.  LRAMVA Summary'!C$31:C$32)*(MONTH($E70)-1)/12)*$H70</f>
        <v>37.728935901422034</v>
      </c>
      <c r="J70" s="182">
        <f>(SUM('1.  LRAMVA Summary'!D$22:D$30)+SUM('1.  LRAMVA Summary'!D$31:D$32)*(MONTH($E70)-1)/12)*$H70</f>
        <v>39.738938470667534</v>
      </c>
      <c r="K70" s="182">
        <f>(SUM('1.  LRAMVA Summary'!E$22:E$30)+SUM('1.  LRAMVA Summary'!E$31:E$32)*(MONTH($E70)-1)/12)*$H70</f>
        <v>32.384542096393069</v>
      </c>
      <c r="L70" s="182">
        <f>(SUM('1.  LRAMVA Summary'!F$22:F$30)+SUM('1.  LRAMVA Summary'!F$31:F$32)*(MONTH($E70)-1)/12)*$H70</f>
        <v>0.61640963075474997</v>
      </c>
      <c r="M70" s="182">
        <f>(SUM('1.  LRAMVA Summary'!G$22:G$30)+SUM('1.  LRAMVA Summary'!G$31:G$32)*(MONTH($E70)-1)/12)*$H70</f>
        <v>0</v>
      </c>
      <c r="N70" s="182">
        <f>(SUM('1.  LRAMVA Summary'!H$22:H$30)+SUM('1.  LRAMVA Summary'!H$31:H$32)*(MONTH($E70)-1)/12)*$H70</f>
        <v>0</v>
      </c>
      <c r="O70" s="182">
        <f>(SUM('1.  LRAMVA Summary'!I$22:I$30)+SUM('1.  LRAMVA Summary'!I$31:I$32)*(MONTH($E70)-1)/12)*$H70</f>
        <v>59.871913510373993</v>
      </c>
      <c r="P70" s="183"/>
      <c r="Q70" s="183">
        <f t="shared" si="18"/>
        <v>170.34073960961138</v>
      </c>
    </row>
    <row r="71" spans="1:21" s="3" customFormat="1" ht="12.75">
      <c r="B71" s="56"/>
      <c r="E71" s="180">
        <v>41944</v>
      </c>
      <c r="F71" s="180" t="s">
        <v>365</v>
      </c>
      <c r="G71" s="181" t="s">
        <v>93</v>
      </c>
      <c r="H71" s="464">
        <f t="shared" ref="H71:H72" si="22">C$31/12</f>
        <v>1.225E-3</v>
      </c>
      <c r="I71" s="182">
        <f>(SUM('1.  LRAMVA Summary'!C$22:C$30)+SUM('1.  LRAMVA Summary'!C$31:C$32)*(MONTH($E71)-1)/12)*$H71</f>
        <v>41.921039890468926</v>
      </c>
      <c r="J71" s="182">
        <f>(SUM('1.  LRAMVA Summary'!D$22:D$30)+SUM('1.  LRAMVA Summary'!D$31:D$32)*(MONTH($E71)-1)/12)*$H71</f>
        <v>44.154376078519483</v>
      </c>
      <c r="K71" s="182">
        <f>(SUM('1.  LRAMVA Summary'!E$22:E$30)+SUM('1.  LRAMVA Summary'!E$31:E$32)*(MONTH($E71)-1)/12)*$H71</f>
        <v>35.982824551547857</v>
      </c>
      <c r="L71" s="182">
        <f>(SUM('1.  LRAMVA Summary'!F$22:F$30)+SUM('1.  LRAMVA Summary'!F$31:F$32)*(MONTH($E71)-1)/12)*$H71</f>
        <v>0.68489958972749987</v>
      </c>
      <c r="M71" s="182">
        <f>(SUM('1.  LRAMVA Summary'!G$22:G$30)+SUM('1.  LRAMVA Summary'!G$31:G$32)*(MONTH($E71)-1)/12)*$H71</f>
        <v>0</v>
      </c>
      <c r="N71" s="182">
        <f>(SUM('1.  LRAMVA Summary'!H$22:H$30)+SUM('1.  LRAMVA Summary'!H$31:H$32)*(MONTH($E71)-1)/12)*$H71</f>
        <v>0</v>
      </c>
      <c r="O71" s="182">
        <f>(SUM('1.  LRAMVA Summary'!I$22:I$30)+SUM('1.  LRAMVA Summary'!I$31:I$32)*(MONTH($E71)-1)/12)*$H71</f>
        <v>66.524348344860002</v>
      </c>
      <c r="P71" s="183"/>
      <c r="Q71" s="183">
        <f t="shared" si="18"/>
        <v>189.26748845512375</v>
      </c>
    </row>
    <row r="72" spans="1:21" s="3" customFormat="1" ht="12.75">
      <c r="B72" s="56"/>
      <c r="E72" s="180">
        <v>41974</v>
      </c>
      <c r="F72" s="180" t="s">
        <v>365</v>
      </c>
      <c r="G72" s="181" t="s">
        <v>93</v>
      </c>
      <c r="H72" s="464">
        <f t="shared" si="22"/>
        <v>1.225E-3</v>
      </c>
      <c r="I72" s="182">
        <f>(SUM('1.  LRAMVA Summary'!C$22:C$30)+SUM('1.  LRAMVA Summary'!C$31:C$32)*(MONTH($E72)-1)/12)*$H72</f>
        <v>46.113143879515818</v>
      </c>
      <c r="J72" s="182">
        <f>(SUM('1.  LRAMVA Summary'!D$22:D$30)+SUM('1.  LRAMVA Summary'!D$31:D$32)*(MONTH($E72)-1)/12)*$H72</f>
        <v>48.569813686371425</v>
      </c>
      <c r="K72" s="182">
        <f>(SUM('1.  LRAMVA Summary'!E$22:E$30)+SUM('1.  LRAMVA Summary'!E$31:E$32)*(MONTH($E72)-1)/12)*$H72</f>
        <v>39.581107006702638</v>
      </c>
      <c r="L72" s="182">
        <f>(SUM('1.  LRAMVA Summary'!F$22:F$30)+SUM('1.  LRAMVA Summary'!F$31:F$32)*(MONTH($E72)-1)/12)*$H72</f>
        <v>0.75338954870024988</v>
      </c>
      <c r="M72" s="182">
        <f>(SUM('1.  LRAMVA Summary'!G$22:G$30)+SUM('1.  LRAMVA Summary'!G$31:G$32)*(MONTH($E72)-1)/12)*$H72</f>
        <v>0</v>
      </c>
      <c r="N72" s="182">
        <f>(SUM('1.  LRAMVA Summary'!H$22:H$30)+SUM('1.  LRAMVA Summary'!H$31:H$32)*(MONTH($E72)-1)/12)*$H72</f>
        <v>0</v>
      </c>
      <c r="O72" s="182">
        <f>(SUM('1.  LRAMVA Summary'!I$22:I$30)+SUM('1.  LRAMVA Summary'!I$31:I$32)*(MONTH($E72)-1)/12)*$H72</f>
        <v>73.176783179345989</v>
      </c>
      <c r="P72" s="183"/>
      <c r="Q72" s="183">
        <f t="shared" si="18"/>
        <v>208.19423730063613</v>
      </c>
    </row>
    <row r="73" spans="1:21" s="3" customFormat="1" ht="13.5" thickBot="1">
      <c r="B73" s="56"/>
      <c r="E73" s="192" t="s">
        <v>391</v>
      </c>
      <c r="F73" s="192"/>
      <c r="G73" s="193"/>
      <c r="H73" s="461"/>
      <c r="I73" s="194">
        <f>SUM(I60:I72)</f>
        <v>276.67886327709493</v>
      </c>
      <c r="J73" s="194">
        <f t="shared" ref="J73" si="23">SUM(J60:J72)</f>
        <v>291.41888211822857</v>
      </c>
      <c r="K73" s="194">
        <f t="shared" ref="K73" si="24">SUM(K60:K72)</f>
        <v>237.48664204021583</v>
      </c>
      <c r="L73" s="194">
        <f t="shared" ref="L73" si="25">SUM(L60:L72)</f>
        <v>4.520337292201499</v>
      </c>
      <c r="M73" s="194">
        <f t="shared" ref="M73" si="26">SUM(M60:M72)</f>
        <v>0</v>
      </c>
      <c r="N73" s="194">
        <f t="shared" ref="N73" si="27">SUM(N60:N72)</f>
        <v>0</v>
      </c>
      <c r="O73" s="194">
        <f t="shared" ref="O73" si="28">SUM(O60:O72)</f>
        <v>439.06069907607599</v>
      </c>
      <c r="P73" s="194">
        <f t="shared" ref="P73" si="29">SUM(P60:P72)</f>
        <v>0</v>
      </c>
      <c r="Q73" s="194">
        <f>SUM(Q60:Q72)</f>
        <v>1249.1654238038168</v>
      </c>
    </row>
    <row r="74" spans="1:21" s="3" customFormat="1" ht="13.5" thickTop="1">
      <c r="B74" s="56"/>
      <c r="E74" s="222" t="s">
        <v>91</v>
      </c>
      <c r="F74" s="222"/>
      <c r="G74" s="223"/>
      <c r="H74" s="462"/>
      <c r="I74" s="224"/>
      <c r="J74" s="224"/>
      <c r="K74" s="224"/>
      <c r="L74" s="224"/>
      <c r="M74" s="224"/>
      <c r="N74" s="224"/>
      <c r="O74" s="224"/>
      <c r="P74" s="224"/>
      <c r="Q74" s="225"/>
    </row>
    <row r="75" spans="1:21" s="3" customFormat="1" ht="12.75">
      <c r="B75" s="56"/>
      <c r="E75" s="189" t="s">
        <v>386</v>
      </c>
      <c r="F75" s="189"/>
      <c r="G75" s="190"/>
      <c r="H75" s="463"/>
      <c r="I75" s="191">
        <f t="shared" ref="I75:Q75" si="30">I73+I74</f>
        <v>276.67886327709493</v>
      </c>
      <c r="J75" s="191">
        <f t="shared" si="30"/>
        <v>291.41888211822857</v>
      </c>
      <c r="K75" s="191">
        <f t="shared" si="30"/>
        <v>237.48664204021583</v>
      </c>
      <c r="L75" s="191">
        <f t="shared" si="30"/>
        <v>4.520337292201499</v>
      </c>
      <c r="M75" s="191">
        <f t="shared" si="30"/>
        <v>0</v>
      </c>
      <c r="N75" s="191">
        <f t="shared" si="30"/>
        <v>0</v>
      </c>
      <c r="O75" s="191">
        <f t="shared" si="30"/>
        <v>439.06069907607599</v>
      </c>
      <c r="P75" s="191">
        <f t="shared" si="30"/>
        <v>0</v>
      </c>
      <c r="Q75" s="191">
        <f t="shared" si="30"/>
        <v>1249.1654238038168</v>
      </c>
    </row>
    <row r="76" spans="1:21" s="3" customFormat="1" ht="12.75">
      <c r="B76" s="56"/>
      <c r="E76" s="180">
        <v>42005</v>
      </c>
      <c r="F76" s="180" t="s">
        <v>366</v>
      </c>
      <c r="G76" s="181" t="s">
        <v>89</v>
      </c>
      <c r="H76" s="464">
        <f>C$32/12</f>
        <v>1.225E-3</v>
      </c>
      <c r="I76" s="182">
        <f>(SUM('1.  LRAMVA Summary'!C$22:C$33)+SUM('1.  LRAMVA Summary'!C$34:C$35)*(MONTH($E76)-1)/12)*$H76</f>
        <v>50.305247868562716</v>
      </c>
      <c r="J76" s="182">
        <f>(SUM('1.  LRAMVA Summary'!D$22:D$33)+SUM('1.  LRAMVA Summary'!D$34:D$35)*(MONTH($E76)-1)/12)*$H76</f>
        <v>52.985251294223374</v>
      </c>
      <c r="K76" s="182">
        <f>(SUM('1.  LRAMVA Summary'!E$22:E$33)+SUM('1.  LRAMVA Summary'!E$34:E$35)*(MONTH($E76)-1)/12)*$H76</f>
        <v>43.179389461857426</v>
      </c>
      <c r="L76" s="182">
        <f>(SUM('1.  LRAMVA Summary'!F$22:F$33)+SUM('1.  LRAMVA Summary'!F$34:F$35)*(MONTH($E76)-1)/12)*$H76</f>
        <v>0.82187950767299989</v>
      </c>
      <c r="M76" s="182">
        <f>(SUM('1.  LRAMVA Summary'!G$22:G$33)+SUM('1.  LRAMVA Summary'!G$34:G$35)*(MONTH($E76)-1)/12)*$H76</f>
        <v>0</v>
      </c>
      <c r="N76" s="182">
        <f>(SUM('1.  LRAMVA Summary'!H$22:H$33)+SUM('1.  LRAMVA Summary'!H$34:H$35)*(MONTH($E76)-1)/12)*$H76</f>
        <v>0</v>
      </c>
      <c r="O76" s="182">
        <f>(SUM('1.  LRAMVA Summary'!I$22:I$33)+SUM('1.  LRAMVA Summary'!I$34:I$35)*(MONTH($E76)-1)/12)*$H76</f>
        <v>79.829218013831991</v>
      </c>
      <c r="P76" s="183"/>
      <c r="Q76" s="183">
        <f>SUM(I76:P76)</f>
        <v>227.12098614614851</v>
      </c>
    </row>
    <row r="77" spans="1:21" s="15" customFormat="1" ht="12.75">
      <c r="B77" s="213"/>
      <c r="E77" s="180">
        <v>42036</v>
      </c>
      <c r="F77" s="180" t="s">
        <v>366</v>
      </c>
      <c r="G77" s="181" t="s">
        <v>89</v>
      </c>
      <c r="H77" s="464">
        <v>1.225E-3</v>
      </c>
      <c r="I77" s="182">
        <f>(SUM('1.  LRAMVA Summary'!C$22:C$33)+SUM('1.  LRAMVA Summary'!C$34:C$35)*(MONTH($E77)-1)/12)*$H77</f>
        <v>50.305247868562716</v>
      </c>
      <c r="J77" s="182">
        <f>(SUM('1.  LRAMVA Summary'!D$22:D$33)+SUM('1.  LRAMVA Summary'!D$34:D$35)*(MONTH($E77)-1)/12)*$H77</f>
        <v>52.985251294223374</v>
      </c>
      <c r="K77" s="182">
        <f>(SUM('1.  LRAMVA Summary'!E$22:E$33)+SUM('1.  LRAMVA Summary'!E$34:E$35)*(MONTH($E77)-1)/12)*$H77</f>
        <v>43.179389461857426</v>
      </c>
      <c r="L77" s="182">
        <f>(SUM('1.  LRAMVA Summary'!F$22:F$33)+SUM('1.  LRAMVA Summary'!F$34:F$35)*(MONTH($E77)-1)/12)*$H77</f>
        <v>0.82187950767299989</v>
      </c>
      <c r="M77" s="182">
        <f>(SUM('1.  LRAMVA Summary'!G$22:G$33)+SUM('1.  LRAMVA Summary'!G$34:G$35)*(MONTH($E77)-1)/12)*$H77</f>
        <v>0</v>
      </c>
      <c r="N77" s="182">
        <f>(SUM('1.  LRAMVA Summary'!H$22:H$33)+SUM('1.  LRAMVA Summary'!H$34:H$35)*(MONTH($E77)-1)/12)*$H77</f>
        <v>0</v>
      </c>
      <c r="O77" s="182">
        <f>(SUM('1.  LRAMVA Summary'!I$22:I$33)+SUM('1.  LRAMVA Summary'!I$34:I$35)*(MONTH($E77)-1)/12)*$H77</f>
        <v>79.829218013831991</v>
      </c>
      <c r="P77" s="183"/>
      <c r="Q77" s="183">
        <f>SUM(I77:P77)</f>
        <v>227.12098614614851</v>
      </c>
    </row>
    <row r="78" spans="1:21" s="3" customFormat="1" ht="12.75">
      <c r="B78" s="56"/>
      <c r="E78" s="180">
        <v>42064</v>
      </c>
      <c r="F78" s="180" t="s">
        <v>366</v>
      </c>
      <c r="G78" s="181" t="s">
        <v>89</v>
      </c>
      <c r="H78" s="464">
        <v>1.225E-3</v>
      </c>
      <c r="I78" s="182">
        <f>(SUM('1.  LRAMVA Summary'!C$22:C$33)+SUM('1.  LRAMVA Summary'!C$34:C$35)*(MONTH($E78)-1)/12)*$H78</f>
        <v>50.305247868562716</v>
      </c>
      <c r="J78" s="182">
        <f>(SUM('1.  LRAMVA Summary'!D$22:D$33)+SUM('1.  LRAMVA Summary'!D$34:D$35)*(MONTH($E78)-1)/12)*$H78</f>
        <v>52.985251294223374</v>
      </c>
      <c r="K78" s="182">
        <f>(SUM('1.  LRAMVA Summary'!E$22:E$33)+SUM('1.  LRAMVA Summary'!E$34:E$35)*(MONTH($E78)-1)/12)*$H78</f>
        <v>43.179389461857426</v>
      </c>
      <c r="L78" s="182">
        <f>(SUM('1.  LRAMVA Summary'!F$22:F$33)+SUM('1.  LRAMVA Summary'!F$34:F$35)*(MONTH($E78)-1)/12)*$H78</f>
        <v>0.82187950767299989</v>
      </c>
      <c r="M78" s="182">
        <f>(SUM('1.  LRAMVA Summary'!G$22:G$33)+SUM('1.  LRAMVA Summary'!G$34:G$35)*(MONTH($E78)-1)/12)*$H78</f>
        <v>0</v>
      </c>
      <c r="N78" s="182">
        <f>(SUM('1.  LRAMVA Summary'!H$22:H$33)+SUM('1.  LRAMVA Summary'!H$34:H$35)*(MONTH($E78)-1)/12)*$H78</f>
        <v>0</v>
      </c>
      <c r="O78" s="182">
        <f>(SUM('1.  LRAMVA Summary'!I$22:I$33)+SUM('1.  LRAMVA Summary'!I$34:I$35)*(MONTH($E78)-1)/12)*$H78</f>
        <v>79.829218013831991</v>
      </c>
      <c r="P78" s="183"/>
      <c r="Q78" s="183">
        <f>SUM(I78:P78)</f>
        <v>227.12098614614851</v>
      </c>
    </row>
    <row r="79" spans="1:21" s="3" customFormat="1" ht="12.75">
      <c r="B79" s="56"/>
      <c r="E79" s="180">
        <v>42095</v>
      </c>
      <c r="F79" s="180" t="s">
        <v>366</v>
      </c>
      <c r="G79" s="181" t="s">
        <v>90</v>
      </c>
      <c r="H79" s="464">
        <f>C$33/12</f>
        <v>9.1666666666666665E-4</v>
      </c>
      <c r="I79" s="182">
        <f>(SUM('1.  LRAMVA Summary'!C$22:C$33)+SUM('1.  LRAMVA Summary'!C$34:C$35)*(MONTH($E79)-1)/12)*$H79</f>
        <v>37.643382758788427</v>
      </c>
      <c r="J79" s="182">
        <f>(SUM('1.  LRAMVA Summary'!D$22:D$33)+SUM('1.  LRAMVA Summary'!D$34:D$35)*(MONTH($E79)-1)/12)*$H79</f>
        <v>39.64882749907872</v>
      </c>
      <c r="K79" s="182">
        <f>(SUM('1.  LRAMVA Summary'!E$22:E$33)+SUM('1.  LRAMVA Summary'!E$34:E$35)*(MONTH($E79)-1)/12)*$H79</f>
        <v>32.311107760573584</v>
      </c>
      <c r="L79" s="182">
        <f>(SUM('1.  LRAMVA Summary'!F$22:F$33)+SUM('1.  LRAMVA Summary'!F$34:F$35)*(MONTH($E79)-1)/12)*$H79</f>
        <v>0.61501187649</v>
      </c>
      <c r="M79" s="182">
        <f>(SUM('1.  LRAMVA Summary'!G$22:G$33)+SUM('1.  LRAMVA Summary'!G$34:G$35)*(MONTH($E79)-1)/12)*$H79</f>
        <v>0</v>
      </c>
      <c r="N79" s="182">
        <f>(SUM('1.  LRAMVA Summary'!H$22:H$33)+SUM('1.  LRAMVA Summary'!H$34:H$35)*(MONTH($E79)-1)/12)*$H79</f>
        <v>0</v>
      </c>
      <c r="O79" s="182">
        <f>(SUM('1.  LRAMVA Summary'!I$22:I$33)+SUM('1.  LRAMVA Summary'!I$34:I$35)*(MONTH($E79)-1)/12)*$H79</f>
        <v>59.736149534159992</v>
      </c>
      <c r="P79" s="183"/>
      <c r="Q79" s="183">
        <f>SUM(I79:P79)</f>
        <v>169.95447942909072</v>
      </c>
    </row>
    <row r="80" spans="1:21" s="3" customFormat="1" ht="12.75">
      <c r="B80" s="56"/>
      <c r="E80" s="180">
        <v>42125</v>
      </c>
      <c r="F80" s="180" t="s">
        <v>366</v>
      </c>
      <c r="G80" s="181" t="s">
        <v>90</v>
      </c>
      <c r="H80" s="464">
        <v>9.1666666666666665E-4</v>
      </c>
      <c r="I80" s="182">
        <f>(SUM('1.  LRAMVA Summary'!C$22:C$33)+SUM('1.  LRAMVA Summary'!C$34:C$35)*(MONTH($E80)-1)/12)*$H80</f>
        <v>37.643382758788427</v>
      </c>
      <c r="J80" s="182">
        <f>(SUM('1.  LRAMVA Summary'!D$22:D$33)+SUM('1.  LRAMVA Summary'!D$34:D$35)*(MONTH($E80)-1)/12)*$H80</f>
        <v>39.64882749907872</v>
      </c>
      <c r="K80" s="182">
        <f>(SUM('1.  LRAMVA Summary'!E$22:E$33)+SUM('1.  LRAMVA Summary'!E$34:E$35)*(MONTH($E80)-1)/12)*$H80</f>
        <v>32.311107760573584</v>
      </c>
      <c r="L80" s="182">
        <f>(SUM('1.  LRAMVA Summary'!F$22:F$33)+SUM('1.  LRAMVA Summary'!F$34:F$35)*(MONTH($E80)-1)/12)*$H80</f>
        <v>0.61501187649</v>
      </c>
      <c r="M80" s="182">
        <f>(SUM('1.  LRAMVA Summary'!G$22:G$33)+SUM('1.  LRAMVA Summary'!G$34:G$35)*(MONTH($E80)-1)/12)*$H80</f>
        <v>0</v>
      </c>
      <c r="N80" s="182">
        <f>(SUM('1.  LRAMVA Summary'!H$22:H$33)+SUM('1.  LRAMVA Summary'!H$34:H$35)*(MONTH($E80)-1)/12)*$H80</f>
        <v>0</v>
      </c>
      <c r="O80" s="182">
        <f>(SUM('1.  LRAMVA Summary'!I$22:I$33)+SUM('1.  LRAMVA Summary'!I$34:I$35)*(MONTH($E80)-1)/12)*$H80</f>
        <v>59.736149534159992</v>
      </c>
      <c r="P80" s="183"/>
      <c r="Q80" s="183">
        <f t="shared" ref="Q80:Q87" si="31">SUM(I80:P80)</f>
        <v>169.95447942909072</v>
      </c>
    </row>
    <row r="81" spans="2:17" s="3" customFormat="1" ht="12.75">
      <c r="B81" s="56"/>
      <c r="E81" s="180">
        <v>42156</v>
      </c>
      <c r="F81" s="180" t="s">
        <v>366</v>
      </c>
      <c r="G81" s="181" t="s">
        <v>90</v>
      </c>
      <c r="H81" s="464">
        <v>9.1666666666666665E-4</v>
      </c>
      <c r="I81" s="182">
        <f>(SUM('1.  LRAMVA Summary'!C$22:C$33)+SUM('1.  LRAMVA Summary'!C$34:C$35)*(MONTH($E81)-1)/12)*$H81</f>
        <v>37.643382758788427</v>
      </c>
      <c r="J81" s="182">
        <f>(SUM('1.  LRAMVA Summary'!D$22:D$33)+SUM('1.  LRAMVA Summary'!D$34:D$35)*(MONTH($E81)-1)/12)*$H81</f>
        <v>39.64882749907872</v>
      </c>
      <c r="K81" s="182">
        <f>(SUM('1.  LRAMVA Summary'!E$22:E$33)+SUM('1.  LRAMVA Summary'!E$34:E$35)*(MONTH($E81)-1)/12)*$H81</f>
        <v>32.311107760573584</v>
      </c>
      <c r="L81" s="182">
        <f>(SUM('1.  LRAMVA Summary'!F$22:F$33)+SUM('1.  LRAMVA Summary'!F$34:F$35)*(MONTH($E81)-1)/12)*$H81</f>
        <v>0.61501187649</v>
      </c>
      <c r="M81" s="182">
        <f>(SUM('1.  LRAMVA Summary'!G$22:G$33)+SUM('1.  LRAMVA Summary'!G$34:G$35)*(MONTH($E81)-1)/12)*$H81</f>
        <v>0</v>
      </c>
      <c r="N81" s="182">
        <f>(SUM('1.  LRAMVA Summary'!H$22:H$33)+SUM('1.  LRAMVA Summary'!H$34:H$35)*(MONTH($E81)-1)/12)*$H81</f>
        <v>0</v>
      </c>
      <c r="O81" s="182">
        <f>(SUM('1.  LRAMVA Summary'!I$22:I$33)+SUM('1.  LRAMVA Summary'!I$34:I$35)*(MONTH($E81)-1)/12)*$H81</f>
        <v>59.736149534159992</v>
      </c>
      <c r="P81" s="183"/>
      <c r="Q81" s="183">
        <f t="shared" si="31"/>
        <v>169.95447942909072</v>
      </c>
    </row>
    <row r="82" spans="2:17" s="3" customFormat="1" ht="12.75">
      <c r="B82" s="56"/>
      <c r="E82" s="180">
        <v>42186</v>
      </c>
      <c r="F82" s="180" t="s">
        <v>366</v>
      </c>
      <c r="G82" s="181" t="s">
        <v>92</v>
      </c>
      <c r="H82" s="464">
        <f>$C$34/12</f>
        <v>9.1666666666666665E-4</v>
      </c>
      <c r="I82" s="182">
        <f>(SUM('1.  LRAMVA Summary'!C$22:C$33)+SUM('1.  LRAMVA Summary'!C$34:C$35)*(MONTH($E82)-1)/12)*$H82</f>
        <v>37.643382758788427</v>
      </c>
      <c r="J82" s="182">
        <f>(SUM('1.  LRAMVA Summary'!D$22:D$33)+SUM('1.  LRAMVA Summary'!D$34:D$35)*(MONTH($E82)-1)/12)*$H82</f>
        <v>39.64882749907872</v>
      </c>
      <c r="K82" s="182">
        <f>(SUM('1.  LRAMVA Summary'!E$22:E$33)+SUM('1.  LRAMVA Summary'!E$34:E$35)*(MONTH($E82)-1)/12)*$H82</f>
        <v>32.311107760573584</v>
      </c>
      <c r="L82" s="182">
        <f>(SUM('1.  LRAMVA Summary'!F$22:F$33)+SUM('1.  LRAMVA Summary'!F$34:F$35)*(MONTH($E82)-1)/12)*$H82</f>
        <v>0.61501187649</v>
      </c>
      <c r="M82" s="182">
        <f>(SUM('1.  LRAMVA Summary'!G$22:G$33)+SUM('1.  LRAMVA Summary'!G$34:G$35)*(MONTH($E82)-1)/12)*$H82</f>
        <v>0</v>
      </c>
      <c r="N82" s="182">
        <f>(SUM('1.  LRAMVA Summary'!H$22:H$33)+SUM('1.  LRAMVA Summary'!H$34:H$35)*(MONTH($E82)-1)/12)*$H82</f>
        <v>0</v>
      </c>
      <c r="O82" s="182">
        <f>(SUM('1.  LRAMVA Summary'!I$22:I$33)+SUM('1.  LRAMVA Summary'!I$34:I$35)*(MONTH($E82)-1)/12)*$H82</f>
        <v>59.736149534159992</v>
      </c>
      <c r="P82" s="183"/>
      <c r="Q82" s="183">
        <f t="shared" si="31"/>
        <v>169.95447942909072</v>
      </c>
    </row>
    <row r="83" spans="2:17" s="3" customFormat="1" ht="12.75">
      <c r="B83" s="56"/>
      <c r="E83" s="180">
        <v>42217</v>
      </c>
      <c r="F83" s="180" t="s">
        <v>366</v>
      </c>
      <c r="G83" s="181" t="s">
        <v>92</v>
      </c>
      <c r="H83" s="464">
        <f t="shared" ref="H83:H84" si="32">$C$34/12</f>
        <v>9.1666666666666665E-4</v>
      </c>
      <c r="I83" s="182">
        <f>(SUM('1.  LRAMVA Summary'!C$22:C$33)+SUM('1.  LRAMVA Summary'!C$34:C$35)*(MONTH($E83)-1)/12)*$H83</f>
        <v>37.643382758788427</v>
      </c>
      <c r="J83" s="182">
        <f>(SUM('1.  LRAMVA Summary'!D$22:D$33)+SUM('1.  LRAMVA Summary'!D$34:D$35)*(MONTH($E83)-1)/12)*$H83</f>
        <v>39.64882749907872</v>
      </c>
      <c r="K83" s="182">
        <f>(SUM('1.  LRAMVA Summary'!E$22:E$33)+SUM('1.  LRAMVA Summary'!E$34:E$35)*(MONTH($E83)-1)/12)*$H83</f>
        <v>32.311107760573584</v>
      </c>
      <c r="L83" s="182">
        <f>(SUM('1.  LRAMVA Summary'!F$22:F$33)+SUM('1.  LRAMVA Summary'!F$34:F$35)*(MONTH($E83)-1)/12)*$H83</f>
        <v>0.61501187649</v>
      </c>
      <c r="M83" s="182">
        <f>(SUM('1.  LRAMVA Summary'!G$22:G$33)+SUM('1.  LRAMVA Summary'!G$34:G$35)*(MONTH($E83)-1)/12)*$H83</f>
        <v>0</v>
      </c>
      <c r="N83" s="182">
        <f>(SUM('1.  LRAMVA Summary'!H$22:H$33)+SUM('1.  LRAMVA Summary'!H$34:H$35)*(MONTH($E83)-1)/12)*$H83</f>
        <v>0</v>
      </c>
      <c r="O83" s="182">
        <f>(SUM('1.  LRAMVA Summary'!I$22:I$33)+SUM('1.  LRAMVA Summary'!I$34:I$35)*(MONTH($E83)-1)/12)*$H83</f>
        <v>59.736149534159992</v>
      </c>
      <c r="P83" s="183"/>
      <c r="Q83" s="183">
        <f t="shared" si="31"/>
        <v>169.95447942909072</v>
      </c>
    </row>
    <row r="84" spans="2:17" s="3" customFormat="1" ht="12.75">
      <c r="B84" s="56"/>
      <c r="E84" s="180">
        <v>42248</v>
      </c>
      <c r="F84" s="180" t="s">
        <v>366</v>
      </c>
      <c r="G84" s="181" t="s">
        <v>92</v>
      </c>
      <c r="H84" s="464">
        <f t="shared" si="32"/>
        <v>9.1666666666666665E-4</v>
      </c>
      <c r="I84" s="182">
        <f>(SUM('1.  LRAMVA Summary'!C$22:C$33)+SUM('1.  LRAMVA Summary'!C$34:C$35)*(MONTH($E84)-1)/12)*$H84</f>
        <v>37.643382758788427</v>
      </c>
      <c r="J84" s="182">
        <f>(SUM('1.  LRAMVA Summary'!D$22:D$33)+SUM('1.  LRAMVA Summary'!D$34:D$35)*(MONTH($E84)-1)/12)*$H84</f>
        <v>39.64882749907872</v>
      </c>
      <c r="K84" s="182">
        <f>(SUM('1.  LRAMVA Summary'!E$22:E$33)+SUM('1.  LRAMVA Summary'!E$34:E$35)*(MONTH($E84)-1)/12)*$H84</f>
        <v>32.311107760573584</v>
      </c>
      <c r="L84" s="182">
        <f>(SUM('1.  LRAMVA Summary'!F$22:F$33)+SUM('1.  LRAMVA Summary'!F$34:F$35)*(MONTH($E84)-1)/12)*$H84</f>
        <v>0.61501187649</v>
      </c>
      <c r="M84" s="182">
        <f>(SUM('1.  LRAMVA Summary'!G$22:G$33)+SUM('1.  LRAMVA Summary'!G$34:G$35)*(MONTH($E84)-1)/12)*$H84</f>
        <v>0</v>
      </c>
      <c r="N84" s="182">
        <f>(SUM('1.  LRAMVA Summary'!H$22:H$33)+SUM('1.  LRAMVA Summary'!H$34:H$35)*(MONTH($E84)-1)/12)*$H84</f>
        <v>0</v>
      </c>
      <c r="O84" s="182">
        <f>(SUM('1.  LRAMVA Summary'!I$22:I$33)+SUM('1.  LRAMVA Summary'!I$34:I$35)*(MONTH($E84)-1)/12)*$H84</f>
        <v>59.736149534159992</v>
      </c>
      <c r="P84" s="183"/>
      <c r="Q84" s="183">
        <f t="shared" si="31"/>
        <v>169.95447942909072</v>
      </c>
    </row>
    <row r="85" spans="2:17" s="3" customFormat="1" ht="12.75">
      <c r="B85" s="56"/>
      <c r="E85" s="180">
        <v>42278</v>
      </c>
      <c r="F85" s="180" t="s">
        <v>366</v>
      </c>
      <c r="G85" s="181" t="s">
        <v>93</v>
      </c>
      <c r="H85" s="464">
        <f>$C$35/12</f>
        <v>9.1666666666666665E-4</v>
      </c>
      <c r="I85" s="182">
        <f>(SUM('1.  LRAMVA Summary'!C$22:C$33)+SUM('1.  LRAMVA Summary'!C$34:C$35)*(MONTH($E85)-1)/12)*$H85</f>
        <v>37.643382758788427</v>
      </c>
      <c r="J85" s="182">
        <f>(SUM('1.  LRAMVA Summary'!D$22:D$33)+SUM('1.  LRAMVA Summary'!D$34:D$35)*(MONTH($E85)-1)/12)*$H85</f>
        <v>39.64882749907872</v>
      </c>
      <c r="K85" s="182">
        <f>(SUM('1.  LRAMVA Summary'!E$22:E$33)+SUM('1.  LRAMVA Summary'!E$34:E$35)*(MONTH($E85)-1)/12)*$H85</f>
        <v>32.311107760573584</v>
      </c>
      <c r="L85" s="182">
        <f>(SUM('1.  LRAMVA Summary'!F$22:F$33)+SUM('1.  LRAMVA Summary'!F$34:F$35)*(MONTH($E85)-1)/12)*$H85</f>
        <v>0.61501187649</v>
      </c>
      <c r="M85" s="182">
        <f>(SUM('1.  LRAMVA Summary'!G$22:G$33)+SUM('1.  LRAMVA Summary'!G$34:G$35)*(MONTH($E85)-1)/12)*$H85</f>
        <v>0</v>
      </c>
      <c r="N85" s="182">
        <f>(SUM('1.  LRAMVA Summary'!H$22:H$33)+SUM('1.  LRAMVA Summary'!H$34:H$35)*(MONTH($E85)-1)/12)*$H85</f>
        <v>0</v>
      </c>
      <c r="O85" s="182">
        <f>(SUM('1.  LRAMVA Summary'!I$22:I$33)+SUM('1.  LRAMVA Summary'!I$34:I$35)*(MONTH($E85)-1)/12)*$H85</f>
        <v>59.736149534159992</v>
      </c>
      <c r="P85" s="183"/>
      <c r="Q85" s="183">
        <f t="shared" si="31"/>
        <v>169.95447942909072</v>
      </c>
    </row>
    <row r="86" spans="2:17" s="3" customFormat="1" ht="12.75">
      <c r="B86" s="56"/>
      <c r="E86" s="180">
        <v>42309</v>
      </c>
      <c r="F86" s="180" t="s">
        <v>366</v>
      </c>
      <c r="G86" s="181" t="s">
        <v>93</v>
      </c>
      <c r="H86" s="464">
        <f t="shared" ref="H86:H87" si="33">$C$35/12</f>
        <v>9.1666666666666665E-4</v>
      </c>
      <c r="I86" s="182">
        <f>(SUM('1.  LRAMVA Summary'!C$22:C$33)+SUM('1.  LRAMVA Summary'!C$34:C$35)*(MONTH($E86)-1)/12)*$H86</f>
        <v>37.643382758788427</v>
      </c>
      <c r="J86" s="182">
        <f>(SUM('1.  LRAMVA Summary'!D$22:D$33)+SUM('1.  LRAMVA Summary'!D$34:D$35)*(MONTH($E86)-1)/12)*$H86</f>
        <v>39.64882749907872</v>
      </c>
      <c r="K86" s="182">
        <f>(SUM('1.  LRAMVA Summary'!E$22:E$33)+SUM('1.  LRAMVA Summary'!E$34:E$35)*(MONTH($E86)-1)/12)*$H86</f>
        <v>32.311107760573584</v>
      </c>
      <c r="L86" s="182">
        <f>(SUM('1.  LRAMVA Summary'!F$22:F$33)+SUM('1.  LRAMVA Summary'!F$34:F$35)*(MONTH($E86)-1)/12)*$H86</f>
        <v>0.61501187649</v>
      </c>
      <c r="M86" s="182">
        <f>(SUM('1.  LRAMVA Summary'!G$22:G$33)+SUM('1.  LRAMVA Summary'!G$34:G$35)*(MONTH($E86)-1)/12)*$H86</f>
        <v>0</v>
      </c>
      <c r="N86" s="182">
        <f>(SUM('1.  LRAMVA Summary'!H$22:H$33)+SUM('1.  LRAMVA Summary'!H$34:H$35)*(MONTH($E86)-1)/12)*$H86</f>
        <v>0</v>
      </c>
      <c r="O86" s="182">
        <f>(SUM('1.  LRAMVA Summary'!I$22:I$33)+SUM('1.  LRAMVA Summary'!I$34:I$35)*(MONTH($E86)-1)/12)*$H86</f>
        <v>59.736149534159992</v>
      </c>
      <c r="P86" s="183"/>
      <c r="Q86" s="183">
        <f t="shared" si="31"/>
        <v>169.95447942909072</v>
      </c>
    </row>
    <row r="87" spans="2:17" s="3" customFormat="1" ht="12.75">
      <c r="B87" s="56"/>
      <c r="E87" s="180">
        <v>42339</v>
      </c>
      <c r="F87" s="180" t="s">
        <v>366</v>
      </c>
      <c r="G87" s="181" t="s">
        <v>93</v>
      </c>
      <c r="H87" s="464">
        <f t="shared" si="33"/>
        <v>9.1666666666666665E-4</v>
      </c>
      <c r="I87" s="182">
        <f>(SUM('1.  LRAMVA Summary'!C$22:C$33)+SUM('1.  LRAMVA Summary'!C$34:C$35)*(MONTH($E87)-1)/12)*$H87</f>
        <v>37.643382758788427</v>
      </c>
      <c r="J87" s="182">
        <f>(SUM('1.  LRAMVA Summary'!D$22:D$33)+SUM('1.  LRAMVA Summary'!D$34:D$35)*(MONTH($E87)-1)/12)*$H87</f>
        <v>39.64882749907872</v>
      </c>
      <c r="K87" s="182">
        <f>(SUM('1.  LRAMVA Summary'!E$22:E$33)+SUM('1.  LRAMVA Summary'!E$34:E$35)*(MONTH($E87)-1)/12)*$H87</f>
        <v>32.311107760573584</v>
      </c>
      <c r="L87" s="182">
        <f>(SUM('1.  LRAMVA Summary'!F$22:F$33)+SUM('1.  LRAMVA Summary'!F$34:F$35)*(MONTH($E87)-1)/12)*$H87</f>
        <v>0.61501187649</v>
      </c>
      <c r="M87" s="182">
        <f>(SUM('1.  LRAMVA Summary'!G$22:G$33)+SUM('1.  LRAMVA Summary'!G$34:G$35)*(MONTH($E87)-1)/12)*$H87</f>
        <v>0</v>
      </c>
      <c r="N87" s="182">
        <f>(SUM('1.  LRAMVA Summary'!H$22:H$33)+SUM('1.  LRAMVA Summary'!H$34:H$35)*(MONTH($E87)-1)/12)*$H87</f>
        <v>0</v>
      </c>
      <c r="O87" s="182">
        <f>(SUM('1.  LRAMVA Summary'!I$22:I$33)+SUM('1.  LRAMVA Summary'!I$34:I$35)*(MONTH($E87)-1)/12)*$H87</f>
        <v>59.736149534159992</v>
      </c>
      <c r="P87" s="183"/>
      <c r="Q87" s="183">
        <f t="shared" si="31"/>
        <v>169.95447942909072</v>
      </c>
    </row>
    <row r="88" spans="2:17" s="3" customFormat="1" ht="13.5" thickBot="1">
      <c r="B88" s="56"/>
      <c r="E88" s="192" t="s">
        <v>392</v>
      </c>
      <c r="F88" s="192"/>
      <c r="G88" s="193"/>
      <c r="H88" s="461"/>
      <c r="I88" s="194">
        <f>SUM(I75:I87)</f>
        <v>766.3850517118791</v>
      </c>
      <c r="J88" s="194">
        <f>SUM(J75:J87)</f>
        <v>807.21408349260707</v>
      </c>
      <c r="K88" s="194">
        <f t="shared" ref="K88:P88" si="34">SUM(K75:K87)</f>
        <v>657.82478027095033</v>
      </c>
      <c r="L88" s="194">
        <f t="shared" si="34"/>
        <v>12.521082703630496</v>
      </c>
      <c r="M88" s="194">
        <f t="shared" si="34"/>
        <v>0</v>
      </c>
      <c r="N88" s="194">
        <f t="shared" si="34"/>
        <v>0</v>
      </c>
      <c r="O88" s="194">
        <f t="shared" si="34"/>
        <v>1216.1736989250116</v>
      </c>
      <c r="P88" s="194">
        <f t="shared" si="34"/>
        <v>0</v>
      </c>
      <c r="Q88" s="194">
        <f>SUM(Q75:Q87)</f>
        <v>3460.118697104077</v>
      </c>
    </row>
    <row r="89" spans="2:17" s="3" customFormat="1" ht="13.5" thickTop="1">
      <c r="B89" s="56"/>
      <c r="E89" s="222" t="s">
        <v>91</v>
      </c>
      <c r="F89" s="222"/>
      <c r="G89" s="223"/>
      <c r="H89" s="462"/>
      <c r="I89" s="224"/>
      <c r="J89" s="224"/>
      <c r="K89" s="224"/>
      <c r="L89" s="224"/>
      <c r="M89" s="224"/>
      <c r="N89" s="224"/>
      <c r="O89" s="224"/>
      <c r="P89" s="224"/>
      <c r="Q89" s="225"/>
    </row>
    <row r="90" spans="2:17" s="3" customFormat="1" ht="12.75">
      <c r="B90" s="56"/>
      <c r="E90" s="189" t="s">
        <v>387</v>
      </c>
      <c r="F90" s="189"/>
      <c r="G90" s="190"/>
      <c r="H90" s="463"/>
      <c r="I90" s="191">
        <f>I88+I89</f>
        <v>766.3850517118791</v>
      </c>
      <c r="J90" s="191">
        <f t="shared" ref="J90" si="35">J88+J89</f>
        <v>807.21408349260707</v>
      </c>
      <c r="K90" s="191">
        <f t="shared" ref="K90" si="36">K88+K89</f>
        <v>657.82478027095033</v>
      </c>
      <c r="L90" s="191">
        <f t="shared" ref="L90" si="37">L88+L89</f>
        <v>12.521082703630496</v>
      </c>
      <c r="M90" s="191">
        <f t="shared" ref="M90" si="38">M88+M89</f>
        <v>0</v>
      </c>
      <c r="N90" s="191">
        <f t="shared" ref="N90" si="39">N88+N89</f>
        <v>0</v>
      </c>
      <c r="O90" s="191">
        <f t="shared" ref="O90" si="40">O88+O89</f>
        <v>1216.1736989250116</v>
      </c>
      <c r="P90" s="191">
        <f t="shared" ref="P90" si="41">P88+P89</f>
        <v>0</v>
      </c>
      <c r="Q90" s="191">
        <f t="shared" ref="Q90" si="42">Q88+Q89</f>
        <v>3460.118697104077</v>
      </c>
    </row>
    <row r="91" spans="2:17" s="3" customFormat="1" ht="12.75">
      <c r="B91" s="56"/>
      <c r="E91" s="180">
        <v>42370</v>
      </c>
      <c r="F91" s="180" t="s">
        <v>371</v>
      </c>
      <c r="G91" s="181" t="s">
        <v>89</v>
      </c>
      <c r="H91" s="464">
        <f>$C$36/12</f>
        <v>9.1666666666666665E-4</v>
      </c>
      <c r="I91" s="182">
        <f>(SUM('1.  LRAMVA Summary'!C$22:C$36))*$H91</f>
        <v>37.643382758788427</v>
      </c>
      <c r="J91" s="182">
        <f>(SUM('1.  LRAMVA Summary'!D$22:D$36))*$H91</f>
        <v>39.64882749907872</v>
      </c>
      <c r="K91" s="182">
        <f>(SUM('1.  LRAMVA Summary'!E$22:E$36))*$H91</f>
        <v>32.311107760573584</v>
      </c>
      <c r="L91" s="182">
        <f>(SUM('1.  LRAMVA Summary'!F$22:F$36))*$H91</f>
        <v>0.61501187649</v>
      </c>
      <c r="M91" s="182">
        <f>(SUM('1.  LRAMVA Summary'!G$22:G$36))*$H91</f>
        <v>0</v>
      </c>
      <c r="N91" s="182">
        <f>(SUM('1.  LRAMVA Summary'!H$22:H$36))*$H91</f>
        <v>0</v>
      </c>
      <c r="O91" s="182">
        <f>(SUM('1.  LRAMVA Summary'!I$22:I$36))*$H91</f>
        <v>59.736149534159992</v>
      </c>
      <c r="P91" s="182">
        <f>(SUM('1.  LRAMVA Summary'!J$22:J$36))*$H91</f>
        <v>0</v>
      </c>
      <c r="Q91" s="183">
        <f>SUM(I91:P91)</f>
        <v>169.95447942909072</v>
      </c>
    </row>
    <row r="92" spans="2:17" s="3" customFormat="1" ht="12.75">
      <c r="B92" s="56"/>
      <c r="E92" s="180">
        <v>42401</v>
      </c>
      <c r="F92" s="180" t="s">
        <v>371</v>
      </c>
      <c r="G92" s="181" t="s">
        <v>89</v>
      </c>
      <c r="H92" s="464">
        <f t="shared" ref="H92:H93" si="43">$C$36/12</f>
        <v>9.1666666666666665E-4</v>
      </c>
      <c r="I92" s="182">
        <f>(SUM('1.  LRAMVA Summary'!C$22:C$36))*$H92</f>
        <v>37.643382758788427</v>
      </c>
      <c r="J92" s="182">
        <f>(SUM('1.  LRAMVA Summary'!D$22:D$36))*$H92</f>
        <v>39.64882749907872</v>
      </c>
      <c r="K92" s="182">
        <f>(SUM('1.  LRAMVA Summary'!E$22:E$36))*$H92</f>
        <v>32.311107760573584</v>
      </c>
      <c r="L92" s="182">
        <f>(SUM('1.  LRAMVA Summary'!F$22:F$36))*$H92</f>
        <v>0.61501187649</v>
      </c>
      <c r="M92" s="182">
        <f>(SUM('1.  LRAMVA Summary'!G$22:G$36))*$H92</f>
        <v>0</v>
      </c>
      <c r="N92" s="182">
        <f>(SUM('1.  LRAMVA Summary'!H$22:H$36))*$H92</f>
        <v>0</v>
      </c>
      <c r="O92" s="182">
        <f>(SUM('1.  LRAMVA Summary'!I$22:I$36))*$H92</f>
        <v>59.736149534159992</v>
      </c>
      <c r="P92" s="182">
        <f>(SUM('1.  LRAMVA Summary'!J$22:J$36))*$H92</f>
        <v>0</v>
      </c>
      <c r="Q92" s="183">
        <f t="shared" ref="Q92:Q102" si="44">SUM(I92:P92)</f>
        <v>169.95447942909072</v>
      </c>
    </row>
    <row r="93" spans="2:17" s="3" customFormat="1" ht="14.25" customHeight="1">
      <c r="B93" s="56"/>
      <c r="E93" s="180">
        <v>42430</v>
      </c>
      <c r="F93" s="180" t="s">
        <v>371</v>
      </c>
      <c r="G93" s="181" t="s">
        <v>89</v>
      </c>
      <c r="H93" s="464">
        <f t="shared" si="43"/>
        <v>9.1666666666666665E-4</v>
      </c>
      <c r="I93" s="182">
        <f>(SUM('1.  LRAMVA Summary'!C$22:C$36))*$H93</f>
        <v>37.643382758788427</v>
      </c>
      <c r="J93" s="182">
        <f>(SUM('1.  LRAMVA Summary'!D$22:D$36))*$H93</f>
        <v>39.64882749907872</v>
      </c>
      <c r="K93" s="182">
        <f>(SUM('1.  LRAMVA Summary'!E$22:E$36))*$H93</f>
        <v>32.311107760573584</v>
      </c>
      <c r="L93" s="182">
        <f>(SUM('1.  LRAMVA Summary'!F$22:F$36))*$H93</f>
        <v>0.61501187649</v>
      </c>
      <c r="M93" s="182">
        <f>(SUM('1.  LRAMVA Summary'!G$22:G$36))*$H93</f>
        <v>0</v>
      </c>
      <c r="N93" s="182">
        <f>(SUM('1.  LRAMVA Summary'!H$22:H$36))*$H93</f>
        <v>0</v>
      </c>
      <c r="O93" s="182">
        <f>(SUM('1.  LRAMVA Summary'!I$22:I$36))*$H93</f>
        <v>59.736149534159992</v>
      </c>
      <c r="P93" s="182">
        <f>(SUM('1.  LRAMVA Summary'!J$22:J$36))*$H93</f>
        <v>0</v>
      </c>
      <c r="Q93" s="183">
        <f t="shared" si="44"/>
        <v>169.95447942909072</v>
      </c>
    </row>
    <row r="94" spans="2:17" s="16" customFormat="1" ht="12.75">
      <c r="B94" s="214"/>
      <c r="D94" s="3"/>
      <c r="E94" s="180">
        <v>42461</v>
      </c>
      <c r="F94" s="180" t="s">
        <v>371</v>
      </c>
      <c r="G94" s="181" t="s">
        <v>90</v>
      </c>
      <c r="H94" s="464">
        <f>$C$37/12</f>
        <v>9.1666666666666665E-4</v>
      </c>
      <c r="I94" s="182">
        <f>(SUM('1.  LRAMVA Summary'!C$22:C$36))*$H94</f>
        <v>37.643382758788427</v>
      </c>
      <c r="J94" s="182">
        <f>(SUM('1.  LRAMVA Summary'!D$22:D$36))*$H94</f>
        <v>39.64882749907872</v>
      </c>
      <c r="K94" s="182">
        <f>(SUM('1.  LRAMVA Summary'!E$22:E$36))*$H94</f>
        <v>32.311107760573584</v>
      </c>
      <c r="L94" s="182">
        <f>(SUM('1.  LRAMVA Summary'!F$22:F$36))*$H94</f>
        <v>0.61501187649</v>
      </c>
      <c r="M94" s="182">
        <f>(SUM('1.  LRAMVA Summary'!G$22:G$36))*$H94</f>
        <v>0</v>
      </c>
      <c r="N94" s="182">
        <f>(SUM('1.  LRAMVA Summary'!H$22:H$36))*$H94</f>
        <v>0</v>
      </c>
      <c r="O94" s="182">
        <f>(SUM('1.  LRAMVA Summary'!I$22:I$36))*$H94</f>
        <v>59.736149534159992</v>
      </c>
      <c r="P94" s="182">
        <f>(SUM('1.  LRAMVA Summary'!J$22:J$36))*$H94</f>
        <v>0</v>
      </c>
      <c r="Q94" s="183">
        <f t="shared" si="44"/>
        <v>169.95447942909072</v>
      </c>
    </row>
    <row r="95" spans="2:17" s="3" customFormat="1" ht="12.75">
      <c r="B95" s="56"/>
      <c r="E95" s="180">
        <v>42491</v>
      </c>
      <c r="F95" s="180" t="s">
        <v>371</v>
      </c>
      <c r="G95" s="181" t="s">
        <v>90</v>
      </c>
      <c r="H95" s="464">
        <f t="shared" ref="H95:H96" si="45">$C$37/12</f>
        <v>9.1666666666666665E-4</v>
      </c>
      <c r="I95" s="182">
        <f>(SUM('1.  LRAMVA Summary'!C$22:C$36))*$H95</f>
        <v>37.643382758788427</v>
      </c>
      <c r="J95" s="182">
        <f>(SUM('1.  LRAMVA Summary'!D$22:D$36))*$H95</f>
        <v>39.64882749907872</v>
      </c>
      <c r="K95" s="182">
        <f>(SUM('1.  LRAMVA Summary'!E$22:E$36))*$H95</f>
        <v>32.311107760573584</v>
      </c>
      <c r="L95" s="182">
        <f>(SUM('1.  LRAMVA Summary'!F$22:F$36))*$H95</f>
        <v>0.61501187649</v>
      </c>
      <c r="M95" s="182">
        <f>(SUM('1.  LRAMVA Summary'!G$22:G$36))*$H95</f>
        <v>0</v>
      </c>
      <c r="N95" s="182">
        <f>(SUM('1.  LRAMVA Summary'!H$22:H$36))*$H95</f>
        <v>0</v>
      </c>
      <c r="O95" s="182">
        <f>(SUM('1.  LRAMVA Summary'!I$22:I$36))*$H95</f>
        <v>59.736149534159992</v>
      </c>
      <c r="P95" s="182">
        <f>(SUM('1.  LRAMVA Summary'!J$22:J$36))*$H95</f>
        <v>0</v>
      </c>
      <c r="Q95" s="183">
        <f t="shared" si="44"/>
        <v>169.95447942909072</v>
      </c>
    </row>
    <row r="96" spans="2:17" s="15" customFormat="1" ht="12.75">
      <c r="B96" s="213"/>
      <c r="D96" s="3"/>
      <c r="E96" s="180">
        <v>42522</v>
      </c>
      <c r="F96" s="180" t="s">
        <v>371</v>
      </c>
      <c r="G96" s="181" t="s">
        <v>90</v>
      </c>
      <c r="H96" s="464">
        <f t="shared" si="45"/>
        <v>9.1666666666666665E-4</v>
      </c>
      <c r="I96" s="182">
        <f>(SUM('1.  LRAMVA Summary'!C$22:C$36))*$H96</f>
        <v>37.643382758788427</v>
      </c>
      <c r="J96" s="182">
        <f>(SUM('1.  LRAMVA Summary'!D$22:D$36))*$H96</f>
        <v>39.64882749907872</v>
      </c>
      <c r="K96" s="182">
        <f>(SUM('1.  LRAMVA Summary'!E$22:E$36))*$H96</f>
        <v>32.311107760573584</v>
      </c>
      <c r="L96" s="182">
        <f>(SUM('1.  LRAMVA Summary'!F$22:F$36))*$H96</f>
        <v>0.61501187649</v>
      </c>
      <c r="M96" s="182">
        <f>(SUM('1.  LRAMVA Summary'!G$22:G$36))*$H96</f>
        <v>0</v>
      </c>
      <c r="N96" s="182">
        <f>(SUM('1.  LRAMVA Summary'!H$22:H$36))*$H96</f>
        <v>0</v>
      </c>
      <c r="O96" s="182">
        <f>(SUM('1.  LRAMVA Summary'!I$22:I$36))*$H96</f>
        <v>59.736149534159992</v>
      </c>
      <c r="P96" s="182">
        <f>(SUM('1.  LRAMVA Summary'!J$22:J$36))*$H96</f>
        <v>0</v>
      </c>
      <c r="Q96" s="183">
        <f t="shared" si="44"/>
        <v>169.95447942909072</v>
      </c>
    </row>
    <row r="97" spans="2:17" s="3" customFormat="1" ht="12.75">
      <c r="B97" s="56"/>
      <c r="E97" s="180">
        <v>42552</v>
      </c>
      <c r="F97" s="180" t="s">
        <v>371</v>
      </c>
      <c r="G97" s="181" t="s">
        <v>92</v>
      </c>
      <c r="H97" s="464">
        <f>$C$38/12</f>
        <v>9.1666666666666665E-4</v>
      </c>
      <c r="I97" s="182">
        <f>(SUM('1.  LRAMVA Summary'!C$22:C$36))*$H97</f>
        <v>37.643382758788427</v>
      </c>
      <c r="J97" s="182">
        <f>(SUM('1.  LRAMVA Summary'!D$22:D$36))*$H97</f>
        <v>39.64882749907872</v>
      </c>
      <c r="K97" s="182">
        <f>(SUM('1.  LRAMVA Summary'!E$22:E$36))*$H97</f>
        <v>32.311107760573584</v>
      </c>
      <c r="L97" s="182">
        <f>(SUM('1.  LRAMVA Summary'!F$22:F$36))*$H97</f>
        <v>0.61501187649</v>
      </c>
      <c r="M97" s="182">
        <f>(SUM('1.  LRAMVA Summary'!G$22:G$36))*$H97</f>
        <v>0</v>
      </c>
      <c r="N97" s="182">
        <f>(SUM('1.  LRAMVA Summary'!H$22:H$36))*$H97</f>
        <v>0</v>
      </c>
      <c r="O97" s="182">
        <f>(SUM('1.  LRAMVA Summary'!I$22:I$36))*$H97</f>
        <v>59.736149534159992</v>
      </c>
      <c r="P97" s="182">
        <f>(SUM('1.  LRAMVA Summary'!J$22:J$36))*$H97</f>
        <v>0</v>
      </c>
      <c r="Q97" s="183">
        <f t="shared" si="44"/>
        <v>169.95447942909072</v>
      </c>
    </row>
    <row r="98" spans="2:17" s="3" customFormat="1" ht="12.75">
      <c r="B98" s="56"/>
      <c r="E98" s="180">
        <v>42583</v>
      </c>
      <c r="F98" s="180" t="s">
        <v>371</v>
      </c>
      <c r="G98" s="181" t="s">
        <v>92</v>
      </c>
      <c r="H98" s="464">
        <f t="shared" ref="H98:H99" si="46">$C$38/12</f>
        <v>9.1666666666666665E-4</v>
      </c>
      <c r="I98" s="182">
        <f>(SUM('1.  LRAMVA Summary'!C$22:C$36))*$H98</f>
        <v>37.643382758788427</v>
      </c>
      <c r="J98" s="182">
        <f>(SUM('1.  LRAMVA Summary'!D$22:D$36))*$H98</f>
        <v>39.64882749907872</v>
      </c>
      <c r="K98" s="182">
        <f>(SUM('1.  LRAMVA Summary'!E$22:E$36))*$H98</f>
        <v>32.311107760573584</v>
      </c>
      <c r="L98" s="182">
        <f>(SUM('1.  LRAMVA Summary'!F$22:F$36))*$H98</f>
        <v>0.61501187649</v>
      </c>
      <c r="M98" s="182">
        <f>(SUM('1.  LRAMVA Summary'!G$22:G$36))*$H98</f>
        <v>0</v>
      </c>
      <c r="N98" s="182">
        <f>(SUM('1.  LRAMVA Summary'!H$22:H$36))*$H98</f>
        <v>0</v>
      </c>
      <c r="O98" s="182">
        <f>(SUM('1.  LRAMVA Summary'!I$22:I$36))*$H98</f>
        <v>59.736149534159992</v>
      </c>
      <c r="P98" s="182">
        <f>(SUM('1.  LRAMVA Summary'!J$22:J$36))*$H98</f>
        <v>0</v>
      </c>
      <c r="Q98" s="183">
        <f t="shared" si="44"/>
        <v>169.95447942909072</v>
      </c>
    </row>
    <row r="99" spans="2:17" s="3" customFormat="1" ht="12.75">
      <c r="B99" s="56"/>
      <c r="E99" s="180">
        <v>42614</v>
      </c>
      <c r="F99" s="180" t="s">
        <v>371</v>
      </c>
      <c r="G99" s="181" t="s">
        <v>92</v>
      </c>
      <c r="H99" s="464">
        <f t="shared" si="46"/>
        <v>9.1666666666666665E-4</v>
      </c>
      <c r="I99" s="182">
        <f>(SUM('1.  LRAMVA Summary'!C$22:C$36))*$H99</f>
        <v>37.643382758788427</v>
      </c>
      <c r="J99" s="182">
        <f>(SUM('1.  LRAMVA Summary'!D$22:D$36))*$H99</f>
        <v>39.64882749907872</v>
      </c>
      <c r="K99" s="182">
        <f>(SUM('1.  LRAMVA Summary'!E$22:E$36))*$H99</f>
        <v>32.311107760573584</v>
      </c>
      <c r="L99" s="182">
        <f>(SUM('1.  LRAMVA Summary'!F$22:F$36))*$H99</f>
        <v>0.61501187649</v>
      </c>
      <c r="M99" s="182">
        <f>(SUM('1.  LRAMVA Summary'!G$22:G$36))*$H99</f>
        <v>0</v>
      </c>
      <c r="N99" s="182">
        <f>(SUM('1.  LRAMVA Summary'!H$22:H$36))*$H99</f>
        <v>0</v>
      </c>
      <c r="O99" s="182">
        <f>(SUM('1.  LRAMVA Summary'!I$22:I$36))*$H99</f>
        <v>59.736149534159992</v>
      </c>
      <c r="P99" s="182">
        <f>(SUM('1.  LRAMVA Summary'!J$22:J$36))*$H99</f>
        <v>0</v>
      </c>
      <c r="Q99" s="183">
        <f t="shared" si="44"/>
        <v>169.95447942909072</v>
      </c>
    </row>
    <row r="100" spans="2:17" s="3" customFormat="1" ht="12.75">
      <c r="B100" s="56"/>
      <c r="E100" s="180">
        <v>42644</v>
      </c>
      <c r="F100" s="180" t="s">
        <v>371</v>
      </c>
      <c r="G100" s="181" t="s">
        <v>93</v>
      </c>
      <c r="H100" s="460">
        <f>$C$39/12</f>
        <v>9.1666666666666665E-4</v>
      </c>
      <c r="I100" s="182">
        <f>(SUM('1.  LRAMVA Summary'!C$22:C$36))*$H100</f>
        <v>37.643382758788427</v>
      </c>
      <c r="J100" s="182">
        <f>(SUM('1.  LRAMVA Summary'!D$22:D$36))*$H100</f>
        <v>39.64882749907872</v>
      </c>
      <c r="K100" s="182">
        <f>(SUM('1.  LRAMVA Summary'!E$22:E$36))*$H100</f>
        <v>32.311107760573584</v>
      </c>
      <c r="L100" s="182">
        <f>(SUM('1.  LRAMVA Summary'!F$22:F$36))*$H100</f>
        <v>0.61501187649</v>
      </c>
      <c r="M100" s="182">
        <f>(SUM('1.  LRAMVA Summary'!G$22:G$36))*$H100</f>
        <v>0</v>
      </c>
      <c r="N100" s="182">
        <f>(SUM('1.  LRAMVA Summary'!H$22:H$36))*$H100</f>
        <v>0</v>
      </c>
      <c r="O100" s="182">
        <f>(SUM('1.  LRAMVA Summary'!I$22:I$36))*$H100</f>
        <v>59.736149534159992</v>
      </c>
      <c r="P100" s="182">
        <f>(SUM('1.  LRAMVA Summary'!J$22:J$36))*$H100</f>
        <v>0</v>
      </c>
      <c r="Q100" s="183">
        <f t="shared" si="44"/>
        <v>169.95447942909072</v>
      </c>
    </row>
    <row r="101" spans="2:17" s="3" customFormat="1" ht="12.75">
      <c r="B101" s="56"/>
      <c r="E101" s="180">
        <v>42675</v>
      </c>
      <c r="F101" s="180" t="s">
        <v>371</v>
      </c>
      <c r="G101" s="181" t="s">
        <v>93</v>
      </c>
      <c r="H101" s="460">
        <f t="shared" ref="H101:H102" si="47">$C$39/12</f>
        <v>9.1666666666666665E-4</v>
      </c>
      <c r="I101" s="182">
        <f>(SUM('1.  LRAMVA Summary'!C$22:C$36))*$H101</f>
        <v>37.643382758788427</v>
      </c>
      <c r="J101" s="182">
        <f>(SUM('1.  LRAMVA Summary'!D$22:D$36))*$H101</f>
        <v>39.64882749907872</v>
      </c>
      <c r="K101" s="182">
        <f>(SUM('1.  LRAMVA Summary'!E$22:E$36))*$H101</f>
        <v>32.311107760573584</v>
      </c>
      <c r="L101" s="182">
        <f>(SUM('1.  LRAMVA Summary'!F$22:F$36))*$H101</f>
        <v>0.61501187649</v>
      </c>
      <c r="M101" s="182">
        <f>(SUM('1.  LRAMVA Summary'!G$22:G$36))*$H101</f>
        <v>0</v>
      </c>
      <c r="N101" s="182">
        <f>(SUM('1.  LRAMVA Summary'!H$22:H$36))*$H101</f>
        <v>0</v>
      </c>
      <c r="O101" s="182">
        <f>(SUM('1.  LRAMVA Summary'!I$22:I$36))*$H101</f>
        <v>59.736149534159992</v>
      </c>
      <c r="P101" s="182">
        <f>(SUM('1.  LRAMVA Summary'!J$22:J$36))*$H101</f>
        <v>0</v>
      </c>
      <c r="Q101" s="183">
        <f t="shared" si="44"/>
        <v>169.95447942909072</v>
      </c>
    </row>
    <row r="102" spans="2:17" s="3" customFormat="1" ht="12.75">
      <c r="B102" s="56"/>
      <c r="E102" s="180">
        <v>42705</v>
      </c>
      <c r="F102" s="180" t="s">
        <v>371</v>
      </c>
      <c r="G102" s="181" t="s">
        <v>93</v>
      </c>
      <c r="H102" s="460">
        <f t="shared" si="47"/>
        <v>9.1666666666666665E-4</v>
      </c>
      <c r="I102" s="182">
        <f>(SUM('1.  LRAMVA Summary'!C$22:C$36))*$H102</f>
        <v>37.643382758788427</v>
      </c>
      <c r="J102" s="182">
        <f>(SUM('1.  LRAMVA Summary'!D$22:D$36))*$H102</f>
        <v>39.64882749907872</v>
      </c>
      <c r="K102" s="182">
        <f>(SUM('1.  LRAMVA Summary'!E$22:E$36))*$H102</f>
        <v>32.311107760573584</v>
      </c>
      <c r="L102" s="182">
        <f>(SUM('1.  LRAMVA Summary'!F$22:F$36))*$H102</f>
        <v>0.61501187649</v>
      </c>
      <c r="M102" s="182">
        <f>(SUM('1.  LRAMVA Summary'!G$22:G$36))*$H102</f>
        <v>0</v>
      </c>
      <c r="N102" s="182">
        <f>(SUM('1.  LRAMVA Summary'!H$22:H$36))*$H102</f>
        <v>0</v>
      </c>
      <c r="O102" s="182">
        <f>(SUM('1.  LRAMVA Summary'!I$22:I$36))*$H102</f>
        <v>59.736149534159992</v>
      </c>
      <c r="P102" s="182">
        <f>(SUM('1.  LRAMVA Summary'!J$22:J$36))*$H102</f>
        <v>0</v>
      </c>
      <c r="Q102" s="183">
        <f t="shared" si="44"/>
        <v>169.95447942909072</v>
      </c>
    </row>
    <row r="103" spans="2:17" s="3" customFormat="1" ht="13.5" thickBot="1">
      <c r="B103" s="56"/>
      <c r="E103" s="192" t="s">
        <v>393</v>
      </c>
      <c r="F103" s="192"/>
      <c r="G103" s="193"/>
      <c r="H103" s="461"/>
      <c r="I103" s="194">
        <f>SUM(I90:I102)</f>
        <v>1218.1056448173404</v>
      </c>
      <c r="J103" s="194">
        <f>SUM(J90:J102)</f>
        <v>1283.0000134815523</v>
      </c>
      <c r="K103" s="194">
        <f t="shared" ref="K103:P103" si="48">SUM(K90:K102)</f>
        <v>1045.5580733978334</v>
      </c>
      <c r="L103" s="194">
        <f t="shared" si="48"/>
        <v>19.901225221510504</v>
      </c>
      <c r="M103" s="194">
        <f t="shared" si="48"/>
        <v>0</v>
      </c>
      <c r="N103" s="194">
        <f t="shared" si="48"/>
        <v>0</v>
      </c>
      <c r="O103" s="194">
        <f t="shared" si="48"/>
        <v>1933.007493334931</v>
      </c>
      <c r="P103" s="194">
        <f t="shared" si="48"/>
        <v>0</v>
      </c>
      <c r="Q103" s="194">
        <f>SUM(Q90:Q102)</f>
        <v>5499.572450253163</v>
      </c>
    </row>
    <row r="104" spans="2:17" s="3" customFormat="1" ht="13.5" thickTop="1">
      <c r="B104" s="56"/>
      <c r="E104" s="222" t="s">
        <v>91</v>
      </c>
      <c r="F104" s="222"/>
      <c r="G104" s="223"/>
      <c r="H104" s="462"/>
      <c r="I104" s="224"/>
      <c r="J104" s="224"/>
      <c r="K104" s="224"/>
      <c r="L104" s="224"/>
      <c r="M104" s="224"/>
      <c r="N104" s="224"/>
      <c r="O104" s="224"/>
      <c r="P104" s="224"/>
      <c r="Q104" s="225"/>
    </row>
    <row r="105" spans="2:17" s="3" customFormat="1" ht="12.75">
      <c r="B105" s="56"/>
      <c r="E105" s="189" t="s">
        <v>388</v>
      </c>
      <c r="F105" s="189"/>
      <c r="G105" s="190"/>
      <c r="H105" s="463"/>
      <c r="I105" s="191">
        <f>I103+I104</f>
        <v>1218.1056448173404</v>
      </c>
      <c r="J105" s="191">
        <f t="shared" ref="J105" si="49">J103+J104</f>
        <v>1283.0000134815523</v>
      </c>
      <c r="K105" s="191">
        <f t="shared" ref="K105" si="50">K103+K104</f>
        <v>1045.5580733978334</v>
      </c>
      <c r="L105" s="191">
        <f t="shared" ref="L105" si="51">L103+L104</f>
        <v>19.901225221510504</v>
      </c>
      <c r="M105" s="191">
        <f t="shared" ref="M105" si="52">M103+M104</f>
        <v>0</v>
      </c>
      <c r="N105" s="191">
        <f t="shared" ref="N105" si="53">N103+N104</f>
        <v>0</v>
      </c>
      <c r="O105" s="191">
        <f t="shared" ref="O105" si="54">O103+O104</f>
        <v>1933.007493334931</v>
      </c>
      <c r="P105" s="191">
        <f t="shared" ref="P105" si="55">P103+P104</f>
        <v>0</v>
      </c>
      <c r="Q105" s="191">
        <f t="shared" ref="Q105" si="56">Q103+Q104</f>
        <v>5499.572450253163</v>
      </c>
    </row>
    <row r="106" spans="2:17" s="3" customFormat="1" ht="12.75">
      <c r="B106" s="56"/>
      <c r="E106" s="180">
        <v>42736</v>
      </c>
      <c r="F106" s="180" t="s">
        <v>372</v>
      </c>
      <c r="G106" s="181" t="s">
        <v>89</v>
      </c>
      <c r="H106" s="467">
        <f>$C$40/12</f>
        <v>9.1666666666666665E-4</v>
      </c>
      <c r="I106" s="182">
        <f>(SUM('1.  LRAMVA Summary'!C$22:C$36))*$H106</f>
        <v>37.643382758788427</v>
      </c>
      <c r="J106" s="182">
        <f>(SUM('1.  LRAMVA Summary'!D$22:D$36))*$H106</f>
        <v>39.64882749907872</v>
      </c>
      <c r="K106" s="182">
        <f>(SUM('1.  LRAMVA Summary'!E$22:E$36))*$H106</f>
        <v>32.311107760573584</v>
      </c>
      <c r="L106" s="182">
        <f>(SUM('1.  LRAMVA Summary'!F$22:F$36))*$H106</f>
        <v>0.61501187649</v>
      </c>
      <c r="M106" s="182">
        <f>(SUM('1.  LRAMVA Summary'!G$22:G$36))*$H106</f>
        <v>0</v>
      </c>
      <c r="N106" s="182">
        <f>(SUM('1.  LRAMVA Summary'!H$22:H$36))*$H106</f>
        <v>0</v>
      </c>
      <c r="O106" s="182">
        <f>(SUM('1.  LRAMVA Summary'!I$22:I$36))*$H106</f>
        <v>59.736149534159992</v>
      </c>
      <c r="P106" s="182">
        <f>(SUM('1.  LRAMVA Summary'!J$22:J$36))*$H106</f>
        <v>0</v>
      </c>
      <c r="Q106" s="183">
        <f>SUM(I106:P106)</f>
        <v>169.95447942909072</v>
      </c>
    </row>
    <row r="107" spans="2:17" s="3" customFormat="1" ht="12.75">
      <c r="B107" s="56"/>
      <c r="E107" s="180">
        <v>42767</v>
      </c>
      <c r="F107" s="180" t="s">
        <v>372</v>
      </c>
      <c r="G107" s="181" t="s">
        <v>89</v>
      </c>
      <c r="H107" s="467">
        <f t="shared" ref="H107:H108" si="57">$C$40/12</f>
        <v>9.1666666666666665E-4</v>
      </c>
      <c r="I107" s="182">
        <f>(SUM('1.  LRAMVA Summary'!C$22:C$36))*$H107</f>
        <v>37.643382758788427</v>
      </c>
      <c r="J107" s="182">
        <f>(SUM('1.  LRAMVA Summary'!D$22:D$36))*$H107</f>
        <v>39.64882749907872</v>
      </c>
      <c r="K107" s="182">
        <f>(SUM('1.  LRAMVA Summary'!E$22:E$36))*$H107</f>
        <v>32.311107760573584</v>
      </c>
      <c r="L107" s="182">
        <f>(SUM('1.  LRAMVA Summary'!F$22:F$36))*$H107</f>
        <v>0.61501187649</v>
      </c>
      <c r="M107" s="182">
        <f>(SUM('1.  LRAMVA Summary'!G$22:G$36))*$H107</f>
        <v>0</v>
      </c>
      <c r="N107" s="182">
        <f>(SUM('1.  LRAMVA Summary'!H$22:H$36))*$H107</f>
        <v>0</v>
      </c>
      <c r="O107" s="182">
        <f>(SUM('1.  LRAMVA Summary'!I$22:I$36))*$H107</f>
        <v>59.736149534159992</v>
      </c>
      <c r="P107" s="182">
        <f>(SUM('1.  LRAMVA Summary'!J$22:J$36))*$H107</f>
        <v>0</v>
      </c>
      <c r="Q107" s="183">
        <f t="shared" ref="Q107:Q117" si="58">SUM(I107:P107)</f>
        <v>169.95447942909072</v>
      </c>
    </row>
    <row r="108" spans="2:17" s="3" customFormat="1" ht="12.75">
      <c r="B108" s="56"/>
      <c r="E108" s="180">
        <v>42795</v>
      </c>
      <c r="F108" s="180" t="s">
        <v>372</v>
      </c>
      <c r="G108" s="181" t="s">
        <v>89</v>
      </c>
      <c r="H108" s="467">
        <f t="shared" si="57"/>
        <v>9.1666666666666665E-4</v>
      </c>
      <c r="I108" s="182">
        <f>(SUM('1.  LRAMVA Summary'!C$22:C$36))*$H108</f>
        <v>37.643382758788427</v>
      </c>
      <c r="J108" s="182">
        <f>(SUM('1.  LRAMVA Summary'!D$22:D$36))*$H108</f>
        <v>39.64882749907872</v>
      </c>
      <c r="K108" s="182">
        <f>(SUM('1.  LRAMVA Summary'!E$22:E$36))*$H108</f>
        <v>32.311107760573584</v>
      </c>
      <c r="L108" s="182">
        <f>(SUM('1.  LRAMVA Summary'!F$22:F$36))*$H108</f>
        <v>0.61501187649</v>
      </c>
      <c r="M108" s="182">
        <f>(SUM('1.  LRAMVA Summary'!G$22:G$36))*$H108</f>
        <v>0</v>
      </c>
      <c r="N108" s="182">
        <f>(SUM('1.  LRAMVA Summary'!H$22:H$36))*$H108</f>
        <v>0</v>
      </c>
      <c r="O108" s="182">
        <f>(SUM('1.  LRAMVA Summary'!I$22:I$36))*$H108</f>
        <v>59.736149534159992</v>
      </c>
      <c r="P108" s="182">
        <f>(SUM('1.  LRAMVA Summary'!J$22:J$36))*$H108</f>
        <v>0</v>
      </c>
      <c r="Q108" s="183">
        <f t="shared" si="58"/>
        <v>169.95447942909072</v>
      </c>
    </row>
    <row r="109" spans="2:17" s="16" customFormat="1" ht="12.75">
      <c r="B109" s="214"/>
      <c r="E109" s="180">
        <v>42826</v>
      </c>
      <c r="F109" s="180" t="s">
        <v>372</v>
      </c>
      <c r="G109" s="181" t="s">
        <v>90</v>
      </c>
      <c r="H109" s="467">
        <f>$C$41/12</f>
        <v>9.1666666666666665E-4</v>
      </c>
      <c r="I109" s="182">
        <f>(SUM('1.  LRAMVA Summary'!C$22:C$36))*$H109</f>
        <v>37.643382758788427</v>
      </c>
      <c r="J109" s="182">
        <f>(SUM('1.  LRAMVA Summary'!D$22:D$36))*$H109</f>
        <v>39.64882749907872</v>
      </c>
      <c r="K109" s="182">
        <f>(SUM('1.  LRAMVA Summary'!E$22:E$36))*$H109</f>
        <v>32.311107760573584</v>
      </c>
      <c r="L109" s="182">
        <f>(SUM('1.  LRAMVA Summary'!F$22:F$36))*$H109</f>
        <v>0.61501187649</v>
      </c>
      <c r="M109" s="182">
        <f>(SUM('1.  LRAMVA Summary'!G$22:G$36))*$H109</f>
        <v>0</v>
      </c>
      <c r="N109" s="182">
        <f>(SUM('1.  LRAMVA Summary'!H$22:H$36))*$H109</f>
        <v>0</v>
      </c>
      <c r="O109" s="182">
        <f>(SUM('1.  LRAMVA Summary'!I$22:I$36))*$H109</f>
        <v>59.736149534159992</v>
      </c>
      <c r="P109" s="182">
        <f>(SUM('1.  LRAMVA Summary'!J$22:J$36))*$H109</f>
        <v>0</v>
      </c>
      <c r="Q109" s="183">
        <f t="shared" si="58"/>
        <v>169.95447942909072</v>
      </c>
    </row>
    <row r="110" spans="2:17" s="3" customFormat="1" ht="12.75" hidden="1">
      <c r="B110" s="56"/>
      <c r="E110" s="180">
        <v>42856</v>
      </c>
      <c r="F110" s="180" t="s">
        <v>372</v>
      </c>
      <c r="G110" s="181" t="s">
        <v>90</v>
      </c>
      <c r="H110" s="467">
        <f t="shared" ref="H110:H111" si="59">$C$41/12</f>
        <v>9.1666666666666665E-4</v>
      </c>
      <c r="I110" s="182"/>
      <c r="J110" s="182"/>
      <c r="K110" s="182"/>
      <c r="L110" s="182"/>
      <c r="M110" s="182"/>
      <c r="N110" s="182"/>
      <c r="O110" s="182"/>
      <c r="P110" s="182"/>
      <c r="Q110" s="183">
        <f t="shared" si="58"/>
        <v>0</v>
      </c>
    </row>
    <row r="111" spans="2:17" s="15" customFormat="1" ht="12.75" hidden="1">
      <c r="B111" s="213"/>
      <c r="E111" s="180">
        <v>42887</v>
      </c>
      <c r="F111" s="180" t="s">
        <v>372</v>
      </c>
      <c r="G111" s="181" t="s">
        <v>90</v>
      </c>
      <c r="H111" s="467">
        <f t="shared" si="59"/>
        <v>9.1666666666666665E-4</v>
      </c>
      <c r="I111" s="182"/>
      <c r="J111" s="182"/>
      <c r="K111" s="182"/>
      <c r="L111" s="182"/>
      <c r="M111" s="182"/>
      <c r="N111" s="182"/>
      <c r="O111" s="182"/>
      <c r="P111" s="182"/>
      <c r="Q111" s="183">
        <f t="shared" si="58"/>
        <v>0</v>
      </c>
    </row>
    <row r="112" spans="2:17" s="3" customFormat="1" ht="12.75" hidden="1">
      <c r="B112" s="56"/>
      <c r="E112" s="180">
        <v>42917</v>
      </c>
      <c r="F112" s="180" t="s">
        <v>372</v>
      </c>
      <c r="G112" s="181" t="s">
        <v>92</v>
      </c>
      <c r="H112" s="467">
        <f>$C$42/12</f>
        <v>0</v>
      </c>
      <c r="I112" s="182"/>
      <c r="J112" s="182"/>
      <c r="K112" s="182"/>
      <c r="L112" s="182"/>
      <c r="M112" s="182"/>
      <c r="N112" s="182"/>
      <c r="O112" s="182"/>
      <c r="P112" s="182"/>
      <c r="Q112" s="183">
        <f t="shared" si="58"/>
        <v>0</v>
      </c>
    </row>
    <row r="113" spans="2:17" s="3" customFormat="1" ht="12.75" hidden="1">
      <c r="B113" s="56"/>
      <c r="E113" s="180">
        <v>42948</v>
      </c>
      <c r="F113" s="180" t="s">
        <v>372</v>
      </c>
      <c r="G113" s="181" t="s">
        <v>92</v>
      </c>
      <c r="H113" s="467">
        <f t="shared" ref="H113:H114" si="60">$C$42/12</f>
        <v>0</v>
      </c>
      <c r="I113" s="182"/>
      <c r="J113" s="182"/>
      <c r="K113" s="182"/>
      <c r="L113" s="182"/>
      <c r="M113" s="182"/>
      <c r="N113" s="182"/>
      <c r="O113" s="182"/>
      <c r="P113" s="182"/>
      <c r="Q113" s="183">
        <f t="shared" si="58"/>
        <v>0</v>
      </c>
    </row>
    <row r="114" spans="2:17" s="3" customFormat="1" ht="12.75" hidden="1">
      <c r="B114" s="56"/>
      <c r="E114" s="180">
        <v>42979</v>
      </c>
      <c r="F114" s="180" t="s">
        <v>372</v>
      </c>
      <c r="G114" s="181" t="s">
        <v>92</v>
      </c>
      <c r="H114" s="467">
        <f t="shared" si="60"/>
        <v>0</v>
      </c>
      <c r="I114" s="182"/>
      <c r="J114" s="182"/>
      <c r="K114" s="182"/>
      <c r="L114" s="182"/>
      <c r="M114" s="182"/>
      <c r="N114" s="182"/>
      <c r="O114" s="182"/>
      <c r="P114" s="182"/>
      <c r="Q114" s="183">
        <f t="shared" si="58"/>
        <v>0</v>
      </c>
    </row>
    <row r="115" spans="2:17" s="3" customFormat="1" ht="12.75" hidden="1">
      <c r="B115" s="56"/>
      <c r="E115" s="180">
        <v>43009</v>
      </c>
      <c r="F115" s="180" t="s">
        <v>372</v>
      </c>
      <c r="G115" s="181" t="s">
        <v>93</v>
      </c>
      <c r="H115" s="467">
        <f>$C$43/12</f>
        <v>0</v>
      </c>
      <c r="I115" s="182"/>
      <c r="J115" s="182"/>
      <c r="K115" s="182"/>
      <c r="L115" s="182"/>
      <c r="M115" s="182"/>
      <c r="N115" s="182"/>
      <c r="O115" s="182"/>
      <c r="P115" s="182"/>
      <c r="Q115" s="183">
        <f t="shared" si="58"/>
        <v>0</v>
      </c>
    </row>
    <row r="116" spans="2:17" s="3" customFormat="1" ht="12.75" hidden="1">
      <c r="B116" s="56"/>
      <c r="E116" s="180">
        <v>43040</v>
      </c>
      <c r="F116" s="180" t="s">
        <v>372</v>
      </c>
      <c r="G116" s="181" t="s">
        <v>93</v>
      </c>
      <c r="H116" s="467">
        <f t="shared" ref="H116:H117" si="61">$C$43/12</f>
        <v>0</v>
      </c>
      <c r="I116" s="182"/>
      <c r="J116" s="182"/>
      <c r="K116" s="182"/>
      <c r="L116" s="182"/>
      <c r="M116" s="182"/>
      <c r="N116" s="182"/>
      <c r="O116" s="182"/>
      <c r="P116" s="182"/>
      <c r="Q116" s="183">
        <f t="shared" si="58"/>
        <v>0</v>
      </c>
    </row>
    <row r="117" spans="2:17" s="3" customFormat="1" ht="12.75" hidden="1">
      <c r="B117" s="56"/>
      <c r="E117" s="180">
        <v>43070</v>
      </c>
      <c r="F117" s="180" t="s">
        <v>372</v>
      </c>
      <c r="G117" s="181" t="s">
        <v>93</v>
      </c>
      <c r="H117" s="467">
        <f t="shared" si="61"/>
        <v>0</v>
      </c>
      <c r="I117" s="182"/>
      <c r="J117" s="182"/>
      <c r="K117" s="182"/>
      <c r="L117" s="182"/>
      <c r="M117" s="182"/>
      <c r="N117" s="182"/>
      <c r="O117" s="182"/>
      <c r="P117" s="182"/>
      <c r="Q117" s="183">
        <f t="shared" si="58"/>
        <v>0</v>
      </c>
    </row>
    <row r="118" spans="2:17" s="3" customFormat="1" ht="13.5" thickBot="1">
      <c r="B118" s="56"/>
      <c r="E118" s="192" t="s">
        <v>379</v>
      </c>
      <c r="F118" s="192"/>
      <c r="G118" s="193"/>
      <c r="H118" s="461"/>
      <c r="I118" s="194">
        <f>SUM(I105:I117)</f>
        <v>1368.6791758524942</v>
      </c>
      <c r="J118" s="194">
        <f>SUM(J105:J117)</f>
        <v>1441.5953234778676</v>
      </c>
      <c r="K118" s="194">
        <f t="shared" ref="K118:P118" si="62">SUM(K105:K117)</f>
        <v>1174.8025044401277</v>
      </c>
      <c r="L118" s="194">
        <f t="shared" si="62"/>
        <v>22.36127272747051</v>
      </c>
      <c r="M118" s="194">
        <f t="shared" si="62"/>
        <v>0</v>
      </c>
      <c r="N118" s="194">
        <f t="shared" si="62"/>
        <v>0</v>
      </c>
      <c r="O118" s="194">
        <f t="shared" si="62"/>
        <v>2171.9520914715713</v>
      </c>
      <c r="P118" s="194">
        <f t="shared" si="62"/>
        <v>0</v>
      </c>
      <c r="Q118" s="194">
        <f>SUM(Q105:Q117)</f>
        <v>6179.390367969525</v>
      </c>
    </row>
    <row r="119" spans="2:17" s="3" customFormat="1" ht="13.5" hidden="1" thickTop="1">
      <c r="B119" s="56"/>
      <c r="E119" s="222" t="s">
        <v>91</v>
      </c>
      <c r="F119" s="222"/>
      <c r="G119" s="223"/>
      <c r="H119" s="462"/>
      <c r="I119" s="224"/>
      <c r="J119" s="224"/>
      <c r="K119" s="224"/>
      <c r="L119" s="224"/>
      <c r="M119" s="224"/>
      <c r="N119" s="224"/>
      <c r="O119" s="224"/>
      <c r="P119" s="224"/>
      <c r="Q119" s="225"/>
    </row>
    <row r="120" spans="2:17" s="3" customFormat="1" ht="12.75" hidden="1">
      <c r="B120" s="56"/>
      <c r="E120" s="189" t="s">
        <v>389</v>
      </c>
      <c r="F120" s="189"/>
      <c r="G120" s="190"/>
      <c r="H120" s="463"/>
      <c r="I120" s="191">
        <f>I118+I119</f>
        <v>1368.6791758524942</v>
      </c>
      <c r="J120" s="191">
        <f t="shared" ref="J120" si="63">J118+J119</f>
        <v>1441.5953234778676</v>
      </c>
      <c r="K120" s="191">
        <f t="shared" ref="K120" si="64">K118+K119</f>
        <v>1174.8025044401277</v>
      </c>
      <c r="L120" s="191">
        <f t="shared" ref="L120" si="65">L118+L119</f>
        <v>22.36127272747051</v>
      </c>
      <c r="M120" s="191">
        <f t="shared" ref="M120" si="66">M118+M119</f>
        <v>0</v>
      </c>
      <c r="N120" s="191">
        <f t="shared" ref="N120" si="67">N118+N119</f>
        <v>0</v>
      </c>
      <c r="O120" s="191">
        <f t="shared" ref="O120" si="68">O118+O119</f>
        <v>2171.9520914715713</v>
      </c>
      <c r="P120" s="191">
        <f t="shared" ref="P120" si="69">P118+P119</f>
        <v>0</v>
      </c>
      <c r="Q120" s="191">
        <f t="shared" ref="Q120" si="70">Q118+Q119</f>
        <v>6179.390367969525</v>
      </c>
    </row>
    <row r="121" spans="2:17" s="3" customFormat="1" ht="12.75" hidden="1">
      <c r="B121" s="56"/>
      <c r="E121" s="180">
        <v>43101</v>
      </c>
      <c r="F121" s="180" t="s">
        <v>373</v>
      </c>
      <c r="G121" s="181" t="s">
        <v>89</v>
      </c>
      <c r="H121" s="467">
        <f>$C$44/12</f>
        <v>0</v>
      </c>
      <c r="I121" s="182"/>
      <c r="J121" s="182"/>
      <c r="K121" s="182"/>
      <c r="L121" s="182"/>
      <c r="M121" s="182"/>
      <c r="N121" s="182"/>
      <c r="O121" s="182"/>
      <c r="P121" s="182"/>
      <c r="Q121" s="183">
        <f>SUM(I121:P121)</f>
        <v>0</v>
      </c>
    </row>
    <row r="122" spans="2:17" s="3" customFormat="1" ht="12.75" hidden="1">
      <c r="B122" s="56"/>
      <c r="E122" s="180">
        <v>43132</v>
      </c>
      <c r="F122" s="180" t="s">
        <v>373</v>
      </c>
      <c r="G122" s="181" t="s">
        <v>89</v>
      </c>
      <c r="H122" s="467">
        <f t="shared" ref="H122:H123" si="71">$C$44/12</f>
        <v>0</v>
      </c>
      <c r="I122" s="182"/>
      <c r="J122" s="182"/>
      <c r="K122" s="182"/>
      <c r="L122" s="182"/>
      <c r="M122" s="182"/>
      <c r="N122" s="182"/>
      <c r="O122" s="182"/>
      <c r="P122" s="182"/>
      <c r="Q122" s="183">
        <f t="shared" ref="Q122:Q132" si="72">SUM(I122:P122)</f>
        <v>0</v>
      </c>
    </row>
    <row r="123" spans="2:17" s="3" customFormat="1" ht="12.75" hidden="1">
      <c r="B123" s="56"/>
      <c r="E123" s="180">
        <v>43160</v>
      </c>
      <c r="F123" s="180" t="s">
        <v>373</v>
      </c>
      <c r="G123" s="181" t="s">
        <v>89</v>
      </c>
      <c r="H123" s="467">
        <f t="shared" si="71"/>
        <v>0</v>
      </c>
      <c r="I123" s="182"/>
      <c r="J123" s="182"/>
      <c r="K123" s="182"/>
      <c r="L123" s="182"/>
      <c r="M123" s="182"/>
      <c r="N123" s="182"/>
      <c r="O123" s="182"/>
      <c r="P123" s="182"/>
      <c r="Q123" s="183">
        <f t="shared" si="72"/>
        <v>0</v>
      </c>
    </row>
    <row r="124" spans="2:17" s="16" customFormat="1" ht="12.75" hidden="1">
      <c r="B124" s="214"/>
      <c r="E124" s="180">
        <v>43191</v>
      </c>
      <c r="F124" s="180" t="s">
        <v>373</v>
      </c>
      <c r="G124" s="181" t="s">
        <v>90</v>
      </c>
      <c r="H124" s="467">
        <f>$C$45/12</f>
        <v>0</v>
      </c>
      <c r="I124" s="182"/>
      <c r="J124" s="182"/>
      <c r="K124" s="182"/>
      <c r="L124" s="182"/>
      <c r="M124" s="182"/>
      <c r="N124" s="182"/>
      <c r="O124" s="182"/>
      <c r="P124" s="182"/>
      <c r="Q124" s="183">
        <f t="shared" si="72"/>
        <v>0</v>
      </c>
    </row>
    <row r="125" spans="2:17" s="3" customFormat="1" ht="12.75" hidden="1">
      <c r="B125" s="56"/>
      <c r="E125" s="180">
        <v>43221</v>
      </c>
      <c r="F125" s="180" t="s">
        <v>373</v>
      </c>
      <c r="G125" s="181" t="s">
        <v>90</v>
      </c>
      <c r="H125" s="467">
        <f t="shared" ref="H125:H126" si="73">$C$45/12</f>
        <v>0</v>
      </c>
      <c r="I125" s="182"/>
      <c r="J125" s="182"/>
      <c r="K125" s="182"/>
      <c r="L125" s="182"/>
      <c r="M125" s="182"/>
      <c r="N125" s="182"/>
      <c r="O125" s="182"/>
      <c r="P125" s="182"/>
      <c r="Q125" s="183">
        <f t="shared" si="72"/>
        <v>0</v>
      </c>
    </row>
    <row r="126" spans="2:17" s="15" customFormat="1" ht="12.75" hidden="1">
      <c r="B126" s="213"/>
      <c r="E126" s="180">
        <v>43252</v>
      </c>
      <c r="F126" s="180" t="s">
        <v>373</v>
      </c>
      <c r="G126" s="181" t="s">
        <v>90</v>
      </c>
      <c r="H126" s="467">
        <f t="shared" si="73"/>
        <v>0</v>
      </c>
      <c r="I126" s="182"/>
      <c r="J126" s="182"/>
      <c r="K126" s="182"/>
      <c r="L126" s="182"/>
      <c r="M126" s="182"/>
      <c r="N126" s="182"/>
      <c r="O126" s="182"/>
      <c r="P126" s="182"/>
      <c r="Q126" s="183">
        <f t="shared" si="72"/>
        <v>0</v>
      </c>
    </row>
    <row r="127" spans="2:17" s="3" customFormat="1" ht="12.75" hidden="1">
      <c r="B127" s="56"/>
      <c r="E127" s="180">
        <v>43282</v>
      </c>
      <c r="F127" s="180" t="s">
        <v>373</v>
      </c>
      <c r="G127" s="181" t="s">
        <v>92</v>
      </c>
      <c r="H127" s="467">
        <f>$C$46/12</f>
        <v>0</v>
      </c>
      <c r="I127" s="182"/>
      <c r="J127" s="182"/>
      <c r="K127" s="182"/>
      <c r="L127" s="182"/>
      <c r="M127" s="182"/>
      <c r="N127" s="182"/>
      <c r="O127" s="182"/>
      <c r="P127" s="182"/>
      <c r="Q127" s="183">
        <f t="shared" si="72"/>
        <v>0</v>
      </c>
    </row>
    <row r="128" spans="2:17" s="3" customFormat="1" ht="12.75" hidden="1">
      <c r="B128" s="56"/>
      <c r="E128" s="180">
        <v>43313</v>
      </c>
      <c r="F128" s="180" t="s">
        <v>373</v>
      </c>
      <c r="G128" s="181" t="s">
        <v>92</v>
      </c>
      <c r="H128" s="467">
        <f t="shared" ref="H128:H129" si="74">$C$46/12</f>
        <v>0</v>
      </c>
      <c r="I128" s="182"/>
      <c r="J128" s="182"/>
      <c r="K128" s="182"/>
      <c r="L128" s="182"/>
      <c r="M128" s="182"/>
      <c r="N128" s="182"/>
      <c r="O128" s="182"/>
      <c r="P128" s="182"/>
      <c r="Q128" s="183">
        <f t="shared" si="72"/>
        <v>0</v>
      </c>
    </row>
    <row r="129" spans="2:17" s="3" customFormat="1" ht="12.75" hidden="1">
      <c r="B129" s="56"/>
      <c r="E129" s="180">
        <v>43344</v>
      </c>
      <c r="F129" s="180" t="s">
        <v>373</v>
      </c>
      <c r="G129" s="181" t="s">
        <v>92</v>
      </c>
      <c r="H129" s="467">
        <f t="shared" si="74"/>
        <v>0</v>
      </c>
      <c r="I129" s="182"/>
      <c r="J129" s="182"/>
      <c r="K129" s="182"/>
      <c r="L129" s="182"/>
      <c r="M129" s="182"/>
      <c r="N129" s="182"/>
      <c r="O129" s="182"/>
      <c r="P129" s="182"/>
      <c r="Q129" s="183">
        <f t="shared" si="72"/>
        <v>0</v>
      </c>
    </row>
    <row r="130" spans="2:17" s="3" customFormat="1" ht="12.75" hidden="1">
      <c r="B130" s="56"/>
      <c r="E130" s="180">
        <v>43374</v>
      </c>
      <c r="F130" s="180" t="s">
        <v>373</v>
      </c>
      <c r="G130" s="181" t="s">
        <v>93</v>
      </c>
      <c r="H130" s="467">
        <f>C47/12</f>
        <v>0</v>
      </c>
      <c r="I130" s="182"/>
      <c r="J130" s="182"/>
      <c r="K130" s="182"/>
      <c r="L130" s="182"/>
      <c r="M130" s="182"/>
      <c r="N130" s="182"/>
      <c r="O130" s="182"/>
      <c r="P130" s="182"/>
      <c r="Q130" s="183">
        <f t="shared" si="72"/>
        <v>0</v>
      </c>
    </row>
    <row r="131" spans="2:17" s="3" customFormat="1" ht="12.75" hidden="1">
      <c r="B131" s="56"/>
      <c r="E131" s="180">
        <v>43405</v>
      </c>
      <c r="F131" s="180" t="s">
        <v>373</v>
      </c>
      <c r="G131" s="181" t="s">
        <v>93</v>
      </c>
      <c r="H131" s="467">
        <f t="shared" ref="H131:H132" si="75">C48/12</f>
        <v>0</v>
      </c>
      <c r="I131" s="182"/>
      <c r="J131" s="182"/>
      <c r="K131" s="182"/>
      <c r="L131" s="182"/>
      <c r="M131" s="182"/>
      <c r="N131" s="182"/>
      <c r="O131" s="182"/>
      <c r="P131" s="182"/>
      <c r="Q131" s="183">
        <f t="shared" si="72"/>
        <v>0</v>
      </c>
    </row>
    <row r="132" spans="2:17" s="3" customFormat="1" ht="12.75" hidden="1">
      <c r="B132" s="56"/>
      <c r="E132" s="180">
        <v>43435</v>
      </c>
      <c r="F132" s="180" t="s">
        <v>373</v>
      </c>
      <c r="G132" s="181" t="s">
        <v>93</v>
      </c>
      <c r="H132" s="467">
        <f t="shared" si="75"/>
        <v>0</v>
      </c>
      <c r="I132" s="182"/>
      <c r="J132" s="182"/>
      <c r="K132" s="182"/>
      <c r="L132" s="182"/>
      <c r="M132" s="182"/>
      <c r="N132" s="182"/>
      <c r="O132" s="182"/>
      <c r="P132" s="182"/>
      <c r="Q132" s="183">
        <f t="shared" si="72"/>
        <v>0</v>
      </c>
    </row>
    <row r="133" spans="2:17" s="3" customFormat="1" ht="13.5" hidden="1" thickBot="1">
      <c r="B133" s="56"/>
      <c r="E133" s="192" t="s">
        <v>380</v>
      </c>
      <c r="F133" s="192"/>
      <c r="G133" s="193"/>
      <c r="H133" s="461"/>
      <c r="I133" s="194">
        <f>SUM(I120:I132)</f>
        <v>1368.6791758524942</v>
      </c>
      <c r="J133" s="194">
        <f>SUM(J120:J132)</f>
        <v>1441.5953234778676</v>
      </c>
      <c r="K133" s="194">
        <f t="shared" ref="K133:P133" si="76">SUM(K120:K132)</f>
        <v>1174.8025044401277</v>
      </c>
      <c r="L133" s="194">
        <f t="shared" si="76"/>
        <v>22.36127272747051</v>
      </c>
      <c r="M133" s="194">
        <f t="shared" si="76"/>
        <v>0</v>
      </c>
      <c r="N133" s="194">
        <f t="shared" si="76"/>
        <v>0</v>
      </c>
      <c r="O133" s="194">
        <f t="shared" si="76"/>
        <v>2171.9520914715713</v>
      </c>
      <c r="P133" s="194">
        <f t="shared" si="76"/>
        <v>0</v>
      </c>
      <c r="Q133" s="194">
        <f>SUM(Q120:Q132)</f>
        <v>6179.390367969525</v>
      </c>
    </row>
    <row r="134" spans="2:17" s="3" customFormat="1" ht="13.5" hidden="1" thickTop="1">
      <c r="B134" s="56"/>
      <c r="E134" s="222" t="s">
        <v>91</v>
      </c>
      <c r="F134" s="222"/>
      <c r="G134" s="223"/>
      <c r="H134" s="462"/>
      <c r="I134" s="224"/>
      <c r="J134" s="224"/>
      <c r="K134" s="224"/>
      <c r="L134" s="224"/>
      <c r="M134" s="224"/>
      <c r="N134" s="224"/>
      <c r="O134" s="224"/>
      <c r="P134" s="224"/>
      <c r="Q134" s="225"/>
    </row>
    <row r="135" spans="2:17" s="3" customFormat="1" ht="12.75" hidden="1">
      <c r="B135" s="56"/>
      <c r="E135" s="189" t="s">
        <v>390</v>
      </c>
      <c r="F135" s="189"/>
      <c r="G135" s="190"/>
      <c r="H135" s="463"/>
      <c r="I135" s="191">
        <f>I133+I134</f>
        <v>1368.6791758524942</v>
      </c>
      <c r="J135" s="191">
        <f t="shared" ref="J135" si="77">J133+J134</f>
        <v>1441.5953234778676</v>
      </c>
      <c r="K135" s="191">
        <f t="shared" ref="K135" si="78">K133+K134</f>
        <v>1174.8025044401277</v>
      </c>
      <c r="L135" s="191">
        <f t="shared" ref="L135" si="79">L133+L134</f>
        <v>22.36127272747051</v>
      </c>
      <c r="M135" s="191">
        <f t="shared" ref="M135" si="80">M133+M134</f>
        <v>0</v>
      </c>
      <c r="N135" s="191">
        <f t="shared" ref="N135" si="81">N133+N134</f>
        <v>0</v>
      </c>
      <c r="O135" s="191">
        <f t="shared" ref="O135" si="82">O133+O134</f>
        <v>2171.9520914715713</v>
      </c>
      <c r="P135" s="191">
        <f t="shared" ref="P135" si="83">P133+P134</f>
        <v>0</v>
      </c>
      <c r="Q135" s="191">
        <f>Q133+Q134</f>
        <v>6179.390367969525</v>
      </c>
    </row>
    <row r="136" spans="2:17" s="3" customFormat="1" ht="12.75" hidden="1">
      <c r="B136" s="56"/>
      <c r="E136" s="180">
        <v>43466</v>
      </c>
      <c r="F136" s="180" t="s">
        <v>374</v>
      </c>
      <c r="G136" s="181" t="s">
        <v>89</v>
      </c>
      <c r="H136" s="467">
        <f>$C$48/12</f>
        <v>0</v>
      </c>
      <c r="I136" s="182"/>
      <c r="J136" s="182"/>
      <c r="K136" s="182"/>
      <c r="L136" s="182"/>
      <c r="M136" s="182"/>
      <c r="N136" s="182"/>
      <c r="O136" s="182"/>
      <c r="P136" s="182"/>
      <c r="Q136" s="183">
        <f t="shared" ref="Q136:Q147" si="84">SUM(I136:P136)</f>
        <v>0</v>
      </c>
    </row>
    <row r="137" spans="2:17" s="3" customFormat="1" ht="12.75" hidden="1">
      <c r="B137" s="56"/>
      <c r="E137" s="180">
        <v>43497</v>
      </c>
      <c r="F137" s="180" t="s">
        <v>374</v>
      </c>
      <c r="G137" s="181" t="s">
        <v>89</v>
      </c>
      <c r="H137" s="467">
        <f t="shared" ref="H137:H138" si="85">$C$48/12</f>
        <v>0</v>
      </c>
      <c r="I137" s="182"/>
      <c r="J137" s="182"/>
      <c r="K137" s="182"/>
      <c r="L137" s="182"/>
      <c r="M137" s="182"/>
      <c r="N137" s="182"/>
      <c r="O137" s="182"/>
      <c r="P137" s="182"/>
      <c r="Q137" s="183">
        <f t="shared" si="84"/>
        <v>0</v>
      </c>
    </row>
    <row r="138" spans="2:17" s="3" customFormat="1" ht="12.75" hidden="1">
      <c r="B138" s="56"/>
      <c r="E138" s="180">
        <v>43525</v>
      </c>
      <c r="F138" s="180" t="s">
        <v>374</v>
      </c>
      <c r="G138" s="181" t="s">
        <v>89</v>
      </c>
      <c r="H138" s="467">
        <f t="shared" si="85"/>
        <v>0</v>
      </c>
      <c r="I138" s="182"/>
      <c r="J138" s="182"/>
      <c r="K138" s="182"/>
      <c r="L138" s="182"/>
      <c r="M138" s="182"/>
      <c r="N138" s="182"/>
      <c r="O138" s="182"/>
      <c r="P138" s="182"/>
      <c r="Q138" s="183">
        <f t="shared" si="84"/>
        <v>0</v>
      </c>
    </row>
    <row r="139" spans="2:17" s="16" customFormat="1" ht="12.75" hidden="1">
      <c r="B139" s="214"/>
      <c r="E139" s="180">
        <v>43556</v>
      </c>
      <c r="F139" s="180" t="s">
        <v>374</v>
      </c>
      <c r="G139" s="181" t="s">
        <v>90</v>
      </c>
      <c r="H139" s="467">
        <f>$C$49/12</f>
        <v>0</v>
      </c>
      <c r="I139" s="182"/>
      <c r="J139" s="182"/>
      <c r="K139" s="182"/>
      <c r="L139" s="182"/>
      <c r="M139" s="182"/>
      <c r="N139" s="182"/>
      <c r="O139" s="182"/>
      <c r="P139" s="182"/>
      <c r="Q139" s="183">
        <f t="shared" si="84"/>
        <v>0</v>
      </c>
    </row>
    <row r="140" spans="2:17" s="3" customFormat="1" ht="12.75" hidden="1">
      <c r="B140" s="56"/>
      <c r="E140" s="180">
        <v>43586</v>
      </c>
      <c r="F140" s="180" t="s">
        <v>374</v>
      </c>
      <c r="G140" s="181" t="s">
        <v>90</v>
      </c>
      <c r="H140" s="467">
        <f t="shared" ref="H140:H141" si="86">$C$49/12</f>
        <v>0</v>
      </c>
      <c r="I140" s="182"/>
      <c r="J140" s="182"/>
      <c r="K140" s="182"/>
      <c r="L140" s="182"/>
      <c r="M140" s="182"/>
      <c r="N140" s="182"/>
      <c r="O140" s="182"/>
      <c r="P140" s="182"/>
      <c r="Q140" s="183">
        <f t="shared" si="84"/>
        <v>0</v>
      </c>
    </row>
    <row r="141" spans="2:17" s="3" customFormat="1" ht="12.75" hidden="1">
      <c r="B141" s="56"/>
      <c r="E141" s="180">
        <v>43617</v>
      </c>
      <c r="F141" s="180" t="s">
        <v>374</v>
      </c>
      <c r="G141" s="181" t="s">
        <v>90</v>
      </c>
      <c r="H141" s="467">
        <f t="shared" si="86"/>
        <v>0</v>
      </c>
      <c r="I141" s="182"/>
      <c r="J141" s="182"/>
      <c r="K141" s="182"/>
      <c r="L141" s="182"/>
      <c r="M141" s="182"/>
      <c r="N141" s="182"/>
      <c r="O141" s="182"/>
      <c r="P141" s="182"/>
      <c r="Q141" s="183">
        <f t="shared" si="84"/>
        <v>0</v>
      </c>
    </row>
    <row r="142" spans="2:17" hidden="1">
      <c r="E142" s="180">
        <v>43647</v>
      </c>
      <c r="F142" s="180" t="s">
        <v>374</v>
      </c>
      <c r="G142" s="181" t="s">
        <v>92</v>
      </c>
      <c r="H142" s="467">
        <f>$C$50/12</f>
        <v>0</v>
      </c>
      <c r="I142" s="182"/>
      <c r="J142" s="182"/>
      <c r="K142" s="182"/>
      <c r="L142" s="182"/>
      <c r="M142" s="182"/>
      <c r="N142" s="182"/>
      <c r="O142" s="182"/>
      <c r="P142" s="182"/>
      <c r="Q142" s="183">
        <f t="shared" si="84"/>
        <v>0</v>
      </c>
    </row>
    <row r="143" spans="2:17" hidden="1">
      <c r="E143" s="180">
        <v>43678</v>
      </c>
      <c r="F143" s="180" t="s">
        <v>374</v>
      </c>
      <c r="G143" s="181" t="s">
        <v>92</v>
      </c>
      <c r="H143" s="467">
        <f t="shared" ref="H143:H144" si="87">$C$50/12</f>
        <v>0</v>
      </c>
      <c r="I143" s="182"/>
      <c r="J143" s="182"/>
      <c r="K143" s="182"/>
      <c r="L143" s="182"/>
      <c r="M143" s="182"/>
      <c r="N143" s="182"/>
      <c r="O143" s="182"/>
      <c r="P143" s="182"/>
      <c r="Q143" s="183">
        <f t="shared" si="84"/>
        <v>0</v>
      </c>
    </row>
    <row r="144" spans="2:17" hidden="1">
      <c r="E144" s="180">
        <v>43709</v>
      </c>
      <c r="F144" s="180" t="s">
        <v>374</v>
      </c>
      <c r="G144" s="181" t="s">
        <v>92</v>
      </c>
      <c r="H144" s="467">
        <f t="shared" si="87"/>
        <v>0</v>
      </c>
      <c r="I144" s="182"/>
      <c r="J144" s="182"/>
      <c r="K144" s="182"/>
      <c r="L144" s="182"/>
      <c r="M144" s="182"/>
      <c r="N144" s="182"/>
      <c r="O144" s="182"/>
      <c r="P144" s="182"/>
      <c r="Q144" s="183">
        <f t="shared" si="84"/>
        <v>0</v>
      </c>
    </row>
    <row r="145" spans="5:17" hidden="1">
      <c r="E145" s="180">
        <v>43739</v>
      </c>
      <c r="F145" s="180" t="s">
        <v>374</v>
      </c>
      <c r="G145" s="181" t="s">
        <v>93</v>
      </c>
      <c r="H145" s="467">
        <f>$C$51/12</f>
        <v>0</v>
      </c>
      <c r="I145" s="182"/>
      <c r="J145" s="182"/>
      <c r="K145" s="182"/>
      <c r="L145" s="182"/>
      <c r="M145" s="182"/>
      <c r="N145" s="182"/>
      <c r="O145" s="182"/>
      <c r="P145" s="182"/>
      <c r="Q145" s="183">
        <f t="shared" si="84"/>
        <v>0</v>
      </c>
    </row>
    <row r="146" spans="5:17" hidden="1">
      <c r="E146" s="180">
        <v>43770</v>
      </c>
      <c r="F146" s="180" t="s">
        <v>374</v>
      </c>
      <c r="G146" s="181" t="s">
        <v>93</v>
      </c>
      <c r="H146" s="467">
        <f t="shared" ref="H146:H147" si="88">$C$51/12</f>
        <v>0</v>
      </c>
      <c r="I146" s="182"/>
      <c r="J146" s="182"/>
      <c r="K146" s="182"/>
      <c r="L146" s="182"/>
      <c r="M146" s="182"/>
      <c r="N146" s="182"/>
      <c r="O146" s="182"/>
      <c r="P146" s="182"/>
      <c r="Q146" s="183">
        <f t="shared" si="84"/>
        <v>0</v>
      </c>
    </row>
    <row r="147" spans="5:17" hidden="1">
      <c r="E147" s="180">
        <v>43800</v>
      </c>
      <c r="F147" s="180" t="s">
        <v>374</v>
      </c>
      <c r="G147" s="181" t="s">
        <v>93</v>
      </c>
      <c r="H147" s="467">
        <f t="shared" si="88"/>
        <v>0</v>
      </c>
      <c r="I147" s="182"/>
      <c r="J147" s="182"/>
      <c r="K147" s="182"/>
      <c r="L147" s="182"/>
      <c r="M147" s="182"/>
      <c r="N147" s="182"/>
      <c r="O147" s="182"/>
      <c r="P147" s="182"/>
      <c r="Q147" s="183">
        <f t="shared" si="84"/>
        <v>0</v>
      </c>
    </row>
    <row r="148" spans="5:17" ht="15.75" hidden="1" thickBot="1">
      <c r="E148" s="192" t="s">
        <v>381</v>
      </c>
      <c r="F148" s="192"/>
      <c r="G148" s="193"/>
      <c r="H148" s="461"/>
      <c r="I148" s="194">
        <f>SUM(I135:I147)</f>
        <v>1368.6791758524942</v>
      </c>
      <c r="J148" s="194">
        <f>SUM(J135:J147)</f>
        <v>1441.5953234778676</v>
      </c>
      <c r="K148" s="194">
        <f t="shared" ref="K148:P148" si="89">SUM(K135:K147)</f>
        <v>1174.8025044401277</v>
      </c>
      <c r="L148" s="194">
        <f t="shared" si="89"/>
        <v>22.36127272747051</v>
      </c>
      <c r="M148" s="194">
        <f t="shared" si="89"/>
        <v>0</v>
      </c>
      <c r="N148" s="194">
        <f t="shared" si="89"/>
        <v>0</v>
      </c>
      <c r="O148" s="194">
        <f t="shared" si="89"/>
        <v>2171.9520914715713</v>
      </c>
      <c r="P148" s="194">
        <f t="shared" si="89"/>
        <v>0</v>
      </c>
      <c r="Q148" s="194">
        <f>SUM(Q135:Q147)</f>
        <v>6179.390367969525</v>
      </c>
    </row>
    <row r="149" spans="5:17" ht="15.75" hidden="1" thickTop="1">
      <c r="E149" s="222" t="s">
        <v>91</v>
      </c>
      <c r="F149" s="222"/>
      <c r="G149" s="223"/>
      <c r="H149" s="462"/>
      <c r="I149" s="224"/>
      <c r="J149" s="224"/>
      <c r="K149" s="224"/>
      <c r="L149" s="224"/>
      <c r="M149" s="224"/>
      <c r="N149" s="224"/>
      <c r="O149" s="224"/>
      <c r="P149" s="224"/>
      <c r="Q149" s="225"/>
    </row>
    <row r="150" spans="5:17" hidden="1">
      <c r="E150" s="189" t="s">
        <v>394</v>
      </c>
      <c r="F150" s="189"/>
      <c r="G150" s="190"/>
      <c r="H150" s="463"/>
      <c r="I150" s="191">
        <f>I148+I149</f>
        <v>1368.6791758524942</v>
      </c>
      <c r="J150" s="191">
        <f t="shared" ref="J150" si="90">J148+J149</f>
        <v>1441.5953234778676</v>
      </c>
      <c r="K150" s="191">
        <f t="shared" ref="K150" si="91">K148+K149</f>
        <v>1174.8025044401277</v>
      </c>
      <c r="L150" s="191">
        <f t="shared" ref="L150" si="92">L148+L149</f>
        <v>22.36127272747051</v>
      </c>
      <c r="M150" s="191">
        <f t="shared" ref="M150" si="93">M148+M149</f>
        <v>0</v>
      </c>
      <c r="N150" s="191">
        <f t="shared" ref="N150" si="94">N148+N149</f>
        <v>0</v>
      </c>
      <c r="O150" s="191">
        <f t="shared" ref="O150" si="95">O148+O149</f>
        <v>2171.9520914715713</v>
      </c>
      <c r="P150" s="191">
        <f t="shared" ref="P150" si="96">P148+P149</f>
        <v>0</v>
      </c>
      <c r="Q150" s="191">
        <f>Q148+Q149</f>
        <v>6179.390367969525</v>
      </c>
    </row>
    <row r="151" spans="5:17" hidden="1">
      <c r="E151" s="180">
        <v>43831</v>
      </c>
      <c r="F151" s="180" t="s">
        <v>375</v>
      </c>
      <c r="G151" s="181" t="s">
        <v>89</v>
      </c>
      <c r="H151" s="467">
        <f>$C$52/12</f>
        <v>0</v>
      </c>
      <c r="I151" s="182"/>
      <c r="J151" s="182"/>
      <c r="K151" s="182"/>
      <c r="L151" s="182"/>
      <c r="M151" s="182"/>
      <c r="N151" s="182"/>
      <c r="O151" s="182"/>
      <c r="P151" s="182"/>
      <c r="Q151" s="183">
        <f>SUM(I151:P151)</f>
        <v>0</v>
      </c>
    </row>
    <row r="152" spans="5:17" hidden="1">
      <c r="E152" s="180">
        <v>43862</v>
      </c>
      <c r="F152" s="180" t="s">
        <v>375</v>
      </c>
      <c r="G152" s="181" t="s">
        <v>89</v>
      </c>
      <c r="H152" s="467">
        <f t="shared" ref="H152:H153" si="97">$C$52/12</f>
        <v>0</v>
      </c>
      <c r="I152" s="182"/>
      <c r="J152" s="182"/>
      <c r="K152" s="182"/>
      <c r="L152" s="182"/>
      <c r="M152" s="182"/>
      <c r="N152" s="182"/>
      <c r="O152" s="182"/>
      <c r="P152" s="182"/>
      <c r="Q152" s="183">
        <f>SUM(I152:P152)</f>
        <v>0</v>
      </c>
    </row>
    <row r="153" spans="5:17" hidden="1">
      <c r="E153" s="180">
        <v>43891</v>
      </c>
      <c r="F153" s="180" t="s">
        <v>375</v>
      </c>
      <c r="G153" s="181" t="s">
        <v>89</v>
      </c>
      <c r="H153" s="467">
        <f t="shared" si="97"/>
        <v>0</v>
      </c>
      <c r="I153" s="182"/>
      <c r="J153" s="182"/>
      <c r="K153" s="182"/>
      <c r="L153" s="182"/>
      <c r="M153" s="182"/>
      <c r="N153" s="182"/>
      <c r="O153" s="182"/>
      <c r="P153" s="182"/>
      <c r="Q153" s="183">
        <f t="shared" ref="Q153:Q162" si="98">SUM(I153:P153)</f>
        <v>0</v>
      </c>
    </row>
    <row r="154" spans="5:17" hidden="1">
      <c r="E154" s="180">
        <v>43922</v>
      </c>
      <c r="F154" s="180" t="s">
        <v>375</v>
      </c>
      <c r="G154" s="181" t="s">
        <v>90</v>
      </c>
      <c r="H154" s="467">
        <f>$C$53/12</f>
        <v>0</v>
      </c>
      <c r="I154" s="182"/>
      <c r="J154" s="182"/>
      <c r="K154" s="182"/>
      <c r="L154" s="182"/>
      <c r="M154" s="182"/>
      <c r="N154" s="182"/>
      <c r="O154" s="182"/>
      <c r="P154" s="182"/>
      <c r="Q154" s="183">
        <f t="shared" si="98"/>
        <v>0</v>
      </c>
    </row>
    <row r="155" spans="5:17" hidden="1">
      <c r="E155" s="180">
        <v>43952</v>
      </c>
      <c r="F155" s="180" t="s">
        <v>375</v>
      </c>
      <c r="G155" s="181" t="s">
        <v>90</v>
      </c>
      <c r="H155" s="467">
        <f t="shared" ref="H155:H156" si="99">$C$53/12</f>
        <v>0</v>
      </c>
      <c r="I155" s="182"/>
      <c r="J155" s="182"/>
      <c r="K155" s="182"/>
      <c r="L155" s="182"/>
      <c r="M155" s="182"/>
      <c r="N155" s="182"/>
      <c r="O155" s="182"/>
      <c r="P155" s="182"/>
      <c r="Q155" s="183">
        <f t="shared" si="98"/>
        <v>0</v>
      </c>
    </row>
    <row r="156" spans="5:17" hidden="1">
      <c r="E156" s="180">
        <v>43983</v>
      </c>
      <c r="F156" s="180" t="s">
        <v>375</v>
      </c>
      <c r="G156" s="181" t="s">
        <v>90</v>
      </c>
      <c r="H156" s="467">
        <f t="shared" si="99"/>
        <v>0</v>
      </c>
      <c r="I156" s="182"/>
      <c r="J156" s="182"/>
      <c r="K156" s="182"/>
      <c r="L156" s="182"/>
      <c r="M156" s="182"/>
      <c r="N156" s="182"/>
      <c r="O156" s="182"/>
      <c r="P156" s="182"/>
      <c r="Q156" s="183">
        <f t="shared" si="98"/>
        <v>0</v>
      </c>
    </row>
    <row r="157" spans="5:17" hidden="1">
      <c r="E157" s="180">
        <v>44013</v>
      </c>
      <c r="F157" s="180" t="s">
        <v>375</v>
      </c>
      <c r="G157" s="181" t="s">
        <v>92</v>
      </c>
      <c r="H157" s="467">
        <f>$C$54/12</f>
        <v>0</v>
      </c>
      <c r="I157" s="182"/>
      <c r="J157" s="182"/>
      <c r="K157" s="182"/>
      <c r="L157" s="182"/>
      <c r="M157" s="182"/>
      <c r="N157" s="182"/>
      <c r="O157" s="182"/>
      <c r="P157" s="182"/>
      <c r="Q157" s="183">
        <f t="shared" si="98"/>
        <v>0</v>
      </c>
    </row>
    <row r="158" spans="5:17" hidden="1">
      <c r="E158" s="180">
        <v>44044</v>
      </c>
      <c r="F158" s="180" t="s">
        <v>375</v>
      </c>
      <c r="G158" s="181" t="s">
        <v>92</v>
      </c>
      <c r="H158" s="467">
        <f t="shared" ref="H158:H159" si="100">$C$54/12</f>
        <v>0</v>
      </c>
      <c r="I158" s="182"/>
      <c r="J158" s="182"/>
      <c r="K158" s="182"/>
      <c r="L158" s="182"/>
      <c r="M158" s="182"/>
      <c r="N158" s="182"/>
      <c r="O158" s="182"/>
      <c r="P158" s="182"/>
      <c r="Q158" s="183">
        <f t="shared" si="98"/>
        <v>0</v>
      </c>
    </row>
    <row r="159" spans="5:17" hidden="1">
      <c r="E159" s="180">
        <v>44075</v>
      </c>
      <c r="F159" s="180" t="s">
        <v>375</v>
      </c>
      <c r="G159" s="181" t="s">
        <v>92</v>
      </c>
      <c r="H159" s="467">
        <f t="shared" si="100"/>
        <v>0</v>
      </c>
      <c r="I159" s="182"/>
      <c r="J159" s="182"/>
      <c r="K159" s="182"/>
      <c r="L159" s="182"/>
      <c r="M159" s="182"/>
      <c r="N159" s="182"/>
      <c r="O159" s="182"/>
      <c r="P159" s="182"/>
      <c r="Q159" s="183">
        <f t="shared" si="98"/>
        <v>0</v>
      </c>
    </row>
    <row r="160" spans="5:17" hidden="1">
      <c r="E160" s="180">
        <v>44105</v>
      </c>
      <c r="F160" s="180" t="s">
        <v>375</v>
      </c>
      <c r="G160" s="181" t="s">
        <v>93</v>
      </c>
      <c r="H160" s="467">
        <f>$C$55/12</f>
        <v>0</v>
      </c>
      <c r="I160" s="182"/>
      <c r="J160" s="182"/>
      <c r="K160" s="182"/>
      <c r="L160" s="182"/>
      <c r="M160" s="182"/>
      <c r="N160" s="182"/>
      <c r="O160" s="182"/>
      <c r="P160" s="182"/>
      <c r="Q160" s="183">
        <f t="shared" si="98"/>
        <v>0</v>
      </c>
    </row>
    <row r="161" spans="5:17" hidden="1">
      <c r="E161" s="180">
        <v>44136</v>
      </c>
      <c r="F161" s="180" t="s">
        <v>375</v>
      </c>
      <c r="G161" s="181" t="s">
        <v>93</v>
      </c>
      <c r="H161" s="467">
        <f t="shared" ref="H161:H162" si="101">$C$55/12</f>
        <v>0</v>
      </c>
      <c r="I161" s="182"/>
      <c r="J161" s="182"/>
      <c r="K161" s="182"/>
      <c r="L161" s="182"/>
      <c r="M161" s="182"/>
      <c r="N161" s="182"/>
      <c r="O161" s="182"/>
      <c r="P161" s="182"/>
      <c r="Q161" s="183">
        <f t="shared" si="98"/>
        <v>0</v>
      </c>
    </row>
    <row r="162" spans="5:17" hidden="1">
      <c r="E162" s="180">
        <v>44166</v>
      </c>
      <c r="F162" s="180" t="s">
        <v>375</v>
      </c>
      <c r="G162" s="181" t="s">
        <v>93</v>
      </c>
      <c r="H162" s="467">
        <f t="shared" si="101"/>
        <v>0</v>
      </c>
      <c r="I162" s="182"/>
      <c r="J162" s="182"/>
      <c r="K162" s="182"/>
      <c r="L162" s="182"/>
      <c r="M162" s="182"/>
      <c r="N162" s="182"/>
      <c r="O162" s="182"/>
      <c r="P162" s="182"/>
      <c r="Q162" s="183">
        <f t="shared" si="98"/>
        <v>0</v>
      </c>
    </row>
    <row r="163" spans="5:17" ht="15.75" hidden="1" thickBot="1">
      <c r="E163" s="192" t="s">
        <v>382</v>
      </c>
      <c r="F163" s="192"/>
      <c r="G163" s="193"/>
      <c r="H163" s="461"/>
      <c r="I163" s="194">
        <f>SUM(I150:I162)</f>
        <v>1368.6791758524942</v>
      </c>
      <c r="J163" s="194">
        <f>SUM(J150:J162)</f>
        <v>1441.5953234778676</v>
      </c>
      <c r="K163" s="194">
        <f t="shared" ref="K163:P163" si="102">SUM(K150:K162)</f>
        <v>1174.8025044401277</v>
      </c>
      <c r="L163" s="194">
        <f t="shared" si="102"/>
        <v>22.36127272747051</v>
      </c>
      <c r="M163" s="194">
        <f t="shared" si="102"/>
        <v>0</v>
      </c>
      <c r="N163" s="194">
        <f t="shared" si="102"/>
        <v>0</v>
      </c>
      <c r="O163" s="194">
        <f t="shared" si="102"/>
        <v>2171.9520914715713</v>
      </c>
      <c r="P163" s="194">
        <f t="shared" si="102"/>
        <v>0</v>
      </c>
      <c r="Q163" s="194">
        <f>SUM(Q150:Q162)</f>
        <v>6179.390367969525</v>
      </c>
    </row>
    <row r="164" spans="5:17" ht="15.75" hidden="1" thickTop="1">
      <c r="E164" s="222" t="s">
        <v>91</v>
      </c>
      <c r="F164" s="222"/>
      <c r="G164" s="223"/>
      <c r="H164" s="462"/>
      <c r="I164" s="224"/>
      <c r="J164" s="224"/>
      <c r="K164" s="224"/>
      <c r="L164" s="224"/>
      <c r="M164" s="224"/>
      <c r="N164" s="224"/>
      <c r="O164" s="224"/>
      <c r="P164" s="224"/>
      <c r="Q164" s="225"/>
    </row>
    <row r="165" spans="5:17" ht="15.75" thickTop="1"/>
  </sheetData>
  <mergeCells count="3">
    <mergeCell ref="B3:Q3"/>
    <mergeCell ref="D7:Q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showZeros="0" topLeftCell="A22" workbookViewId="0">
      <selection sqref="A1:E1"/>
    </sheetView>
  </sheetViews>
  <sheetFormatPr defaultColWidth="0" defaultRowHeight="0" customHeight="1" zeroHeight="1"/>
  <cols>
    <col min="1" max="1" width="22.42578125" style="602" customWidth="1"/>
    <col min="2" max="3" width="12.42578125" style="602" customWidth="1"/>
    <col min="4" max="4" width="8.85546875" style="602" customWidth="1"/>
    <col min="5" max="5" width="12.42578125" style="602" customWidth="1"/>
    <col min="6" max="16384" width="12.42578125" style="602" hidden="1"/>
  </cols>
  <sheetData>
    <row r="1" spans="1:9" ht="29.1" customHeight="1">
      <c r="A1" s="766" t="s">
        <v>554</v>
      </c>
      <c r="B1" s="766"/>
      <c r="C1" s="766"/>
      <c r="D1" s="766"/>
      <c r="E1" s="766"/>
    </row>
    <row r="2" spans="1:9" ht="12.75">
      <c r="A2" s="600" t="s">
        <v>538</v>
      </c>
      <c r="B2" s="600" t="s">
        <v>539</v>
      </c>
      <c r="C2" s="600" t="s">
        <v>540</v>
      </c>
      <c r="D2" s="600" t="s">
        <v>541</v>
      </c>
      <c r="E2" s="601"/>
    </row>
    <row r="3" spans="1:9" ht="12.75">
      <c r="A3" s="603">
        <v>2011</v>
      </c>
      <c r="B3" s="604"/>
      <c r="C3" s="605">
        <v>0.75</v>
      </c>
      <c r="D3" s="603"/>
      <c r="E3" s="601"/>
    </row>
    <row r="4" spans="1:9" ht="12.75">
      <c r="A4" s="603">
        <v>2012</v>
      </c>
      <c r="B4" s="604">
        <v>790509</v>
      </c>
      <c r="C4" s="605">
        <v>0.77</v>
      </c>
      <c r="D4" s="606">
        <f>B4*C4</f>
        <v>608691.93000000005</v>
      </c>
      <c r="E4" s="601"/>
    </row>
    <row r="5" spans="1:9" ht="12.75">
      <c r="A5" s="603">
        <v>2013</v>
      </c>
      <c r="B5" s="604">
        <v>458444</v>
      </c>
      <c r="C5" s="605">
        <v>0.68</v>
      </c>
      <c r="D5" s="606">
        <f>B5*C5</f>
        <v>311741.92000000004</v>
      </c>
      <c r="E5" s="601"/>
    </row>
    <row r="6" spans="1:9" ht="12.75">
      <c r="A6" s="603">
        <v>2014</v>
      </c>
      <c r="B6" s="604"/>
      <c r="C6" s="605">
        <v>0.72</v>
      </c>
      <c r="D6" s="606">
        <f>B6*C6</f>
        <v>0</v>
      </c>
      <c r="E6" s="601"/>
    </row>
    <row r="7" spans="1:9" ht="12.75">
      <c r="A7" s="601"/>
      <c r="B7" s="601"/>
      <c r="C7" s="601"/>
      <c r="D7" s="601"/>
      <c r="E7" s="601"/>
    </row>
    <row r="8" spans="1:9" ht="12.75">
      <c r="A8" s="600" t="s">
        <v>555</v>
      </c>
      <c r="B8" s="600"/>
      <c r="C8" s="600"/>
      <c r="D8" s="601"/>
      <c r="E8" s="601"/>
    </row>
    <row r="9" spans="1:9" ht="25.5">
      <c r="A9" s="607" t="s">
        <v>86</v>
      </c>
      <c r="B9" s="607" t="s">
        <v>542</v>
      </c>
      <c r="C9" s="607" t="s">
        <v>543</v>
      </c>
      <c r="D9" s="607" t="s">
        <v>540</v>
      </c>
      <c r="E9" s="607" t="s">
        <v>544</v>
      </c>
      <c r="F9" s="602">
        <v>1.1451</v>
      </c>
      <c r="G9" s="602">
        <v>1.1732</v>
      </c>
      <c r="H9" s="602">
        <v>0</v>
      </c>
      <c r="I9" s="602">
        <v>0</v>
      </c>
    </row>
    <row r="10" spans="1:9" ht="12.75">
      <c r="A10" s="608">
        <v>40544</v>
      </c>
      <c r="B10" s="605">
        <v>764.38</v>
      </c>
      <c r="C10" s="603">
        <v>0</v>
      </c>
      <c r="D10" s="609"/>
      <c r="E10" s="603"/>
    </row>
    <row r="11" spans="1:9" ht="12.75">
      <c r="A11" s="608">
        <v>40575</v>
      </c>
      <c r="B11" s="605">
        <v>764.38</v>
      </c>
      <c r="C11" s="603">
        <f>$B$10-B11</f>
        <v>0</v>
      </c>
      <c r="D11" s="609"/>
      <c r="E11" s="603"/>
    </row>
    <row r="12" spans="1:9" ht="12.75">
      <c r="A12" s="608">
        <v>40603</v>
      </c>
      <c r="B12" s="605">
        <v>764.38</v>
      </c>
      <c r="C12" s="603">
        <f t="shared" ref="C12:C21" si="0">$B$10-B12</f>
        <v>0</v>
      </c>
      <c r="D12" s="609"/>
      <c r="E12" s="603"/>
    </row>
    <row r="13" spans="1:9" ht="12.75">
      <c r="A13" s="608">
        <v>40634</v>
      </c>
      <c r="B13" s="605">
        <v>764.38</v>
      </c>
      <c r="C13" s="603">
        <f t="shared" si="0"/>
        <v>0</v>
      </c>
      <c r="D13" s="609"/>
      <c r="E13" s="603"/>
    </row>
    <row r="14" spans="1:9" ht="12.75">
      <c r="A14" s="608">
        <v>40664</v>
      </c>
      <c r="B14" s="605">
        <v>764.38</v>
      </c>
      <c r="C14" s="603">
        <f t="shared" si="0"/>
        <v>0</v>
      </c>
      <c r="D14" s="609"/>
      <c r="E14" s="603"/>
    </row>
    <row r="15" spans="1:9" ht="12.75">
      <c r="A15" s="608">
        <v>40695</v>
      </c>
      <c r="B15" s="605">
        <v>764.38</v>
      </c>
      <c r="C15" s="603">
        <f t="shared" si="0"/>
        <v>0</v>
      </c>
      <c r="D15" s="609"/>
      <c r="E15" s="603"/>
    </row>
    <row r="16" spans="1:9" ht="12.75">
      <c r="A16" s="608">
        <v>40725</v>
      </c>
      <c r="B16" s="605">
        <v>764.38</v>
      </c>
      <c r="C16" s="603">
        <f t="shared" si="0"/>
        <v>0</v>
      </c>
      <c r="D16" s="609"/>
      <c r="E16" s="603"/>
    </row>
    <row r="17" spans="1:8" ht="12.75">
      <c r="A17" s="608">
        <v>40756</v>
      </c>
      <c r="B17" s="605">
        <v>764.38</v>
      </c>
      <c r="C17" s="603">
        <f t="shared" si="0"/>
        <v>0</v>
      </c>
      <c r="D17" s="609"/>
      <c r="E17" s="603"/>
    </row>
    <row r="18" spans="1:8" ht="12.75">
      <c r="A18" s="608">
        <v>40787</v>
      </c>
      <c r="B18" s="605">
        <v>764.38</v>
      </c>
      <c r="C18" s="603">
        <f t="shared" si="0"/>
        <v>0</v>
      </c>
      <c r="D18" s="609"/>
      <c r="E18" s="603"/>
    </row>
    <row r="19" spans="1:8" ht="12.75">
      <c r="A19" s="608">
        <v>40817</v>
      </c>
      <c r="B19" s="605">
        <v>764.38</v>
      </c>
      <c r="C19" s="603">
        <f t="shared" si="0"/>
        <v>0</v>
      </c>
      <c r="D19" s="609"/>
      <c r="E19" s="603"/>
    </row>
    <row r="20" spans="1:8" ht="12.75">
      <c r="A20" s="608">
        <v>40848</v>
      </c>
      <c r="B20" s="605">
        <v>699.03</v>
      </c>
      <c r="C20" s="603">
        <f t="shared" si="0"/>
        <v>65.350000000000023</v>
      </c>
      <c r="D20" s="609">
        <f>$C$3</f>
        <v>0.75</v>
      </c>
      <c r="E20" s="603">
        <f>C20*D20</f>
        <v>49.012500000000017</v>
      </c>
      <c r="F20" s="602">
        <f>E20*$F$9</f>
        <v>56.124213750000017</v>
      </c>
    </row>
    <row r="21" spans="1:8" ht="12.75">
      <c r="A21" s="608">
        <v>40878</v>
      </c>
      <c r="B21" s="605">
        <v>699.03</v>
      </c>
      <c r="C21" s="603">
        <f t="shared" si="0"/>
        <v>65.350000000000023</v>
      </c>
      <c r="D21" s="609">
        <f>$C$3</f>
        <v>0.75</v>
      </c>
      <c r="E21" s="603">
        <f>C21*D21</f>
        <v>49.012500000000017</v>
      </c>
      <c r="F21" s="602">
        <f>E21*$F$9</f>
        <v>56.124213750000017</v>
      </c>
    </row>
    <row r="22" spans="1:8" ht="12.75">
      <c r="A22" s="610" t="s">
        <v>545</v>
      </c>
      <c r="B22" s="611"/>
      <c r="C22" s="612">
        <f>SUM(C10:C21)</f>
        <v>130.70000000000005</v>
      </c>
      <c r="D22" s="612"/>
      <c r="E22" s="612">
        <f>SUM(E10:E21)</f>
        <v>98.025000000000034</v>
      </c>
      <c r="F22" s="602">
        <f>SUM(F20:F21)</f>
        <v>112.24842750000003</v>
      </c>
      <c r="G22" s="602">
        <f>F22*6</f>
        <v>673.49056500000017</v>
      </c>
      <c r="H22" s="602">
        <f>G22-F22</f>
        <v>561.24213750000013</v>
      </c>
    </row>
    <row r="23" spans="1:8" ht="12.75">
      <c r="A23" s="608">
        <v>40909</v>
      </c>
      <c r="B23" s="605">
        <v>699.03</v>
      </c>
      <c r="C23" s="603">
        <f t="shared" ref="C23:C34" si="1">$B$10-B23</f>
        <v>65.350000000000023</v>
      </c>
      <c r="D23" s="609">
        <f>$C$4</f>
        <v>0.77</v>
      </c>
      <c r="E23" s="603">
        <f t="shared" ref="E23:E34" si="2">C23*D23</f>
        <v>50.319500000000019</v>
      </c>
      <c r="G23" s="602">
        <f>E23*$G$9</f>
        <v>59.034837400000022</v>
      </c>
    </row>
    <row r="24" spans="1:8" ht="12.75">
      <c r="A24" s="608">
        <v>40940</v>
      </c>
      <c r="B24" s="605">
        <v>699.03</v>
      </c>
      <c r="C24" s="603">
        <f t="shared" si="1"/>
        <v>65.350000000000023</v>
      </c>
      <c r="D24" s="609">
        <f t="shared" ref="D24:D34" si="3">$C$4</f>
        <v>0.77</v>
      </c>
      <c r="E24" s="603">
        <f t="shared" si="2"/>
        <v>50.319500000000019</v>
      </c>
      <c r="G24" s="602">
        <f t="shared" ref="G24:G34" si="4">E24*$G$9</f>
        <v>59.034837400000022</v>
      </c>
    </row>
    <row r="25" spans="1:8" ht="12.75">
      <c r="A25" s="608">
        <v>40969</v>
      </c>
      <c r="B25" s="605">
        <v>666.44</v>
      </c>
      <c r="C25" s="603">
        <f t="shared" si="1"/>
        <v>97.939999999999941</v>
      </c>
      <c r="D25" s="609">
        <f t="shared" si="3"/>
        <v>0.77</v>
      </c>
      <c r="E25" s="603">
        <f t="shared" si="2"/>
        <v>75.413799999999952</v>
      </c>
      <c r="G25" s="602">
        <f t="shared" si="4"/>
        <v>88.475470159999944</v>
      </c>
    </row>
    <row r="26" spans="1:8" ht="12.75">
      <c r="A26" s="608">
        <v>41000</v>
      </c>
      <c r="B26" s="605">
        <v>666.45</v>
      </c>
      <c r="C26" s="603">
        <f t="shared" si="1"/>
        <v>97.92999999999995</v>
      </c>
      <c r="D26" s="609">
        <f t="shared" si="3"/>
        <v>0.77</v>
      </c>
      <c r="E26" s="603">
        <f t="shared" si="2"/>
        <v>75.406099999999967</v>
      </c>
      <c r="G26" s="602">
        <f t="shared" si="4"/>
        <v>88.466436519999959</v>
      </c>
    </row>
    <row r="27" spans="1:8" ht="12.75">
      <c r="A27" s="608">
        <v>41030</v>
      </c>
      <c r="B27" s="605">
        <v>666.45</v>
      </c>
      <c r="C27" s="603">
        <f t="shared" si="1"/>
        <v>97.92999999999995</v>
      </c>
      <c r="D27" s="609">
        <f t="shared" si="3"/>
        <v>0.77</v>
      </c>
      <c r="E27" s="603">
        <f t="shared" si="2"/>
        <v>75.406099999999967</v>
      </c>
      <c r="G27" s="602">
        <f t="shared" si="4"/>
        <v>88.466436519999959</v>
      </c>
    </row>
    <row r="28" spans="1:8" ht="12.75">
      <c r="A28" s="608">
        <v>41061</v>
      </c>
      <c r="B28" s="605">
        <v>666.45</v>
      </c>
      <c r="C28" s="603">
        <f t="shared" si="1"/>
        <v>97.92999999999995</v>
      </c>
      <c r="D28" s="609">
        <f t="shared" si="3"/>
        <v>0.77</v>
      </c>
      <c r="E28" s="603">
        <f t="shared" si="2"/>
        <v>75.406099999999967</v>
      </c>
      <c r="G28" s="602">
        <f t="shared" si="4"/>
        <v>88.466436519999959</v>
      </c>
    </row>
    <row r="29" spans="1:8" ht="12.75">
      <c r="A29" s="608">
        <v>41091</v>
      </c>
      <c r="B29" s="605">
        <v>666.45</v>
      </c>
      <c r="C29" s="603">
        <f t="shared" si="1"/>
        <v>97.92999999999995</v>
      </c>
      <c r="D29" s="609">
        <f t="shared" si="3"/>
        <v>0.77</v>
      </c>
      <c r="E29" s="603">
        <f t="shared" si="2"/>
        <v>75.406099999999967</v>
      </c>
      <c r="G29" s="602">
        <f t="shared" si="4"/>
        <v>88.466436519999959</v>
      </c>
    </row>
    <row r="30" spans="1:8" ht="12.75">
      <c r="A30" s="608">
        <v>41122</v>
      </c>
      <c r="B30" s="605">
        <v>631.11</v>
      </c>
      <c r="C30" s="603">
        <f t="shared" si="1"/>
        <v>133.26999999999998</v>
      </c>
      <c r="D30" s="609">
        <f t="shared" si="3"/>
        <v>0.77</v>
      </c>
      <c r="E30" s="603">
        <f t="shared" si="2"/>
        <v>102.61789999999999</v>
      </c>
      <c r="G30" s="602">
        <f t="shared" si="4"/>
        <v>120.39132027999999</v>
      </c>
    </row>
    <row r="31" spans="1:8" ht="12.75">
      <c r="A31" s="608">
        <v>41153</v>
      </c>
      <c r="B31" s="605">
        <v>631.11</v>
      </c>
      <c r="C31" s="603">
        <f t="shared" si="1"/>
        <v>133.26999999999998</v>
      </c>
      <c r="D31" s="609">
        <f t="shared" si="3"/>
        <v>0.77</v>
      </c>
      <c r="E31" s="603">
        <f t="shared" si="2"/>
        <v>102.61789999999999</v>
      </c>
      <c r="G31" s="602">
        <f t="shared" si="4"/>
        <v>120.39132027999999</v>
      </c>
    </row>
    <row r="32" spans="1:8" ht="12.75">
      <c r="A32" s="608">
        <v>41183</v>
      </c>
      <c r="B32" s="605">
        <v>624.96</v>
      </c>
      <c r="C32" s="603">
        <f t="shared" si="1"/>
        <v>139.41999999999996</v>
      </c>
      <c r="D32" s="609">
        <f t="shared" si="3"/>
        <v>0.77</v>
      </c>
      <c r="E32" s="603">
        <f t="shared" si="2"/>
        <v>107.35339999999997</v>
      </c>
      <c r="G32" s="602">
        <f t="shared" si="4"/>
        <v>125.94700887999996</v>
      </c>
    </row>
    <row r="33" spans="1:11" ht="12.75">
      <c r="A33" s="608">
        <v>41214</v>
      </c>
      <c r="B33" s="605">
        <v>624.96</v>
      </c>
      <c r="C33" s="603">
        <f t="shared" si="1"/>
        <v>139.41999999999996</v>
      </c>
      <c r="D33" s="609">
        <f t="shared" si="3"/>
        <v>0.77</v>
      </c>
      <c r="E33" s="603">
        <f t="shared" si="2"/>
        <v>107.35339999999997</v>
      </c>
      <c r="G33" s="602">
        <f t="shared" si="4"/>
        <v>125.94700887999996</v>
      </c>
    </row>
    <row r="34" spans="1:11" ht="12.75">
      <c r="A34" s="608">
        <v>41244</v>
      </c>
      <c r="B34" s="605">
        <v>599.4</v>
      </c>
      <c r="C34" s="603">
        <f t="shared" si="1"/>
        <v>164.98000000000002</v>
      </c>
      <c r="D34" s="609">
        <f t="shared" si="3"/>
        <v>0.77</v>
      </c>
      <c r="E34" s="603">
        <f t="shared" si="2"/>
        <v>127.03460000000001</v>
      </c>
      <c r="G34" s="602">
        <f t="shared" si="4"/>
        <v>149.03699272000003</v>
      </c>
    </row>
    <row r="35" spans="1:11" ht="12.75">
      <c r="A35" s="610" t="s">
        <v>546</v>
      </c>
      <c r="B35" s="611"/>
      <c r="C35" s="612">
        <f>SUM(C23:C34)</f>
        <v>1330.7199999999998</v>
      </c>
      <c r="D35" s="612"/>
      <c r="E35" s="612">
        <f>SUM(E23:E34)</f>
        <v>1024.6543999999999</v>
      </c>
      <c r="G35" s="602">
        <f>SUM(G23:G34)</f>
        <v>1202.1245420799996</v>
      </c>
      <c r="H35" s="602">
        <f>G34*12</f>
        <v>1788.4439126400002</v>
      </c>
      <c r="I35" s="602">
        <f>H35-G35</f>
        <v>586.31937056000061</v>
      </c>
    </row>
    <row r="36" spans="1:11" ht="12.75">
      <c r="A36" s="608">
        <v>41275</v>
      </c>
      <c r="B36" s="605">
        <v>599.4</v>
      </c>
      <c r="C36" s="603">
        <f t="shared" ref="C36:C47" si="5">$B$10-B36</f>
        <v>164.98000000000002</v>
      </c>
      <c r="D36" s="609">
        <f t="shared" ref="D36:D47" si="6">$C$5</f>
        <v>0.68</v>
      </c>
      <c r="E36" s="603">
        <f t="shared" ref="E36:E47" si="7">C36*D36</f>
        <v>112.18640000000002</v>
      </c>
      <c r="H36" s="602">
        <f>E36*$H$9</f>
        <v>0</v>
      </c>
    </row>
    <row r="37" spans="1:11" ht="12.75">
      <c r="A37" s="608">
        <v>41306</v>
      </c>
      <c r="B37" s="605">
        <v>599.4</v>
      </c>
      <c r="C37" s="603">
        <f t="shared" si="5"/>
        <v>164.98000000000002</v>
      </c>
      <c r="D37" s="609">
        <f t="shared" si="6"/>
        <v>0.68</v>
      </c>
      <c r="E37" s="603">
        <f t="shared" si="7"/>
        <v>112.18640000000002</v>
      </c>
      <c r="H37" s="602">
        <f>E37*$H$9</f>
        <v>0</v>
      </c>
    </row>
    <row r="38" spans="1:11" ht="12.75">
      <c r="A38" s="608">
        <v>41334</v>
      </c>
      <c r="B38" s="605">
        <v>580.70000000000005</v>
      </c>
      <c r="C38" s="603">
        <f t="shared" si="5"/>
        <v>183.67999999999995</v>
      </c>
      <c r="D38" s="609">
        <f t="shared" si="6"/>
        <v>0.68</v>
      </c>
      <c r="E38" s="603">
        <f t="shared" si="7"/>
        <v>124.90239999999997</v>
      </c>
      <c r="H38" s="602">
        <f t="shared" ref="H38:H47" si="8">E38*$H$9</f>
        <v>0</v>
      </c>
    </row>
    <row r="39" spans="1:11" ht="12.75">
      <c r="A39" s="608">
        <v>41365</v>
      </c>
      <c r="B39" s="605">
        <v>580.4</v>
      </c>
      <c r="C39" s="603">
        <f t="shared" si="5"/>
        <v>183.98000000000002</v>
      </c>
      <c r="D39" s="609">
        <f t="shared" si="6"/>
        <v>0.68</v>
      </c>
      <c r="E39" s="603">
        <f t="shared" si="7"/>
        <v>125.10640000000002</v>
      </c>
      <c r="H39" s="602">
        <f t="shared" si="8"/>
        <v>0</v>
      </c>
    </row>
    <row r="40" spans="1:11" ht="12.75">
      <c r="A40" s="608">
        <v>41395</v>
      </c>
      <c r="B40" s="605">
        <v>544.97</v>
      </c>
      <c r="C40" s="603">
        <f t="shared" si="5"/>
        <v>219.40999999999997</v>
      </c>
      <c r="D40" s="609">
        <f t="shared" si="6"/>
        <v>0.68</v>
      </c>
      <c r="E40" s="603">
        <f t="shared" si="7"/>
        <v>149.19879999999998</v>
      </c>
      <c r="H40" s="602">
        <f t="shared" si="8"/>
        <v>0</v>
      </c>
    </row>
    <row r="41" spans="1:11" ht="12.75">
      <c r="A41" s="608">
        <v>41426</v>
      </c>
      <c r="B41" s="605">
        <v>544.97</v>
      </c>
      <c r="C41" s="603">
        <f t="shared" si="5"/>
        <v>219.40999999999997</v>
      </c>
      <c r="D41" s="609">
        <f t="shared" si="6"/>
        <v>0.68</v>
      </c>
      <c r="E41" s="603">
        <f t="shared" si="7"/>
        <v>149.19879999999998</v>
      </c>
      <c r="H41" s="602">
        <f t="shared" si="8"/>
        <v>0</v>
      </c>
    </row>
    <row r="42" spans="1:11" ht="12.75">
      <c r="A42" s="608">
        <v>41456</v>
      </c>
      <c r="B42" s="605">
        <v>529.54999999999995</v>
      </c>
      <c r="C42" s="603">
        <f t="shared" si="5"/>
        <v>234.83000000000004</v>
      </c>
      <c r="D42" s="609">
        <f t="shared" si="6"/>
        <v>0.68</v>
      </c>
      <c r="E42" s="603">
        <f t="shared" si="7"/>
        <v>159.68440000000004</v>
      </c>
      <c r="H42" s="602">
        <f t="shared" si="8"/>
        <v>0</v>
      </c>
    </row>
    <row r="43" spans="1:11" ht="12.75">
      <c r="A43" s="608">
        <v>41487</v>
      </c>
      <c r="B43" s="605">
        <v>529.54999999999995</v>
      </c>
      <c r="C43" s="603">
        <f t="shared" si="5"/>
        <v>234.83000000000004</v>
      </c>
      <c r="D43" s="609">
        <f t="shared" si="6"/>
        <v>0.68</v>
      </c>
      <c r="E43" s="603">
        <f t="shared" si="7"/>
        <v>159.68440000000004</v>
      </c>
      <c r="H43" s="602">
        <f t="shared" si="8"/>
        <v>0</v>
      </c>
    </row>
    <row r="44" spans="1:11" ht="12.75">
      <c r="A44" s="608">
        <v>41518</v>
      </c>
      <c r="B44" s="605">
        <v>512.64</v>
      </c>
      <c r="C44" s="603">
        <f t="shared" si="5"/>
        <v>251.74</v>
      </c>
      <c r="D44" s="609">
        <f t="shared" si="6"/>
        <v>0.68</v>
      </c>
      <c r="E44" s="603">
        <f t="shared" si="7"/>
        <v>171.18320000000003</v>
      </c>
      <c r="H44" s="602">
        <f t="shared" si="8"/>
        <v>0</v>
      </c>
    </row>
    <row r="45" spans="1:11" ht="12.75">
      <c r="A45" s="608">
        <v>41548</v>
      </c>
      <c r="B45" s="605">
        <v>512.64</v>
      </c>
      <c r="C45" s="603">
        <f t="shared" si="5"/>
        <v>251.74</v>
      </c>
      <c r="D45" s="609">
        <f t="shared" si="6"/>
        <v>0.68</v>
      </c>
      <c r="E45" s="603">
        <f t="shared" si="7"/>
        <v>171.18320000000003</v>
      </c>
      <c r="H45" s="602">
        <f t="shared" si="8"/>
        <v>0</v>
      </c>
    </row>
    <row r="46" spans="1:11" ht="12.75">
      <c r="A46" s="608">
        <v>41579</v>
      </c>
      <c r="B46" s="605">
        <v>512.64</v>
      </c>
      <c r="C46" s="603">
        <f t="shared" si="5"/>
        <v>251.74</v>
      </c>
      <c r="D46" s="609">
        <f t="shared" si="6"/>
        <v>0.68</v>
      </c>
      <c r="E46" s="603">
        <f t="shared" si="7"/>
        <v>171.18320000000003</v>
      </c>
      <c r="H46" s="602">
        <f t="shared" si="8"/>
        <v>0</v>
      </c>
    </row>
    <row r="47" spans="1:11" ht="12.75">
      <c r="A47" s="608">
        <v>41609</v>
      </c>
      <c r="B47" s="605">
        <v>512.64</v>
      </c>
      <c r="C47" s="603">
        <f t="shared" si="5"/>
        <v>251.74</v>
      </c>
      <c r="D47" s="609">
        <f t="shared" si="6"/>
        <v>0.68</v>
      </c>
      <c r="E47" s="603">
        <f t="shared" si="7"/>
        <v>171.18320000000003</v>
      </c>
      <c r="H47" s="602">
        <f t="shared" si="8"/>
        <v>0</v>
      </c>
      <c r="K47" s="602" t="s">
        <v>547</v>
      </c>
    </row>
    <row r="48" spans="1:11" ht="12.75">
      <c r="A48" s="610" t="s">
        <v>548</v>
      </c>
      <c r="B48" s="611"/>
      <c r="C48" s="612">
        <f>SUM(C36:C47)</f>
        <v>2613.0599999999995</v>
      </c>
      <c r="D48" s="612"/>
      <c r="E48" s="612">
        <f>SUM(E36:E47)</f>
        <v>1776.8807999999999</v>
      </c>
      <c r="H48" s="602">
        <f>SUM(H36:H47)</f>
        <v>0</v>
      </c>
      <c r="I48" s="602">
        <f>H47*12</f>
        <v>0</v>
      </c>
      <c r="J48" s="602">
        <f>I48-H48</f>
        <v>0</v>
      </c>
      <c r="K48" s="613">
        <f>J48+I35+H22</f>
        <v>1147.5615080600007</v>
      </c>
    </row>
    <row r="49" spans="1:5" ht="12.75">
      <c r="A49" s="608">
        <v>41640</v>
      </c>
      <c r="B49" s="605">
        <v>470.91</v>
      </c>
      <c r="C49" s="603">
        <f t="shared" ref="C49:C60" si="9">$B$10-B49</f>
        <v>293.46999999999997</v>
      </c>
      <c r="D49" s="609">
        <f t="shared" ref="D49:D86" si="10">$C$6</f>
        <v>0.72</v>
      </c>
      <c r="E49" s="603">
        <f t="shared" ref="E49:E60" si="11">C49*D49</f>
        <v>211.29839999999996</v>
      </c>
    </row>
    <row r="50" spans="1:5" ht="12.75">
      <c r="A50" s="608">
        <v>41671</v>
      </c>
      <c r="B50" s="605">
        <v>470.91</v>
      </c>
      <c r="C50" s="603">
        <f t="shared" si="9"/>
        <v>293.46999999999997</v>
      </c>
      <c r="D50" s="609">
        <f t="shared" si="10"/>
        <v>0.72</v>
      </c>
      <c r="E50" s="603">
        <f t="shared" si="11"/>
        <v>211.29839999999996</v>
      </c>
    </row>
    <row r="51" spans="1:5" ht="12.75">
      <c r="A51" s="608">
        <v>41699</v>
      </c>
      <c r="B51" s="605">
        <v>470.91</v>
      </c>
      <c r="C51" s="603">
        <f t="shared" si="9"/>
        <v>293.46999999999997</v>
      </c>
      <c r="D51" s="609">
        <f t="shared" si="10"/>
        <v>0.72</v>
      </c>
      <c r="E51" s="603">
        <f t="shared" si="11"/>
        <v>211.29839999999996</v>
      </c>
    </row>
    <row r="52" spans="1:5" ht="12.75">
      <c r="A52" s="608">
        <v>41730</v>
      </c>
      <c r="B52" s="605">
        <v>470.91</v>
      </c>
      <c r="C52" s="603">
        <f t="shared" si="9"/>
        <v>293.46999999999997</v>
      </c>
      <c r="D52" s="609">
        <f t="shared" si="10"/>
        <v>0.72</v>
      </c>
      <c r="E52" s="603">
        <f t="shared" si="11"/>
        <v>211.29839999999996</v>
      </c>
    </row>
    <row r="53" spans="1:5" ht="12.75">
      <c r="A53" s="608">
        <v>41760</v>
      </c>
      <c r="B53" s="605">
        <v>470.91</v>
      </c>
      <c r="C53" s="603">
        <f t="shared" si="9"/>
        <v>293.46999999999997</v>
      </c>
      <c r="D53" s="609">
        <f t="shared" si="10"/>
        <v>0.72</v>
      </c>
      <c r="E53" s="603">
        <f t="shared" si="11"/>
        <v>211.29839999999996</v>
      </c>
    </row>
    <row r="54" spans="1:5" ht="12.75">
      <c r="A54" s="608">
        <v>41791</v>
      </c>
      <c r="B54" s="605">
        <v>470.91</v>
      </c>
      <c r="C54" s="603">
        <f t="shared" si="9"/>
        <v>293.46999999999997</v>
      </c>
      <c r="D54" s="609">
        <f t="shared" si="10"/>
        <v>0.72</v>
      </c>
      <c r="E54" s="603">
        <f t="shared" si="11"/>
        <v>211.29839999999996</v>
      </c>
    </row>
    <row r="55" spans="1:5" ht="12.75">
      <c r="A55" s="608">
        <v>41821</v>
      </c>
      <c r="B55" s="605">
        <v>470.91</v>
      </c>
      <c r="C55" s="603">
        <f t="shared" si="9"/>
        <v>293.46999999999997</v>
      </c>
      <c r="D55" s="609">
        <f t="shared" si="10"/>
        <v>0.72</v>
      </c>
      <c r="E55" s="603">
        <f t="shared" si="11"/>
        <v>211.29839999999996</v>
      </c>
    </row>
    <row r="56" spans="1:5" ht="12.75">
      <c r="A56" s="608">
        <v>41852</v>
      </c>
      <c r="B56" s="605">
        <v>470.91</v>
      </c>
      <c r="C56" s="603">
        <f t="shared" si="9"/>
        <v>293.46999999999997</v>
      </c>
      <c r="D56" s="609">
        <f t="shared" si="10"/>
        <v>0.72</v>
      </c>
      <c r="E56" s="603">
        <f t="shared" si="11"/>
        <v>211.29839999999996</v>
      </c>
    </row>
    <row r="57" spans="1:5" ht="12.75">
      <c r="A57" s="608">
        <v>41883</v>
      </c>
      <c r="B57" s="605">
        <v>470.91</v>
      </c>
      <c r="C57" s="603">
        <f t="shared" si="9"/>
        <v>293.46999999999997</v>
      </c>
      <c r="D57" s="609">
        <f t="shared" si="10"/>
        <v>0.72</v>
      </c>
      <c r="E57" s="603">
        <f t="shared" si="11"/>
        <v>211.29839999999996</v>
      </c>
    </row>
    <row r="58" spans="1:5" ht="12.75">
      <c r="A58" s="608">
        <v>41913</v>
      </c>
      <c r="B58" s="605">
        <v>470.91</v>
      </c>
      <c r="C58" s="603">
        <f t="shared" si="9"/>
        <v>293.46999999999997</v>
      </c>
      <c r="D58" s="609">
        <f t="shared" si="10"/>
        <v>0.72</v>
      </c>
      <c r="E58" s="603">
        <f t="shared" si="11"/>
        <v>211.29839999999996</v>
      </c>
    </row>
    <row r="59" spans="1:5" ht="12.75">
      <c r="A59" s="608">
        <v>41944</v>
      </c>
      <c r="B59" s="605">
        <v>470.91</v>
      </c>
      <c r="C59" s="603">
        <f t="shared" si="9"/>
        <v>293.46999999999997</v>
      </c>
      <c r="D59" s="609">
        <f t="shared" si="10"/>
        <v>0.72</v>
      </c>
      <c r="E59" s="603">
        <f t="shared" si="11"/>
        <v>211.29839999999996</v>
      </c>
    </row>
    <row r="60" spans="1:5" ht="12.75">
      <c r="A60" s="608">
        <v>41974</v>
      </c>
      <c r="B60" s="605">
        <v>470.91</v>
      </c>
      <c r="C60" s="603">
        <f t="shared" si="9"/>
        <v>293.46999999999997</v>
      </c>
      <c r="D60" s="609">
        <f t="shared" si="10"/>
        <v>0.72</v>
      </c>
      <c r="E60" s="603">
        <f t="shared" si="11"/>
        <v>211.29839999999996</v>
      </c>
    </row>
    <row r="61" spans="1:5" ht="12.75">
      <c r="A61" s="610" t="s">
        <v>549</v>
      </c>
      <c r="B61" s="611"/>
      <c r="C61" s="612">
        <f>SUM(C49:C60)</f>
        <v>3521.639999999999</v>
      </c>
      <c r="D61" s="612"/>
      <c r="E61" s="612">
        <f>SUM(E49:E60)</f>
        <v>2535.5807999999997</v>
      </c>
    </row>
    <row r="62" spans="1:5" ht="12.75" hidden="1">
      <c r="A62" s="608">
        <v>42005</v>
      </c>
      <c r="B62" s="605">
        <v>470.91</v>
      </c>
      <c r="C62" s="603">
        <f>$B$47-B62</f>
        <v>41.729999999999961</v>
      </c>
      <c r="D62" s="609">
        <f t="shared" si="10"/>
        <v>0.72</v>
      </c>
      <c r="E62" s="603">
        <f t="shared" ref="E62:E73" si="12">C62*D62</f>
        <v>30.045599999999972</v>
      </c>
    </row>
    <row r="63" spans="1:5" ht="12.75" hidden="1">
      <c r="A63" s="608">
        <v>42036</v>
      </c>
      <c r="B63" s="605">
        <v>470.91</v>
      </c>
      <c r="C63" s="603">
        <f t="shared" ref="C63:C73" si="13">$B$47-B63</f>
        <v>41.729999999999961</v>
      </c>
      <c r="D63" s="609">
        <f t="shared" si="10"/>
        <v>0.72</v>
      </c>
      <c r="E63" s="603">
        <f t="shared" si="12"/>
        <v>30.045599999999972</v>
      </c>
    </row>
    <row r="64" spans="1:5" ht="12.75" hidden="1">
      <c r="A64" s="608">
        <v>42064</v>
      </c>
      <c r="B64" s="605">
        <v>470.91</v>
      </c>
      <c r="C64" s="603">
        <f t="shared" si="13"/>
        <v>41.729999999999961</v>
      </c>
      <c r="D64" s="609">
        <f t="shared" si="10"/>
        <v>0.72</v>
      </c>
      <c r="E64" s="603">
        <f t="shared" si="12"/>
        <v>30.045599999999972</v>
      </c>
    </row>
    <row r="65" spans="1:5" ht="12.75" hidden="1">
      <c r="A65" s="608">
        <v>42095</v>
      </c>
      <c r="B65" s="605">
        <v>470.91</v>
      </c>
      <c r="C65" s="603">
        <f t="shared" si="13"/>
        <v>41.729999999999961</v>
      </c>
      <c r="D65" s="609">
        <f t="shared" si="10"/>
        <v>0.72</v>
      </c>
      <c r="E65" s="603">
        <f t="shared" si="12"/>
        <v>30.045599999999972</v>
      </c>
    </row>
    <row r="66" spans="1:5" ht="12.75" hidden="1">
      <c r="A66" s="608">
        <v>42125</v>
      </c>
      <c r="B66" s="605">
        <v>470.91</v>
      </c>
      <c r="C66" s="603">
        <f t="shared" si="13"/>
        <v>41.729999999999961</v>
      </c>
      <c r="D66" s="609">
        <f t="shared" si="10"/>
        <v>0.72</v>
      </c>
      <c r="E66" s="603">
        <f t="shared" si="12"/>
        <v>30.045599999999972</v>
      </c>
    </row>
    <row r="67" spans="1:5" ht="12.75" hidden="1">
      <c r="A67" s="608">
        <v>42156</v>
      </c>
      <c r="B67" s="605">
        <v>470.91</v>
      </c>
      <c r="C67" s="603">
        <f t="shared" si="13"/>
        <v>41.729999999999961</v>
      </c>
      <c r="D67" s="609">
        <f t="shared" si="10"/>
        <v>0.72</v>
      </c>
      <c r="E67" s="603">
        <f t="shared" si="12"/>
        <v>30.045599999999972</v>
      </c>
    </row>
    <row r="68" spans="1:5" ht="12.75" hidden="1">
      <c r="A68" s="608">
        <v>42186</v>
      </c>
      <c r="B68" s="605">
        <v>470.91</v>
      </c>
      <c r="C68" s="603">
        <f t="shared" si="13"/>
        <v>41.729999999999961</v>
      </c>
      <c r="D68" s="609">
        <f t="shared" si="10"/>
        <v>0.72</v>
      </c>
      <c r="E68" s="603">
        <f t="shared" si="12"/>
        <v>30.045599999999972</v>
      </c>
    </row>
    <row r="69" spans="1:5" ht="12.75" hidden="1">
      <c r="A69" s="608">
        <v>42217</v>
      </c>
      <c r="B69" s="605">
        <v>470.91</v>
      </c>
      <c r="C69" s="603">
        <f t="shared" si="13"/>
        <v>41.729999999999961</v>
      </c>
      <c r="D69" s="609">
        <f t="shared" si="10"/>
        <v>0.72</v>
      </c>
      <c r="E69" s="603">
        <f t="shared" si="12"/>
        <v>30.045599999999972</v>
      </c>
    </row>
    <row r="70" spans="1:5" ht="12.75" hidden="1">
      <c r="A70" s="608">
        <v>42248</v>
      </c>
      <c r="B70" s="605">
        <v>470.91</v>
      </c>
      <c r="C70" s="603">
        <f t="shared" si="13"/>
        <v>41.729999999999961</v>
      </c>
      <c r="D70" s="609">
        <f t="shared" si="10"/>
        <v>0.72</v>
      </c>
      <c r="E70" s="603">
        <f t="shared" si="12"/>
        <v>30.045599999999972</v>
      </c>
    </row>
    <row r="71" spans="1:5" ht="12.75" hidden="1">
      <c r="A71" s="608">
        <v>42278</v>
      </c>
      <c r="B71" s="605">
        <v>470.91</v>
      </c>
      <c r="C71" s="603">
        <f t="shared" si="13"/>
        <v>41.729999999999961</v>
      </c>
      <c r="D71" s="609">
        <f t="shared" si="10"/>
        <v>0.72</v>
      </c>
      <c r="E71" s="603">
        <f t="shared" si="12"/>
        <v>30.045599999999972</v>
      </c>
    </row>
    <row r="72" spans="1:5" ht="12.75" hidden="1">
      <c r="A72" s="608">
        <v>42309</v>
      </c>
      <c r="B72" s="605">
        <v>470.91</v>
      </c>
      <c r="C72" s="603">
        <f t="shared" si="13"/>
        <v>41.729999999999961</v>
      </c>
      <c r="D72" s="609">
        <f t="shared" si="10"/>
        <v>0.72</v>
      </c>
      <c r="E72" s="603">
        <f t="shared" si="12"/>
        <v>30.045599999999972</v>
      </c>
    </row>
    <row r="73" spans="1:5" ht="12.75" hidden="1">
      <c r="A73" s="608">
        <v>42339</v>
      </c>
      <c r="B73" s="605">
        <v>470.91</v>
      </c>
      <c r="C73" s="603">
        <f t="shared" si="13"/>
        <v>41.729999999999961</v>
      </c>
      <c r="D73" s="609">
        <f t="shared" si="10"/>
        <v>0.72</v>
      </c>
      <c r="E73" s="603">
        <f t="shared" si="12"/>
        <v>30.045599999999972</v>
      </c>
    </row>
    <row r="74" spans="1:5" ht="12.75" hidden="1">
      <c r="A74" s="610" t="s">
        <v>550</v>
      </c>
      <c r="B74" s="611"/>
      <c r="C74" s="612">
        <f>SUM(C62:C73)</f>
        <v>500.75999999999954</v>
      </c>
      <c r="D74" s="612"/>
      <c r="E74" s="612">
        <f>SUM(E62:E73)</f>
        <v>360.54719999999969</v>
      </c>
    </row>
    <row r="75" spans="1:5" ht="12.75" hidden="1">
      <c r="A75" s="608">
        <v>42370</v>
      </c>
      <c r="B75" s="605">
        <v>470.91</v>
      </c>
      <c r="C75" s="603">
        <f t="shared" ref="C75:C86" si="14">$B$47-B75</f>
        <v>41.729999999999961</v>
      </c>
      <c r="D75" s="609">
        <f t="shared" si="10"/>
        <v>0.72</v>
      </c>
      <c r="E75" s="603">
        <f t="shared" ref="E75:E86" si="15">C75*D75</f>
        <v>30.045599999999972</v>
      </c>
    </row>
    <row r="76" spans="1:5" ht="12.75" hidden="1">
      <c r="A76" s="608">
        <v>42401</v>
      </c>
      <c r="B76" s="605">
        <v>470.91</v>
      </c>
      <c r="C76" s="603">
        <f t="shared" si="14"/>
        <v>41.729999999999961</v>
      </c>
      <c r="D76" s="609">
        <f t="shared" si="10"/>
        <v>0.72</v>
      </c>
      <c r="E76" s="603">
        <f t="shared" si="15"/>
        <v>30.045599999999972</v>
      </c>
    </row>
    <row r="77" spans="1:5" ht="12.75" hidden="1">
      <c r="A77" s="608">
        <v>42430</v>
      </c>
      <c r="B77" s="605">
        <v>470.91</v>
      </c>
      <c r="C77" s="603">
        <f t="shared" si="14"/>
        <v>41.729999999999961</v>
      </c>
      <c r="D77" s="609">
        <f t="shared" si="10"/>
        <v>0.72</v>
      </c>
      <c r="E77" s="603">
        <f t="shared" si="15"/>
        <v>30.045599999999972</v>
      </c>
    </row>
    <row r="78" spans="1:5" ht="12.75" hidden="1">
      <c r="A78" s="608">
        <v>42461</v>
      </c>
      <c r="B78" s="605">
        <v>470.91</v>
      </c>
      <c r="C78" s="603">
        <f t="shared" si="14"/>
        <v>41.729999999999961</v>
      </c>
      <c r="D78" s="609">
        <f t="shared" si="10"/>
        <v>0.72</v>
      </c>
      <c r="E78" s="603">
        <f t="shared" si="15"/>
        <v>30.045599999999972</v>
      </c>
    </row>
    <row r="79" spans="1:5" ht="12.75" hidden="1">
      <c r="A79" s="608">
        <v>42491</v>
      </c>
      <c r="B79" s="605">
        <v>470.91</v>
      </c>
      <c r="C79" s="603">
        <f t="shared" si="14"/>
        <v>41.729999999999961</v>
      </c>
      <c r="D79" s="609">
        <f t="shared" si="10"/>
        <v>0.72</v>
      </c>
      <c r="E79" s="603">
        <f t="shared" si="15"/>
        <v>30.045599999999972</v>
      </c>
    </row>
    <row r="80" spans="1:5" ht="12.75" hidden="1">
      <c r="A80" s="608">
        <v>42522</v>
      </c>
      <c r="B80" s="605">
        <v>470.91</v>
      </c>
      <c r="C80" s="603">
        <f t="shared" si="14"/>
        <v>41.729999999999961</v>
      </c>
      <c r="D80" s="609">
        <f t="shared" si="10"/>
        <v>0.72</v>
      </c>
      <c r="E80" s="603">
        <f t="shared" si="15"/>
        <v>30.045599999999972</v>
      </c>
    </row>
    <row r="81" spans="1:5" ht="12.75" hidden="1">
      <c r="A81" s="608">
        <v>42552</v>
      </c>
      <c r="B81" s="605">
        <v>470.91</v>
      </c>
      <c r="C81" s="603">
        <f t="shared" si="14"/>
        <v>41.729999999999961</v>
      </c>
      <c r="D81" s="609">
        <f t="shared" si="10"/>
        <v>0.72</v>
      </c>
      <c r="E81" s="603">
        <f t="shared" si="15"/>
        <v>30.045599999999972</v>
      </c>
    </row>
    <row r="82" spans="1:5" ht="12.75" hidden="1">
      <c r="A82" s="608">
        <v>42583</v>
      </c>
      <c r="B82" s="605">
        <v>470.91</v>
      </c>
      <c r="C82" s="603">
        <f t="shared" si="14"/>
        <v>41.729999999999961</v>
      </c>
      <c r="D82" s="609">
        <f t="shared" si="10"/>
        <v>0.72</v>
      </c>
      <c r="E82" s="603">
        <f t="shared" si="15"/>
        <v>30.045599999999972</v>
      </c>
    </row>
    <row r="83" spans="1:5" ht="12.75" hidden="1">
      <c r="A83" s="608">
        <v>42614</v>
      </c>
      <c r="B83" s="605">
        <v>470.91</v>
      </c>
      <c r="C83" s="603">
        <f t="shared" si="14"/>
        <v>41.729999999999961</v>
      </c>
      <c r="D83" s="609">
        <f t="shared" si="10"/>
        <v>0.72</v>
      </c>
      <c r="E83" s="603">
        <f t="shared" si="15"/>
        <v>30.045599999999972</v>
      </c>
    </row>
    <row r="84" spans="1:5" ht="12.75" hidden="1">
      <c r="A84" s="608">
        <v>42644</v>
      </c>
      <c r="B84" s="605">
        <v>470.91</v>
      </c>
      <c r="C84" s="603">
        <f t="shared" si="14"/>
        <v>41.729999999999961</v>
      </c>
      <c r="D84" s="609">
        <f t="shared" si="10"/>
        <v>0.72</v>
      </c>
      <c r="E84" s="603">
        <f t="shared" si="15"/>
        <v>30.045599999999972</v>
      </c>
    </row>
    <row r="85" spans="1:5" ht="12.75" hidden="1">
      <c r="A85" s="608">
        <v>42675</v>
      </c>
      <c r="B85" s="605">
        <v>470.91</v>
      </c>
      <c r="C85" s="603">
        <f t="shared" si="14"/>
        <v>41.729999999999961</v>
      </c>
      <c r="D85" s="609">
        <f t="shared" si="10"/>
        <v>0.72</v>
      </c>
      <c r="E85" s="603">
        <f t="shared" si="15"/>
        <v>30.045599999999972</v>
      </c>
    </row>
    <row r="86" spans="1:5" ht="12.75" hidden="1">
      <c r="A86" s="608">
        <v>42705</v>
      </c>
      <c r="B86" s="605">
        <v>470.91</v>
      </c>
      <c r="C86" s="603">
        <f t="shared" si="14"/>
        <v>41.729999999999961</v>
      </c>
      <c r="D86" s="609">
        <f t="shared" si="10"/>
        <v>0.72</v>
      </c>
      <c r="E86" s="603">
        <f t="shared" si="15"/>
        <v>30.045599999999972</v>
      </c>
    </row>
    <row r="87" spans="1:5" ht="12.75" hidden="1">
      <c r="A87" s="610" t="s">
        <v>551</v>
      </c>
      <c r="B87" s="611"/>
      <c r="C87" s="612">
        <f>SUM(C75:C86)</f>
        <v>500.75999999999954</v>
      </c>
      <c r="D87" s="612"/>
      <c r="E87" s="612">
        <f>SUM(E75:E86)</f>
        <v>360.54719999999969</v>
      </c>
    </row>
    <row r="88" spans="1:5" ht="12.75" hidden="1">
      <c r="A88" s="600"/>
      <c r="B88" s="600"/>
      <c r="C88" s="614"/>
      <c r="D88" s="600"/>
      <c r="E88" s="614"/>
    </row>
    <row r="89" spans="1:5" ht="53.1" hidden="1" customHeight="1">
      <c r="A89" s="764" t="s">
        <v>552</v>
      </c>
      <c r="B89" s="764"/>
      <c r="C89" s="764"/>
      <c r="D89" s="764"/>
      <c r="E89" s="764"/>
    </row>
    <row r="90" spans="1:5" ht="29.1" hidden="1" customHeight="1">
      <c r="A90" s="765" t="s">
        <v>553</v>
      </c>
      <c r="B90" s="765"/>
      <c r="C90" s="765"/>
      <c r="D90" s="765"/>
      <c r="E90" s="765"/>
    </row>
    <row r="91" spans="1:5" ht="12.75" hidden="1"/>
    <row r="92" spans="1:5" ht="12.75" hidden="1"/>
    <row r="93" spans="1:5" ht="12.75" hidden="1"/>
    <row r="94" spans="1:5" ht="12.75" hidden="1"/>
    <row r="95" spans="1:5" ht="12.75" hidden="1"/>
  </sheetData>
  <sheetProtection formatColumns="0" formatRows="0"/>
  <mergeCells count="3">
    <mergeCell ref="A89:E89"/>
    <mergeCell ref="A90:E90"/>
    <mergeCell ref="A1:E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defaultColWidth="8.85546875" defaultRowHeight="1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row r="3" spans="2:11">
      <c r="B3" s="637" t="s">
        <v>487</v>
      </c>
      <c r="C3" s="638"/>
      <c r="D3" s="638"/>
      <c r="E3" s="638"/>
      <c r="F3" s="638"/>
      <c r="G3" s="638"/>
      <c r="H3" s="638"/>
      <c r="I3" s="638"/>
      <c r="J3" s="638"/>
      <c r="K3" s="639"/>
    </row>
    <row r="4" spans="2:11" ht="15" customHeight="1">
      <c r="B4" s="640"/>
      <c r="C4" s="641"/>
      <c r="D4" s="641"/>
      <c r="E4" s="641"/>
      <c r="F4" s="641"/>
      <c r="G4" s="641"/>
      <c r="H4" s="641"/>
      <c r="I4" s="641"/>
      <c r="J4" s="641"/>
      <c r="K4" s="642"/>
    </row>
    <row r="5" spans="2:11" ht="15" customHeight="1">
      <c r="B5" s="640"/>
      <c r="C5" s="641"/>
      <c r="D5" s="641"/>
      <c r="E5" s="641"/>
      <c r="F5" s="641"/>
      <c r="G5" s="641"/>
      <c r="H5" s="641"/>
      <c r="I5" s="641"/>
      <c r="J5" s="641"/>
      <c r="K5" s="642"/>
    </row>
    <row r="6" spans="2:11">
      <c r="B6" s="640"/>
      <c r="C6" s="641"/>
      <c r="D6" s="641"/>
      <c r="E6" s="641"/>
      <c r="F6" s="641"/>
      <c r="G6" s="641"/>
      <c r="H6" s="641"/>
      <c r="I6" s="641"/>
      <c r="J6" s="641"/>
      <c r="K6" s="642"/>
    </row>
    <row r="7" spans="2:11">
      <c r="B7" s="643"/>
      <c r="C7" s="644"/>
      <c r="D7" s="644"/>
      <c r="E7" s="644"/>
      <c r="F7" s="644"/>
      <c r="G7" s="644"/>
      <c r="H7" s="644"/>
      <c r="I7" s="644"/>
      <c r="J7" s="644"/>
      <c r="K7" s="645"/>
    </row>
    <row r="9" spans="2:11" s="442" customFormat="1" ht="18.75">
      <c r="B9" s="444"/>
      <c r="C9" s="443" t="s">
        <v>438</v>
      </c>
      <c r="H9" s="445"/>
      <c r="I9" s="443" t="s">
        <v>439</v>
      </c>
    </row>
    <row r="11" spans="2:11">
      <c r="B11" s="82" t="s">
        <v>448</v>
      </c>
      <c r="C11" s="456" t="s">
        <v>455</v>
      </c>
      <c r="D11" s="457"/>
      <c r="E11" s="458"/>
      <c r="F11" s="459" t="s">
        <v>447</v>
      </c>
      <c r="G11" s="65"/>
      <c r="H11" s="646" t="s">
        <v>441</v>
      </c>
      <c r="I11" s="456" t="s">
        <v>440</v>
      </c>
      <c r="J11" s="457"/>
      <c r="K11" s="458"/>
    </row>
    <row r="12" spans="2:11">
      <c r="B12" s="82" t="s">
        <v>488</v>
      </c>
      <c r="C12" s="409" t="s">
        <v>456</v>
      </c>
      <c r="D12" s="155"/>
      <c r="E12" s="343"/>
      <c r="F12" s="459" t="s">
        <v>447</v>
      </c>
      <c r="G12" s="65"/>
      <c r="H12" s="646"/>
      <c r="I12" s="409" t="s">
        <v>442</v>
      </c>
      <c r="J12" s="155"/>
      <c r="K12" s="343"/>
    </row>
    <row r="13" spans="2:11">
      <c r="B13" s="82" t="s">
        <v>449</v>
      </c>
      <c r="C13" s="410" t="s">
        <v>443</v>
      </c>
      <c r="D13" s="324"/>
      <c r="E13" s="386"/>
      <c r="F13" s="459" t="s">
        <v>447</v>
      </c>
      <c r="G13" s="65"/>
      <c r="H13" s="646"/>
      <c r="I13" s="410" t="s">
        <v>444</v>
      </c>
      <c r="J13" s="324"/>
      <c r="K13" s="386"/>
    </row>
    <row r="14" spans="2:11">
      <c r="B14" s="82"/>
      <c r="C14" s="65"/>
      <c r="D14" s="65"/>
      <c r="E14" s="65"/>
      <c r="F14" s="65"/>
      <c r="G14" s="65"/>
      <c r="H14" s="454"/>
      <c r="I14" s="65"/>
      <c r="J14" s="65"/>
      <c r="K14" s="65"/>
    </row>
    <row r="15" spans="2:11" ht="15" customHeight="1">
      <c r="B15" s="647" t="s">
        <v>488</v>
      </c>
      <c r="C15" s="456"/>
      <c r="D15" s="457"/>
      <c r="E15" s="458"/>
      <c r="F15" s="65"/>
      <c r="G15" s="65"/>
      <c r="H15" s="646" t="s">
        <v>489</v>
      </c>
      <c r="I15" s="648" t="s">
        <v>450</v>
      </c>
      <c r="J15" s="649"/>
      <c r="K15" s="650"/>
    </row>
    <row r="16" spans="2:11">
      <c r="B16" s="647"/>
      <c r="C16" s="409" t="s">
        <v>457</v>
      </c>
      <c r="D16" s="155"/>
      <c r="E16" s="343"/>
      <c r="F16" s="65"/>
      <c r="G16" s="65"/>
      <c r="H16" s="646"/>
      <c r="I16" s="651"/>
      <c r="J16" s="652"/>
      <c r="K16" s="653"/>
    </row>
    <row r="17" spans="2:11">
      <c r="B17" s="647"/>
      <c r="C17" s="409" t="s">
        <v>445</v>
      </c>
      <c r="D17" s="155"/>
      <c r="E17" s="343"/>
      <c r="F17" s="65"/>
      <c r="G17" s="65"/>
      <c r="H17" s="646"/>
      <c r="I17" s="651"/>
      <c r="J17" s="652"/>
      <c r="K17" s="653"/>
    </row>
    <row r="18" spans="2:11">
      <c r="B18" s="647"/>
      <c r="C18" s="409" t="s">
        <v>458</v>
      </c>
      <c r="D18" s="155"/>
      <c r="E18" s="343"/>
      <c r="F18" s="65"/>
      <c r="G18" s="65"/>
      <c r="H18" s="646"/>
      <c r="I18" s="651"/>
      <c r="J18" s="652"/>
      <c r="K18" s="653"/>
    </row>
    <row r="19" spans="2:11">
      <c r="B19" s="647"/>
      <c r="C19" s="409" t="s">
        <v>445</v>
      </c>
      <c r="D19" s="155"/>
      <c r="E19" s="343"/>
      <c r="F19" s="65"/>
      <c r="G19" s="65"/>
      <c r="H19" s="646"/>
      <c r="I19" s="651"/>
      <c r="J19" s="652"/>
      <c r="K19" s="653"/>
    </row>
    <row r="20" spans="2:11">
      <c r="B20" s="647"/>
      <c r="C20" s="409" t="s">
        <v>446</v>
      </c>
      <c r="D20" s="155"/>
      <c r="E20" s="343"/>
      <c r="F20" s="65"/>
      <c r="G20" s="65"/>
      <c r="H20" s="646"/>
      <c r="I20" s="651"/>
      <c r="J20" s="652"/>
      <c r="K20" s="653"/>
    </row>
    <row r="21" spans="2:11">
      <c r="B21" s="82"/>
      <c r="C21" s="410"/>
      <c r="D21" s="324"/>
      <c r="E21" s="386"/>
      <c r="F21" s="65"/>
      <c r="G21" s="65"/>
      <c r="H21" s="646"/>
      <c r="I21" s="651"/>
      <c r="J21" s="652"/>
      <c r="K21" s="653"/>
    </row>
    <row r="22" spans="2:11">
      <c r="B22" s="82"/>
      <c r="C22" s="65"/>
      <c r="D22" s="65"/>
      <c r="E22" s="65"/>
      <c r="F22" s="65"/>
      <c r="G22" s="65"/>
      <c r="H22" s="646"/>
      <c r="I22" s="651"/>
      <c r="J22" s="652"/>
      <c r="K22" s="653"/>
    </row>
    <row r="23" spans="2:11">
      <c r="B23" s="82" t="s">
        <v>467</v>
      </c>
      <c r="C23" s="456" t="s">
        <v>451</v>
      </c>
      <c r="D23" s="457"/>
      <c r="E23" s="458"/>
      <c r="F23" s="65"/>
      <c r="G23" s="65"/>
      <c r="H23" s="646"/>
      <c r="I23" s="651"/>
      <c r="J23" s="652"/>
      <c r="K23" s="653"/>
    </row>
    <row r="24" spans="2:11">
      <c r="B24" s="82"/>
      <c r="C24" s="409" t="s">
        <v>445</v>
      </c>
      <c r="D24" s="155"/>
      <c r="E24" s="343"/>
      <c r="F24" s="65"/>
      <c r="G24" s="65"/>
      <c r="H24" s="646"/>
      <c r="I24" s="651"/>
      <c r="J24" s="652"/>
      <c r="K24" s="653"/>
    </row>
    <row r="25" spans="2:11">
      <c r="B25" s="82" t="s">
        <v>488</v>
      </c>
      <c r="C25" s="409" t="s">
        <v>452</v>
      </c>
      <c r="D25" s="155"/>
      <c r="E25" s="343"/>
      <c r="F25" s="65"/>
      <c r="G25" s="65"/>
      <c r="H25" s="646"/>
      <c r="I25" s="651"/>
      <c r="J25" s="652"/>
      <c r="K25" s="653"/>
    </row>
    <row r="26" spans="2:11">
      <c r="B26" s="82"/>
      <c r="C26" s="410"/>
      <c r="D26" s="324"/>
      <c r="E26" s="386"/>
      <c r="F26" s="65"/>
      <c r="G26" s="65"/>
      <c r="H26" s="646"/>
      <c r="I26" s="651"/>
      <c r="J26" s="652"/>
      <c r="K26" s="653"/>
    </row>
    <row r="27" spans="2:11">
      <c r="B27" s="82"/>
      <c r="C27" s="65"/>
      <c r="D27" s="65"/>
      <c r="E27" s="65"/>
      <c r="F27" s="65"/>
      <c r="G27" s="65"/>
      <c r="H27" s="646"/>
      <c r="I27" s="654"/>
      <c r="J27" s="655"/>
      <c r="K27" s="656"/>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O42"/>
  <sheetViews>
    <sheetView showZeros="0" tabSelected="1" zoomScale="90" zoomScaleNormal="90" zoomScalePageLayoutView="90" workbookViewId="0">
      <pane ySplit="3" topLeftCell="A19" activePane="bottomLeft" state="frozen"/>
      <selection pane="bottomLeft" activeCell="M31" sqref="M31"/>
    </sheetView>
  </sheetViews>
  <sheetFormatPr defaultColWidth="8.85546875" defaultRowHeight="15.75" outlineLevelRow="1"/>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hidden="1" customWidth="1"/>
    <col min="11" max="11" width="15.42578125" style="23" customWidth="1"/>
    <col min="12" max="12" width="10.7109375" style="23" customWidth="1"/>
    <col min="13" max="13" width="13.7109375" style="17" customWidth="1"/>
    <col min="14" max="14" width="17.7109375" style="17" customWidth="1"/>
    <col min="15" max="15" width="3.140625" style="23" customWidth="1"/>
    <col min="16" max="16" width="15.28515625" style="23" customWidth="1"/>
    <col min="17" max="16384" width="8.85546875" style="23"/>
  </cols>
  <sheetData>
    <row r="1" spans="2:15" ht="144" customHeight="1"/>
    <row r="3" spans="2:15" ht="30.75" customHeight="1">
      <c r="B3" s="657" t="s">
        <v>332</v>
      </c>
      <c r="C3" s="657"/>
      <c r="D3" s="657"/>
      <c r="E3" s="657"/>
      <c r="F3" s="657"/>
      <c r="G3" s="657"/>
      <c r="H3" s="657"/>
      <c r="I3" s="657"/>
      <c r="J3" s="657"/>
      <c r="K3" s="657"/>
    </row>
    <row r="4" spans="2:15" ht="13.5" customHeight="1">
      <c r="B4" s="228"/>
      <c r="C4" s="228"/>
      <c r="D4" s="228"/>
      <c r="E4" s="228"/>
      <c r="F4" s="228"/>
      <c r="G4" s="228"/>
      <c r="H4" s="228"/>
      <c r="I4" s="228"/>
      <c r="J4" s="228"/>
      <c r="K4" s="228"/>
    </row>
    <row r="5" spans="2:15" ht="18" customHeight="1" outlineLevel="1">
      <c r="B5" s="659" t="s">
        <v>499</v>
      </c>
      <c r="C5" s="659"/>
      <c r="D5" s="659"/>
      <c r="E5" s="659"/>
      <c r="F5" s="659"/>
      <c r="G5" s="659"/>
      <c r="H5" s="659"/>
      <c r="I5" s="659"/>
      <c r="J5" s="659"/>
      <c r="K5" s="659"/>
    </row>
    <row r="6" spans="2:15" ht="12.75" customHeight="1" outlineLevel="1">
      <c r="B6" s="228"/>
      <c r="C6" s="228"/>
      <c r="D6" s="228"/>
      <c r="E6" s="228"/>
      <c r="F6" s="228"/>
      <c r="G6" s="228"/>
      <c r="H6" s="228"/>
      <c r="I6" s="228"/>
      <c r="J6" s="228"/>
      <c r="K6" s="228"/>
    </row>
    <row r="7" spans="2:15" ht="12" customHeight="1" outlineLevel="1" thickBot="1">
      <c r="B7" s="228"/>
      <c r="C7" s="228"/>
      <c r="D7" s="228"/>
      <c r="E7" s="228"/>
      <c r="F7" s="228"/>
      <c r="G7" s="228"/>
      <c r="H7" s="228"/>
      <c r="I7" s="228"/>
      <c r="J7" s="228"/>
      <c r="K7" s="228"/>
    </row>
    <row r="8" spans="2:15" outlineLevel="1" thickBot="1">
      <c r="C8" s="355" t="s">
        <v>208</v>
      </c>
      <c r="D8" s="398" t="s">
        <v>520</v>
      </c>
      <c r="J8" s="4"/>
      <c r="K8" s="4"/>
    </row>
    <row r="9" spans="2:15" ht="15.75" customHeight="1" outlineLevel="1" thickBot="1">
      <c r="C9" s="447" t="s">
        <v>205</v>
      </c>
      <c r="D9" s="398" t="s">
        <v>593</v>
      </c>
      <c r="F9" s="660" t="s">
        <v>397</v>
      </c>
      <c r="G9" s="661"/>
      <c r="H9" s="491">
        <v>229636.58</v>
      </c>
      <c r="M9" s="23"/>
      <c r="O9" s="17"/>
    </row>
    <row r="10" spans="2:15" outlineLevel="1" thickBot="1">
      <c r="C10" s="355" t="s">
        <v>206</v>
      </c>
      <c r="D10" s="398" t="s">
        <v>594</v>
      </c>
      <c r="F10" s="354" t="s">
        <v>436</v>
      </c>
      <c r="G10" s="354"/>
      <c r="H10" s="502" t="s">
        <v>521</v>
      </c>
      <c r="M10" s="23"/>
      <c r="O10" s="17"/>
    </row>
    <row r="11" spans="2:15" ht="15" customHeight="1" outlineLevel="1" thickBot="1">
      <c r="C11" s="447" t="s">
        <v>207</v>
      </c>
      <c r="D11" s="398" t="s">
        <v>595</v>
      </c>
      <c r="F11" s="660" t="s">
        <v>396</v>
      </c>
      <c r="G11" s="661"/>
      <c r="H11" s="398" t="s">
        <v>526</v>
      </c>
      <c r="M11" s="23"/>
      <c r="O11" s="17"/>
    </row>
    <row r="12" spans="2:15" outlineLevel="1" thickBot="1">
      <c r="C12" s="355" t="s">
        <v>209</v>
      </c>
      <c r="D12" s="631" t="s">
        <v>596</v>
      </c>
      <c r="F12" s="85"/>
      <c r="G12" s="85"/>
      <c r="K12" s="4"/>
      <c r="L12" s="4"/>
      <c r="M12" s="23"/>
      <c r="O12" s="17"/>
    </row>
    <row r="13" spans="2:15" outlineLevel="1" thickBot="1">
      <c r="C13" s="17"/>
      <c r="D13" s="23"/>
      <c r="F13" s="356"/>
      <c r="G13" s="356"/>
      <c r="H13" s="80"/>
      <c r="K13" s="4"/>
      <c r="L13" s="4"/>
      <c r="M13" s="23"/>
      <c r="O13" s="17"/>
    </row>
    <row r="14" spans="2:15" ht="29.25" outlineLevel="1" thickBot="1">
      <c r="C14" s="658" t="s">
        <v>333</v>
      </c>
      <c r="D14" s="197" t="s">
        <v>359</v>
      </c>
      <c r="F14" s="357" t="s">
        <v>406</v>
      </c>
      <c r="G14" s="357"/>
      <c r="H14" s="515">
        <f>K38</f>
        <v>191584.27701788669</v>
      </c>
      <c r="M14" s="23"/>
      <c r="O14" s="17"/>
    </row>
    <row r="15" spans="2:15" outlineLevel="1" thickBot="1">
      <c r="C15" s="658"/>
      <c r="D15" s="84" t="s">
        <v>334</v>
      </c>
      <c r="F15" s="662" t="s">
        <v>460</v>
      </c>
      <c r="G15" s="663"/>
      <c r="H15" s="497"/>
      <c r="M15" s="23"/>
      <c r="O15" s="17"/>
    </row>
    <row r="16" spans="2:15" ht="15" outlineLevel="1">
      <c r="D16" s="23"/>
      <c r="F16" s="17"/>
      <c r="H16" s="449"/>
    </row>
    <row r="17" spans="1:15" ht="15" outlineLevel="1">
      <c r="A17" s="70"/>
      <c r="B17" s="71"/>
      <c r="C17" s="76"/>
      <c r="D17" s="23"/>
    </row>
    <row r="18" spans="1:15" ht="15" outlineLevel="1">
      <c r="A18" s="67"/>
      <c r="B18" s="66"/>
      <c r="D18" s="23"/>
    </row>
    <row r="19" spans="1:15" s="67" customFormat="1" ht="21">
      <c r="B19" s="112" t="s">
        <v>341</v>
      </c>
      <c r="C19" s="115"/>
      <c r="D19" s="115"/>
      <c r="E19" s="115"/>
      <c r="F19" s="115"/>
      <c r="G19" s="115"/>
      <c r="H19" s="115"/>
      <c r="I19" s="115"/>
      <c r="J19" s="115"/>
      <c r="K19" s="115"/>
      <c r="M19" s="116"/>
      <c r="N19" s="52"/>
      <c r="O19" s="117"/>
    </row>
    <row r="20" spans="1:15" ht="12" customHeight="1">
      <c r="B20" s="75"/>
      <c r="C20" s="75"/>
      <c r="D20" s="75"/>
      <c r="E20" s="75"/>
      <c r="F20" s="75"/>
      <c r="G20" s="75"/>
      <c r="H20" s="75"/>
      <c r="I20" s="75"/>
      <c r="J20" s="75"/>
      <c r="K20" s="75"/>
      <c r="N20" s="52"/>
      <c r="O20" s="29"/>
    </row>
    <row r="21" spans="1:15" ht="36" customHeight="1">
      <c r="B21" s="93" t="s">
        <v>49</v>
      </c>
      <c r="C21" s="94" t="s">
        <v>38</v>
      </c>
      <c r="D21" s="94" t="s">
        <v>577</v>
      </c>
      <c r="E21" s="94" t="s">
        <v>578</v>
      </c>
      <c r="F21" s="94" t="s">
        <v>579</v>
      </c>
      <c r="G21" s="94" t="s">
        <v>43</v>
      </c>
      <c r="H21" s="94" t="s">
        <v>41</v>
      </c>
      <c r="I21" s="94" t="s">
        <v>42</v>
      </c>
      <c r="J21" s="94" t="s">
        <v>580</v>
      </c>
      <c r="K21" s="95" t="s">
        <v>35</v>
      </c>
      <c r="N21" s="52"/>
    </row>
    <row r="22" spans="1:15" ht="15">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c r="K22" s="109">
        <f t="shared" ref="K22:K28" si="0">SUM(C22:I22)</f>
        <v>0</v>
      </c>
      <c r="N22" s="53"/>
    </row>
    <row r="23" spans="1:15" s="17" customFormat="1" ht="15">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c r="K23" s="98">
        <f t="shared" si="0"/>
        <v>0</v>
      </c>
      <c r="N23" s="53"/>
      <c r="O23" s="28"/>
    </row>
    <row r="24" spans="1:15" s="17" customFormat="1" ht="15">
      <c r="B24" s="227" t="s">
        <v>91</v>
      </c>
      <c r="C24" s="235">
        <f>-(C22+C23)</f>
        <v>0</v>
      </c>
      <c r="D24" s="235">
        <f t="shared" ref="D24:I24" si="1">-(D22+D23)</f>
        <v>0</v>
      </c>
      <c r="E24" s="235">
        <f t="shared" si="1"/>
        <v>0</v>
      </c>
      <c r="F24" s="235">
        <f t="shared" si="1"/>
        <v>0</v>
      </c>
      <c r="G24" s="235">
        <f t="shared" si="1"/>
        <v>0</v>
      </c>
      <c r="H24" s="235">
        <f t="shared" si="1"/>
        <v>0</v>
      </c>
      <c r="I24" s="235">
        <f t="shared" si="1"/>
        <v>0</v>
      </c>
      <c r="J24" s="235"/>
      <c r="K24" s="236"/>
      <c r="N24" s="53"/>
      <c r="O24" s="28"/>
    </row>
    <row r="25" spans="1:15" ht="15">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c r="K25" s="109">
        <f t="shared" si="0"/>
        <v>0</v>
      </c>
      <c r="N25" s="53"/>
    </row>
    <row r="26" spans="1:15" s="17" customFormat="1" ht="15">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c r="K26" s="98">
        <f t="shared" si="0"/>
        <v>0</v>
      </c>
      <c r="N26" s="53"/>
    </row>
    <row r="27" spans="1:15" s="17" customFormat="1" ht="15">
      <c r="B27" s="227" t="s">
        <v>91</v>
      </c>
      <c r="C27" s="235">
        <f>-(C25+C26)</f>
        <v>0</v>
      </c>
      <c r="D27" s="235">
        <f t="shared" ref="D27:I27" si="2">-(D25+D26)</f>
        <v>0</v>
      </c>
      <c r="E27" s="235">
        <f t="shared" si="2"/>
        <v>0</v>
      </c>
      <c r="F27" s="235">
        <f t="shared" si="2"/>
        <v>0</v>
      </c>
      <c r="G27" s="235">
        <f t="shared" si="2"/>
        <v>0</v>
      </c>
      <c r="H27" s="235">
        <f t="shared" si="2"/>
        <v>0</v>
      </c>
      <c r="I27" s="235">
        <f t="shared" si="2"/>
        <v>0</v>
      </c>
      <c r="J27" s="235"/>
      <c r="K27" s="236"/>
      <c r="N27" s="53"/>
    </row>
    <row r="28" spans="1:15" ht="15">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c r="K28" s="109">
        <f t="shared" si="0"/>
        <v>0</v>
      </c>
      <c r="N28" s="53"/>
    </row>
    <row r="29" spans="1:15" s="17" customFormat="1" ht="15">
      <c r="B29" s="97" t="s">
        <v>53</v>
      </c>
      <c r="C29" s="87"/>
      <c r="D29" s="87"/>
      <c r="E29" s="87"/>
      <c r="F29" s="87"/>
      <c r="G29" s="87"/>
      <c r="H29" s="87"/>
      <c r="I29" s="87"/>
      <c r="J29" s="87"/>
      <c r="K29" s="98"/>
      <c r="N29" s="53"/>
    </row>
    <row r="30" spans="1:15" s="17" customFormat="1" ht="15">
      <c r="B30" s="227" t="s">
        <v>91</v>
      </c>
      <c r="C30" s="235">
        <v>0</v>
      </c>
      <c r="D30" s="235">
        <v>0</v>
      </c>
      <c r="E30" s="235">
        <v>0</v>
      </c>
      <c r="F30" s="235">
        <v>0</v>
      </c>
      <c r="G30" s="235">
        <v>0</v>
      </c>
      <c r="H30" s="235">
        <v>0</v>
      </c>
      <c r="I30" s="235">
        <v>0</v>
      </c>
      <c r="J30" s="235"/>
      <c r="K30" s="236"/>
      <c r="N30" s="53"/>
    </row>
    <row r="31" spans="1:15" ht="15">
      <c r="B31" s="96" t="s">
        <v>54</v>
      </c>
      <c r="C31" s="86">
        <f>-'2.  CDM Allocation'!C136</f>
        <v>0</v>
      </c>
      <c r="D31" s="86">
        <f>-'2.  CDM Allocation'!D136</f>
        <v>0</v>
      </c>
      <c r="E31" s="86">
        <f>-'2.  CDM Allocation'!E136</f>
        <v>0</v>
      </c>
      <c r="F31" s="86">
        <f>-'2.  CDM Allocation'!F136</f>
        <v>0</v>
      </c>
      <c r="G31" s="86">
        <f>-'2.  CDM Allocation'!G136</f>
        <v>0</v>
      </c>
      <c r="H31" s="86">
        <f>-'2.  CDM Allocation'!H136</f>
        <v>0</v>
      </c>
      <c r="I31" s="86">
        <f>-'2.  CDM Allocation'!I136</f>
        <v>0</v>
      </c>
      <c r="J31" s="86"/>
      <c r="K31" s="109">
        <f>SUM(C31:I31)</f>
        <v>0</v>
      </c>
      <c r="N31" s="53"/>
    </row>
    <row r="32" spans="1:15" s="17" customFormat="1" ht="15">
      <c r="B32" s="97" t="s">
        <v>55</v>
      </c>
      <c r="C32" s="87">
        <f>'4.  2011-14 LRAM'!H323</f>
        <v>41065.508464132829</v>
      </c>
      <c r="D32" s="87">
        <f>'4.  2011-14 LRAM'!I323</f>
        <v>43253.26636263133</v>
      </c>
      <c r="E32" s="87">
        <f>'4.  2011-14 LRAM'!J323</f>
        <v>35248.481193353</v>
      </c>
      <c r="F32" s="87">
        <f>'4.  2011-14 LRAM'!K323</f>
        <v>670.92204707999997</v>
      </c>
      <c r="G32" s="87">
        <f>'4.  2011-14 LRAM'!L323</f>
        <v>0</v>
      </c>
      <c r="H32" s="87">
        <f>'4.  2011-14 LRAM'!M323</f>
        <v>0</v>
      </c>
      <c r="I32" s="87">
        <f>'4.  2011-14 LRAM'!N323</f>
        <v>65166.708582719992</v>
      </c>
      <c r="J32" s="87"/>
      <c r="K32" s="98">
        <f>SUM(C32:I32)</f>
        <v>185404.88664991717</v>
      </c>
      <c r="N32" s="53"/>
    </row>
    <row r="33" spans="2:15" s="17" customFormat="1" ht="15">
      <c r="B33" s="227" t="s">
        <v>91</v>
      </c>
      <c r="C33" s="235">
        <v>0</v>
      </c>
      <c r="D33" s="235">
        <v>0</v>
      </c>
      <c r="E33" s="235">
        <v>0</v>
      </c>
      <c r="F33" s="235">
        <v>0</v>
      </c>
      <c r="G33" s="235">
        <v>0</v>
      </c>
      <c r="H33" s="235">
        <v>0</v>
      </c>
      <c r="I33" s="235">
        <v>0</v>
      </c>
      <c r="J33" s="235"/>
      <c r="K33" s="236"/>
      <c r="N33" s="53"/>
    </row>
    <row r="34" spans="2:15" ht="15">
      <c r="B34" s="96" t="s">
        <v>136</v>
      </c>
      <c r="C34" s="88">
        <f>-'2.  CDM Allocation'!C137</f>
        <v>0</v>
      </c>
      <c r="D34" s="88">
        <f>-'2.  CDM Allocation'!D137</f>
        <v>0</v>
      </c>
      <c r="E34" s="88">
        <f>-'2.  CDM Allocation'!E137</f>
        <v>0</v>
      </c>
      <c r="F34" s="88">
        <f>-'2.  CDM Allocation'!F137</f>
        <v>0</v>
      </c>
      <c r="G34" s="88">
        <f>-'2.  CDM Allocation'!G137</f>
        <v>0</v>
      </c>
      <c r="H34" s="88">
        <f>-'2.  CDM Allocation'!H137</f>
        <v>0</v>
      </c>
      <c r="I34" s="88">
        <f>-'2.  CDM Allocation'!I137</f>
        <v>0</v>
      </c>
      <c r="J34" s="88"/>
      <c r="K34" s="110">
        <f>SUM(C34:I34)</f>
        <v>0</v>
      </c>
      <c r="N34" s="53"/>
    </row>
    <row r="35" spans="2:15" s="17" customFormat="1" ht="15">
      <c r="B35" s="97" t="s">
        <v>137</v>
      </c>
      <c r="C35" s="89">
        <f>'5.  2015 LRAM'!H123</f>
        <v>0</v>
      </c>
      <c r="D35" s="89">
        <f>'5.  2015 LRAM'!I123</f>
        <v>0</v>
      </c>
      <c r="E35" s="89">
        <f>'5.  2015 LRAM'!J123</f>
        <v>0</v>
      </c>
      <c r="F35" s="89">
        <f>'5.  2015 LRAM'!K123</f>
        <v>0</v>
      </c>
      <c r="G35" s="89">
        <f>'5.  2015 LRAM'!L123</f>
        <v>0</v>
      </c>
      <c r="H35" s="89">
        <f>'5.  2015 LRAM'!M123</f>
        <v>0</v>
      </c>
      <c r="I35" s="89">
        <f>'5.  2015 LRAM'!N123</f>
        <v>0</v>
      </c>
      <c r="J35" s="89"/>
      <c r="K35" s="98">
        <f>SUM(C35:I35)</f>
        <v>0</v>
      </c>
      <c r="N35" s="53"/>
    </row>
    <row r="36" spans="2:15" s="17" customFormat="1" ht="15">
      <c r="B36" s="227" t="s">
        <v>91</v>
      </c>
      <c r="C36" s="235">
        <v>0</v>
      </c>
      <c r="D36" s="235">
        <v>0</v>
      </c>
      <c r="E36" s="235">
        <v>0</v>
      </c>
      <c r="F36" s="235">
        <v>0</v>
      </c>
      <c r="G36" s="235">
        <v>0</v>
      </c>
      <c r="H36" s="235">
        <v>0</v>
      </c>
      <c r="I36" s="235">
        <v>0</v>
      </c>
      <c r="J36" s="235"/>
      <c r="K36" s="236"/>
      <c r="N36" s="53"/>
    </row>
    <row r="37" spans="2:15" s="17" customFormat="1" ht="21.75" customHeight="1">
      <c r="B37" s="469" t="s">
        <v>67</v>
      </c>
      <c r="C37" s="470">
        <f>'7.  Carrying Charges'!I118</f>
        <v>1368.6791758524942</v>
      </c>
      <c r="D37" s="470">
        <f>'7.  Carrying Charges'!J118</f>
        <v>1441.5953234778676</v>
      </c>
      <c r="E37" s="470">
        <f>'7.  Carrying Charges'!K118</f>
        <v>1174.8025044401277</v>
      </c>
      <c r="F37" s="470">
        <f>'7.  Carrying Charges'!L118</f>
        <v>22.36127272747051</v>
      </c>
      <c r="G37" s="470">
        <f>'7.  Carrying Charges'!M118</f>
        <v>0</v>
      </c>
      <c r="H37" s="470">
        <f>'7.  Carrying Charges'!N118</f>
        <v>0</v>
      </c>
      <c r="I37" s="470">
        <f>'7.  Carrying Charges'!O118</f>
        <v>2171.9520914715713</v>
      </c>
      <c r="J37" s="470">
        <f>'7.  Carrying Charges'!P118</f>
        <v>0</v>
      </c>
      <c r="K37" s="471">
        <f>SUM(C37:I37)</f>
        <v>6179.3903679695313</v>
      </c>
      <c r="L37" s="23"/>
      <c r="M37" s="23"/>
      <c r="N37" s="632"/>
    </row>
    <row r="38" spans="2:15" ht="24" customHeight="1">
      <c r="B38" s="240" t="s">
        <v>288</v>
      </c>
      <c r="C38" s="468">
        <f>SUM(C22:C37)</f>
        <v>42434.187639985321</v>
      </c>
      <c r="D38" s="468">
        <f t="shared" ref="D38:F38" si="3">SUM(D22:D37)</f>
        <v>44694.861686109194</v>
      </c>
      <c r="E38" s="468">
        <f t="shared" si="3"/>
        <v>36423.283697793129</v>
      </c>
      <c r="F38" s="468">
        <f t="shared" si="3"/>
        <v>693.28331980747043</v>
      </c>
      <c r="G38" s="468">
        <f>SUM(G22:G37)</f>
        <v>0</v>
      </c>
      <c r="H38" s="468">
        <f>SUM(H22:H37)</f>
        <v>0</v>
      </c>
      <c r="I38" s="468">
        <f>SUM(I22:I37)</f>
        <v>67338.66067419156</v>
      </c>
      <c r="J38" s="468"/>
      <c r="K38" s="514">
        <f>SUM(K22:K37)</f>
        <v>191584.27701788669</v>
      </c>
      <c r="N38" s="632"/>
    </row>
    <row r="39" spans="2:15">
      <c r="B39" s="45"/>
      <c r="D39" s="23"/>
      <c r="K39" s="17"/>
      <c r="N39" s="632"/>
    </row>
    <row r="40" spans="2:15">
      <c r="B40" s="634"/>
      <c r="C40" s="633"/>
      <c r="D40" s="633"/>
      <c r="E40" s="633"/>
      <c r="F40" s="633"/>
      <c r="G40" s="633"/>
      <c r="H40" s="633"/>
      <c r="I40" s="633"/>
      <c r="J40" s="633"/>
      <c r="K40" s="632"/>
      <c r="L40" s="633"/>
      <c r="M40" s="632"/>
      <c r="N40" s="632"/>
      <c r="O40" s="633"/>
    </row>
    <row r="41" spans="2:15">
      <c r="B41" s="45"/>
      <c r="D41" s="23"/>
      <c r="K41" s="17"/>
    </row>
    <row r="42" spans="2:1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178"/>
  <sheetViews>
    <sheetView showZeros="0" zoomScale="90" zoomScaleNormal="90" zoomScalePageLayoutView="90" workbookViewId="0">
      <pane ySplit="2" topLeftCell="A3" activePane="bottomLeft" state="frozen"/>
      <selection pane="bottomLeft" activeCell="B144" sqref="B144"/>
    </sheetView>
  </sheetViews>
  <sheetFormatPr defaultColWidth="8.85546875" defaultRowHeight="15" outlineLevelRow="1"/>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hidden="1" customWidth="1"/>
    <col min="11" max="11" width="16" style="26" customWidth="1"/>
    <col min="12" max="12" width="13.42578125" style="26" customWidth="1"/>
    <col min="13" max="13" width="13.85546875" style="26" customWidth="1"/>
    <col min="14" max="14" width="20" style="26" customWidth="1"/>
    <col min="15" max="15" width="10.140625" style="26" customWidth="1"/>
    <col min="16" max="24" width="14" style="26" customWidth="1"/>
    <col min="25" max="16384" width="8.85546875" style="26"/>
  </cols>
  <sheetData>
    <row r="1" spans="2:10" ht="151.5" customHeight="1"/>
    <row r="2" spans="2:10" ht="42" customHeight="1">
      <c r="B2" s="657" t="s">
        <v>338</v>
      </c>
      <c r="C2" s="657"/>
      <c r="D2" s="657"/>
      <c r="E2" s="657"/>
      <c r="F2" s="657"/>
      <c r="G2" s="657"/>
      <c r="H2" s="657"/>
      <c r="I2" s="657"/>
      <c r="J2" s="657"/>
    </row>
    <row r="3" spans="2:10" ht="24.75" customHeight="1">
      <c r="B3" s="237"/>
      <c r="C3" s="69"/>
      <c r="D3" s="47"/>
      <c r="E3" s="47"/>
      <c r="F3" s="47"/>
      <c r="G3" s="47"/>
      <c r="H3" s="47"/>
      <c r="I3" s="47"/>
      <c r="J3" s="47"/>
    </row>
    <row r="4" spans="2:10">
      <c r="B4" s="359" t="s">
        <v>395</v>
      </c>
      <c r="C4" s="69" t="s">
        <v>340</v>
      </c>
      <c r="D4" s="47"/>
      <c r="E4" s="47"/>
      <c r="F4" s="47"/>
      <c r="G4" s="47"/>
      <c r="H4" s="47"/>
      <c r="I4" s="47"/>
      <c r="J4" s="47"/>
    </row>
    <row r="5" spans="2:10" ht="30" customHeight="1">
      <c r="B5" s="360"/>
      <c r="C5" s="665" t="s">
        <v>496</v>
      </c>
      <c r="D5" s="665"/>
      <c r="E5" s="665"/>
      <c r="F5" s="665"/>
      <c r="G5" s="665"/>
      <c r="H5" s="665"/>
      <c r="I5" s="665"/>
      <c r="J5" s="665"/>
    </row>
    <row r="6" spans="2:10" ht="18.75" customHeight="1">
      <c r="B6" s="237"/>
      <c r="C6" s="69" t="s">
        <v>409</v>
      </c>
      <c r="D6" s="47"/>
      <c r="E6" s="47"/>
      <c r="F6" s="47"/>
      <c r="G6" s="47"/>
      <c r="H6" s="47"/>
      <c r="I6" s="47"/>
      <c r="J6" s="47"/>
    </row>
    <row r="7" spans="2:10" ht="18.75" customHeight="1">
      <c r="B7" s="237"/>
      <c r="C7" s="69"/>
      <c r="D7" s="47"/>
      <c r="E7" s="47"/>
      <c r="F7" s="47"/>
      <c r="G7" s="47"/>
      <c r="H7" s="47"/>
      <c r="I7" s="47"/>
      <c r="J7" s="47"/>
    </row>
    <row r="8" spans="2:10" s="3" customFormat="1" ht="15" customHeight="1">
      <c r="B8" s="664" t="s">
        <v>333</v>
      </c>
      <c r="C8" s="198" t="s">
        <v>359</v>
      </c>
    </row>
    <row r="9" spans="2:10" s="3" customFormat="1" ht="17.25" customHeight="1">
      <c r="B9" s="664"/>
      <c r="C9" s="134" t="s">
        <v>334</v>
      </c>
    </row>
    <row r="10" spans="2:10" s="3" customFormat="1" ht="15.75" customHeight="1">
      <c r="B10" s="448"/>
      <c r="C10" s="55"/>
    </row>
    <row r="11" spans="2:10" s="55" customFormat="1" ht="15.75" hidden="1">
      <c r="B11" s="112" t="s">
        <v>497</v>
      </c>
      <c r="C11" s="99"/>
      <c r="D11" s="118"/>
      <c r="E11" s="119"/>
    </row>
    <row r="12" spans="2:10" s="3" customFormat="1" ht="16.5" hidden="1" customHeight="1">
      <c r="B12" s="24"/>
      <c r="C12" s="59"/>
      <c r="D12" s="24"/>
      <c r="F12" s="55"/>
    </row>
    <row r="13" spans="2:10" s="3" customFormat="1" ht="20.25" hidden="1" customHeight="1">
      <c r="B13" s="101" t="s">
        <v>56</v>
      </c>
      <c r="C13" s="102" t="s">
        <v>36</v>
      </c>
      <c r="D13" s="103" t="s">
        <v>37</v>
      </c>
      <c r="E13" s="102" t="s">
        <v>339</v>
      </c>
      <c r="F13" s="55"/>
    </row>
    <row r="14" spans="2:10" s="3" customFormat="1" ht="14.25" hidden="1">
      <c r="B14" s="104">
        <v>2011</v>
      </c>
      <c r="C14" s="493">
        <v>0</v>
      </c>
      <c r="D14" s="105">
        <v>0</v>
      </c>
      <c r="E14" s="105">
        <f t="shared" ref="E14:E17" si="0">C14</f>
        <v>0</v>
      </c>
      <c r="F14" s="55"/>
    </row>
    <row r="15" spans="2:10" s="3" customFormat="1" ht="14.25" hidden="1">
      <c r="B15" s="104">
        <v>2012</v>
      </c>
      <c r="C15" s="493">
        <v>0</v>
      </c>
      <c r="D15" s="105">
        <v>0</v>
      </c>
      <c r="E15" s="105">
        <f t="shared" si="0"/>
        <v>0</v>
      </c>
      <c r="F15" s="55"/>
    </row>
    <row r="16" spans="2:10" s="3" customFormat="1" ht="14.25" hidden="1">
      <c r="B16" s="104">
        <v>2013</v>
      </c>
      <c r="C16" s="493">
        <v>0</v>
      </c>
      <c r="D16" s="105">
        <v>0</v>
      </c>
      <c r="E16" s="105">
        <f t="shared" si="0"/>
        <v>0</v>
      </c>
      <c r="F16" s="55"/>
    </row>
    <row r="17" spans="2:26" s="3" customFormat="1" ht="14.25" hidden="1">
      <c r="B17" s="104">
        <v>2014</v>
      </c>
      <c r="C17" s="493">
        <v>0</v>
      </c>
      <c r="D17" s="105">
        <v>0</v>
      </c>
      <c r="E17" s="105">
        <f t="shared" si="0"/>
        <v>0</v>
      </c>
      <c r="F17" s="55"/>
    </row>
    <row r="18" spans="2:26" s="3" customFormat="1" ht="14.25" hidden="1">
      <c r="B18" s="104">
        <v>2015</v>
      </c>
      <c r="C18" s="493"/>
      <c r="D18" s="105"/>
      <c r="E18" s="105"/>
      <c r="F18" s="55"/>
    </row>
    <row r="19" spans="2:26" s="3" customFormat="1" hidden="1">
      <c r="B19" s="104">
        <v>2016</v>
      </c>
      <c r="C19" s="493"/>
      <c r="D19" s="105"/>
      <c r="E19" s="105"/>
      <c r="F19" s="55"/>
      <c r="Z19" s="44"/>
    </row>
    <row r="20" spans="2:26" s="3" customFormat="1" hidden="1">
      <c r="B20" s="104">
        <v>2017</v>
      </c>
      <c r="C20" s="493"/>
      <c r="D20" s="105"/>
      <c r="E20" s="105"/>
      <c r="F20" s="55"/>
      <c r="Z20" s="44"/>
    </row>
    <row r="21" spans="2:26" s="3" customFormat="1" ht="25.5" hidden="1" customHeight="1">
      <c r="D21" s="54"/>
      <c r="E21" s="58"/>
      <c r="F21" s="55"/>
    </row>
    <row r="22" spans="2:26" s="55" customFormat="1" ht="22.5" hidden="1" customHeight="1">
      <c r="B22" s="112" t="s">
        <v>402</v>
      </c>
      <c r="C22" s="44"/>
      <c r="D22" s="44"/>
      <c r="E22" s="44"/>
      <c r="F22" s="44"/>
      <c r="G22" s="44"/>
      <c r="H22" s="44"/>
      <c r="I22" s="44"/>
      <c r="J22" s="44"/>
      <c r="K22" s="44"/>
    </row>
    <row r="23" spans="2:26" s="3" customFormat="1" ht="12.75" hidden="1" customHeight="1">
      <c r="C23" s="26"/>
      <c r="D23" s="26"/>
      <c r="E23" s="26"/>
      <c r="F23" s="26"/>
      <c r="G23" s="26"/>
      <c r="H23" s="26"/>
      <c r="I23" s="26"/>
      <c r="J23" s="26"/>
    </row>
    <row r="24" spans="2:26" s="3" customFormat="1" ht="40.5" hidden="1" customHeight="1">
      <c r="B24" s="101" t="s">
        <v>56</v>
      </c>
      <c r="C24" s="101" t="str">
        <f>'1.  LRAMVA Summary'!C21</f>
        <v>Residential</v>
      </c>
      <c r="D24" s="101" t="str">
        <f>'1.  LRAMVA Summary'!D21</f>
        <v>GS &lt; 50 kW</v>
      </c>
      <c r="E24" s="101" t="str">
        <f>'1.  LRAMVA Summary'!E21</f>
        <v>GS 50 to 2,999 kW</v>
      </c>
      <c r="F24" s="101" t="str">
        <f>'1.  LRAMVA Summary'!F21</f>
        <v>GS 3,000 to 4,999 kW</v>
      </c>
      <c r="G24" s="101" t="str">
        <f>'1.  LRAMVA Summary'!G21</f>
        <v>Unmetered Scattered Load</v>
      </c>
      <c r="H24" s="101" t="str">
        <f>'1.  LRAMVA Summary'!H21</f>
        <v>Sentinel Lighting</v>
      </c>
      <c r="I24" s="101" t="str">
        <f>'1.  LRAMVA Summary'!I21</f>
        <v>Street Lighting</v>
      </c>
      <c r="J24" s="101" t="str">
        <f>'1.  LRAMVA Summary'!J21</f>
        <v>"--Unused -- hide</v>
      </c>
    </row>
    <row r="25" spans="2:26" s="3" customFormat="1" ht="16.5" hidden="1" customHeight="1">
      <c r="B25" s="101"/>
      <c r="C25" s="101" t="s">
        <v>36</v>
      </c>
      <c r="D25" s="101" t="s">
        <v>36</v>
      </c>
      <c r="E25" s="101" t="s">
        <v>37</v>
      </c>
      <c r="F25" s="101" t="s">
        <v>37</v>
      </c>
      <c r="G25" s="101" t="s">
        <v>36</v>
      </c>
      <c r="H25" s="101" t="s">
        <v>37</v>
      </c>
      <c r="I25" s="101" t="s">
        <v>37</v>
      </c>
      <c r="J25" s="101"/>
    </row>
    <row r="26" spans="2:26" s="3" customFormat="1" ht="16.5" hidden="1" customHeight="1">
      <c r="B26" s="113">
        <v>2011</v>
      </c>
      <c r="C26" s="494"/>
      <c r="D26" s="494"/>
      <c r="E26" s="494"/>
      <c r="F26" s="494"/>
      <c r="G26" s="494"/>
      <c r="H26" s="494"/>
      <c r="I26" s="494"/>
      <c r="J26" s="494"/>
    </row>
    <row r="27" spans="2:26" s="3" customFormat="1" ht="16.5" hidden="1" customHeight="1">
      <c r="B27" s="113">
        <v>2012</v>
      </c>
      <c r="C27" s="494"/>
      <c r="D27" s="494"/>
      <c r="E27" s="494"/>
      <c r="F27" s="494"/>
      <c r="G27" s="494"/>
      <c r="H27" s="494"/>
      <c r="I27" s="494"/>
      <c r="J27" s="494"/>
      <c r="K27" s="57"/>
    </row>
    <row r="28" spans="2:26" s="3" customFormat="1" ht="16.5" hidden="1" customHeight="1">
      <c r="B28" s="113">
        <v>2013</v>
      </c>
      <c r="C28" s="494"/>
      <c r="D28" s="494"/>
      <c r="E28" s="494"/>
      <c r="F28" s="494"/>
      <c r="G28" s="494"/>
      <c r="H28" s="494"/>
      <c r="I28" s="494"/>
      <c r="J28" s="494"/>
    </row>
    <row r="29" spans="2:26" s="3" customFormat="1" ht="16.5" hidden="1" customHeight="1">
      <c r="B29" s="113">
        <v>2014</v>
      </c>
      <c r="C29" s="494"/>
      <c r="D29" s="494"/>
      <c r="E29" s="494"/>
      <c r="F29" s="494"/>
      <c r="G29" s="494"/>
      <c r="H29" s="494"/>
      <c r="I29" s="494"/>
      <c r="J29" s="494"/>
    </row>
    <row r="30" spans="2:26" s="3" customFormat="1" ht="16.5" hidden="1" customHeight="1">
      <c r="B30" s="113">
        <v>2015</v>
      </c>
      <c r="C30" s="494"/>
      <c r="D30" s="494"/>
      <c r="E30" s="494"/>
      <c r="F30" s="494"/>
      <c r="G30" s="494"/>
      <c r="H30" s="494"/>
      <c r="I30" s="494"/>
      <c r="J30" s="494"/>
    </row>
    <row r="31" spans="2:26" s="3" customFormat="1" ht="16.5" hidden="1" customHeight="1">
      <c r="B31" s="113">
        <v>2016</v>
      </c>
      <c r="C31" s="494"/>
      <c r="D31" s="494"/>
      <c r="E31" s="494"/>
      <c r="F31" s="494"/>
      <c r="G31" s="494"/>
      <c r="H31" s="494"/>
      <c r="I31" s="494"/>
      <c r="J31" s="494"/>
    </row>
    <row r="32" spans="2:26" s="3" customFormat="1" ht="16.5" hidden="1" customHeight="1">
      <c r="B32" s="113">
        <v>2017</v>
      </c>
      <c r="C32" s="494" t="e">
        <f>#REF!</f>
        <v>#REF!</v>
      </c>
      <c r="D32" s="494" t="e">
        <f>#REF!</f>
        <v>#REF!</v>
      </c>
      <c r="E32" s="494" t="e">
        <f>#REF!</f>
        <v>#REF!</v>
      </c>
      <c r="F32" s="494" t="e">
        <f>#REF!</f>
        <v>#REF!</v>
      </c>
      <c r="G32" s="494" t="e">
        <f>#REF!</f>
        <v>#REF!</v>
      </c>
      <c r="H32" s="494" t="e">
        <f>#REF!</f>
        <v>#REF!</v>
      </c>
      <c r="I32" s="494" t="e">
        <f>#REF!</f>
        <v>#REF!</v>
      </c>
      <c r="J32" s="494" t="e">
        <f>#REF!</f>
        <v>#REF!</v>
      </c>
    </row>
    <row r="33" spans="1:14" s="3" customFormat="1" ht="15.75" hidden="1" customHeight="1"/>
    <row r="34" spans="1:14" s="65" customFormat="1" hidden="1" outlineLevel="1">
      <c r="A34" s="298"/>
      <c r="B34" s="666" t="s">
        <v>404</v>
      </c>
      <c r="C34" s="666"/>
      <c r="D34" s="666"/>
      <c r="E34" s="666"/>
      <c r="F34" s="666"/>
      <c r="G34" s="666"/>
      <c r="H34" s="666"/>
      <c r="I34" s="666"/>
      <c r="J34" s="666"/>
      <c r="K34" s="666"/>
      <c r="L34" s="155"/>
      <c r="M34" s="155"/>
    </row>
    <row r="35" spans="1:14" s="65" customFormat="1" ht="14.25" hidden="1" outlineLevel="1">
      <c r="A35" s="298"/>
      <c r="B35" s="68"/>
      <c r="C35" s="82"/>
      <c r="L35" s="155"/>
      <c r="M35" s="155"/>
      <c r="N35" s="320"/>
    </row>
    <row r="36" spans="1:14" s="328" customFormat="1" ht="30" hidden="1" outlineLevel="1">
      <c r="B36" s="331">
        <v>2011</v>
      </c>
      <c r="C36" s="308" t="str">
        <f t="shared" ref="C36:I36" si="1">C24</f>
        <v>Residential</v>
      </c>
      <c r="D36" s="308" t="str">
        <f t="shared" si="1"/>
        <v>GS &lt; 50 kW</v>
      </c>
      <c r="E36" s="308" t="str">
        <f t="shared" si="1"/>
        <v>GS 50 to 2,999 kW</v>
      </c>
      <c r="F36" s="308" t="str">
        <f t="shared" si="1"/>
        <v>GS 3,000 to 4,999 kW</v>
      </c>
      <c r="G36" s="308" t="str">
        <f t="shared" si="1"/>
        <v>Unmetered Scattered Load</v>
      </c>
      <c r="H36" s="308" t="str">
        <f t="shared" si="1"/>
        <v>Sentinel Lighting</v>
      </c>
      <c r="I36" s="308" t="str">
        <f t="shared" si="1"/>
        <v>Street Lighting</v>
      </c>
      <c r="J36" s="308" t="s">
        <v>106</v>
      </c>
      <c r="K36" s="332" t="s">
        <v>35</v>
      </c>
      <c r="L36" s="329"/>
      <c r="M36" s="329"/>
      <c r="N36" s="333"/>
    </row>
    <row r="37" spans="1:14" s="65" customFormat="1" hidden="1" outlineLevel="1">
      <c r="B37" s="309" t="s">
        <v>36</v>
      </c>
      <c r="C37" s="310"/>
      <c r="D37" s="310"/>
      <c r="E37" s="310"/>
      <c r="F37" s="310"/>
      <c r="G37" s="310"/>
      <c r="H37" s="310"/>
      <c r="I37" s="310"/>
      <c r="J37" s="155"/>
      <c r="K37" s="334"/>
      <c r="L37" s="155"/>
      <c r="M37" s="155"/>
      <c r="N37" s="335"/>
    </row>
    <row r="38" spans="1:14" s="65" customFormat="1" ht="14.25" hidden="1" outlineLevel="1">
      <c r="B38" s="474" t="s">
        <v>400</v>
      </c>
      <c r="C38" s="312"/>
      <c r="D38" s="312"/>
      <c r="E38" s="312"/>
      <c r="F38" s="312">
        <v>0</v>
      </c>
      <c r="G38" s="312">
        <v>0</v>
      </c>
      <c r="H38" s="312" t="s">
        <v>41</v>
      </c>
      <c r="I38" s="312">
        <v>0</v>
      </c>
      <c r="J38" s="311"/>
      <c r="K38" s="476">
        <f>SUM(C38:I38)</f>
        <v>0</v>
      </c>
      <c r="L38" s="155"/>
      <c r="M38" s="155"/>
      <c r="N38" s="320"/>
    </row>
    <row r="39" spans="1:14" s="65" customFormat="1" ht="14.25" hidden="1" outlineLevel="1">
      <c r="B39" s="336" t="s">
        <v>113</v>
      </c>
      <c r="C39" s="472" t="e">
        <f>C38/$K$38</f>
        <v>#DIV/0!</v>
      </c>
      <c r="D39" s="472" t="e">
        <f t="shared" ref="D39:I39" si="2">D38/$K$38</f>
        <v>#DIV/0!</v>
      </c>
      <c r="E39" s="472" t="e">
        <f t="shared" si="2"/>
        <v>#DIV/0!</v>
      </c>
      <c r="F39" s="472" t="e">
        <f t="shared" si="2"/>
        <v>#DIV/0!</v>
      </c>
      <c r="G39" s="472" t="e">
        <f t="shared" si="2"/>
        <v>#DIV/0!</v>
      </c>
      <c r="H39" s="472" t="e">
        <f t="shared" si="2"/>
        <v>#VALUE!</v>
      </c>
      <c r="I39" s="472" t="e">
        <f t="shared" si="2"/>
        <v>#DIV/0!</v>
      </c>
      <c r="J39" s="155"/>
      <c r="K39" s="473" t="e">
        <f>SUM(C39:I39)</f>
        <v>#DIV/0!</v>
      </c>
      <c r="L39" s="155"/>
      <c r="M39" s="155"/>
      <c r="N39" s="337"/>
    </row>
    <row r="40" spans="1:14" s="65" customFormat="1" ht="14.25" hidden="1" outlineLevel="1">
      <c r="B40" s="336" t="s">
        <v>330</v>
      </c>
      <c r="C40" s="492" t="e">
        <f>-$C$14*C39</f>
        <v>#DIV/0!</v>
      </c>
      <c r="D40" s="492" t="e">
        <f t="shared" ref="D40:I40" si="3">-$C$14*D39</f>
        <v>#DIV/0!</v>
      </c>
      <c r="E40" s="492" t="e">
        <f t="shared" si="3"/>
        <v>#DIV/0!</v>
      </c>
      <c r="F40" s="492" t="e">
        <f t="shared" si="3"/>
        <v>#DIV/0!</v>
      </c>
      <c r="G40" s="492" t="e">
        <f t="shared" si="3"/>
        <v>#DIV/0!</v>
      </c>
      <c r="H40" s="492" t="e">
        <f t="shared" si="3"/>
        <v>#VALUE!</v>
      </c>
      <c r="I40" s="492" t="e">
        <f t="shared" si="3"/>
        <v>#DIV/0!</v>
      </c>
      <c r="J40" s="155"/>
      <c r="K40" s="338" t="e">
        <f>SUM(C40:I40)</f>
        <v>#DIV/0!</v>
      </c>
      <c r="L40" s="155"/>
      <c r="M40" s="155"/>
    </row>
    <row r="41" spans="1:14" s="65" customFormat="1" ht="14.25" hidden="1" outlineLevel="1">
      <c r="B41" s="336" t="s">
        <v>114</v>
      </c>
      <c r="C41" s="339" t="e">
        <f>C38+C40</f>
        <v>#DIV/0!</v>
      </c>
      <c r="D41" s="335" t="e">
        <f t="shared" ref="D41:I41" si="4">D38+D40</f>
        <v>#DIV/0!</v>
      </c>
      <c r="E41" s="335" t="e">
        <f t="shared" si="4"/>
        <v>#DIV/0!</v>
      </c>
      <c r="F41" s="335" t="e">
        <f t="shared" si="4"/>
        <v>#DIV/0!</v>
      </c>
      <c r="G41" s="335" t="e">
        <f t="shared" si="4"/>
        <v>#DIV/0!</v>
      </c>
      <c r="H41" s="335" t="e">
        <f t="shared" si="4"/>
        <v>#VALUE!</v>
      </c>
      <c r="I41" s="335" t="e">
        <f t="shared" si="4"/>
        <v>#DIV/0!</v>
      </c>
      <c r="J41" s="155"/>
      <c r="K41" s="338" t="e">
        <f>SUM(C41:I41)</f>
        <v>#DIV/0!</v>
      </c>
      <c r="L41" s="155"/>
      <c r="M41" s="155"/>
    </row>
    <row r="42" spans="1:14" s="65" customFormat="1" hidden="1" outlineLevel="1">
      <c r="B42" s="309" t="s">
        <v>37</v>
      </c>
      <c r="C42" s="339"/>
      <c r="D42" s="335"/>
      <c r="E42" s="335"/>
      <c r="F42" s="335"/>
      <c r="G42" s="335"/>
      <c r="H42" s="335"/>
      <c r="I42" s="335"/>
      <c r="J42" s="155"/>
      <c r="K42" s="338"/>
      <c r="L42" s="155"/>
      <c r="M42" s="155"/>
    </row>
    <row r="43" spans="1:14" s="65" customFormat="1" ht="14.25" hidden="1" outlineLevel="1">
      <c r="B43" s="474" t="s">
        <v>401</v>
      </c>
      <c r="C43" s="339"/>
      <c r="D43" s="335"/>
      <c r="E43" s="335">
        <f>E38*E46</f>
        <v>0</v>
      </c>
      <c r="F43" s="335">
        <f t="shared" ref="F43:H43" si="5">F38*F46</f>
        <v>0</v>
      </c>
      <c r="G43" s="335">
        <f t="shared" si="5"/>
        <v>0</v>
      </c>
      <c r="H43" s="335" t="e">
        <f t="shared" si="5"/>
        <v>#VALUE!</v>
      </c>
      <c r="I43" s="335">
        <f t="shared" ref="I43" si="6">I38*I46</f>
        <v>0</v>
      </c>
      <c r="J43" s="155"/>
      <c r="K43" s="338"/>
      <c r="L43" s="155"/>
      <c r="M43" s="155"/>
    </row>
    <row r="44" spans="1:14" s="65" customFormat="1" ht="14.25" hidden="1" outlineLevel="1">
      <c r="B44" s="336" t="s">
        <v>115</v>
      </c>
      <c r="C44" s="339"/>
      <c r="D44" s="335"/>
      <c r="E44" s="335" t="e">
        <f>E40*E46</f>
        <v>#DIV/0!</v>
      </c>
      <c r="F44" s="335" t="e">
        <f t="shared" ref="F44:H44" si="7">F40*F46</f>
        <v>#DIV/0!</v>
      </c>
      <c r="G44" s="335" t="e">
        <f t="shared" si="7"/>
        <v>#DIV/0!</v>
      </c>
      <c r="H44" s="335" t="e">
        <f t="shared" si="7"/>
        <v>#VALUE!</v>
      </c>
      <c r="I44" s="335" t="e">
        <f t="shared" ref="I44" si="8">I40*I46</f>
        <v>#DIV/0!</v>
      </c>
      <c r="J44" s="155"/>
      <c r="K44" s="338" t="e">
        <f>SUM(C44:I44)</f>
        <v>#DIV/0!</v>
      </c>
      <c r="L44" s="155"/>
      <c r="M44" s="155"/>
    </row>
    <row r="45" spans="1:14" s="65" customFormat="1" hidden="1" outlineLevel="1">
      <c r="B45" s="336" t="s">
        <v>114</v>
      </c>
      <c r="C45" s="155"/>
      <c r="D45" s="155"/>
      <c r="E45" s="335" t="e">
        <f>E43+E44</f>
        <v>#DIV/0!</v>
      </c>
      <c r="F45" s="335" t="e">
        <f t="shared" ref="F45:H45" si="9">F43+F44</f>
        <v>#DIV/0!</v>
      </c>
      <c r="G45" s="335" t="e">
        <f t="shared" si="9"/>
        <v>#DIV/0!</v>
      </c>
      <c r="H45" s="335" t="e">
        <f t="shared" si="9"/>
        <v>#VALUE!</v>
      </c>
      <c r="I45" s="335" t="e">
        <f t="shared" ref="I45" si="10">I43+I44</f>
        <v>#DIV/0!</v>
      </c>
      <c r="J45" s="155"/>
      <c r="K45" s="338" t="e">
        <f>SUM(C45:I45)</f>
        <v>#DIV/0!</v>
      </c>
      <c r="L45" s="155"/>
      <c r="M45" s="155"/>
      <c r="N45" s="340"/>
    </row>
    <row r="46" spans="1:14" s="65" customFormat="1" ht="15" hidden="1" customHeight="1" outlineLevel="1">
      <c r="B46" s="477" t="s">
        <v>398</v>
      </c>
      <c r="C46" s="313"/>
      <c r="D46" s="321"/>
      <c r="E46" s="495"/>
      <c r="F46" s="495"/>
      <c r="G46" s="495"/>
      <c r="H46" s="495"/>
      <c r="I46" s="495"/>
      <c r="J46" s="321"/>
      <c r="K46" s="386"/>
      <c r="L46" s="155"/>
      <c r="M46" s="155"/>
      <c r="N46" s="320"/>
    </row>
    <row r="47" spans="1:14" s="65" customFormat="1" ht="15" hidden="1" customHeight="1" outlineLevel="1">
      <c r="B47" s="341"/>
      <c r="C47" s="314"/>
      <c r="D47" s="315"/>
      <c r="E47" s="155"/>
      <c r="F47" s="316"/>
      <c r="G47" s="316"/>
      <c r="H47" s="316"/>
      <c r="I47" s="316"/>
      <c r="J47" s="155"/>
      <c r="K47" s="155"/>
      <c r="L47" s="155"/>
      <c r="M47" s="155"/>
      <c r="N47" s="320"/>
    </row>
    <row r="48" spans="1:14" s="155" customFormat="1" ht="15" hidden="1" customHeight="1" outlineLevel="1">
      <c r="B48" s="341"/>
      <c r="C48" s="314"/>
      <c r="D48" s="315"/>
      <c r="F48" s="316"/>
      <c r="G48" s="316"/>
      <c r="H48" s="316"/>
      <c r="I48" s="316"/>
      <c r="N48" s="320"/>
    </row>
    <row r="49" spans="2:14" s="327" customFormat="1" ht="36.75" hidden="1" customHeight="1" outlineLevel="1">
      <c r="B49" s="331">
        <v>2012</v>
      </c>
      <c r="C49" s="308" t="str">
        <f t="shared" ref="C49:I49" si="11">C36</f>
        <v>Residential</v>
      </c>
      <c r="D49" s="308" t="str">
        <f t="shared" si="11"/>
        <v>GS &lt; 50 kW</v>
      </c>
      <c r="E49" s="308" t="str">
        <f t="shared" si="11"/>
        <v>GS 50 to 2,999 kW</v>
      </c>
      <c r="F49" s="308" t="str">
        <f t="shared" si="11"/>
        <v>GS 3,000 to 4,999 kW</v>
      </c>
      <c r="G49" s="308" t="str">
        <f t="shared" si="11"/>
        <v>Unmetered Scattered Load</v>
      </c>
      <c r="H49" s="308" t="str">
        <f t="shared" si="11"/>
        <v>Sentinel Lighting</v>
      </c>
      <c r="I49" s="308" t="str">
        <f t="shared" si="11"/>
        <v>Street Lighting</v>
      </c>
      <c r="J49" s="308" t="s">
        <v>106</v>
      </c>
      <c r="K49" s="332" t="s">
        <v>35</v>
      </c>
      <c r="L49" s="326"/>
      <c r="M49" s="326"/>
      <c r="N49" s="326"/>
    </row>
    <row r="50" spans="2:14" s="65" customFormat="1" hidden="1" outlineLevel="1">
      <c r="B50" s="309" t="s">
        <v>36</v>
      </c>
      <c r="C50" s="310"/>
      <c r="D50" s="310"/>
      <c r="E50" s="310"/>
      <c r="F50" s="310"/>
      <c r="G50" s="310"/>
      <c r="H50" s="310"/>
      <c r="I50" s="310"/>
      <c r="J50" s="155"/>
      <c r="K50" s="334"/>
      <c r="L50" s="155"/>
      <c r="M50" s="155"/>
      <c r="N50" s="320"/>
    </row>
    <row r="51" spans="2:14" s="65" customFormat="1" ht="14.25" hidden="1" outlineLevel="1">
      <c r="B51" s="474" t="s">
        <v>400</v>
      </c>
      <c r="C51" s="312"/>
      <c r="D51" s="312"/>
      <c r="E51" s="312"/>
      <c r="F51" s="312"/>
      <c r="G51" s="312"/>
      <c r="H51" s="312"/>
      <c r="I51" s="312"/>
      <c r="J51" s="312"/>
      <c r="K51" s="478">
        <f>SUM(C51:I51)</f>
        <v>0</v>
      </c>
      <c r="L51" s="155"/>
      <c r="M51" s="155"/>
      <c r="N51" s="335"/>
    </row>
    <row r="52" spans="2:14" s="65" customFormat="1" ht="14.25" hidden="1" outlineLevel="1">
      <c r="B52" s="336" t="s">
        <v>113</v>
      </c>
      <c r="C52" s="475" t="e">
        <f t="shared" ref="C52:I52" si="12">C51/$K$51</f>
        <v>#DIV/0!</v>
      </c>
      <c r="D52" s="475" t="e">
        <f t="shared" si="12"/>
        <v>#DIV/0!</v>
      </c>
      <c r="E52" s="475" t="e">
        <f t="shared" si="12"/>
        <v>#DIV/0!</v>
      </c>
      <c r="F52" s="475" t="e">
        <f t="shared" si="12"/>
        <v>#DIV/0!</v>
      </c>
      <c r="G52" s="475" t="e">
        <f t="shared" si="12"/>
        <v>#DIV/0!</v>
      </c>
      <c r="H52" s="475" t="e">
        <f t="shared" si="12"/>
        <v>#DIV/0!</v>
      </c>
      <c r="I52" s="475" t="e">
        <f t="shared" si="12"/>
        <v>#DIV/0!</v>
      </c>
      <c r="J52" s="155"/>
      <c r="K52" s="473" t="e">
        <f>SUM(C52:I52)</f>
        <v>#DIV/0!</v>
      </c>
      <c r="L52" s="155"/>
      <c r="M52" s="155"/>
      <c r="N52" s="320"/>
    </row>
    <row r="53" spans="2:14" s="65" customFormat="1" ht="14.25" hidden="1" outlineLevel="1">
      <c r="B53" s="336" t="s">
        <v>330</v>
      </c>
      <c r="C53" s="492" t="e">
        <f>-$C$15*C52</f>
        <v>#DIV/0!</v>
      </c>
      <c r="D53" s="492" t="e">
        <f t="shared" ref="D53:I53" si="13">-$C$15*D52</f>
        <v>#DIV/0!</v>
      </c>
      <c r="E53" s="492" t="e">
        <f t="shared" si="13"/>
        <v>#DIV/0!</v>
      </c>
      <c r="F53" s="492" t="e">
        <f t="shared" si="13"/>
        <v>#DIV/0!</v>
      </c>
      <c r="G53" s="492" t="e">
        <f t="shared" si="13"/>
        <v>#DIV/0!</v>
      </c>
      <c r="H53" s="492" t="e">
        <f t="shared" si="13"/>
        <v>#DIV/0!</v>
      </c>
      <c r="I53" s="492" t="e">
        <f t="shared" si="13"/>
        <v>#DIV/0!</v>
      </c>
      <c r="J53" s="155"/>
      <c r="K53" s="338" t="e">
        <f>SUM(C53:I53)</f>
        <v>#DIV/0!</v>
      </c>
      <c r="L53" s="155"/>
      <c r="M53" s="155"/>
      <c r="N53" s="337"/>
    </row>
    <row r="54" spans="2:14" s="65" customFormat="1" ht="14.25" hidden="1" outlineLevel="1">
      <c r="B54" s="336" t="s">
        <v>114</v>
      </c>
      <c r="C54" s="339" t="e">
        <f>C51+C53</f>
        <v>#DIV/0!</v>
      </c>
      <c r="D54" s="335" t="e">
        <f t="shared" ref="D54" si="14">D51+D53</f>
        <v>#DIV/0!</v>
      </c>
      <c r="E54" s="335" t="e">
        <f t="shared" ref="E54" si="15">E51+E53</f>
        <v>#DIV/0!</v>
      </c>
      <c r="F54" s="335" t="e">
        <f t="shared" ref="F54" si="16">F51+F53</f>
        <v>#DIV/0!</v>
      </c>
      <c r="G54" s="335" t="e">
        <f t="shared" ref="G54" si="17">G51+G53</f>
        <v>#DIV/0!</v>
      </c>
      <c r="H54" s="335" t="e">
        <f t="shared" ref="H54" si="18">H51+H53</f>
        <v>#DIV/0!</v>
      </c>
      <c r="I54" s="335" t="e">
        <f t="shared" ref="I54" si="19">I51+I53</f>
        <v>#DIV/0!</v>
      </c>
      <c r="J54" s="155"/>
      <c r="K54" s="338" t="e">
        <f>SUM(C54:I54)</f>
        <v>#DIV/0!</v>
      </c>
      <c r="L54" s="155"/>
      <c r="M54" s="155"/>
    </row>
    <row r="55" spans="2:14" s="65" customFormat="1" hidden="1" outlineLevel="1">
      <c r="B55" s="309" t="s">
        <v>37</v>
      </c>
      <c r="C55" s="155"/>
      <c r="D55" s="317"/>
      <c r="E55" s="342"/>
      <c r="F55" s="318"/>
      <c r="G55" s="319"/>
      <c r="H55" s="320"/>
      <c r="I55" s="155"/>
      <c r="J55" s="155"/>
      <c r="K55" s="343"/>
      <c r="L55" s="155"/>
      <c r="M55" s="155"/>
    </row>
    <row r="56" spans="2:14" s="65" customFormat="1" ht="14.25" hidden="1" outlineLevel="1">
      <c r="B56" s="474" t="s">
        <v>401</v>
      </c>
      <c r="C56" s="155"/>
      <c r="D56" s="155"/>
      <c r="E56" s="335">
        <f>E51*E59</f>
        <v>0</v>
      </c>
      <c r="F56" s="335">
        <f>F51*F59</f>
        <v>0</v>
      </c>
      <c r="G56" s="335">
        <f>G51*G59</f>
        <v>0</v>
      </c>
      <c r="H56" s="335">
        <f>H51*H59</f>
        <v>0</v>
      </c>
      <c r="I56" s="335">
        <f>I51*I59</f>
        <v>0</v>
      </c>
      <c r="J56" s="155"/>
      <c r="K56" s="338">
        <f>SUM(C56:I56)</f>
        <v>0</v>
      </c>
      <c r="L56" s="155"/>
    </row>
    <row r="57" spans="2:14" s="65" customFormat="1" ht="14.25" hidden="1" outlineLevel="1">
      <c r="B57" s="336" t="s">
        <v>115</v>
      </c>
      <c r="C57" s="155"/>
      <c r="D57" s="155"/>
      <c r="E57" s="335" t="e">
        <f>E53*E59</f>
        <v>#DIV/0!</v>
      </c>
      <c r="F57" s="335" t="e">
        <f>F53*F59</f>
        <v>#DIV/0!</v>
      </c>
      <c r="G57" s="335" t="e">
        <f>G53*G59</f>
        <v>#DIV/0!</v>
      </c>
      <c r="H57" s="335" t="e">
        <f>H53*H59</f>
        <v>#DIV/0!</v>
      </c>
      <c r="I57" s="335" t="e">
        <f>I53*I59</f>
        <v>#DIV/0!</v>
      </c>
      <c r="J57" s="155"/>
      <c r="K57" s="338" t="e">
        <f>SUM(C57:I57)</f>
        <v>#DIV/0!</v>
      </c>
      <c r="L57" s="155"/>
      <c r="M57" s="155"/>
    </row>
    <row r="58" spans="2:14" s="65" customFormat="1" ht="14.25" hidden="1" outlineLevel="1">
      <c r="B58" s="336" t="s">
        <v>114</v>
      </c>
      <c r="C58" s="163"/>
      <c r="D58" s="163"/>
      <c r="E58" s="335" t="e">
        <f>E56+E57</f>
        <v>#DIV/0!</v>
      </c>
      <c r="F58" s="335" t="e">
        <f>F56+F57</f>
        <v>#DIV/0!</v>
      </c>
      <c r="G58" s="335" t="e">
        <f t="shared" ref="G58:H58" si="20">G56+G57</f>
        <v>#DIV/0!</v>
      </c>
      <c r="H58" s="335" t="e">
        <f t="shared" si="20"/>
        <v>#DIV/0!</v>
      </c>
      <c r="I58" s="335" t="e">
        <f t="shared" ref="I58" si="21">I56+I57</f>
        <v>#DIV/0!</v>
      </c>
      <c r="J58" s="155"/>
      <c r="K58" s="338" t="e">
        <f>SUM(C58:I58)</f>
        <v>#DIV/0!</v>
      </c>
      <c r="L58" s="155"/>
      <c r="M58" s="155"/>
    </row>
    <row r="59" spans="2:14" s="65" customFormat="1" ht="14.25" hidden="1" outlineLevel="1">
      <c r="B59" s="477" t="s">
        <v>398</v>
      </c>
      <c r="C59" s="517"/>
      <c r="D59" s="517"/>
      <c r="E59" s="517"/>
      <c r="F59" s="517"/>
      <c r="G59" s="517"/>
      <c r="H59" s="517"/>
      <c r="I59" s="517"/>
      <c r="J59" s="517"/>
      <c r="K59" s="479"/>
      <c r="L59" s="155"/>
      <c r="M59" s="155"/>
    </row>
    <row r="60" spans="2:14" s="65" customFormat="1" ht="14.25" hidden="1" outlineLevel="1">
      <c r="B60" s="68"/>
      <c r="C60" s="82"/>
      <c r="D60" s="155"/>
      <c r="E60" s="155"/>
      <c r="F60" s="155"/>
      <c r="G60" s="155"/>
      <c r="H60" s="155"/>
      <c r="I60" s="155"/>
      <c r="J60" s="155"/>
      <c r="K60" s="155"/>
      <c r="L60" s="155"/>
      <c r="M60" s="155"/>
    </row>
    <row r="61" spans="2:14" s="65" customFormat="1" ht="14.25" hidden="1" outlineLevel="1">
      <c r="B61" s="68"/>
      <c r="C61" s="82"/>
      <c r="D61" s="155"/>
      <c r="E61" s="155"/>
      <c r="F61" s="155"/>
      <c r="G61" s="155"/>
      <c r="H61" s="155"/>
      <c r="I61" s="155"/>
      <c r="J61" s="155"/>
      <c r="L61" s="155"/>
      <c r="M61" s="155"/>
    </row>
    <row r="62" spans="2:14" s="327" customFormat="1" ht="35.25" hidden="1" customHeight="1" outlineLevel="1">
      <c r="B62" s="331">
        <v>2013</v>
      </c>
      <c r="C62" s="308" t="str">
        <f t="shared" ref="C62:F62" si="22">C49</f>
        <v>Residential</v>
      </c>
      <c r="D62" s="308" t="str">
        <f t="shared" si="22"/>
        <v>GS &lt; 50 kW</v>
      </c>
      <c r="E62" s="308" t="str">
        <f t="shared" si="22"/>
        <v>GS 50 to 2,999 kW</v>
      </c>
      <c r="F62" s="308" t="str">
        <f t="shared" si="22"/>
        <v>GS 3,000 to 4,999 kW</v>
      </c>
      <c r="G62" s="308" t="str">
        <f>G49</f>
        <v>Unmetered Scattered Load</v>
      </c>
      <c r="H62" s="308" t="str">
        <f>H49</f>
        <v>Sentinel Lighting</v>
      </c>
      <c r="I62" s="308" t="str">
        <f>I49</f>
        <v>Street Lighting</v>
      </c>
      <c r="J62" s="308" t="s">
        <v>106</v>
      </c>
      <c r="K62" s="332" t="s">
        <v>35</v>
      </c>
      <c r="L62" s="326"/>
      <c r="M62" s="326"/>
    </row>
    <row r="63" spans="2:14" s="65" customFormat="1" hidden="1" outlineLevel="1">
      <c r="B63" s="323" t="s">
        <v>36</v>
      </c>
      <c r="C63" s="310"/>
      <c r="D63" s="310"/>
      <c r="E63" s="310"/>
      <c r="F63" s="310"/>
      <c r="G63" s="310"/>
      <c r="H63" s="310"/>
      <c r="I63" s="310"/>
      <c r="J63" s="155"/>
      <c r="K63" s="334"/>
      <c r="L63" s="155"/>
      <c r="M63" s="155"/>
    </row>
    <row r="64" spans="2:14" s="65" customFormat="1" ht="14.25" hidden="1" outlineLevel="1">
      <c r="B64" s="474" t="s">
        <v>400</v>
      </c>
      <c r="C64" s="312"/>
      <c r="D64" s="312"/>
      <c r="E64" s="312"/>
      <c r="F64" s="312"/>
      <c r="G64" s="312"/>
      <c r="H64" s="312"/>
      <c r="I64" s="312"/>
      <c r="J64" s="312"/>
      <c r="K64" s="338">
        <f>SUM(C64:I64)</f>
        <v>0</v>
      </c>
      <c r="L64" s="155"/>
      <c r="M64" s="155"/>
    </row>
    <row r="65" spans="2:13" s="65" customFormat="1" ht="14.25" hidden="1" outlineLevel="1">
      <c r="B65" s="336" t="s">
        <v>113</v>
      </c>
      <c r="C65" s="475" t="e">
        <f t="shared" ref="C65:I65" si="23">C64/$K$64</f>
        <v>#DIV/0!</v>
      </c>
      <c r="D65" s="475" t="e">
        <f t="shared" si="23"/>
        <v>#DIV/0!</v>
      </c>
      <c r="E65" s="475" t="e">
        <f t="shared" si="23"/>
        <v>#DIV/0!</v>
      </c>
      <c r="F65" s="475" t="e">
        <f t="shared" si="23"/>
        <v>#DIV/0!</v>
      </c>
      <c r="G65" s="475" t="e">
        <f t="shared" si="23"/>
        <v>#DIV/0!</v>
      </c>
      <c r="H65" s="475" t="e">
        <f t="shared" si="23"/>
        <v>#DIV/0!</v>
      </c>
      <c r="I65" s="475" t="e">
        <f t="shared" si="23"/>
        <v>#DIV/0!</v>
      </c>
      <c r="J65" s="155"/>
      <c r="K65" s="473" t="e">
        <f>SUM(C65:I65)</f>
        <v>#DIV/0!</v>
      </c>
      <c r="L65" s="155"/>
      <c r="M65" s="155"/>
    </row>
    <row r="66" spans="2:13" s="65" customFormat="1" ht="14.25" hidden="1" outlineLevel="1">
      <c r="B66" s="336" t="s">
        <v>330</v>
      </c>
      <c r="C66" s="492" t="e">
        <f>-$C$16*C65</f>
        <v>#DIV/0!</v>
      </c>
      <c r="D66" s="492" t="e">
        <f>-$C$16*D65</f>
        <v>#DIV/0!</v>
      </c>
      <c r="E66" s="492" t="e">
        <f>-$C$16*E65</f>
        <v>#DIV/0!</v>
      </c>
      <c r="F66" s="492" t="e">
        <f t="shared" ref="F66:I66" si="24">-$C$16*F65</f>
        <v>#DIV/0!</v>
      </c>
      <c r="G66" s="492" t="e">
        <f t="shared" si="24"/>
        <v>#DIV/0!</v>
      </c>
      <c r="H66" s="492" t="e">
        <f t="shared" si="24"/>
        <v>#DIV/0!</v>
      </c>
      <c r="I66" s="492" t="e">
        <f t="shared" si="24"/>
        <v>#DIV/0!</v>
      </c>
      <c r="J66" s="155"/>
      <c r="K66" s="338" t="e">
        <f>SUM(C66:I66)</f>
        <v>#DIV/0!</v>
      </c>
      <c r="L66" s="155"/>
      <c r="M66" s="155"/>
    </row>
    <row r="67" spans="2:13" s="65" customFormat="1" ht="14.25" hidden="1" outlineLevel="1">
      <c r="B67" s="336" t="s">
        <v>114</v>
      </c>
      <c r="C67" s="339" t="e">
        <f>C64+C66</f>
        <v>#DIV/0!</v>
      </c>
      <c r="D67" s="335" t="e">
        <f t="shared" ref="D67" si="25">D64+D66</f>
        <v>#DIV/0!</v>
      </c>
      <c r="E67" s="335" t="e">
        <f t="shared" ref="E67" si="26">E64+E66</f>
        <v>#DIV/0!</v>
      </c>
      <c r="F67" s="335" t="e">
        <f t="shared" ref="F67" si="27">F64+F66</f>
        <v>#DIV/0!</v>
      </c>
      <c r="G67" s="335" t="e">
        <f t="shared" ref="G67" si="28">G64+G66</f>
        <v>#DIV/0!</v>
      </c>
      <c r="H67" s="335" t="e">
        <f t="shared" ref="H67" si="29">H64+H66</f>
        <v>#DIV/0!</v>
      </c>
      <c r="I67" s="335" t="e">
        <f t="shared" ref="I67" si="30">I64+I66</f>
        <v>#DIV/0!</v>
      </c>
      <c r="J67" s="496"/>
      <c r="K67" s="338" t="e">
        <f>SUM(C67:I67)</f>
        <v>#DIV/0!</v>
      </c>
      <c r="L67" s="155"/>
      <c r="M67" s="155"/>
    </row>
    <row r="68" spans="2:13" s="65" customFormat="1" hidden="1" outlineLevel="1">
      <c r="B68" s="323" t="s">
        <v>37</v>
      </c>
      <c r="C68" s="155"/>
      <c r="D68" s="317"/>
      <c r="E68" s="342"/>
      <c r="F68" s="318"/>
      <c r="G68" s="319"/>
      <c r="H68" s="320"/>
      <c r="I68" s="155"/>
      <c r="J68" s="155"/>
      <c r="K68" s="343"/>
      <c r="L68" s="155"/>
      <c r="M68" s="155"/>
    </row>
    <row r="69" spans="2:13" s="65" customFormat="1" ht="14.25" hidden="1" outlineLevel="1">
      <c r="B69" s="474" t="s">
        <v>401</v>
      </c>
      <c r="C69" s="155"/>
      <c r="D69" s="155"/>
      <c r="E69" s="335">
        <f>E64*E72</f>
        <v>0</v>
      </c>
      <c r="F69" s="335">
        <f t="shared" ref="F69:H69" si="31">F64*F72</f>
        <v>0</v>
      </c>
      <c r="G69" s="335">
        <f t="shared" si="31"/>
        <v>0</v>
      </c>
      <c r="H69" s="335">
        <f t="shared" si="31"/>
        <v>0</v>
      </c>
      <c r="I69" s="335">
        <f t="shared" ref="I69" si="32">I64*I72</f>
        <v>0</v>
      </c>
      <c r="J69" s="155"/>
      <c r="K69" s="338">
        <f>SUM(C69:I69)</f>
        <v>0</v>
      </c>
      <c r="L69" s="155"/>
      <c r="M69" s="155"/>
    </row>
    <row r="70" spans="2:13" s="65" customFormat="1" ht="14.25" hidden="1" outlineLevel="1">
      <c r="B70" s="336" t="s">
        <v>115</v>
      </c>
      <c r="C70" s="155"/>
      <c r="D70" s="155"/>
      <c r="E70" s="335" t="e">
        <f>E66*E72</f>
        <v>#DIV/0!</v>
      </c>
      <c r="F70" s="335" t="e">
        <f t="shared" ref="F70:H70" si="33">F66*F72</f>
        <v>#DIV/0!</v>
      </c>
      <c r="G70" s="335" t="e">
        <f t="shared" si="33"/>
        <v>#DIV/0!</v>
      </c>
      <c r="H70" s="335" t="e">
        <f t="shared" si="33"/>
        <v>#DIV/0!</v>
      </c>
      <c r="I70" s="335" t="e">
        <f t="shared" ref="I70" si="34">I66*I72</f>
        <v>#DIV/0!</v>
      </c>
      <c r="J70" s="155"/>
      <c r="K70" s="344" t="e">
        <f>SUM(C70:I70)</f>
        <v>#DIV/0!</v>
      </c>
      <c r="L70" s="155"/>
      <c r="M70" s="155"/>
    </row>
    <row r="71" spans="2:13" s="65" customFormat="1" ht="14.25" hidden="1" outlineLevel="1">
      <c r="B71" s="336" t="s">
        <v>114</v>
      </c>
      <c r="C71" s="155"/>
      <c r="D71" s="155"/>
      <c r="E71" s="335" t="e">
        <f>E69+E70</f>
        <v>#DIV/0!</v>
      </c>
      <c r="F71" s="335" t="e">
        <f t="shared" ref="F71" si="35">F69+F70</f>
        <v>#DIV/0!</v>
      </c>
      <c r="G71" s="335" t="e">
        <f t="shared" ref="G71" si="36">G69+G70</f>
        <v>#DIV/0!</v>
      </c>
      <c r="H71" s="335" t="e">
        <f t="shared" ref="H71:I71" si="37">H69+H70</f>
        <v>#DIV/0!</v>
      </c>
      <c r="I71" s="335" t="e">
        <f t="shared" si="37"/>
        <v>#DIV/0!</v>
      </c>
      <c r="J71" s="155"/>
      <c r="K71" s="338" t="e">
        <f>SUM(C71:I71)</f>
        <v>#DIV/0!</v>
      </c>
      <c r="L71" s="155"/>
      <c r="M71" s="155"/>
    </row>
    <row r="72" spans="2:13" s="65" customFormat="1" ht="14.25" hidden="1" outlineLevel="1">
      <c r="B72" s="477" t="s">
        <v>399</v>
      </c>
      <c r="C72" s="517"/>
      <c r="D72" s="517"/>
      <c r="E72" s="517"/>
      <c r="F72" s="517"/>
      <c r="G72" s="517"/>
      <c r="H72" s="517"/>
      <c r="I72" s="517"/>
      <c r="J72" s="517"/>
      <c r="K72" s="479"/>
      <c r="L72" s="155"/>
      <c r="M72" s="155"/>
    </row>
    <row r="73" spans="2:13" s="65" customFormat="1" ht="14.25" hidden="1" outlineLevel="1">
      <c r="B73" s="68"/>
      <c r="C73" s="82"/>
      <c r="L73" s="155"/>
    </row>
    <row r="74" spans="2:13" s="65" customFormat="1" ht="14.25" hidden="1" outlineLevel="1">
      <c r="B74" s="68"/>
      <c r="C74" s="82"/>
    </row>
    <row r="75" spans="2:13" s="327" customFormat="1" ht="34.5" hidden="1" customHeight="1" outlineLevel="1">
      <c r="B75" s="331">
        <v>2014</v>
      </c>
      <c r="C75" s="308" t="str">
        <f>C62</f>
        <v>Residential</v>
      </c>
      <c r="D75" s="308" t="str">
        <f t="shared" ref="D75:J75" si="38">D62</f>
        <v>GS &lt; 50 kW</v>
      </c>
      <c r="E75" s="308" t="str">
        <f t="shared" si="38"/>
        <v>GS 50 to 2,999 kW</v>
      </c>
      <c r="F75" s="308" t="str">
        <f t="shared" si="38"/>
        <v>GS 3,000 to 4,999 kW</v>
      </c>
      <c r="G75" s="308" t="str">
        <f t="shared" si="38"/>
        <v>Unmetered Scattered Load</v>
      </c>
      <c r="H75" s="308" t="str">
        <f t="shared" si="38"/>
        <v>Sentinel Lighting</v>
      </c>
      <c r="I75" s="308" t="str">
        <f t="shared" si="38"/>
        <v>Street Lighting</v>
      </c>
      <c r="J75" s="308" t="str">
        <f t="shared" si="38"/>
        <v>Other</v>
      </c>
      <c r="K75" s="332" t="s">
        <v>35</v>
      </c>
    </row>
    <row r="76" spans="2:13" s="65" customFormat="1" hidden="1" outlineLevel="1">
      <c r="B76" s="323" t="s">
        <v>36</v>
      </c>
      <c r="C76" s="310"/>
      <c r="D76" s="310"/>
      <c r="E76" s="310"/>
      <c r="F76" s="310"/>
      <c r="G76" s="310"/>
      <c r="H76" s="310"/>
      <c r="I76" s="310"/>
      <c r="J76" s="310"/>
      <c r="K76" s="334"/>
    </row>
    <row r="77" spans="2:13" s="65" customFormat="1" ht="14.25" hidden="1" outlineLevel="1">
      <c r="B77" s="336" t="s">
        <v>400</v>
      </c>
      <c r="C77" s="312"/>
      <c r="D77" s="312"/>
      <c r="E77" s="312"/>
      <c r="F77" s="312"/>
      <c r="G77" s="312"/>
      <c r="H77" s="312"/>
      <c r="I77" s="312"/>
      <c r="J77" s="312"/>
      <c r="K77" s="338">
        <f>SUM(C77:I77)</f>
        <v>0</v>
      </c>
    </row>
    <row r="78" spans="2:13" s="65" customFormat="1" ht="14.25" hidden="1" outlineLevel="1">
      <c r="B78" s="336" t="s">
        <v>113</v>
      </c>
      <c r="C78" s="475" t="e">
        <f t="shared" ref="C78:I78" si="39">C77/$K$77</f>
        <v>#DIV/0!</v>
      </c>
      <c r="D78" s="475" t="e">
        <f t="shared" si="39"/>
        <v>#DIV/0!</v>
      </c>
      <c r="E78" s="475" t="e">
        <f t="shared" si="39"/>
        <v>#DIV/0!</v>
      </c>
      <c r="F78" s="475" t="e">
        <f t="shared" si="39"/>
        <v>#DIV/0!</v>
      </c>
      <c r="G78" s="475" t="e">
        <f t="shared" si="39"/>
        <v>#DIV/0!</v>
      </c>
      <c r="H78" s="475" t="e">
        <f t="shared" si="39"/>
        <v>#DIV/0!</v>
      </c>
      <c r="I78" s="475" t="e">
        <f t="shared" si="39"/>
        <v>#DIV/0!</v>
      </c>
      <c r="J78" s="155"/>
      <c r="K78" s="473" t="e">
        <f>SUM(C78:I78)</f>
        <v>#DIV/0!</v>
      </c>
    </row>
    <row r="79" spans="2:13" s="65" customFormat="1" ht="14.25" hidden="1" outlineLevel="1">
      <c r="B79" s="336" t="s">
        <v>330</v>
      </c>
      <c r="C79" s="492" t="e">
        <f t="shared" ref="C79:I79" si="40">-$C$17*C78</f>
        <v>#DIV/0!</v>
      </c>
      <c r="D79" s="492" t="e">
        <f t="shared" si="40"/>
        <v>#DIV/0!</v>
      </c>
      <c r="E79" s="492" t="e">
        <f t="shared" si="40"/>
        <v>#DIV/0!</v>
      </c>
      <c r="F79" s="492" t="e">
        <f t="shared" si="40"/>
        <v>#DIV/0!</v>
      </c>
      <c r="G79" s="492" t="e">
        <f t="shared" si="40"/>
        <v>#DIV/0!</v>
      </c>
      <c r="H79" s="492" t="e">
        <f t="shared" si="40"/>
        <v>#DIV/0!</v>
      </c>
      <c r="I79" s="492" t="e">
        <f t="shared" si="40"/>
        <v>#DIV/0!</v>
      </c>
      <c r="J79" s="155"/>
      <c r="K79" s="338" t="e">
        <f>SUM(C79:I79)</f>
        <v>#DIV/0!</v>
      </c>
    </row>
    <row r="80" spans="2:13" s="65" customFormat="1" ht="14.25" hidden="1" outlineLevel="1">
      <c r="B80" s="336" t="s">
        <v>114</v>
      </c>
      <c r="C80" s="339" t="e">
        <f>C77+C79</f>
        <v>#DIV/0!</v>
      </c>
      <c r="D80" s="335" t="e">
        <f t="shared" ref="D80" si="41">D77+D79</f>
        <v>#DIV/0!</v>
      </c>
      <c r="E80" s="335" t="e">
        <f t="shared" ref="E80" si="42">E77+E79</f>
        <v>#DIV/0!</v>
      </c>
      <c r="F80" s="335" t="e">
        <f t="shared" ref="F80" si="43">F77+F79</f>
        <v>#DIV/0!</v>
      </c>
      <c r="G80" s="335" t="e">
        <f t="shared" ref="G80" si="44">G77+G79</f>
        <v>#DIV/0!</v>
      </c>
      <c r="H80" s="335" t="e">
        <f t="shared" ref="H80" si="45">H77+H79</f>
        <v>#DIV/0!</v>
      </c>
      <c r="I80" s="335" t="e">
        <f t="shared" ref="I80" si="46">I77+I79</f>
        <v>#DIV/0!</v>
      </c>
      <c r="J80" s="155"/>
      <c r="K80" s="338" t="e">
        <f>SUM(C80:I80)</f>
        <v>#DIV/0!</v>
      </c>
    </row>
    <row r="81" spans="2:11" s="65" customFormat="1" hidden="1" outlineLevel="1">
      <c r="B81" s="323" t="s">
        <v>37</v>
      </c>
      <c r="C81" s="155"/>
      <c r="D81" s="317"/>
      <c r="E81" s="342"/>
      <c r="F81" s="318"/>
      <c r="G81" s="319"/>
      <c r="H81" s="320"/>
      <c r="I81" s="155"/>
      <c r="J81" s="155"/>
      <c r="K81" s="343"/>
    </row>
    <row r="82" spans="2:11" s="65" customFormat="1" ht="14.25" hidden="1" outlineLevel="1">
      <c r="B82" s="336" t="s">
        <v>401</v>
      </c>
      <c r="C82" s="155"/>
      <c r="D82" s="155"/>
      <c r="E82" s="335">
        <f>E77*E85</f>
        <v>0</v>
      </c>
      <c r="F82" s="335">
        <f t="shared" ref="F82:H82" si="47">F77*F85</f>
        <v>0</v>
      </c>
      <c r="G82" s="335">
        <f t="shared" si="47"/>
        <v>0</v>
      </c>
      <c r="H82" s="335">
        <f t="shared" si="47"/>
        <v>0</v>
      </c>
      <c r="I82" s="335">
        <f t="shared" ref="I82" si="48">I77*I85</f>
        <v>0</v>
      </c>
      <c r="J82" s="155"/>
      <c r="K82" s="338">
        <f>SUM(C82:I82)</f>
        <v>0</v>
      </c>
    </row>
    <row r="83" spans="2:11" s="65" customFormat="1" ht="14.25" hidden="1" outlineLevel="1">
      <c r="B83" s="336" t="s">
        <v>115</v>
      </c>
      <c r="C83" s="155"/>
      <c r="D83" s="155"/>
      <c r="E83" s="335" t="e">
        <f>E79*E85</f>
        <v>#DIV/0!</v>
      </c>
      <c r="F83" s="335" t="e">
        <f t="shared" ref="F83:H83" si="49">F79*F85</f>
        <v>#DIV/0!</v>
      </c>
      <c r="G83" s="335" t="e">
        <f t="shared" si="49"/>
        <v>#DIV/0!</v>
      </c>
      <c r="H83" s="335" t="e">
        <f t="shared" si="49"/>
        <v>#DIV/0!</v>
      </c>
      <c r="I83" s="335" t="e">
        <f t="shared" ref="I83" si="50">I79*I85</f>
        <v>#DIV/0!</v>
      </c>
      <c r="J83" s="155"/>
      <c r="K83" s="344" t="e">
        <f>SUM(C83:I83)</f>
        <v>#DIV/0!</v>
      </c>
    </row>
    <row r="84" spans="2:11" s="65" customFormat="1" ht="14.25" hidden="1" outlineLevel="1">
      <c r="B84" s="336" t="s">
        <v>114</v>
      </c>
      <c r="C84" s="155"/>
      <c r="D84" s="155"/>
      <c r="E84" s="335" t="e">
        <f>E82+E83</f>
        <v>#DIV/0!</v>
      </c>
      <c r="F84" s="335" t="e">
        <f t="shared" ref="F84" si="51">F82+F83</f>
        <v>#DIV/0!</v>
      </c>
      <c r="G84" s="335" t="e">
        <f t="shared" ref="G84" si="52">G82+G83</f>
        <v>#DIV/0!</v>
      </c>
      <c r="H84" s="335" t="e">
        <f t="shared" ref="H84:I84" si="53">H82+H83</f>
        <v>#DIV/0!</v>
      </c>
      <c r="I84" s="335" t="e">
        <f t="shared" si="53"/>
        <v>#DIV/0!</v>
      </c>
      <c r="J84" s="155"/>
      <c r="K84" s="338" t="e">
        <f>SUM(C84:I84)</f>
        <v>#DIV/0!</v>
      </c>
    </row>
    <row r="85" spans="2:11" s="65" customFormat="1" ht="14.25" hidden="1" outlineLevel="1">
      <c r="B85" s="477" t="s">
        <v>398</v>
      </c>
      <c r="C85" s="517"/>
      <c r="D85" s="517"/>
      <c r="E85" s="517"/>
      <c r="F85" s="517"/>
      <c r="G85" s="517"/>
      <c r="H85" s="517"/>
      <c r="I85" s="517"/>
      <c r="J85" s="517"/>
      <c r="K85" s="479"/>
    </row>
    <row r="86" spans="2:11" s="65" customFormat="1" ht="14.25" hidden="1" outlineLevel="1">
      <c r="C86" s="82"/>
    </row>
    <row r="87" spans="2:11" s="65" customFormat="1" ht="14.25" hidden="1" outlineLevel="1">
      <c r="B87" s="82"/>
      <c r="C87" s="325"/>
    </row>
    <row r="88" spans="2:11" s="65" customFormat="1" ht="30" hidden="1" outlineLevel="1">
      <c r="B88" s="331">
        <v>2015</v>
      </c>
      <c r="C88" s="308" t="str">
        <f>C75</f>
        <v>Residential</v>
      </c>
      <c r="D88" s="308" t="str">
        <f t="shared" ref="D88:J88" si="54">D75</f>
        <v>GS &lt; 50 kW</v>
      </c>
      <c r="E88" s="308" t="str">
        <f t="shared" si="54"/>
        <v>GS 50 to 2,999 kW</v>
      </c>
      <c r="F88" s="308" t="str">
        <f t="shared" si="54"/>
        <v>GS 3,000 to 4,999 kW</v>
      </c>
      <c r="G88" s="308" t="str">
        <f t="shared" si="54"/>
        <v>Unmetered Scattered Load</v>
      </c>
      <c r="H88" s="308" t="str">
        <f t="shared" si="54"/>
        <v>Sentinel Lighting</v>
      </c>
      <c r="I88" s="308" t="str">
        <f t="shared" si="54"/>
        <v>Street Lighting</v>
      </c>
      <c r="J88" s="308" t="str">
        <f t="shared" si="54"/>
        <v>Other</v>
      </c>
      <c r="K88" s="332" t="s">
        <v>35</v>
      </c>
    </row>
    <row r="89" spans="2:11" s="65" customFormat="1" hidden="1" outlineLevel="1">
      <c r="B89" s="323" t="s">
        <v>36</v>
      </c>
      <c r="C89" s="310"/>
      <c r="D89" s="310"/>
      <c r="E89" s="310"/>
      <c r="F89" s="310"/>
      <c r="G89" s="310"/>
      <c r="H89" s="310"/>
      <c r="I89" s="310"/>
      <c r="J89" s="310"/>
      <c r="K89" s="334"/>
    </row>
    <row r="90" spans="2:11" s="65" customFormat="1" ht="14.25" hidden="1" outlineLevel="1">
      <c r="B90" s="336" t="s">
        <v>400</v>
      </c>
      <c r="C90" s="312"/>
      <c r="D90" s="312"/>
      <c r="E90" s="312"/>
      <c r="F90" s="312"/>
      <c r="G90" s="312"/>
      <c r="H90" s="312"/>
      <c r="I90" s="312"/>
      <c r="J90" s="312"/>
      <c r="K90" s="338">
        <f>SUM(C90:I90)</f>
        <v>0</v>
      </c>
    </row>
    <row r="91" spans="2:11" s="65" customFormat="1" ht="14.25" hidden="1" outlineLevel="1">
      <c r="B91" s="336" t="s">
        <v>113</v>
      </c>
      <c r="C91" s="475" t="e">
        <f>C90/$K$90</f>
        <v>#DIV/0!</v>
      </c>
      <c r="D91" s="475" t="e">
        <f>D90/$K$90</f>
        <v>#DIV/0!</v>
      </c>
      <c r="E91" s="475" t="e">
        <f>E90/$K$90</f>
        <v>#DIV/0!</v>
      </c>
      <c r="F91" s="475" t="e">
        <f t="shared" ref="F91:I91" si="55">F90/$K$90</f>
        <v>#DIV/0!</v>
      </c>
      <c r="G91" s="475" t="e">
        <f t="shared" si="55"/>
        <v>#DIV/0!</v>
      </c>
      <c r="H91" s="475" t="e">
        <f t="shared" si="55"/>
        <v>#DIV/0!</v>
      </c>
      <c r="I91" s="475" t="e">
        <f t="shared" si="55"/>
        <v>#DIV/0!</v>
      </c>
      <c r="J91" s="155"/>
      <c r="K91" s="473" t="e">
        <f>SUM(C91:I91)</f>
        <v>#DIV/0!</v>
      </c>
    </row>
    <row r="92" spans="2:11" s="65" customFormat="1" ht="14.25" hidden="1" outlineLevel="1">
      <c r="B92" s="336" t="s">
        <v>330</v>
      </c>
      <c r="C92" s="492" t="e">
        <f t="shared" ref="C92:I92" si="56">-$C$18*C91</f>
        <v>#DIV/0!</v>
      </c>
      <c r="D92" s="492" t="e">
        <f t="shared" si="56"/>
        <v>#DIV/0!</v>
      </c>
      <c r="E92" s="492" t="e">
        <f t="shared" si="56"/>
        <v>#DIV/0!</v>
      </c>
      <c r="F92" s="492" t="e">
        <f t="shared" si="56"/>
        <v>#DIV/0!</v>
      </c>
      <c r="G92" s="492" t="e">
        <f t="shared" si="56"/>
        <v>#DIV/0!</v>
      </c>
      <c r="H92" s="492" t="e">
        <f t="shared" si="56"/>
        <v>#DIV/0!</v>
      </c>
      <c r="I92" s="492" t="e">
        <f t="shared" si="56"/>
        <v>#DIV/0!</v>
      </c>
      <c r="J92" s="155"/>
      <c r="K92" s="338" t="e">
        <f>SUM(C92:I92)</f>
        <v>#DIV/0!</v>
      </c>
    </row>
    <row r="93" spans="2:11" s="65" customFormat="1" ht="14.25" hidden="1" outlineLevel="1">
      <c r="B93" s="336" t="s">
        <v>114</v>
      </c>
      <c r="C93" s="339" t="e">
        <f>C90+C92</f>
        <v>#DIV/0!</v>
      </c>
      <c r="D93" s="335" t="e">
        <f t="shared" ref="D93:I93" si="57">D90+D92</f>
        <v>#DIV/0!</v>
      </c>
      <c r="E93" s="335" t="e">
        <f t="shared" si="57"/>
        <v>#DIV/0!</v>
      </c>
      <c r="F93" s="335" t="e">
        <f t="shared" si="57"/>
        <v>#DIV/0!</v>
      </c>
      <c r="G93" s="335" t="e">
        <f t="shared" si="57"/>
        <v>#DIV/0!</v>
      </c>
      <c r="H93" s="335" t="e">
        <f t="shared" si="57"/>
        <v>#DIV/0!</v>
      </c>
      <c r="I93" s="335" t="e">
        <f t="shared" si="57"/>
        <v>#DIV/0!</v>
      </c>
      <c r="J93" s="155"/>
      <c r="K93" s="338" t="e">
        <f>SUM(C93:I93)</f>
        <v>#DIV/0!</v>
      </c>
    </row>
    <row r="94" spans="2:11" s="65" customFormat="1" hidden="1" outlineLevel="1">
      <c r="B94" s="323" t="s">
        <v>37</v>
      </c>
      <c r="C94" s="155"/>
      <c r="D94" s="317"/>
      <c r="E94" s="342"/>
      <c r="F94" s="318"/>
      <c r="G94" s="319"/>
      <c r="H94" s="320"/>
      <c r="I94" s="155"/>
      <c r="J94" s="155"/>
      <c r="K94" s="343"/>
    </row>
    <row r="95" spans="2:11" s="65" customFormat="1" ht="14.25" hidden="1" outlineLevel="1">
      <c r="B95" s="336" t="s">
        <v>401</v>
      </c>
      <c r="C95" s="155"/>
      <c r="D95" s="155"/>
      <c r="E95" s="335">
        <v>64526</v>
      </c>
      <c r="F95" s="335">
        <v>35242</v>
      </c>
      <c r="G95" s="335">
        <f t="shared" ref="G95:H95" si="58">G90*G98</f>
        <v>0</v>
      </c>
      <c r="H95" s="335">
        <f t="shared" si="58"/>
        <v>0</v>
      </c>
      <c r="I95" s="155"/>
      <c r="J95" s="155"/>
      <c r="K95" s="338">
        <f>SUM(C95:I95)</f>
        <v>99768</v>
      </c>
    </row>
    <row r="96" spans="2:11" s="65" customFormat="1" ht="14.25" hidden="1" outlineLevel="1">
      <c r="B96" s="336" t="s">
        <v>115</v>
      </c>
      <c r="C96" s="155"/>
      <c r="D96" s="155"/>
      <c r="E96" s="335">
        <f>-64526</f>
        <v>-64526</v>
      </c>
      <c r="F96" s="335">
        <v>-35242</v>
      </c>
      <c r="G96" s="335" t="e">
        <f t="shared" ref="G96:H96" si="59">G92*G98</f>
        <v>#DIV/0!</v>
      </c>
      <c r="H96" s="335" t="e">
        <f t="shared" si="59"/>
        <v>#DIV/0!</v>
      </c>
      <c r="I96" s="155"/>
      <c r="J96" s="155"/>
      <c r="K96" s="344" t="e">
        <f>SUM(C96:I96)</f>
        <v>#DIV/0!</v>
      </c>
    </row>
    <row r="97" spans="2:12" s="65" customFormat="1" ht="14.25" hidden="1" outlineLevel="1">
      <c r="B97" s="336" t="s">
        <v>114</v>
      </c>
      <c r="C97" s="155"/>
      <c r="D97" s="155"/>
      <c r="E97" s="335">
        <f>E95+E96</f>
        <v>0</v>
      </c>
      <c r="F97" s="335">
        <f t="shared" ref="F97:H97" si="60">F95+F96</f>
        <v>0</v>
      </c>
      <c r="G97" s="335" t="e">
        <f t="shared" si="60"/>
        <v>#DIV/0!</v>
      </c>
      <c r="H97" s="335" t="e">
        <f t="shared" si="60"/>
        <v>#DIV/0!</v>
      </c>
      <c r="I97" s="155"/>
      <c r="J97" s="155"/>
      <c r="K97" s="338" t="e">
        <f>SUM(C97:I97)</f>
        <v>#DIV/0!</v>
      </c>
    </row>
    <row r="98" spans="2:12" s="65" customFormat="1" ht="14.25" hidden="1" outlineLevel="1">
      <c r="B98" s="477" t="s">
        <v>398</v>
      </c>
      <c r="C98" s="517"/>
      <c r="D98" s="517"/>
      <c r="E98" s="517"/>
      <c r="F98" s="517"/>
      <c r="G98" s="517"/>
      <c r="H98" s="517"/>
      <c r="I98" s="517"/>
      <c r="J98" s="517"/>
      <c r="K98" s="479"/>
    </row>
    <row r="99" spans="2:12" s="65" customFormat="1" ht="14.25" hidden="1" outlineLevel="1">
      <c r="B99" s="82"/>
    </row>
    <row r="100" spans="2:12" s="65" customFormat="1" ht="14.25" hidden="1" outlineLevel="1">
      <c r="B100" s="82"/>
    </row>
    <row r="101" spans="2:12" s="65" customFormat="1" ht="30" hidden="1" outlineLevel="1">
      <c r="B101" s="331">
        <v>2016</v>
      </c>
      <c r="C101" s="308" t="str">
        <f>C88</f>
        <v>Residential</v>
      </c>
      <c r="D101" s="308" t="str">
        <f t="shared" ref="D101:J101" si="61">D88</f>
        <v>GS &lt; 50 kW</v>
      </c>
      <c r="E101" s="308" t="str">
        <f t="shared" si="61"/>
        <v>GS 50 to 2,999 kW</v>
      </c>
      <c r="F101" s="308" t="str">
        <f t="shared" si="61"/>
        <v>GS 3,000 to 4,999 kW</v>
      </c>
      <c r="G101" s="308" t="str">
        <f t="shared" si="61"/>
        <v>Unmetered Scattered Load</v>
      </c>
      <c r="H101" s="308" t="str">
        <f t="shared" si="61"/>
        <v>Sentinel Lighting</v>
      </c>
      <c r="I101" s="308" t="str">
        <f t="shared" si="61"/>
        <v>Street Lighting</v>
      </c>
      <c r="J101" s="308" t="str">
        <f t="shared" si="61"/>
        <v>Other</v>
      </c>
      <c r="K101" s="332" t="s">
        <v>35</v>
      </c>
    </row>
    <row r="102" spans="2:12" s="65" customFormat="1" hidden="1" outlineLevel="1">
      <c r="B102" s="323" t="s">
        <v>36</v>
      </c>
      <c r="C102" s="310"/>
      <c r="D102" s="310"/>
      <c r="E102" s="310"/>
      <c r="F102" s="310"/>
      <c r="G102" s="310"/>
      <c r="H102" s="310"/>
      <c r="I102" s="310"/>
      <c r="J102" s="310"/>
      <c r="K102" s="334"/>
    </row>
    <row r="103" spans="2:12" s="65" customFormat="1" ht="14.25" hidden="1" outlineLevel="1">
      <c r="B103" s="336" t="s">
        <v>400</v>
      </c>
      <c r="C103" s="312"/>
      <c r="D103" s="312"/>
      <c r="E103" s="312"/>
      <c r="F103" s="312"/>
      <c r="G103" s="312"/>
      <c r="H103" s="312"/>
      <c r="I103" s="312"/>
      <c r="J103" s="312"/>
      <c r="K103" s="338">
        <f>SUM(C103:I103)</f>
        <v>0</v>
      </c>
    </row>
    <row r="104" spans="2:12" s="23" customFormat="1" hidden="1" outlineLevel="1">
      <c r="B104" s="336" t="s">
        <v>113</v>
      </c>
      <c r="C104" s="475" t="e">
        <f t="shared" ref="C104:I104" si="62">C103/$K$103</f>
        <v>#DIV/0!</v>
      </c>
      <c r="D104" s="475" t="e">
        <f t="shared" si="62"/>
        <v>#DIV/0!</v>
      </c>
      <c r="E104" s="475" t="e">
        <f t="shared" si="62"/>
        <v>#DIV/0!</v>
      </c>
      <c r="F104" s="475" t="e">
        <f t="shared" si="62"/>
        <v>#DIV/0!</v>
      </c>
      <c r="G104" s="475" t="e">
        <f t="shared" si="62"/>
        <v>#DIV/0!</v>
      </c>
      <c r="H104" s="475" t="e">
        <f t="shared" si="62"/>
        <v>#DIV/0!</v>
      </c>
      <c r="I104" s="475" t="e">
        <f t="shared" si="62"/>
        <v>#DIV/0!</v>
      </c>
      <c r="J104" s="155"/>
      <c r="K104" s="473" t="e">
        <f>SUM(C104:I104)</f>
        <v>#DIV/0!</v>
      </c>
      <c r="L104" s="65"/>
    </row>
    <row r="105" spans="2:12" s="23" customFormat="1" hidden="1" outlineLevel="1">
      <c r="B105" s="336" t="s">
        <v>330</v>
      </c>
      <c r="C105" s="492" t="e">
        <f>-$C$19*C104</f>
        <v>#DIV/0!</v>
      </c>
      <c r="D105" s="492" t="e">
        <f t="shared" ref="D105:I105" si="63">-$C$19*D104</f>
        <v>#DIV/0!</v>
      </c>
      <c r="E105" s="492" t="e">
        <f t="shared" si="63"/>
        <v>#DIV/0!</v>
      </c>
      <c r="F105" s="492" t="e">
        <f t="shared" si="63"/>
        <v>#DIV/0!</v>
      </c>
      <c r="G105" s="492" t="e">
        <f t="shared" si="63"/>
        <v>#DIV/0!</v>
      </c>
      <c r="H105" s="492" t="e">
        <f t="shared" si="63"/>
        <v>#DIV/0!</v>
      </c>
      <c r="I105" s="492" t="e">
        <f t="shared" si="63"/>
        <v>#DIV/0!</v>
      </c>
      <c r="J105" s="155"/>
      <c r="K105" s="338" t="e">
        <f>SUM(C105:I105)</f>
        <v>#DIV/0!</v>
      </c>
    </row>
    <row r="106" spans="2:12" s="23" customFormat="1" hidden="1" outlineLevel="1">
      <c r="B106" s="336" t="s">
        <v>114</v>
      </c>
      <c r="C106" s="339" t="e">
        <f>C103+C105</f>
        <v>#DIV/0!</v>
      </c>
      <c r="D106" s="335" t="e">
        <f t="shared" ref="D106:I106" si="64">D103+D105</f>
        <v>#DIV/0!</v>
      </c>
      <c r="E106" s="335" t="e">
        <f t="shared" si="64"/>
        <v>#DIV/0!</v>
      </c>
      <c r="F106" s="335" t="e">
        <f t="shared" si="64"/>
        <v>#DIV/0!</v>
      </c>
      <c r="G106" s="335" t="e">
        <f t="shared" si="64"/>
        <v>#DIV/0!</v>
      </c>
      <c r="H106" s="335" t="e">
        <f t="shared" si="64"/>
        <v>#DIV/0!</v>
      </c>
      <c r="I106" s="335" t="e">
        <f t="shared" si="64"/>
        <v>#DIV/0!</v>
      </c>
      <c r="J106" s="155"/>
      <c r="K106" s="338" t="e">
        <f>SUM(C106:I106)</f>
        <v>#DIV/0!</v>
      </c>
    </row>
    <row r="107" spans="2:12" s="23" customFormat="1" hidden="1" outlineLevel="1">
      <c r="B107" s="323" t="s">
        <v>37</v>
      </c>
      <c r="C107" s="155"/>
      <c r="D107" s="317"/>
      <c r="E107" s="342"/>
      <c r="F107" s="318"/>
      <c r="G107" s="319"/>
      <c r="H107" s="320"/>
      <c r="I107" s="155"/>
      <c r="J107" s="155"/>
      <c r="K107" s="343"/>
    </row>
    <row r="108" spans="2:12" s="23" customFormat="1" hidden="1" outlineLevel="1">
      <c r="B108" s="336" t="s">
        <v>401</v>
      </c>
      <c r="C108" s="155"/>
      <c r="D108" s="155"/>
      <c r="E108" s="335">
        <v>64526</v>
      </c>
      <c r="F108" s="335">
        <v>35242</v>
      </c>
      <c r="G108" s="335">
        <f t="shared" ref="G108:H108" si="65">G103*G111</f>
        <v>0</v>
      </c>
      <c r="H108" s="335">
        <f t="shared" si="65"/>
        <v>0</v>
      </c>
      <c r="I108" s="155"/>
      <c r="J108" s="155"/>
      <c r="K108" s="338">
        <f>SUM(C108:I108)</f>
        <v>99768</v>
      </c>
    </row>
    <row r="109" spans="2:12" s="23" customFormat="1" hidden="1" outlineLevel="1">
      <c r="B109" s="336" t="s">
        <v>115</v>
      </c>
      <c r="C109" s="155"/>
      <c r="D109" s="155"/>
      <c r="E109" s="335">
        <f>-64526</f>
        <v>-64526</v>
      </c>
      <c r="F109" s="335">
        <v>-35242</v>
      </c>
      <c r="G109" s="335" t="e">
        <f t="shared" ref="G109:H109" si="66">G105*G111</f>
        <v>#DIV/0!</v>
      </c>
      <c r="H109" s="335" t="e">
        <f t="shared" si="66"/>
        <v>#DIV/0!</v>
      </c>
      <c r="I109" s="155"/>
      <c r="J109" s="155"/>
      <c r="K109" s="344" t="e">
        <f>SUM(C109:I109)</f>
        <v>#DIV/0!</v>
      </c>
    </row>
    <row r="110" spans="2:12" s="23" customFormat="1" hidden="1" outlineLevel="1">
      <c r="B110" s="336" t="s">
        <v>114</v>
      </c>
      <c r="C110" s="155"/>
      <c r="D110" s="155"/>
      <c r="E110" s="335">
        <f>E108+E109</f>
        <v>0</v>
      </c>
      <c r="F110" s="335">
        <f t="shared" ref="F110:H110" si="67">F108+F109</f>
        <v>0</v>
      </c>
      <c r="G110" s="335" t="e">
        <f t="shared" si="67"/>
        <v>#DIV/0!</v>
      </c>
      <c r="H110" s="335" t="e">
        <f t="shared" si="67"/>
        <v>#DIV/0!</v>
      </c>
      <c r="I110" s="155"/>
      <c r="J110" s="155"/>
      <c r="K110" s="338" t="e">
        <f>SUM(C110:I110)</f>
        <v>#DIV/0!</v>
      </c>
    </row>
    <row r="111" spans="2:12" s="23" customFormat="1" hidden="1" outlineLevel="1">
      <c r="B111" s="477" t="s">
        <v>398</v>
      </c>
      <c r="C111" s="517"/>
      <c r="D111" s="517"/>
      <c r="E111" s="517"/>
      <c r="F111" s="517"/>
      <c r="G111" s="517"/>
      <c r="H111" s="517"/>
      <c r="I111" s="517"/>
      <c r="J111" s="517"/>
      <c r="K111" s="479"/>
    </row>
    <row r="112" spans="2:12" s="23" customFormat="1" hidden="1" outlineLevel="1">
      <c r="B112" s="64"/>
    </row>
    <row r="113" spans="2:12" s="23" customFormat="1" hidden="1" outlineLevel="1">
      <c r="B113" s="64"/>
    </row>
    <row r="114" spans="2:12" s="23" customFormat="1" ht="30" hidden="1" outlineLevel="1">
      <c r="B114" s="331">
        <v>2017</v>
      </c>
      <c r="C114" s="308" t="str">
        <f>C101</f>
        <v>Residential</v>
      </c>
      <c r="D114" s="308" t="str">
        <f t="shared" ref="D114:J114" si="68">D101</f>
        <v>GS &lt; 50 kW</v>
      </c>
      <c r="E114" s="308" t="str">
        <f t="shared" si="68"/>
        <v>GS 50 to 2,999 kW</v>
      </c>
      <c r="F114" s="308" t="str">
        <f t="shared" si="68"/>
        <v>GS 3,000 to 4,999 kW</v>
      </c>
      <c r="G114" s="308" t="str">
        <f t="shared" si="68"/>
        <v>Unmetered Scattered Load</v>
      </c>
      <c r="H114" s="308" t="str">
        <f t="shared" si="68"/>
        <v>Sentinel Lighting</v>
      </c>
      <c r="I114" s="308" t="str">
        <f t="shared" si="68"/>
        <v>Street Lighting</v>
      </c>
      <c r="J114" s="308" t="str">
        <f t="shared" si="68"/>
        <v>Other</v>
      </c>
      <c r="K114" s="332" t="s">
        <v>35</v>
      </c>
    </row>
    <row r="115" spans="2:12" s="23" customFormat="1" hidden="1" outlineLevel="1">
      <c r="B115" s="323" t="s">
        <v>36</v>
      </c>
      <c r="C115" s="310"/>
      <c r="D115" s="310"/>
      <c r="E115" s="310"/>
      <c r="F115" s="310"/>
      <c r="G115" s="310"/>
      <c r="H115" s="310"/>
      <c r="I115" s="310"/>
      <c r="J115" s="310"/>
      <c r="K115" s="334"/>
    </row>
    <row r="116" spans="2:12" s="23" customFormat="1" hidden="1" outlineLevel="1">
      <c r="B116" s="336" t="s">
        <v>400</v>
      </c>
      <c r="C116" s="312"/>
      <c r="D116" s="312"/>
      <c r="E116" s="312"/>
      <c r="F116" s="312"/>
      <c r="G116" s="312"/>
      <c r="H116" s="312"/>
      <c r="I116" s="312"/>
      <c r="J116" s="312"/>
      <c r="K116" s="338">
        <f>SUM(C116:I116)</f>
        <v>0</v>
      </c>
    </row>
    <row r="117" spans="2:12" s="23" customFormat="1" hidden="1" outlineLevel="1">
      <c r="B117" s="336" t="s">
        <v>113</v>
      </c>
      <c r="C117" s="475" t="e">
        <f t="shared" ref="C117:I117" si="69">C116/$K$116</f>
        <v>#DIV/0!</v>
      </c>
      <c r="D117" s="475" t="e">
        <f t="shared" si="69"/>
        <v>#DIV/0!</v>
      </c>
      <c r="E117" s="475" t="e">
        <f t="shared" si="69"/>
        <v>#DIV/0!</v>
      </c>
      <c r="F117" s="475" t="e">
        <f t="shared" si="69"/>
        <v>#DIV/0!</v>
      </c>
      <c r="G117" s="475" t="e">
        <f t="shared" si="69"/>
        <v>#DIV/0!</v>
      </c>
      <c r="H117" s="475" t="e">
        <f t="shared" si="69"/>
        <v>#DIV/0!</v>
      </c>
      <c r="I117" s="475" t="e">
        <f t="shared" si="69"/>
        <v>#DIV/0!</v>
      </c>
      <c r="J117" s="155"/>
      <c r="K117" s="473" t="e">
        <f>SUM(C117:I117)</f>
        <v>#DIV/0!</v>
      </c>
      <c r="L117" s="65"/>
    </row>
    <row r="118" spans="2:12" s="23" customFormat="1" hidden="1" outlineLevel="1">
      <c r="B118" s="336" t="s">
        <v>330</v>
      </c>
      <c r="C118" s="492" t="e">
        <f>-$C$20*C117</f>
        <v>#DIV/0!</v>
      </c>
      <c r="D118" s="492" t="e">
        <f t="shared" ref="D118:I118" si="70">-$C$20*D117</f>
        <v>#DIV/0!</v>
      </c>
      <c r="E118" s="492" t="e">
        <f t="shared" si="70"/>
        <v>#DIV/0!</v>
      </c>
      <c r="F118" s="492" t="e">
        <f t="shared" si="70"/>
        <v>#DIV/0!</v>
      </c>
      <c r="G118" s="492" t="e">
        <f t="shared" si="70"/>
        <v>#DIV/0!</v>
      </c>
      <c r="H118" s="492" t="e">
        <f t="shared" si="70"/>
        <v>#DIV/0!</v>
      </c>
      <c r="I118" s="492" t="e">
        <f t="shared" si="70"/>
        <v>#DIV/0!</v>
      </c>
      <c r="J118" s="155"/>
      <c r="K118" s="338" t="e">
        <f>SUM(C118:I118)</f>
        <v>#DIV/0!</v>
      </c>
    </row>
    <row r="119" spans="2:12" s="23" customFormat="1" hidden="1" outlineLevel="1">
      <c r="B119" s="336" t="s">
        <v>114</v>
      </c>
      <c r="C119" s="339" t="e">
        <f>C116+C118</f>
        <v>#DIV/0!</v>
      </c>
      <c r="D119" s="335" t="e">
        <f>D116+D118</f>
        <v>#DIV/0!</v>
      </c>
      <c r="E119" s="335" t="e">
        <f t="shared" ref="E119:I119" si="71">E116+E118</f>
        <v>#DIV/0!</v>
      </c>
      <c r="F119" s="335" t="e">
        <f t="shared" si="71"/>
        <v>#DIV/0!</v>
      </c>
      <c r="G119" s="335" t="e">
        <f t="shared" si="71"/>
        <v>#DIV/0!</v>
      </c>
      <c r="H119" s="335" t="e">
        <f t="shared" si="71"/>
        <v>#DIV/0!</v>
      </c>
      <c r="I119" s="335" t="e">
        <f t="shared" si="71"/>
        <v>#DIV/0!</v>
      </c>
      <c r="J119" s="155"/>
      <c r="K119" s="338" t="e">
        <f>SUM(C119:I119)</f>
        <v>#DIV/0!</v>
      </c>
    </row>
    <row r="120" spans="2:12" s="23" customFormat="1" hidden="1" outlineLevel="1">
      <c r="B120" s="323" t="s">
        <v>37</v>
      </c>
      <c r="C120" s="155"/>
      <c r="D120" s="317"/>
      <c r="E120" s="335">
        <v>64526</v>
      </c>
      <c r="F120" s="335">
        <v>35242</v>
      </c>
      <c r="G120" s="319"/>
      <c r="H120" s="320"/>
      <c r="I120" s="155"/>
      <c r="J120" s="155"/>
      <c r="K120" s="343"/>
    </row>
    <row r="121" spans="2:12" s="23" customFormat="1" hidden="1" outlineLevel="1">
      <c r="B121" s="336" t="s">
        <v>401</v>
      </c>
      <c r="C121" s="155"/>
      <c r="D121" s="155"/>
      <c r="E121" s="335">
        <f>-64526</f>
        <v>-64526</v>
      </c>
      <c r="F121" s="335">
        <v>-35242</v>
      </c>
      <c r="G121" s="335">
        <f t="shared" ref="G121:H121" si="72">G116*G124</f>
        <v>0</v>
      </c>
      <c r="H121" s="335">
        <f t="shared" si="72"/>
        <v>0</v>
      </c>
      <c r="I121" s="155"/>
      <c r="J121" s="155"/>
      <c r="K121" s="338">
        <f>SUM(C121:I121)</f>
        <v>-99768</v>
      </c>
    </row>
    <row r="122" spans="2:12" s="23" customFormat="1" hidden="1" outlineLevel="1">
      <c r="B122" s="336" t="s">
        <v>115</v>
      </c>
      <c r="C122" s="155"/>
      <c r="D122" s="155"/>
      <c r="E122" s="335" t="e">
        <f>E118*E124</f>
        <v>#DIV/0!</v>
      </c>
      <c r="F122" s="335" t="e">
        <f t="shared" ref="F122:H122" si="73">F118*F124</f>
        <v>#DIV/0!</v>
      </c>
      <c r="G122" s="335" t="e">
        <f t="shared" si="73"/>
        <v>#DIV/0!</v>
      </c>
      <c r="H122" s="335" t="e">
        <f t="shared" si="73"/>
        <v>#DIV/0!</v>
      </c>
      <c r="I122" s="155"/>
      <c r="J122" s="155"/>
      <c r="K122" s="344" t="e">
        <f>SUM(C122:I122)</f>
        <v>#DIV/0!</v>
      </c>
    </row>
    <row r="123" spans="2:12" s="23" customFormat="1" hidden="1" outlineLevel="1">
      <c r="B123" s="336" t="s">
        <v>114</v>
      </c>
      <c r="C123" s="155"/>
      <c r="D123" s="155"/>
      <c r="E123" s="335" t="e">
        <f>E121+E122</f>
        <v>#DIV/0!</v>
      </c>
      <c r="F123" s="335" t="e">
        <f t="shared" ref="F123:H123" si="74">F121+F122</f>
        <v>#DIV/0!</v>
      </c>
      <c r="G123" s="335" t="e">
        <f t="shared" si="74"/>
        <v>#DIV/0!</v>
      </c>
      <c r="H123" s="335" t="e">
        <f t="shared" si="74"/>
        <v>#DIV/0!</v>
      </c>
      <c r="I123" s="155"/>
      <c r="J123" s="155"/>
      <c r="K123" s="338" t="e">
        <f>SUM(C123:I123)</f>
        <v>#DIV/0!</v>
      </c>
    </row>
    <row r="124" spans="2:12" s="23" customFormat="1" hidden="1" outlineLevel="1">
      <c r="B124" s="477" t="s">
        <v>398</v>
      </c>
      <c r="C124" s="322"/>
      <c r="D124" s="322"/>
      <c r="E124" s="495"/>
      <c r="F124" s="495"/>
      <c r="G124" s="495"/>
      <c r="H124" s="495"/>
      <c r="I124" s="322"/>
      <c r="J124" s="321"/>
      <c r="K124" s="479"/>
    </row>
    <row r="125" spans="2:12" s="23" customFormat="1" hidden="1" outlineLevel="1">
      <c r="B125" s="64"/>
    </row>
    <row r="126" spans="2:12" s="23" customFormat="1" hidden="1" outlineLevel="1">
      <c r="B126" s="64" t="s">
        <v>517</v>
      </c>
      <c r="C126" s="23" t="s">
        <v>519</v>
      </c>
    </row>
    <row r="127" spans="2:12" s="23" customFormat="1" outlineLevel="1">
      <c r="B127" s="64"/>
    </row>
    <row r="128" spans="2:12" s="23" customFormat="1">
      <c r="B128" s="64"/>
    </row>
    <row r="129" spans="2:11" s="55" customFormat="1" ht="16.5" customHeight="1">
      <c r="B129" s="358" t="s">
        <v>408</v>
      </c>
      <c r="C129" s="112"/>
      <c r="D129" s="112"/>
      <c r="E129" s="112"/>
      <c r="F129" s="112"/>
      <c r="G129" s="112"/>
      <c r="H129" s="112"/>
      <c r="I129" s="112"/>
      <c r="J129" s="112"/>
      <c r="K129" s="112"/>
    </row>
    <row r="130" spans="2:11" s="3" customFormat="1" ht="9.75" customHeight="1"/>
    <row r="131" spans="2:11" s="3" customFormat="1" ht="38.25" customHeight="1">
      <c r="B131" s="101" t="s">
        <v>56</v>
      </c>
      <c r="C131" s="101" t="str">
        <f t="shared" ref="C131:J131" si="75">C24</f>
        <v>Residential</v>
      </c>
      <c r="D131" s="101" t="str">
        <f t="shared" si="75"/>
        <v>GS &lt; 50 kW</v>
      </c>
      <c r="E131" s="101" t="str">
        <f t="shared" si="75"/>
        <v>GS 50 to 2,999 kW</v>
      </c>
      <c r="F131" s="101" t="str">
        <f t="shared" si="75"/>
        <v>GS 3,000 to 4,999 kW</v>
      </c>
      <c r="G131" s="101" t="str">
        <f t="shared" si="75"/>
        <v>Unmetered Scattered Load</v>
      </c>
      <c r="H131" s="101" t="str">
        <f t="shared" si="75"/>
        <v>Sentinel Lighting</v>
      </c>
      <c r="I131" s="101" t="str">
        <f t="shared" si="75"/>
        <v>Street Lighting</v>
      </c>
      <c r="J131" s="101" t="str">
        <f t="shared" si="75"/>
        <v>"--Unused -- hide</v>
      </c>
      <c r="K131" s="101" t="s">
        <v>35</v>
      </c>
    </row>
    <row r="132" spans="2:11" s="3" customFormat="1" ht="16.5" customHeight="1">
      <c r="B132" s="101"/>
      <c r="C132" s="101" t="s">
        <v>39</v>
      </c>
      <c r="D132" s="101" t="s">
        <v>39</v>
      </c>
      <c r="E132" s="101" t="s">
        <v>39</v>
      </c>
      <c r="F132" s="101" t="s">
        <v>39</v>
      </c>
      <c r="G132" s="101" t="s">
        <v>39</v>
      </c>
      <c r="H132" s="101" t="s">
        <v>39</v>
      </c>
      <c r="I132" s="101" t="s">
        <v>39</v>
      </c>
      <c r="J132" s="101" t="s">
        <v>39</v>
      </c>
      <c r="K132" s="101" t="s">
        <v>39</v>
      </c>
    </row>
    <row r="133" spans="2:11" s="3" customFormat="1" ht="16.5" customHeight="1">
      <c r="B133" s="113">
        <v>2011</v>
      </c>
      <c r="C133" s="73">
        <f>C26*'3.  Distribution Rates'!E33</f>
        <v>0</v>
      </c>
      <c r="D133" s="73">
        <f>D26*'3.  Distribution Rates'!E34</f>
        <v>0</v>
      </c>
      <c r="E133" s="73">
        <f>E26*'3.  Distribution Rates'!E35</f>
        <v>0</v>
      </c>
      <c r="F133" s="73">
        <f>F26*'3.  Distribution Rates'!E36</f>
        <v>0</v>
      </c>
      <c r="G133" s="73">
        <f>G26*'3.  Distribution Rates'!E37</f>
        <v>0</v>
      </c>
      <c r="H133" s="73">
        <f>H26*'3.  Distribution Rates'!E38</f>
        <v>0</v>
      </c>
      <c r="I133" s="73">
        <f>I26*'3.  Distribution Rates'!E39</f>
        <v>0</v>
      </c>
      <c r="J133" s="73"/>
      <c r="K133" s="73">
        <f t="shared" ref="K133:K139" si="76">SUM(C133:J133)</f>
        <v>0</v>
      </c>
    </row>
    <row r="134" spans="2:11" s="3" customFormat="1" ht="16.5" customHeight="1">
      <c r="B134" s="113">
        <v>2012</v>
      </c>
      <c r="C134" s="73">
        <f>C27*'3.  Distribution Rates'!F33</f>
        <v>0</v>
      </c>
      <c r="D134" s="73">
        <f>D27*'3.  Distribution Rates'!F34</f>
        <v>0</v>
      </c>
      <c r="E134" s="73">
        <f>E27*'3.  Distribution Rates'!F35</f>
        <v>0</v>
      </c>
      <c r="F134" s="73">
        <f>F27*'3.  Distribution Rates'!F36</f>
        <v>0</v>
      </c>
      <c r="G134" s="73">
        <f>G27*'3.  Distribution Rates'!F37</f>
        <v>0</v>
      </c>
      <c r="H134" s="73">
        <f>H27*'3.  Distribution Rates'!F38</f>
        <v>0</v>
      </c>
      <c r="I134" s="73">
        <f>I27*'3.  Distribution Rates'!F39</f>
        <v>0</v>
      </c>
      <c r="J134" s="73"/>
      <c r="K134" s="73">
        <f t="shared" si="76"/>
        <v>0</v>
      </c>
    </row>
    <row r="135" spans="2:11" s="3" customFormat="1" ht="16.5" customHeight="1">
      <c r="B135" s="113">
        <v>2013</v>
      </c>
      <c r="C135" s="73">
        <f>C28*'3.  Distribution Rates'!G33</f>
        <v>0</v>
      </c>
      <c r="D135" s="73">
        <f>D28*'3.  Distribution Rates'!G34</f>
        <v>0</v>
      </c>
      <c r="E135" s="73">
        <f>E28*'3.  Distribution Rates'!G35</f>
        <v>0</v>
      </c>
      <c r="F135" s="73">
        <f>F28*'3.  Distribution Rates'!G36</f>
        <v>0</v>
      </c>
      <c r="G135" s="73">
        <f>G28*'3.  Distribution Rates'!G37</f>
        <v>0</v>
      </c>
      <c r="H135" s="73">
        <f>H28*'3.  Distribution Rates'!G38</f>
        <v>0</v>
      </c>
      <c r="I135" s="73">
        <f>I28*'3.  Distribution Rates'!G39</f>
        <v>0</v>
      </c>
      <c r="J135" s="73"/>
      <c r="K135" s="73">
        <f t="shared" si="76"/>
        <v>0</v>
      </c>
    </row>
    <row r="136" spans="2:11" s="3" customFormat="1" ht="16.5" customHeight="1">
      <c r="B136" s="113">
        <v>2014</v>
      </c>
      <c r="C136" s="74">
        <f>C29*'3.  Distribution Rates'!H33</f>
        <v>0</v>
      </c>
      <c r="D136" s="74">
        <f>D29*'3.  Distribution Rates'!H34</f>
        <v>0</v>
      </c>
      <c r="E136" s="74">
        <f>E29*'3.  Distribution Rates'!H35</f>
        <v>0</v>
      </c>
      <c r="F136" s="74">
        <f>F29*'3.  Distribution Rates'!H36</f>
        <v>0</v>
      </c>
      <c r="G136" s="74">
        <f>G29*'3.  Distribution Rates'!H37</f>
        <v>0</v>
      </c>
      <c r="H136" s="74">
        <f>H29*'3.  Distribution Rates'!H38</f>
        <v>0</v>
      </c>
      <c r="I136" s="74">
        <f>I29*'3.  Distribution Rates'!H39</f>
        <v>0</v>
      </c>
      <c r="J136" s="74"/>
      <c r="K136" s="74">
        <f t="shared" si="76"/>
        <v>0</v>
      </c>
    </row>
    <row r="137" spans="2:11" s="3" customFormat="1" ht="16.5" hidden="1" customHeight="1">
      <c r="B137" s="113">
        <v>2015</v>
      </c>
      <c r="C137" s="74">
        <f>C30*'3.  Distribution Rates'!I33</f>
        <v>0</v>
      </c>
      <c r="D137" s="73">
        <f>D30*'3.  Distribution Rates'!I34</f>
        <v>0</v>
      </c>
      <c r="E137" s="74">
        <f>E30*'3.  Distribution Rates'!I35</f>
        <v>0</v>
      </c>
      <c r="F137" s="74">
        <f>F30*'3.  Distribution Rates'!I36</f>
        <v>0</v>
      </c>
      <c r="G137" s="74">
        <f>G30*'3.  Distribution Rates'!I37</f>
        <v>0</v>
      </c>
      <c r="H137" s="74">
        <f>H30*'3.  Distribution Rates'!I38</f>
        <v>0</v>
      </c>
      <c r="I137" s="73">
        <f>I30*'3.  Distribution Rates'!I39</f>
        <v>0</v>
      </c>
      <c r="J137" s="114"/>
      <c r="K137" s="74">
        <f t="shared" si="76"/>
        <v>0</v>
      </c>
    </row>
    <row r="138" spans="2:11" s="3" customFormat="1" ht="16.5" hidden="1" customHeight="1">
      <c r="B138" s="113">
        <v>2016</v>
      </c>
      <c r="C138" s="74">
        <f>C31*'3.  Distribution Rates'!J33</f>
        <v>0</v>
      </c>
      <c r="D138" s="73">
        <f>D31*'3.  Distribution Rates'!J34</f>
        <v>0</v>
      </c>
      <c r="E138" s="74">
        <f>E31*'3.  Distribution Rates'!J35</f>
        <v>0</v>
      </c>
      <c r="F138" s="74">
        <f>F31*'3.  Distribution Rates'!J36</f>
        <v>0</v>
      </c>
      <c r="G138" s="74">
        <f>G31*'3.  Distribution Rates'!J37</f>
        <v>0</v>
      </c>
      <c r="H138" s="74">
        <f>H31*'3.  Distribution Rates'!J38</f>
        <v>0</v>
      </c>
      <c r="I138" s="73">
        <f>I31*'3.  Distribution Rates'!J39</f>
        <v>0</v>
      </c>
      <c r="J138" s="114"/>
      <c r="K138" s="74">
        <f t="shared" si="76"/>
        <v>0</v>
      </c>
    </row>
    <row r="139" spans="2:11" s="3" customFormat="1" ht="16.5" hidden="1" customHeight="1">
      <c r="B139" s="113">
        <v>2017</v>
      </c>
      <c r="C139" s="74" t="e">
        <f>C32*'3.  Distribution Rates'!K33</f>
        <v>#REF!</v>
      </c>
      <c r="D139" s="73" t="e">
        <f>D32*'3.  Distribution Rates'!K34</f>
        <v>#REF!</v>
      </c>
      <c r="E139" s="74" t="e">
        <f>E32*'3.  Distribution Rates'!K35</f>
        <v>#REF!</v>
      </c>
      <c r="F139" s="74" t="e">
        <f>F32*'3.  Distribution Rates'!K36</f>
        <v>#REF!</v>
      </c>
      <c r="G139" s="74" t="e">
        <f>G32*'3.  Distribution Rates'!K37</f>
        <v>#REF!</v>
      </c>
      <c r="H139" s="74" t="e">
        <f>H32*'3.  Distribution Rates'!K38</f>
        <v>#REF!</v>
      </c>
      <c r="I139" s="73" t="e">
        <f>I32*'3.  Distribution Rates'!K39</f>
        <v>#REF!</v>
      </c>
      <c r="J139" s="114"/>
      <c r="K139" s="74" t="e">
        <f t="shared" si="76"/>
        <v>#REF!</v>
      </c>
    </row>
    <row r="140" spans="2:11" s="23" customFormat="1">
      <c r="B140" s="64"/>
    </row>
    <row r="141" spans="2:11" s="23" customFormat="1">
      <c r="B141" s="64" t="s">
        <v>525</v>
      </c>
    </row>
    <row r="142" spans="2:11" s="23" customFormat="1">
      <c r="B142" s="64" t="s">
        <v>524</v>
      </c>
    </row>
    <row r="143" spans="2:11" s="23" customFormat="1">
      <c r="B143" s="64"/>
    </row>
    <row r="144" spans="2:11"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42"/>
  <sheetViews>
    <sheetView zoomScale="90" zoomScaleNormal="90" zoomScalePageLayoutView="90" workbookViewId="0">
      <pane ySplit="3" topLeftCell="A10" activePane="bottomLeft" state="frozen"/>
      <selection pane="bottomLeft" activeCell="B45" sqref="B45"/>
    </sheetView>
  </sheetViews>
  <sheetFormatPr defaultColWidth="8.85546875" defaultRowHeight="15" outlineLevelRow="1"/>
  <cols>
    <col min="1" max="1" width="7.42578125" style="7" customWidth="1"/>
    <col min="2" max="2" width="39.42578125" style="8" customWidth="1"/>
    <col min="3" max="3" width="13.140625" style="8" customWidth="1"/>
    <col min="4" max="8" width="15.42578125" style="8" customWidth="1"/>
    <col min="9" max="10" width="13.42578125" style="8" customWidth="1"/>
    <col min="11" max="11" width="13.42578125" style="8" hidden="1" customWidth="1"/>
    <col min="12" max="12" width="4.42578125" style="8" customWidth="1"/>
    <col min="13" max="16384" width="8.85546875" style="8"/>
  </cols>
  <sheetData>
    <row r="1" spans="1:26" ht="161.25" customHeight="1">
      <c r="B1" s="47"/>
      <c r="C1" s="47"/>
    </row>
    <row r="2" spans="1:26" s="47" customFormat="1">
      <c r="A2" s="7"/>
    </row>
    <row r="3" spans="1:26" ht="20.25">
      <c r="B3" s="672" t="s">
        <v>196</v>
      </c>
      <c r="C3" s="672"/>
      <c r="D3" s="672"/>
      <c r="E3" s="672"/>
      <c r="F3" s="672"/>
      <c r="G3" s="672"/>
      <c r="H3" s="672"/>
      <c r="I3" s="672"/>
      <c r="J3" s="672"/>
      <c r="K3" s="672"/>
    </row>
    <row r="4" spans="1:26" s="47" customFormat="1" ht="20.25">
      <c r="A4" s="7"/>
      <c r="B4" s="229"/>
      <c r="C4" s="229"/>
      <c r="D4" s="229"/>
      <c r="E4" s="229"/>
      <c r="F4" s="229"/>
      <c r="G4" s="229"/>
      <c r="H4" s="229"/>
      <c r="I4" s="229"/>
      <c r="J4" s="229"/>
      <c r="K4" s="229"/>
    </row>
    <row r="5" spans="1:26" ht="54" customHeight="1" outlineLevel="1">
      <c r="B5" s="673" t="s">
        <v>395</v>
      </c>
      <c r="C5" s="676" t="s">
        <v>500</v>
      </c>
      <c r="D5" s="676"/>
      <c r="E5" s="676"/>
      <c r="F5" s="676"/>
      <c r="G5" s="676"/>
      <c r="H5" s="676"/>
      <c r="I5" s="676"/>
      <c r="J5" s="676"/>
      <c r="K5" s="676"/>
    </row>
    <row r="6" spans="1:26" s="47" customFormat="1" ht="34.5" customHeight="1" outlineLevel="1">
      <c r="A6" s="7"/>
      <c r="B6" s="673"/>
      <c r="C6" s="676" t="s">
        <v>405</v>
      </c>
      <c r="D6" s="676"/>
      <c r="E6" s="676"/>
      <c r="F6" s="676"/>
      <c r="G6" s="676"/>
      <c r="H6" s="676"/>
      <c r="I6" s="676"/>
      <c r="J6" s="676"/>
      <c r="K6" s="676"/>
    </row>
    <row r="7" spans="1:26" s="47" customFormat="1" ht="21" customHeight="1" outlineLevel="1">
      <c r="A7" s="7"/>
      <c r="B7" s="673" t="s">
        <v>333</v>
      </c>
      <c r="C7" s="674" t="s">
        <v>359</v>
      </c>
      <c r="D7" s="674"/>
      <c r="E7" s="237"/>
    </row>
    <row r="8" spans="1:26" outlineLevel="1">
      <c r="B8" s="673"/>
      <c r="C8" s="675" t="s">
        <v>334</v>
      </c>
      <c r="D8" s="675"/>
      <c r="E8" s="675"/>
      <c r="M8" s="9"/>
      <c r="N8" s="9"/>
      <c r="O8" s="9"/>
      <c r="P8" s="9"/>
      <c r="Q8" s="9"/>
      <c r="R8" s="9"/>
      <c r="S8" s="9"/>
      <c r="T8" s="9"/>
      <c r="U8" s="9"/>
      <c r="V8" s="9"/>
      <c r="W8" s="9"/>
      <c r="X8" s="9"/>
      <c r="Y8" s="9"/>
      <c r="Z8" s="9"/>
    </row>
    <row r="9" spans="1:26" s="5" customFormat="1" ht="10.5" customHeight="1" outlineLevel="1">
      <c r="B9" s="47"/>
      <c r="C9" s="238"/>
      <c r="D9" s="239"/>
      <c r="E9" s="239"/>
      <c r="M9" s="9"/>
      <c r="N9" s="9"/>
      <c r="O9" s="9"/>
      <c r="P9" s="9"/>
      <c r="Q9" s="9"/>
      <c r="R9" s="9"/>
      <c r="S9" s="9"/>
      <c r="T9" s="9"/>
      <c r="U9" s="9"/>
      <c r="V9" s="9"/>
      <c r="W9" s="9"/>
      <c r="X9" s="9"/>
      <c r="Y9" s="9"/>
      <c r="Z9" s="9"/>
    </row>
    <row r="10" spans="1:26" s="5" customFormat="1" ht="5.25" customHeight="1" outlineLevel="1">
      <c r="B10" s="47"/>
      <c r="C10" s="238"/>
      <c r="D10" s="239"/>
      <c r="E10" s="239"/>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337</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343</v>
      </c>
      <c r="C14" s="123"/>
      <c r="D14" s="199" t="s">
        <v>563</v>
      </c>
      <c r="E14" s="199" t="s">
        <v>564</v>
      </c>
      <c r="F14" s="199" t="s">
        <v>565</v>
      </c>
      <c r="G14" s="199" t="s">
        <v>566</v>
      </c>
      <c r="H14" s="199" t="s">
        <v>567</v>
      </c>
      <c r="I14" s="199" t="s">
        <v>526</v>
      </c>
      <c r="J14" s="199" t="s">
        <v>568</v>
      </c>
      <c r="K14" s="630" t="s">
        <v>569</v>
      </c>
      <c r="L14" s="620"/>
    </row>
    <row r="15" spans="1:26" s="11" customFormat="1" ht="14.25" customHeight="1" outlineLevel="1">
      <c r="A15" s="9"/>
      <c r="B15" s="69"/>
      <c r="C15" s="69"/>
      <c r="D15" s="69"/>
      <c r="E15" s="69"/>
      <c r="F15" s="69"/>
      <c r="G15" s="69"/>
      <c r="H15" s="69"/>
      <c r="I15" s="69"/>
      <c r="J15" s="69"/>
      <c r="K15" s="69"/>
      <c r="L15" s="12"/>
    </row>
    <row r="16" spans="1:26" s="353" customFormat="1" ht="54" customHeight="1" outlineLevel="1" thickBot="1">
      <c r="A16" s="352"/>
      <c r="B16" s="132" t="s">
        <v>57</v>
      </c>
      <c r="C16" s="133" t="s">
        <v>58</v>
      </c>
      <c r="D16" s="200" t="s">
        <v>570</v>
      </c>
      <c r="E16" s="200" t="s">
        <v>571</v>
      </c>
      <c r="F16" s="200" t="s">
        <v>572</v>
      </c>
      <c r="G16" s="200" t="s">
        <v>573</v>
      </c>
      <c r="H16" s="200" t="s">
        <v>574</v>
      </c>
      <c r="I16" s="200" t="s">
        <v>575</v>
      </c>
      <c r="J16" s="200" t="s">
        <v>576</v>
      </c>
      <c r="K16" s="621" t="s">
        <v>437</v>
      </c>
      <c r="L16" s="626"/>
    </row>
    <row r="17" spans="1:12" s="11" customFormat="1" ht="14.25" outlineLevel="1">
      <c r="A17" s="7"/>
      <c r="B17" s="129" t="s">
        <v>403</v>
      </c>
      <c r="C17" s="130"/>
      <c r="D17" s="131">
        <v>2010</v>
      </c>
      <c r="E17" s="131">
        <v>2011</v>
      </c>
      <c r="F17" s="131">
        <v>2012</v>
      </c>
      <c r="G17" s="131">
        <v>2013</v>
      </c>
      <c r="H17" s="131">
        <v>2014</v>
      </c>
      <c r="I17" s="131">
        <v>2015</v>
      </c>
      <c r="J17" s="131">
        <v>2016</v>
      </c>
      <c r="K17" s="622">
        <v>2017</v>
      </c>
      <c r="L17" s="627"/>
    </row>
    <row r="18" spans="1:12" s="11" customFormat="1" ht="14.25" outlineLevel="1">
      <c r="A18" s="7"/>
      <c r="B18" s="127" t="s">
        <v>111</v>
      </c>
      <c r="C18" s="128"/>
      <c r="D18" s="450">
        <v>4</v>
      </c>
      <c r="E18" s="450">
        <v>4</v>
      </c>
      <c r="F18" s="450">
        <v>4</v>
      </c>
      <c r="G18" s="450">
        <v>4</v>
      </c>
      <c r="H18" s="450">
        <v>4</v>
      </c>
      <c r="I18" s="450">
        <v>6</v>
      </c>
      <c r="J18" s="450">
        <v>4</v>
      </c>
      <c r="K18" s="623"/>
      <c r="L18" s="627"/>
    </row>
    <row r="19" spans="1:12" s="11" customFormat="1" ht="14.25" outlineLevel="1">
      <c r="A19" s="7"/>
      <c r="B19" s="127" t="s">
        <v>112</v>
      </c>
      <c r="C19" s="128"/>
      <c r="D19" s="201">
        <f>12-D18</f>
        <v>8</v>
      </c>
      <c r="E19" s="201">
        <f>12-E18</f>
        <v>8</v>
      </c>
      <c r="F19" s="201">
        <f t="shared" ref="F19:K19" si="0">12-F18</f>
        <v>8</v>
      </c>
      <c r="G19" s="201">
        <f t="shared" si="0"/>
        <v>8</v>
      </c>
      <c r="H19" s="201">
        <f t="shared" si="0"/>
        <v>8</v>
      </c>
      <c r="I19" s="201">
        <f t="shared" si="0"/>
        <v>6</v>
      </c>
      <c r="J19" s="201">
        <f t="shared" si="0"/>
        <v>8</v>
      </c>
      <c r="K19" s="624">
        <f t="shared" si="0"/>
        <v>12</v>
      </c>
      <c r="L19" s="627"/>
    </row>
    <row r="20" spans="1:12" s="11" customFormat="1" ht="14.25" outlineLevel="1">
      <c r="A20" s="10"/>
      <c r="B20" s="106" t="s">
        <v>38</v>
      </c>
      <c r="C20" s="78" t="s">
        <v>36</v>
      </c>
      <c r="D20" s="202"/>
      <c r="E20" s="202"/>
      <c r="F20" s="202">
        <v>1.2700000000000001E-2</v>
      </c>
      <c r="G20" s="202">
        <v>1.29E-2</v>
      </c>
      <c r="H20" s="202">
        <v>1.29E-2</v>
      </c>
      <c r="I20" s="202">
        <v>1.41E-2</v>
      </c>
      <c r="J20" s="202">
        <v>1.0800000000000001E-2</v>
      </c>
      <c r="K20" s="625"/>
      <c r="L20" s="628"/>
    </row>
    <row r="21" spans="1:12" outlineLevel="1">
      <c r="B21" s="106" t="s">
        <v>577</v>
      </c>
      <c r="C21" s="78" t="s">
        <v>36</v>
      </c>
      <c r="D21" s="202"/>
      <c r="E21" s="202"/>
      <c r="F21" s="202">
        <v>1.6300000000000002E-2</v>
      </c>
      <c r="G21" s="202">
        <v>1.6500000000000001E-2</v>
      </c>
      <c r="H21" s="202">
        <v>1.6500000000000001E-2</v>
      </c>
      <c r="I21" s="202">
        <v>1.7899999999999999E-2</v>
      </c>
      <c r="J21" s="202">
        <v>1.8200000000000001E-2</v>
      </c>
      <c r="K21" s="625"/>
      <c r="L21" s="620"/>
    </row>
    <row r="22" spans="1:12" s="5" customFormat="1" ht="14.25" outlineLevel="1">
      <c r="B22" s="106" t="s">
        <v>578</v>
      </c>
      <c r="C22" s="78" t="s">
        <v>37</v>
      </c>
      <c r="D22" s="202"/>
      <c r="E22" s="202"/>
      <c r="F22" s="202">
        <v>2.0356000000000001</v>
      </c>
      <c r="G22" s="202">
        <v>2.0676999999999999</v>
      </c>
      <c r="H22" s="202">
        <v>2.0724</v>
      </c>
      <c r="I22" s="202">
        <v>2.4540999999999999</v>
      </c>
      <c r="J22" s="202">
        <v>2.4983</v>
      </c>
      <c r="K22" s="625"/>
      <c r="L22" s="629"/>
    </row>
    <row r="23" spans="1:12" s="5" customFormat="1" ht="14.25" outlineLevel="1">
      <c r="A23" s="7"/>
      <c r="B23" s="106" t="s">
        <v>579</v>
      </c>
      <c r="C23" s="78" t="s">
        <v>37</v>
      </c>
      <c r="D23" s="202"/>
      <c r="E23" s="202"/>
      <c r="F23" s="202">
        <v>1.0801000000000001</v>
      </c>
      <c r="G23" s="202">
        <v>1.0995999999999999</v>
      </c>
      <c r="H23" s="202">
        <v>1.0963000000000001</v>
      </c>
      <c r="I23" s="202">
        <v>1.1525000000000001</v>
      </c>
      <c r="J23" s="202">
        <v>1.1732</v>
      </c>
      <c r="K23" s="625"/>
      <c r="L23" s="629"/>
    </row>
    <row r="24" spans="1:12" s="5" customFormat="1" ht="14.25" outlineLevel="1">
      <c r="A24" s="7"/>
      <c r="B24" s="106" t="s">
        <v>43</v>
      </c>
      <c r="C24" s="78" t="s">
        <v>36</v>
      </c>
      <c r="D24" s="202"/>
      <c r="E24" s="202"/>
      <c r="F24" s="202">
        <v>1.5700000000000002E-2</v>
      </c>
      <c r="G24" s="202">
        <v>1.6E-2</v>
      </c>
      <c r="H24" s="202">
        <v>1.6E-2</v>
      </c>
      <c r="I24" s="202">
        <v>1.1900000000000001E-2</v>
      </c>
      <c r="J24" s="202">
        <v>1.21E-2</v>
      </c>
      <c r="K24" s="625"/>
      <c r="L24" s="629"/>
    </row>
    <row r="25" spans="1:12" s="5" customFormat="1" ht="14.25" outlineLevel="1">
      <c r="A25" s="7"/>
      <c r="B25" s="106" t="s">
        <v>41</v>
      </c>
      <c r="C25" s="78" t="s">
        <v>37</v>
      </c>
      <c r="D25" s="202"/>
      <c r="E25" s="202"/>
      <c r="F25" s="202">
        <v>14.974</v>
      </c>
      <c r="G25" s="202">
        <v>15.2239</v>
      </c>
      <c r="H25" s="202">
        <v>15.2073</v>
      </c>
      <c r="I25" s="202">
        <v>16.561299999999999</v>
      </c>
      <c r="J25" s="202">
        <v>16.859400000000001</v>
      </c>
      <c r="K25" s="625"/>
      <c r="L25" s="629"/>
    </row>
    <row r="26" spans="1:12" s="5" customFormat="1" ht="14.25" outlineLevel="1">
      <c r="A26" s="7"/>
      <c r="B26" s="106" t="s">
        <v>42</v>
      </c>
      <c r="C26" s="78" t="s">
        <v>37</v>
      </c>
      <c r="D26" s="202"/>
      <c r="E26" s="202"/>
      <c r="F26" s="202">
        <v>25.332800000000002</v>
      </c>
      <c r="G26" s="202">
        <v>25.764800000000001</v>
      </c>
      <c r="H26" s="202">
        <v>25.668899999999997</v>
      </c>
      <c r="I26" s="202">
        <v>25.2818</v>
      </c>
      <c r="J26" s="202">
        <v>25.736899999999999</v>
      </c>
      <c r="K26" s="625"/>
      <c r="L26" s="629"/>
    </row>
    <row r="27" spans="1:12" s="5" customFormat="1" ht="14.25" hidden="1" outlineLevel="1">
      <c r="A27" s="7"/>
      <c r="B27" s="107" t="s">
        <v>580</v>
      </c>
      <c r="C27" s="108"/>
      <c r="D27" s="203"/>
      <c r="E27" s="203"/>
      <c r="F27" s="203"/>
      <c r="G27" s="203"/>
      <c r="H27" s="203"/>
      <c r="I27" s="204"/>
      <c r="J27" s="204"/>
      <c r="K27" s="204"/>
    </row>
    <row r="28" spans="1:12" s="5" customFormat="1" ht="14.25" outlineLevel="1">
      <c r="A28" s="7"/>
      <c r="B28" s="616"/>
      <c r="C28" s="617"/>
      <c r="D28" s="618"/>
      <c r="E28" s="618"/>
      <c r="F28" s="618"/>
      <c r="G28" s="618"/>
      <c r="H28" s="618"/>
      <c r="I28" s="619"/>
      <c r="J28" s="619"/>
      <c r="K28" s="619"/>
    </row>
    <row r="29" spans="1:12" s="5" customFormat="1" outlineLevel="1">
      <c r="A29" s="7"/>
      <c r="B29" s="37"/>
      <c r="C29" s="38"/>
      <c r="D29" s="39"/>
      <c r="E29" s="39"/>
      <c r="F29" s="39"/>
      <c r="G29" s="39"/>
      <c r="H29" s="39"/>
      <c r="I29" s="40"/>
      <c r="J29" s="40"/>
      <c r="K29" s="40"/>
    </row>
    <row r="30" spans="1:12" s="40" customFormat="1" ht="18.75">
      <c r="A30" s="121"/>
      <c r="B30" s="358" t="s">
        <v>407</v>
      </c>
      <c r="C30" s="77"/>
      <c r="D30" s="77"/>
      <c r="E30" s="77"/>
      <c r="F30" s="77"/>
      <c r="G30" s="77"/>
      <c r="H30" s="77"/>
      <c r="I30" s="77"/>
      <c r="J30" s="77"/>
      <c r="K30" s="77"/>
    </row>
    <row r="31" spans="1:12" ht="9" customHeight="1">
      <c r="B31" s="11"/>
      <c r="C31" s="11"/>
      <c r="D31" s="11"/>
      <c r="E31" s="11"/>
      <c r="F31" s="11"/>
      <c r="G31" s="11"/>
      <c r="H31" s="11"/>
      <c r="I31" s="11"/>
      <c r="J31" s="11"/>
      <c r="K31" s="11"/>
    </row>
    <row r="32" spans="1:12" ht="27" customHeight="1">
      <c r="B32" s="279" t="s">
        <v>57</v>
      </c>
      <c r="C32" s="669" t="s">
        <v>58</v>
      </c>
      <c r="D32" s="670"/>
      <c r="E32" s="280">
        <v>2011</v>
      </c>
      <c r="F32" s="280">
        <v>2012</v>
      </c>
      <c r="G32" s="280">
        <v>2013</v>
      </c>
      <c r="H32" s="280">
        <v>2014</v>
      </c>
      <c r="I32" s="280">
        <v>2015</v>
      </c>
      <c r="J32" s="280">
        <v>2016</v>
      </c>
      <c r="K32" s="582">
        <v>2017</v>
      </c>
      <c r="L32" s="620"/>
    </row>
    <row r="33" spans="2:12" ht="19.5" customHeight="1">
      <c r="B33" s="283" t="str">
        <f>B20</f>
        <v>Residential</v>
      </c>
      <c r="C33" s="671" t="str">
        <f>C20</f>
        <v>kWh</v>
      </c>
      <c r="D33" s="671"/>
      <c r="E33" s="281"/>
      <c r="F33" s="281"/>
      <c r="G33" s="281">
        <f t="shared" ref="G33:K33" si="1">ROUND(SUM(F20*G$18+G20*G$19)/12,4)</f>
        <v>1.2800000000000001E-2</v>
      </c>
      <c r="H33" s="281">
        <f t="shared" si="1"/>
        <v>1.29E-2</v>
      </c>
      <c r="I33" s="281">
        <f t="shared" si="1"/>
        <v>1.35E-2</v>
      </c>
      <c r="J33" s="281">
        <f t="shared" si="1"/>
        <v>1.1900000000000001E-2</v>
      </c>
      <c r="K33" s="281">
        <f t="shared" si="1"/>
        <v>0</v>
      </c>
      <c r="L33" s="620"/>
    </row>
    <row r="34" spans="2:12" ht="19.5" customHeight="1">
      <c r="B34" s="283" t="str">
        <f t="shared" ref="B34:C34" si="2">B21</f>
        <v>GS &lt; 50 kW</v>
      </c>
      <c r="C34" s="667" t="str">
        <f t="shared" si="2"/>
        <v>kWh</v>
      </c>
      <c r="D34" s="667"/>
      <c r="E34" s="281"/>
      <c r="F34" s="281"/>
      <c r="G34" s="281">
        <f t="shared" ref="G34:K34" si="3">ROUND(SUM(F21*G$18+G21*G$19)/12,4)</f>
        <v>1.6400000000000001E-2</v>
      </c>
      <c r="H34" s="281">
        <f t="shared" si="3"/>
        <v>1.6500000000000001E-2</v>
      </c>
      <c r="I34" s="281">
        <f t="shared" si="3"/>
        <v>1.72E-2</v>
      </c>
      <c r="J34" s="281">
        <f t="shared" si="3"/>
        <v>1.8100000000000002E-2</v>
      </c>
      <c r="K34" s="281">
        <f t="shared" si="3"/>
        <v>0</v>
      </c>
      <c r="L34" s="620"/>
    </row>
    <row r="35" spans="2:12" ht="19.5" customHeight="1">
      <c r="B35" s="283" t="str">
        <f t="shared" ref="B35:C35" si="4">B22</f>
        <v>GS 50 to 2,999 kW</v>
      </c>
      <c r="C35" s="667" t="str">
        <f t="shared" si="4"/>
        <v>kW</v>
      </c>
      <c r="D35" s="667"/>
      <c r="E35" s="281"/>
      <c r="F35" s="281"/>
      <c r="G35" s="281">
        <f t="shared" ref="G35:K35" si="5">ROUND(SUM(F22*G$18+G22*G$19)/12,4)</f>
        <v>2.0569999999999999</v>
      </c>
      <c r="H35" s="281">
        <f t="shared" si="5"/>
        <v>2.0708000000000002</v>
      </c>
      <c r="I35" s="281">
        <f t="shared" si="5"/>
        <v>2.2633000000000001</v>
      </c>
      <c r="J35" s="281">
        <f t="shared" si="5"/>
        <v>2.4836</v>
      </c>
      <c r="K35" s="281">
        <f t="shared" si="5"/>
        <v>0</v>
      </c>
      <c r="L35" s="620"/>
    </row>
    <row r="36" spans="2:12" ht="19.5" customHeight="1">
      <c r="B36" s="283" t="str">
        <f t="shared" ref="B36:C36" si="6">B23</f>
        <v>GS 3,000 to 4,999 kW</v>
      </c>
      <c r="C36" s="667" t="str">
        <f t="shared" si="6"/>
        <v>kW</v>
      </c>
      <c r="D36" s="667"/>
      <c r="E36" s="281"/>
      <c r="F36" s="281"/>
      <c r="G36" s="281">
        <f t="shared" ref="G36:K36" si="7">ROUND(SUM(F23*G$18+G23*G$19)/12,4)</f>
        <v>1.0931</v>
      </c>
      <c r="H36" s="281">
        <f t="shared" si="7"/>
        <v>1.0973999999999999</v>
      </c>
      <c r="I36" s="281">
        <f t="shared" si="7"/>
        <v>1.1244000000000001</v>
      </c>
      <c r="J36" s="281">
        <f t="shared" si="7"/>
        <v>1.1662999999999999</v>
      </c>
      <c r="K36" s="281">
        <f t="shared" si="7"/>
        <v>0</v>
      </c>
      <c r="L36" s="620"/>
    </row>
    <row r="37" spans="2:12" ht="19.5" customHeight="1">
      <c r="B37" s="283" t="str">
        <f t="shared" ref="B37:C37" si="8">B24</f>
        <v>Unmetered Scattered Load</v>
      </c>
      <c r="C37" s="667" t="str">
        <f t="shared" si="8"/>
        <v>kWh</v>
      </c>
      <c r="D37" s="667"/>
      <c r="E37" s="281"/>
      <c r="F37" s="281"/>
      <c r="G37" s="281">
        <f t="shared" ref="G37:K37" si="9">ROUND(SUM(F24*G$18+G24*G$19)/12,4)</f>
        <v>1.5900000000000001E-2</v>
      </c>
      <c r="H37" s="281">
        <f t="shared" si="9"/>
        <v>1.6E-2</v>
      </c>
      <c r="I37" s="281">
        <f t="shared" si="9"/>
        <v>1.4E-2</v>
      </c>
      <c r="J37" s="281">
        <f t="shared" si="9"/>
        <v>1.2E-2</v>
      </c>
      <c r="K37" s="281">
        <f t="shared" si="9"/>
        <v>0</v>
      </c>
      <c r="L37" s="620"/>
    </row>
    <row r="38" spans="2:12" ht="19.5" customHeight="1">
      <c r="B38" s="283" t="str">
        <f t="shared" ref="B38:C38" si="10">B25</f>
        <v>Sentinel Lighting</v>
      </c>
      <c r="C38" s="667" t="str">
        <f t="shared" si="10"/>
        <v>kW</v>
      </c>
      <c r="D38" s="667"/>
      <c r="E38" s="281"/>
      <c r="F38" s="281"/>
      <c r="G38" s="281">
        <f t="shared" ref="G38:K38" si="11">ROUND(SUM(F25*G$18+G25*G$19)/12,4)</f>
        <v>15.140599999999999</v>
      </c>
      <c r="H38" s="281">
        <f t="shared" si="11"/>
        <v>15.2128</v>
      </c>
      <c r="I38" s="281">
        <f t="shared" si="11"/>
        <v>15.8843</v>
      </c>
      <c r="J38" s="281">
        <f t="shared" si="11"/>
        <v>16.760000000000002</v>
      </c>
      <c r="K38" s="281">
        <f t="shared" si="11"/>
        <v>0</v>
      </c>
      <c r="L38" s="620"/>
    </row>
    <row r="39" spans="2:12" ht="19.5" customHeight="1">
      <c r="B39" s="283" t="str">
        <f t="shared" ref="B39:C40" si="12">B26</f>
        <v>Street Lighting</v>
      </c>
      <c r="C39" s="667" t="str">
        <f t="shared" si="12"/>
        <v>kW</v>
      </c>
      <c r="D39" s="667"/>
      <c r="E39" s="281"/>
      <c r="F39" s="281"/>
      <c r="G39" s="281">
        <f t="shared" ref="G39:K39" si="13">ROUND(SUM(F26*G$18+G26*G$19)/12,4)</f>
        <v>25.620799999999999</v>
      </c>
      <c r="H39" s="281">
        <f t="shared" si="13"/>
        <v>25.700900000000001</v>
      </c>
      <c r="I39" s="281">
        <f t="shared" si="13"/>
        <v>25.4754</v>
      </c>
      <c r="J39" s="281">
        <f t="shared" si="13"/>
        <v>25.5852</v>
      </c>
      <c r="K39" s="281">
        <f t="shared" si="13"/>
        <v>0</v>
      </c>
      <c r="L39" s="620"/>
    </row>
    <row r="40" spans="2:12" ht="19.5" hidden="1" customHeight="1">
      <c r="B40" s="284" t="str">
        <f t="shared" si="12"/>
        <v>"--Unused -- hide</v>
      </c>
      <c r="C40" s="668"/>
      <c r="D40" s="668"/>
      <c r="E40" s="285"/>
      <c r="F40" s="285"/>
      <c r="G40" s="285">
        <f t="shared" ref="G40:K40" si="14">ROUND(SUM(F27*G$18+G27*G$19)/12,4)</f>
        <v>0</v>
      </c>
      <c r="H40" s="285">
        <f t="shared" si="14"/>
        <v>0</v>
      </c>
      <c r="I40" s="285">
        <f t="shared" si="14"/>
        <v>0</v>
      </c>
      <c r="J40" s="285">
        <f t="shared" si="14"/>
        <v>0</v>
      </c>
      <c r="K40" s="286">
        <f t="shared" si="14"/>
        <v>0</v>
      </c>
    </row>
    <row r="41" spans="2:12">
      <c r="B41" s="615"/>
      <c r="C41" s="615"/>
      <c r="D41" s="615"/>
      <c r="E41" s="615"/>
      <c r="F41" s="615"/>
      <c r="G41" s="615"/>
      <c r="H41" s="615"/>
      <c r="I41" s="615"/>
      <c r="J41" s="615"/>
      <c r="K41" s="615"/>
    </row>
    <row r="42" spans="2:12">
      <c r="B42" s="237" t="s">
        <v>516</v>
      </c>
      <c r="C42" s="8" t="s">
        <v>527</v>
      </c>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30"/>
  <sheetViews>
    <sheetView showZeros="0" topLeftCell="A275" zoomScale="90" zoomScaleNormal="90" zoomScaleSheetLayoutView="80" zoomScalePageLayoutView="90" workbookViewId="0">
      <selection activeCell="G331" sqref="G331"/>
    </sheetView>
  </sheetViews>
  <sheetFormatPr defaultColWidth="8.85546875" defaultRowHeight="15.75" outlineLevelRow="1"/>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4" width="12.7109375" style="26" customWidth="1"/>
    <col min="15" max="15" width="12.7109375" style="26" hidden="1" customWidth="1"/>
    <col min="16" max="16" width="12.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8.85546875" style="26"/>
    <col min="29" max="29" width="6.42578125" style="26" bestFit="1" customWidth="1"/>
    <col min="30" max="16384" width="8.85546875" style="26"/>
  </cols>
  <sheetData>
    <row r="1" spans="1:16" ht="164.25" customHeight="1"/>
    <row r="2" spans="1:16" ht="23.25" customHeight="1"/>
    <row r="3" spans="1:16" ht="20.25">
      <c r="A3" s="63"/>
      <c r="B3" s="657" t="s">
        <v>346</v>
      </c>
      <c r="C3" s="657"/>
      <c r="D3" s="657"/>
      <c r="E3" s="657"/>
      <c r="F3" s="657"/>
      <c r="G3" s="657"/>
      <c r="H3" s="657"/>
      <c r="I3" s="657"/>
      <c r="J3" s="657"/>
      <c r="K3" s="657"/>
      <c r="L3" s="657"/>
      <c r="M3" s="657"/>
      <c r="N3" s="657"/>
      <c r="O3" s="657"/>
      <c r="P3" s="657"/>
    </row>
    <row r="4" spans="1:16" ht="18.75" customHeight="1" outlineLevel="1">
      <c r="A4" s="63"/>
      <c r="B4" s="126"/>
      <c r="C4" s="229"/>
      <c r="D4" s="361"/>
      <c r="E4" s="229"/>
      <c r="F4" s="126"/>
      <c r="G4" s="126"/>
      <c r="H4" s="126"/>
      <c r="I4" s="126"/>
      <c r="J4" s="126"/>
      <c r="K4" s="126"/>
      <c r="L4" s="126"/>
      <c r="M4" s="126"/>
      <c r="N4" s="126"/>
      <c r="O4" s="126"/>
      <c r="P4" s="126"/>
    </row>
    <row r="5" spans="1:16" outlineLevel="1">
      <c r="A5" s="63"/>
      <c r="C5" s="359" t="s">
        <v>395</v>
      </c>
      <c r="D5" s="362" t="s">
        <v>410</v>
      </c>
      <c r="E5" s="297"/>
    </row>
    <row r="6" spans="1:16" outlineLevel="1">
      <c r="A6" s="63"/>
      <c r="C6" s="297"/>
      <c r="D6" s="362" t="s">
        <v>480</v>
      </c>
      <c r="E6" s="297"/>
    </row>
    <row r="7" spans="1:16" s="65" customFormat="1" ht="15" outlineLevel="1">
      <c r="A7" s="125"/>
      <c r="B7" s="68"/>
      <c r="C7" s="69"/>
      <c r="D7" s="362" t="s">
        <v>347</v>
      </c>
      <c r="E7" s="363"/>
    </row>
    <row r="8" spans="1:16" outlineLevel="1">
      <c r="A8" s="63"/>
      <c r="C8" s="26"/>
      <c r="D8" s="165" t="s">
        <v>354</v>
      </c>
    </row>
    <row r="9" spans="1:16" s="65" customFormat="1" ht="15" outlineLevel="1">
      <c r="A9" s="125"/>
      <c r="B9" s="68"/>
      <c r="C9" s="68"/>
      <c r="D9" s="165"/>
      <c r="E9" s="68"/>
    </row>
    <row r="10" spans="1:16" outlineLevel="1">
      <c r="A10" s="63"/>
      <c r="C10" s="25"/>
      <c r="D10" s="165" t="s">
        <v>352</v>
      </c>
    </row>
    <row r="11" spans="1:16" outlineLevel="1">
      <c r="A11" s="63"/>
      <c r="C11" s="25"/>
      <c r="D11" s="165" t="s">
        <v>353</v>
      </c>
    </row>
    <row r="12" spans="1:16" outlineLevel="1">
      <c r="A12" s="63"/>
      <c r="C12" s="664" t="s">
        <v>333</v>
      </c>
      <c r="D12" s="164"/>
      <c r="E12" s="47"/>
    </row>
    <row r="13" spans="1:16" outlineLevel="1">
      <c r="A13" s="63"/>
      <c r="C13" s="664"/>
      <c r="D13" s="674" t="s">
        <v>359</v>
      </c>
      <c r="E13" s="674"/>
    </row>
    <row r="14" spans="1:16" outlineLevel="1">
      <c r="A14" s="63"/>
      <c r="C14" s="664"/>
      <c r="D14" s="675" t="s">
        <v>334</v>
      </c>
      <c r="E14" s="675"/>
    </row>
    <row r="15" spans="1:16" outlineLevel="1">
      <c r="A15" s="63"/>
      <c r="C15" s="83"/>
      <c r="D15" s="68"/>
      <c r="E15" s="47"/>
    </row>
    <row r="16" spans="1:16">
      <c r="A16" s="63"/>
      <c r="C16" s="83"/>
      <c r="D16" s="248"/>
      <c r="E16" s="47"/>
    </row>
    <row r="17" spans="1:17">
      <c r="B17" s="690" t="s">
        <v>348</v>
      </c>
      <c r="C17" s="690"/>
      <c r="D17" s="690"/>
      <c r="E17" s="690"/>
      <c r="F17" s="690"/>
      <c r="G17" s="690"/>
      <c r="H17" s="690"/>
      <c r="I17" s="690"/>
      <c r="J17" s="690"/>
      <c r="K17" s="690"/>
      <c r="L17" s="690"/>
      <c r="M17" s="690"/>
      <c r="N17" s="690"/>
      <c r="O17" s="690"/>
      <c r="P17" s="690"/>
    </row>
    <row r="18" spans="1:17" ht="18.75">
      <c r="B18" s="19"/>
      <c r="C18" s="20"/>
      <c r="D18" s="19"/>
      <c r="E18" s="19"/>
      <c r="F18" s="19"/>
      <c r="G18" s="19"/>
      <c r="H18" s="19"/>
      <c r="I18" s="19"/>
      <c r="J18" s="19"/>
      <c r="K18" s="19"/>
      <c r="L18" s="19"/>
      <c r="M18" s="19"/>
      <c r="N18" s="19"/>
      <c r="O18" s="19"/>
      <c r="P18" s="19"/>
    </row>
    <row r="19" spans="1:17" s="27" customFormat="1" ht="50.25" customHeight="1">
      <c r="A19" s="45"/>
      <c r="B19" s="677" t="s">
        <v>59</v>
      </c>
      <c r="C19" s="679" t="s">
        <v>0</v>
      </c>
      <c r="D19" s="679" t="s">
        <v>45</v>
      </c>
      <c r="E19" s="679" t="s">
        <v>202</v>
      </c>
      <c r="F19" s="266" t="s">
        <v>46</v>
      </c>
      <c r="G19" s="266" t="s">
        <v>199</v>
      </c>
      <c r="H19" s="687" t="s">
        <v>60</v>
      </c>
      <c r="I19" s="688"/>
      <c r="J19" s="688"/>
      <c r="K19" s="688"/>
      <c r="L19" s="688"/>
      <c r="M19" s="688"/>
      <c r="N19" s="688"/>
      <c r="O19" s="688"/>
      <c r="P19" s="689"/>
      <c r="Q19" s="4"/>
    </row>
    <row r="20" spans="1:17" s="27" customFormat="1" ht="43.5" customHeight="1">
      <c r="A20" s="265"/>
      <c r="B20" s="678"/>
      <c r="C20" s="686"/>
      <c r="D20" s="686"/>
      <c r="E20" s="686"/>
      <c r="F20" s="210" t="s">
        <v>47</v>
      </c>
      <c r="G20" s="210" t="s">
        <v>48</v>
      </c>
      <c r="H20" s="210" t="str">
        <f>'1.  LRAMVA Summary'!C21</f>
        <v>Residential</v>
      </c>
      <c r="I20" s="210" t="str">
        <f>'1.  LRAMVA Summary'!D21</f>
        <v>GS &lt; 50 kW</v>
      </c>
      <c r="J20" s="210" t="str">
        <f>'1.  LRAMVA Summary'!E21</f>
        <v>GS 50 to 2,999 kW</v>
      </c>
      <c r="K20" s="210" t="str">
        <f>'1.  LRAMVA Summary'!F21</f>
        <v>GS 3,000 to 4,999 kW</v>
      </c>
      <c r="L20" s="210" t="str">
        <f>'1.  LRAMVA Summary'!G21</f>
        <v>Unmetered Scattered Load</v>
      </c>
      <c r="M20" s="210" t="str">
        <f>'1.  LRAMVA Summary'!H21</f>
        <v>Sentinel Lighting</v>
      </c>
      <c r="N20" s="210" t="str">
        <f>'1.  LRAMVA Summary'!I21</f>
        <v>Street Lighting</v>
      </c>
      <c r="O20" s="210" t="str">
        <f>'1.  LRAMVA Summary'!J21</f>
        <v>"--Unused -- hide</v>
      </c>
      <c r="P20" s="267" t="str">
        <f>'1.  LRAMVA Summary'!K21</f>
        <v>Total</v>
      </c>
      <c r="Q20" s="4"/>
    </row>
    <row r="21" spans="1:17" s="21" customFormat="1" ht="21" customHeight="1" outlineLevel="1">
      <c r="A21" s="692">
        <v>2011</v>
      </c>
      <c r="B21" s="242"/>
      <c r="C21" s="685" t="s">
        <v>1</v>
      </c>
      <c r="D21" s="685"/>
      <c r="E21" s="243"/>
      <c r="F21" s="244"/>
      <c r="G21" s="244"/>
      <c r="H21" s="244"/>
      <c r="I21" s="244"/>
      <c r="J21" s="244"/>
      <c r="K21" s="244"/>
      <c r="L21" s="244"/>
      <c r="M21" s="244"/>
      <c r="N21" s="244"/>
      <c r="O21" s="244"/>
      <c r="P21" s="245"/>
      <c r="Q21" s="137"/>
    </row>
    <row r="22" spans="1:17" s="27" customFormat="1" ht="14.25" outlineLevel="1">
      <c r="A22" s="692"/>
      <c r="B22" s="268">
        <v>1</v>
      </c>
      <c r="C22" s="249" t="s">
        <v>2</v>
      </c>
      <c r="D22" s="247" t="s">
        <v>34</v>
      </c>
      <c r="E22" s="247">
        <v>12</v>
      </c>
      <c r="F22" s="290">
        <v>15.538079990459995</v>
      </c>
      <c r="G22" s="290">
        <v>106704.81344451335</v>
      </c>
      <c r="H22" s="289">
        <v>1</v>
      </c>
      <c r="I22" s="289">
        <v>0</v>
      </c>
      <c r="J22" s="289">
        <v>0</v>
      </c>
      <c r="K22" s="289">
        <v>0</v>
      </c>
      <c r="L22" s="289">
        <v>0</v>
      </c>
      <c r="M22" s="289">
        <v>0</v>
      </c>
      <c r="N22" s="289">
        <v>0</v>
      </c>
      <c r="O22" s="289">
        <v>0</v>
      </c>
      <c r="P22" s="246">
        <f>SUM(H22:O22)</f>
        <v>1</v>
      </c>
      <c r="Q22" s="4"/>
    </row>
    <row r="23" spans="1:17" s="27" customFormat="1" ht="14.25" outlineLevel="1">
      <c r="A23" s="692"/>
      <c r="B23" s="268">
        <v>2</v>
      </c>
      <c r="C23" s="249" t="s">
        <v>3</v>
      </c>
      <c r="D23" s="247" t="s">
        <v>34</v>
      </c>
      <c r="E23" s="247">
        <v>12</v>
      </c>
      <c r="F23" s="253">
        <v>2.5844651019112206</v>
      </c>
      <c r="G23" s="290">
        <v>4046.7907624652971</v>
      </c>
      <c r="H23" s="289">
        <v>1</v>
      </c>
      <c r="I23" s="289">
        <v>0</v>
      </c>
      <c r="J23" s="289">
        <v>0</v>
      </c>
      <c r="K23" s="289">
        <v>0</v>
      </c>
      <c r="L23" s="289">
        <v>0</v>
      </c>
      <c r="M23" s="289">
        <v>0</v>
      </c>
      <c r="N23" s="289">
        <v>0</v>
      </c>
      <c r="O23" s="289">
        <v>0</v>
      </c>
      <c r="P23" s="246">
        <f t="shared" ref="P23:P29" si="0">SUM(H23:O23)</f>
        <v>1</v>
      </c>
      <c r="Q23" s="4"/>
    </row>
    <row r="24" spans="1:17" s="27" customFormat="1" ht="14.25" outlineLevel="1">
      <c r="A24" s="692"/>
      <c r="B24" s="268">
        <v>3</v>
      </c>
      <c r="C24" s="249" t="s">
        <v>4</v>
      </c>
      <c r="D24" s="247" t="s">
        <v>34</v>
      </c>
      <c r="E24" s="247">
        <v>12</v>
      </c>
      <c r="F24" s="253">
        <v>66.55057013533029</v>
      </c>
      <c r="G24" s="290">
        <v>133751.57913522908</v>
      </c>
      <c r="H24" s="289">
        <v>1</v>
      </c>
      <c r="I24" s="289">
        <v>0</v>
      </c>
      <c r="J24" s="289">
        <v>0</v>
      </c>
      <c r="K24" s="289">
        <v>0</v>
      </c>
      <c r="L24" s="289">
        <v>0</v>
      </c>
      <c r="M24" s="289">
        <v>0</v>
      </c>
      <c r="N24" s="289">
        <v>0</v>
      </c>
      <c r="O24" s="289">
        <v>0</v>
      </c>
      <c r="P24" s="246">
        <f t="shared" si="0"/>
        <v>1</v>
      </c>
      <c r="Q24" s="4"/>
    </row>
    <row r="25" spans="1:17" s="27" customFormat="1" ht="14.25" outlineLevel="1">
      <c r="A25" s="692"/>
      <c r="B25" s="268">
        <v>4</v>
      </c>
      <c r="C25" s="249" t="s">
        <v>5</v>
      </c>
      <c r="D25" s="247" t="s">
        <v>34</v>
      </c>
      <c r="E25" s="247">
        <v>12</v>
      </c>
      <c r="F25" s="253">
        <v>7.6214403082804312</v>
      </c>
      <c r="G25" s="290">
        <v>132210.37050329309</v>
      </c>
      <c r="H25" s="289">
        <v>1</v>
      </c>
      <c r="I25" s="289">
        <v>0</v>
      </c>
      <c r="J25" s="289">
        <v>0</v>
      </c>
      <c r="K25" s="289">
        <v>0</v>
      </c>
      <c r="L25" s="289">
        <v>0</v>
      </c>
      <c r="M25" s="289">
        <v>0</v>
      </c>
      <c r="N25" s="289">
        <v>0</v>
      </c>
      <c r="O25" s="289">
        <v>0</v>
      </c>
      <c r="P25" s="246">
        <f t="shared" si="0"/>
        <v>1</v>
      </c>
      <c r="Q25" s="4"/>
    </row>
    <row r="26" spans="1:17" s="27" customFormat="1" ht="14.25" outlineLevel="1">
      <c r="A26" s="692"/>
      <c r="B26" s="268">
        <v>5</v>
      </c>
      <c r="C26" s="249" t="s">
        <v>6</v>
      </c>
      <c r="D26" s="247" t="s">
        <v>34</v>
      </c>
      <c r="E26" s="247">
        <v>12</v>
      </c>
      <c r="F26" s="253">
        <v>8.9669433648911383</v>
      </c>
      <c r="G26" s="290">
        <v>156716.7398730226</v>
      </c>
      <c r="H26" s="289">
        <v>1</v>
      </c>
      <c r="I26" s="289">
        <v>0</v>
      </c>
      <c r="J26" s="289">
        <v>0</v>
      </c>
      <c r="K26" s="289">
        <v>0</v>
      </c>
      <c r="L26" s="289">
        <v>0</v>
      </c>
      <c r="M26" s="289">
        <v>0</v>
      </c>
      <c r="N26" s="289">
        <v>0</v>
      </c>
      <c r="O26" s="289">
        <v>0</v>
      </c>
      <c r="P26" s="246">
        <f t="shared" si="0"/>
        <v>1</v>
      </c>
      <c r="Q26" s="4"/>
    </row>
    <row r="27" spans="1:17" s="27" customFormat="1" ht="14.25" outlineLevel="1">
      <c r="A27" s="692"/>
      <c r="B27" s="268">
        <v>6</v>
      </c>
      <c r="C27" s="249" t="s">
        <v>7</v>
      </c>
      <c r="D27" s="247" t="s">
        <v>34</v>
      </c>
      <c r="E27" s="247">
        <v>12</v>
      </c>
      <c r="F27" s="253">
        <v>0</v>
      </c>
      <c r="G27" s="290">
        <v>0</v>
      </c>
      <c r="H27" s="289">
        <v>1</v>
      </c>
      <c r="I27" s="289">
        <v>0</v>
      </c>
      <c r="J27" s="289">
        <v>0</v>
      </c>
      <c r="K27" s="289">
        <v>0</v>
      </c>
      <c r="L27" s="289">
        <v>0</v>
      </c>
      <c r="M27" s="289">
        <v>0</v>
      </c>
      <c r="N27" s="289">
        <v>0</v>
      </c>
      <c r="O27" s="289">
        <v>0</v>
      </c>
      <c r="P27" s="246">
        <f t="shared" si="0"/>
        <v>1</v>
      </c>
      <c r="Q27" s="4"/>
    </row>
    <row r="28" spans="1:17" s="27" customFormat="1" ht="14.25" outlineLevel="1">
      <c r="A28" s="692"/>
      <c r="B28" s="268">
        <v>7</v>
      </c>
      <c r="C28" s="249" t="s">
        <v>61</v>
      </c>
      <c r="D28" s="247" t="s">
        <v>34</v>
      </c>
      <c r="E28" s="247">
        <v>0</v>
      </c>
      <c r="F28" s="253">
        <v>0</v>
      </c>
      <c r="G28" s="290">
        <v>0</v>
      </c>
      <c r="H28" s="289">
        <v>1</v>
      </c>
      <c r="I28" s="289">
        <v>0</v>
      </c>
      <c r="J28" s="289">
        <v>0</v>
      </c>
      <c r="K28" s="289">
        <v>0</v>
      </c>
      <c r="L28" s="289">
        <v>0</v>
      </c>
      <c r="M28" s="289">
        <v>0</v>
      </c>
      <c r="N28" s="289">
        <v>0</v>
      </c>
      <c r="O28" s="289">
        <v>0</v>
      </c>
      <c r="P28" s="246">
        <f t="shared" si="0"/>
        <v>1</v>
      </c>
      <c r="Q28" s="4"/>
    </row>
    <row r="29" spans="1:17" s="27" customFormat="1" ht="14.25" outlineLevel="1">
      <c r="A29" s="692"/>
      <c r="B29" s="268">
        <v>8</v>
      </c>
      <c r="C29" s="249" t="s">
        <v>8</v>
      </c>
      <c r="D29" s="247" t="s">
        <v>34</v>
      </c>
      <c r="E29" s="247">
        <v>12</v>
      </c>
      <c r="F29" s="253">
        <v>0</v>
      </c>
      <c r="G29" s="290">
        <v>0</v>
      </c>
      <c r="H29" s="289">
        <v>1</v>
      </c>
      <c r="I29" s="289">
        <v>0</v>
      </c>
      <c r="J29" s="289">
        <v>0</v>
      </c>
      <c r="K29" s="289">
        <v>0</v>
      </c>
      <c r="L29" s="289">
        <v>0</v>
      </c>
      <c r="M29" s="289">
        <v>0</v>
      </c>
      <c r="N29" s="289">
        <v>0</v>
      </c>
      <c r="O29" s="289">
        <v>0</v>
      </c>
      <c r="P29" s="246">
        <f t="shared" si="0"/>
        <v>1</v>
      </c>
      <c r="Q29" s="4"/>
    </row>
    <row r="30" spans="1:17" s="27" customFormat="1" ht="15" outlineLevel="1">
      <c r="A30" s="692"/>
      <c r="B30" s="268"/>
      <c r="C30" s="487" t="s">
        <v>250</v>
      </c>
      <c r="D30" s="247" t="s">
        <v>249</v>
      </c>
      <c r="E30" s="247">
        <v>12</v>
      </c>
      <c r="F30" s="253">
        <v>-14.227</v>
      </c>
      <c r="G30" s="290">
        <v>-16562.871999999996</v>
      </c>
      <c r="H30" s="287">
        <v>1</v>
      </c>
      <c r="I30" s="287">
        <v>0</v>
      </c>
      <c r="J30" s="287">
        <v>0</v>
      </c>
      <c r="K30" s="287">
        <v>0</v>
      </c>
      <c r="L30" s="287">
        <v>0</v>
      </c>
      <c r="M30" s="287">
        <v>0</v>
      </c>
      <c r="N30" s="287">
        <v>0</v>
      </c>
      <c r="O30" s="287">
        <v>0</v>
      </c>
      <c r="P30" s="246"/>
      <c r="Q30" s="4"/>
    </row>
    <row r="31" spans="1:17" s="27" customFormat="1" ht="15" hidden="1" outlineLevel="1">
      <c r="A31" s="692"/>
      <c r="B31" s="268"/>
      <c r="C31" s="682"/>
      <c r="D31" s="682"/>
      <c r="E31" s="262"/>
      <c r="F31" s="253"/>
      <c r="G31" s="253"/>
      <c r="H31" s="287"/>
      <c r="I31" s="288"/>
      <c r="J31" s="288"/>
      <c r="K31" s="288"/>
      <c r="L31" s="288"/>
      <c r="M31" s="288"/>
      <c r="N31" s="288"/>
      <c r="O31" s="288"/>
      <c r="P31" s="246"/>
      <c r="Q31" s="4"/>
    </row>
    <row r="32" spans="1:17" s="27" customFormat="1" ht="15" hidden="1" outlineLevel="1">
      <c r="A32" s="692"/>
      <c r="B32" s="268"/>
      <c r="C32" s="682"/>
      <c r="D32" s="682"/>
      <c r="E32" s="262"/>
      <c r="F32" s="291"/>
      <c r="G32" s="291"/>
      <c r="H32" s="287"/>
      <c r="I32" s="288"/>
      <c r="J32" s="288"/>
      <c r="K32" s="288"/>
      <c r="L32" s="288"/>
      <c r="M32" s="288"/>
      <c r="N32" s="288"/>
      <c r="O32" s="288"/>
      <c r="P32" s="246"/>
      <c r="Q32" s="4"/>
    </row>
    <row r="33" spans="1:19" s="21" customFormat="1" ht="20.25" customHeight="1" outlineLevel="1">
      <c r="A33" s="692"/>
      <c r="B33" s="242"/>
      <c r="C33" s="685" t="s">
        <v>9</v>
      </c>
      <c r="D33" s="685"/>
      <c r="E33" s="243"/>
      <c r="F33" s="244"/>
      <c r="G33" s="244"/>
      <c r="H33" s="244"/>
      <c r="I33" s="244"/>
      <c r="J33" s="244"/>
      <c r="K33" s="244"/>
      <c r="L33" s="244"/>
      <c r="M33" s="244"/>
      <c r="N33" s="244"/>
      <c r="O33" s="244"/>
      <c r="P33" s="245"/>
      <c r="Q33" s="137"/>
      <c r="R33" s="27"/>
      <c r="S33" s="27"/>
    </row>
    <row r="34" spans="1:19" s="27" customFormat="1" ht="14.25" outlineLevel="1">
      <c r="A34" s="692"/>
      <c r="B34" s="146">
        <v>9</v>
      </c>
      <c r="C34" s="251" t="s">
        <v>27</v>
      </c>
      <c r="D34" s="247" t="s">
        <v>34</v>
      </c>
      <c r="E34" s="247">
        <v>12</v>
      </c>
      <c r="F34" s="290">
        <v>118.06418253853093</v>
      </c>
      <c r="G34" s="290">
        <v>559325.00425392983</v>
      </c>
      <c r="H34" s="287">
        <v>0</v>
      </c>
      <c r="I34" s="289">
        <v>0.2</v>
      </c>
      <c r="J34" s="289">
        <v>0.8</v>
      </c>
      <c r="K34" s="289">
        <v>0</v>
      </c>
      <c r="L34" s="288">
        <v>0</v>
      </c>
      <c r="M34" s="288">
        <v>0</v>
      </c>
      <c r="N34" s="288">
        <v>0</v>
      </c>
      <c r="O34" s="288">
        <v>0</v>
      </c>
      <c r="P34" s="246">
        <f t="shared" ref="P34:P40" si="1">SUM(H34:O34)</f>
        <v>1</v>
      </c>
      <c r="Q34" s="4"/>
    </row>
    <row r="35" spans="1:19" s="27" customFormat="1" ht="14.25" outlineLevel="1">
      <c r="A35" s="692"/>
      <c r="B35" s="146">
        <v>10</v>
      </c>
      <c r="C35" s="249" t="s">
        <v>25</v>
      </c>
      <c r="D35" s="247" t="s">
        <v>34</v>
      </c>
      <c r="E35" s="247">
        <v>12</v>
      </c>
      <c r="F35" s="253">
        <v>206.70082639773267</v>
      </c>
      <c r="G35" s="253">
        <v>541232.55187168275</v>
      </c>
      <c r="H35" s="287">
        <v>0</v>
      </c>
      <c r="I35" s="289">
        <v>1</v>
      </c>
      <c r="J35" s="289">
        <v>0</v>
      </c>
      <c r="K35" s="289">
        <v>0</v>
      </c>
      <c r="L35" s="288">
        <v>0</v>
      </c>
      <c r="M35" s="288">
        <v>0</v>
      </c>
      <c r="N35" s="288">
        <v>0</v>
      </c>
      <c r="O35" s="288">
        <v>0</v>
      </c>
      <c r="P35" s="246">
        <f t="shared" si="1"/>
        <v>1</v>
      </c>
      <c r="Q35" s="4"/>
    </row>
    <row r="36" spans="1:19" s="27" customFormat="1" ht="15" customHeight="1" outlineLevel="1">
      <c r="A36" s="692"/>
      <c r="B36" s="146">
        <v>11</v>
      </c>
      <c r="C36" s="249" t="s">
        <v>28</v>
      </c>
      <c r="D36" s="247" t="s">
        <v>34</v>
      </c>
      <c r="E36" s="252">
        <v>3</v>
      </c>
      <c r="F36" s="253">
        <v>0</v>
      </c>
      <c r="G36" s="253">
        <v>0</v>
      </c>
      <c r="H36" s="287">
        <v>0</v>
      </c>
      <c r="I36" s="289">
        <v>0</v>
      </c>
      <c r="J36" s="289">
        <v>0</v>
      </c>
      <c r="K36" s="289">
        <v>0</v>
      </c>
      <c r="L36" s="288">
        <v>0</v>
      </c>
      <c r="M36" s="288">
        <v>0</v>
      </c>
      <c r="N36" s="288">
        <v>0</v>
      </c>
      <c r="O36" s="288">
        <v>0</v>
      </c>
      <c r="P36" s="246">
        <f t="shared" si="1"/>
        <v>0</v>
      </c>
      <c r="Q36" s="4"/>
    </row>
    <row r="37" spans="1:19" s="27" customFormat="1" ht="14.25" outlineLevel="1">
      <c r="A37" s="692"/>
      <c r="B37" s="146">
        <v>12</v>
      </c>
      <c r="C37" s="249" t="s">
        <v>29</v>
      </c>
      <c r="D37" s="247" t="s">
        <v>34</v>
      </c>
      <c r="E37" s="247">
        <v>12</v>
      </c>
      <c r="F37" s="253">
        <v>0</v>
      </c>
      <c r="G37" s="253">
        <v>0</v>
      </c>
      <c r="H37" s="287">
        <v>0</v>
      </c>
      <c r="I37" s="289">
        <v>0</v>
      </c>
      <c r="J37" s="289">
        <v>0</v>
      </c>
      <c r="K37" s="289">
        <v>0</v>
      </c>
      <c r="L37" s="288">
        <v>0</v>
      </c>
      <c r="M37" s="288">
        <v>0</v>
      </c>
      <c r="N37" s="288">
        <v>0</v>
      </c>
      <c r="O37" s="288">
        <v>0</v>
      </c>
      <c r="P37" s="246">
        <f t="shared" si="1"/>
        <v>0</v>
      </c>
      <c r="Q37" s="4"/>
    </row>
    <row r="38" spans="1:19" s="27" customFormat="1" ht="14.25" outlineLevel="1">
      <c r="A38" s="692"/>
      <c r="B38" s="146">
        <v>13</v>
      </c>
      <c r="C38" s="249" t="s">
        <v>23</v>
      </c>
      <c r="D38" s="247" t="s">
        <v>34</v>
      </c>
      <c r="E38" s="247">
        <v>12</v>
      </c>
      <c r="F38" s="253">
        <v>0</v>
      </c>
      <c r="G38" s="253">
        <v>0</v>
      </c>
      <c r="H38" s="287">
        <v>0</v>
      </c>
      <c r="I38" s="289">
        <v>0</v>
      </c>
      <c r="J38" s="289">
        <v>1</v>
      </c>
      <c r="K38" s="289">
        <v>0</v>
      </c>
      <c r="L38" s="288">
        <v>0</v>
      </c>
      <c r="M38" s="288">
        <v>0</v>
      </c>
      <c r="N38" s="288">
        <v>0</v>
      </c>
      <c r="O38" s="288">
        <v>0</v>
      </c>
      <c r="P38" s="246">
        <f t="shared" si="1"/>
        <v>1</v>
      </c>
      <c r="Q38" s="4"/>
    </row>
    <row r="39" spans="1:19" s="27" customFormat="1" ht="28.5" outlineLevel="1">
      <c r="A39" s="692"/>
      <c r="B39" s="146">
        <v>14</v>
      </c>
      <c r="C39" s="249" t="s">
        <v>62</v>
      </c>
      <c r="D39" s="247" t="s">
        <v>34</v>
      </c>
      <c r="E39" s="247">
        <v>0</v>
      </c>
      <c r="F39" s="253">
        <v>0</v>
      </c>
      <c r="G39" s="253">
        <v>0</v>
      </c>
      <c r="H39" s="287">
        <v>0</v>
      </c>
      <c r="I39" s="289">
        <v>0</v>
      </c>
      <c r="J39" s="289">
        <v>0</v>
      </c>
      <c r="K39" s="289">
        <v>0</v>
      </c>
      <c r="L39" s="288">
        <v>0</v>
      </c>
      <c r="M39" s="288">
        <v>0</v>
      </c>
      <c r="N39" s="288">
        <v>0</v>
      </c>
      <c r="O39" s="288">
        <v>0</v>
      </c>
      <c r="P39" s="246">
        <f t="shared" si="1"/>
        <v>0</v>
      </c>
      <c r="Q39" s="4"/>
    </row>
    <row r="40" spans="1:19" s="27" customFormat="1" ht="14.25" outlineLevel="1">
      <c r="A40" s="692"/>
      <c r="B40" s="268">
        <v>15</v>
      </c>
      <c r="C40" s="249" t="s">
        <v>10</v>
      </c>
      <c r="D40" s="247" t="s">
        <v>34</v>
      </c>
      <c r="E40" s="247">
        <v>0</v>
      </c>
      <c r="F40" s="253">
        <v>455.08199999999999</v>
      </c>
      <c r="G40" s="253">
        <v>17767.759999999998</v>
      </c>
      <c r="H40" s="287">
        <v>0</v>
      </c>
      <c r="I40" s="289">
        <v>0</v>
      </c>
      <c r="J40" s="289">
        <v>0</v>
      </c>
      <c r="K40" s="289">
        <v>0</v>
      </c>
      <c r="L40" s="288">
        <v>0</v>
      </c>
      <c r="M40" s="288">
        <v>0</v>
      </c>
      <c r="N40" s="288">
        <v>0</v>
      </c>
      <c r="O40" s="288">
        <v>0</v>
      </c>
      <c r="P40" s="246">
        <f t="shared" si="1"/>
        <v>0</v>
      </c>
      <c r="Q40" s="4"/>
    </row>
    <row r="41" spans="1:19" s="27" customFormat="1" ht="15" outlineLevel="1">
      <c r="A41" s="692"/>
      <c r="B41" s="268"/>
      <c r="C41" s="250" t="s">
        <v>250</v>
      </c>
      <c r="D41" s="247" t="s">
        <v>249</v>
      </c>
      <c r="E41" s="247">
        <v>12</v>
      </c>
      <c r="F41" s="253">
        <v>77.245775225443197</v>
      </c>
      <c r="G41" s="253">
        <v>300920.06</v>
      </c>
      <c r="H41" s="287">
        <v>0</v>
      </c>
      <c r="I41" s="287">
        <v>0.24440598941792052</v>
      </c>
      <c r="J41" s="287">
        <v>0.72900524411974543</v>
      </c>
      <c r="K41" s="287">
        <v>0</v>
      </c>
      <c r="L41" s="287">
        <v>0</v>
      </c>
      <c r="M41" s="287">
        <v>0</v>
      </c>
      <c r="N41" s="287">
        <v>0</v>
      </c>
      <c r="O41" s="287">
        <v>0</v>
      </c>
      <c r="P41" s="246"/>
      <c r="Q41" s="4"/>
    </row>
    <row r="42" spans="1:19" s="27" customFormat="1" ht="15" hidden="1" outlineLevel="1">
      <c r="A42" s="692"/>
      <c r="B42" s="268"/>
      <c r="C42" s="682"/>
      <c r="D42" s="682"/>
      <c r="E42" s="262"/>
      <c r="F42" s="253"/>
      <c r="G42" s="253"/>
      <c r="H42" s="287"/>
      <c r="I42" s="288"/>
      <c r="J42" s="288"/>
      <c r="K42" s="288"/>
      <c r="L42" s="288"/>
      <c r="M42" s="288"/>
      <c r="N42" s="288"/>
      <c r="O42" s="288"/>
      <c r="P42" s="246"/>
      <c r="Q42" s="4"/>
    </row>
    <row r="43" spans="1:19" s="27" customFormat="1" ht="15" hidden="1" outlineLevel="1">
      <c r="A43" s="692"/>
      <c r="B43" s="268"/>
      <c r="C43" s="682"/>
      <c r="D43" s="682"/>
      <c r="E43" s="262"/>
      <c r="F43" s="291"/>
      <c r="G43" s="291"/>
      <c r="H43" s="287"/>
      <c r="I43" s="288"/>
      <c r="J43" s="288"/>
      <c r="K43" s="288"/>
      <c r="L43" s="288"/>
      <c r="M43" s="288"/>
      <c r="N43" s="288"/>
      <c r="O43" s="288"/>
      <c r="P43" s="246"/>
      <c r="Q43" s="4"/>
    </row>
    <row r="44" spans="1:19" s="21" customFormat="1" ht="18" customHeight="1" outlineLevel="1">
      <c r="A44" s="692"/>
      <c r="B44" s="242"/>
      <c r="C44" s="685" t="s">
        <v>11</v>
      </c>
      <c r="D44" s="685"/>
      <c r="E44" s="243"/>
      <c r="F44" s="244"/>
      <c r="G44" s="244"/>
      <c r="H44" s="244"/>
      <c r="I44" s="244"/>
      <c r="J44" s="244"/>
      <c r="K44" s="244"/>
      <c r="L44" s="244"/>
      <c r="M44" s="244"/>
      <c r="N44" s="244"/>
      <c r="O44" s="244"/>
      <c r="P44" s="245"/>
      <c r="Q44" s="137"/>
    </row>
    <row r="45" spans="1:19" s="27" customFormat="1" ht="14.25" outlineLevel="1">
      <c r="A45" s="692"/>
      <c r="B45" s="146">
        <v>16</v>
      </c>
      <c r="C45" s="249" t="s">
        <v>12</v>
      </c>
      <c r="D45" s="247" t="s">
        <v>34</v>
      </c>
      <c r="E45" s="247">
        <v>12</v>
      </c>
      <c r="F45" s="290">
        <v>0</v>
      </c>
      <c r="G45" s="290">
        <v>0</v>
      </c>
      <c r="H45" s="287">
        <v>0</v>
      </c>
      <c r="I45" s="287">
        <v>0</v>
      </c>
      <c r="J45" s="287">
        <v>0</v>
      </c>
      <c r="K45" s="287">
        <v>0</v>
      </c>
      <c r="L45" s="287">
        <v>0</v>
      </c>
      <c r="M45" s="287">
        <v>0</v>
      </c>
      <c r="N45" s="287">
        <v>0</v>
      </c>
      <c r="O45" s="287">
        <v>0</v>
      </c>
      <c r="P45" s="246">
        <f t="shared" ref="P45:P49" si="2">SUM(H45:O45)</f>
        <v>0</v>
      </c>
      <c r="Q45" s="4"/>
    </row>
    <row r="46" spans="1:19" s="27" customFormat="1" ht="14.25" outlineLevel="1">
      <c r="A46" s="692"/>
      <c r="B46" s="146">
        <v>17</v>
      </c>
      <c r="C46" s="249" t="s">
        <v>13</v>
      </c>
      <c r="D46" s="247" t="s">
        <v>34</v>
      </c>
      <c r="E46" s="247">
        <v>12</v>
      </c>
      <c r="F46" s="253">
        <v>0</v>
      </c>
      <c r="G46" s="253">
        <v>0</v>
      </c>
      <c r="H46" s="287">
        <v>0</v>
      </c>
      <c r="I46" s="287">
        <v>0</v>
      </c>
      <c r="J46" s="287">
        <v>0</v>
      </c>
      <c r="K46" s="287">
        <v>0</v>
      </c>
      <c r="L46" s="287">
        <v>0</v>
      </c>
      <c r="M46" s="287">
        <v>0</v>
      </c>
      <c r="N46" s="287">
        <v>0</v>
      </c>
      <c r="O46" s="287">
        <v>0</v>
      </c>
      <c r="P46" s="246">
        <f t="shared" si="2"/>
        <v>0</v>
      </c>
      <c r="Q46" s="4"/>
    </row>
    <row r="47" spans="1:19" s="27" customFormat="1" ht="14.25" outlineLevel="1">
      <c r="A47" s="692"/>
      <c r="B47" s="146">
        <v>18</v>
      </c>
      <c r="C47" s="249" t="s">
        <v>14</v>
      </c>
      <c r="D47" s="247" t="s">
        <v>34</v>
      </c>
      <c r="E47" s="247">
        <v>12</v>
      </c>
      <c r="F47" s="253">
        <v>0</v>
      </c>
      <c r="G47" s="253">
        <v>0</v>
      </c>
      <c r="H47" s="287">
        <v>0</v>
      </c>
      <c r="I47" s="287">
        <v>0</v>
      </c>
      <c r="J47" s="287">
        <v>0</v>
      </c>
      <c r="K47" s="287">
        <v>0</v>
      </c>
      <c r="L47" s="287">
        <v>0</v>
      </c>
      <c r="M47" s="287">
        <v>0</v>
      </c>
      <c r="N47" s="287">
        <v>0</v>
      </c>
      <c r="O47" s="287">
        <v>0</v>
      </c>
      <c r="P47" s="246">
        <f t="shared" si="2"/>
        <v>0</v>
      </c>
      <c r="Q47" s="4"/>
    </row>
    <row r="48" spans="1:19" s="27" customFormat="1" ht="14.25" outlineLevel="1">
      <c r="A48" s="692"/>
      <c r="B48" s="146">
        <v>19</v>
      </c>
      <c r="C48" s="251" t="s">
        <v>27</v>
      </c>
      <c r="D48" s="247" t="s">
        <v>34</v>
      </c>
      <c r="E48" s="247">
        <v>12</v>
      </c>
      <c r="F48" s="253">
        <v>11.143436004933497</v>
      </c>
      <c r="G48" s="253">
        <v>70289.733410388639</v>
      </c>
      <c r="H48" s="287">
        <v>0</v>
      </c>
      <c r="I48" s="287">
        <v>0.1</v>
      </c>
      <c r="J48" s="287">
        <v>0.9</v>
      </c>
      <c r="K48" s="287">
        <v>0</v>
      </c>
      <c r="L48" s="287">
        <v>0</v>
      </c>
      <c r="M48" s="287">
        <v>0</v>
      </c>
      <c r="N48" s="287">
        <v>0</v>
      </c>
      <c r="O48" s="287">
        <v>0</v>
      </c>
      <c r="P48" s="246">
        <f t="shared" si="2"/>
        <v>1</v>
      </c>
      <c r="Q48" s="4"/>
    </row>
    <row r="49" spans="1:17" s="27" customFormat="1" ht="14.25" outlineLevel="1">
      <c r="A49" s="692"/>
      <c r="B49" s="146">
        <v>20</v>
      </c>
      <c r="C49" s="249" t="s">
        <v>10</v>
      </c>
      <c r="D49" s="247" t="s">
        <v>34</v>
      </c>
      <c r="E49" s="247">
        <v>0</v>
      </c>
      <c r="F49" s="253">
        <v>0</v>
      </c>
      <c r="G49" s="253">
        <v>0</v>
      </c>
      <c r="H49" s="287">
        <v>0</v>
      </c>
      <c r="I49" s="287">
        <v>0</v>
      </c>
      <c r="J49" s="287">
        <v>0</v>
      </c>
      <c r="K49" s="287">
        <v>0</v>
      </c>
      <c r="L49" s="287">
        <v>0</v>
      </c>
      <c r="M49" s="287">
        <v>0</v>
      </c>
      <c r="N49" s="287">
        <v>0</v>
      </c>
      <c r="O49" s="287">
        <v>0</v>
      </c>
      <c r="P49" s="246">
        <f t="shared" si="2"/>
        <v>0</v>
      </c>
      <c r="Q49" s="4"/>
    </row>
    <row r="50" spans="1:17" s="27" customFormat="1" ht="15" outlineLevel="1">
      <c r="A50" s="692"/>
      <c r="B50" s="146"/>
      <c r="C50" s="250" t="s">
        <v>250</v>
      </c>
      <c r="D50" s="247" t="s">
        <v>249</v>
      </c>
      <c r="E50" s="247">
        <v>12</v>
      </c>
      <c r="F50" s="253">
        <v>0</v>
      </c>
      <c r="G50" s="253">
        <v>0</v>
      </c>
      <c r="H50" s="287">
        <v>0</v>
      </c>
      <c r="I50" s="287">
        <v>0</v>
      </c>
      <c r="J50" s="287">
        <v>0</v>
      </c>
      <c r="K50" s="287">
        <v>0</v>
      </c>
      <c r="L50" s="287">
        <v>0</v>
      </c>
      <c r="M50" s="287">
        <v>0</v>
      </c>
      <c r="N50" s="287">
        <v>0</v>
      </c>
      <c r="O50" s="287">
        <v>0</v>
      </c>
      <c r="P50" s="246"/>
      <c r="Q50" s="4"/>
    </row>
    <row r="51" spans="1:17" s="27" customFormat="1" ht="15" hidden="1" outlineLevel="1">
      <c r="A51" s="692"/>
      <c r="B51" s="146"/>
      <c r="C51" s="682"/>
      <c r="D51" s="682"/>
      <c r="E51" s="262"/>
      <c r="F51" s="253"/>
      <c r="G51" s="253"/>
      <c r="H51" s="287"/>
      <c r="I51" s="288"/>
      <c r="J51" s="288"/>
      <c r="K51" s="288"/>
      <c r="L51" s="288"/>
      <c r="M51" s="288"/>
      <c r="N51" s="288"/>
      <c r="O51" s="288"/>
      <c r="P51" s="246"/>
      <c r="Q51" s="4"/>
    </row>
    <row r="52" spans="1:17" s="27" customFormat="1" ht="15" hidden="1" outlineLevel="1">
      <c r="A52" s="692"/>
      <c r="B52" s="146"/>
      <c r="C52" s="682"/>
      <c r="D52" s="682"/>
      <c r="E52" s="262"/>
      <c r="F52" s="291"/>
      <c r="G52" s="291"/>
      <c r="H52" s="287"/>
      <c r="I52" s="288"/>
      <c r="J52" s="288"/>
      <c r="K52" s="288"/>
      <c r="L52" s="288"/>
      <c r="M52" s="288"/>
      <c r="N52" s="288"/>
      <c r="O52" s="288"/>
      <c r="P52" s="246"/>
      <c r="Q52" s="4"/>
    </row>
    <row r="53" spans="1:17" s="21" customFormat="1" ht="20.25" customHeight="1" outlineLevel="1">
      <c r="A53" s="692"/>
      <c r="B53" s="242"/>
      <c r="C53" s="685" t="s">
        <v>15</v>
      </c>
      <c r="D53" s="685"/>
      <c r="E53" s="243"/>
      <c r="F53" s="244"/>
      <c r="G53" s="244"/>
      <c r="H53" s="244"/>
      <c r="I53" s="244"/>
      <c r="J53" s="244"/>
      <c r="K53" s="244"/>
      <c r="L53" s="244"/>
      <c r="M53" s="244"/>
      <c r="N53" s="244"/>
      <c r="O53" s="244"/>
      <c r="P53" s="245"/>
      <c r="Q53" s="137"/>
    </row>
    <row r="54" spans="1:17" s="27" customFormat="1" ht="14.25" outlineLevel="1">
      <c r="A54" s="692"/>
      <c r="B54" s="268">
        <v>21</v>
      </c>
      <c r="C54" s="249" t="s">
        <v>15</v>
      </c>
      <c r="D54" s="247" t="s">
        <v>34</v>
      </c>
      <c r="E54" s="247">
        <v>12</v>
      </c>
      <c r="F54" s="290">
        <v>0</v>
      </c>
      <c r="G54" s="290">
        <v>0</v>
      </c>
      <c r="H54" s="289">
        <v>1</v>
      </c>
      <c r="I54" s="289">
        <v>0</v>
      </c>
      <c r="J54" s="289">
        <v>0</v>
      </c>
      <c r="K54" s="289">
        <v>0</v>
      </c>
      <c r="L54" s="289">
        <v>0</v>
      </c>
      <c r="M54" s="289">
        <v>0</v>
      </c>
      <c r="N54" s="289">
        <v>0</v>
      </c>
      <c r="O54" s="289">
        <v>0</v>
      </c>
      <c r="P54" s="246">
        <f t="shared" ref="P54" si="3">SUM(H54:O54)</f>
        <v>1</v>
      </c>
      <c r="Q54" s="4"/>
    </row>
    <row r="55" spans="1:17" s="27" customFormat="1" ht="15" outlineLevel="1">
      <c r="A55" s="692"/>
      <c r="B55" s="268"/>
      <c r="C55" s="250" t="s">
        <v>250</v>
      </c>
      <c r="D55" s="247" t="s">
        <v>249</v>
      </c>
      <c r="E55" s="247">
        <v>12</v>
      </c>
      <c r="F55" s="253">
        <v>0</v>
      </c>
      <c r="G55" s="253">
        <v>0</v>
      </c>
      <c r="H55" s="287">
        <v>0</v>
      </c>
      <c r="I55" s="287">
        <v>0</v>
      </c>
      <c r="J55" s="287">
        <v>0</v>
      </c>
      <c r="K55" s="287">
        <v>0</v>
      </c>
      <c r="L55" s="287">
        <v>0</v>
      </c>
      <c r="M55" s="287">
        <v>0</v>
      </c>
      <c r="N55" s="287">
        <v>0</v>
      </c>
      <c r="O55" s="287">
        <v>0</v>
      </c>
      <c r="P55" s="246"/>
      <c r="Q55" s="4"/>
    </row>
    <row r="56" spans="1:17" s="27" customFormat="1" ht="15" hidden="1" outlineLevel="1">
      <c r="A56" s="692"/>
      <c r="B56" s="268"/>
      <c r="C56" s="682"/>
      <c r="D56" s="682"/>
      <c r="E56" s="262"/>
      <c r="F56" s="253"/>
      <c r="G56" s="253"/>
      <c r="H56" s="287"/>
      <c r="I56" s="288"/>
      <c r="J56" s="288"/>
      <c r="K56" s="288"/>
      <c r="L56" s="288"/>
      <c r="M56" s="288"/>
      <c r="N56" s="288"/>
      <c r="O56" s="288"/>
      <c r="P56" s="246"/>
      <c r="Q56" s="4"/>
    </row>
    <row r="57" spans="1:17" s="27" customFormat="1" ht="15" hidden="1" outlineLevel="1">
      <c r="A57" s="692"/>
      <c r="B57" s="268"/>
      <c r="C57" s="682"/>
      <c r="D57" s="682"/>
      <c r="E57" s="262"/>
      <c r="F57" s="291"/>
      <c r="G57" s="291"/>
      <c r="H57" s="287"/>
      <c r="I57" s="288"/>
      <c r="J57" s="288"/>
      <c r="K57" s="288"/>
      <c r="L57" s="288"/>
      <c r="M57" s="288"/>
      <c r="N57" s="288"/>
      <c r="O57" s="288"/>
      <c r="P57" s="246"/>
      <c r="Q57" s="4"/>
    </row>
    <row r="58" spans="1:17" s="21" customFormat="1" ht="18.75" customHeight="1" outlineLevel="1">
      <c r="A58" s="692"/>
      <c r="B58" s="242"/>
      <c r="C58" s="685" t="s">
        <v>16</v>
      </c>
      <c r="D58" s="685"/>
      <c r="E58" s="243"/>
      <c r="F58" s="244"/>
      <c r="G58" s="244"/>
      <c r="H58" s="244"/>
      <c r="I58" s="244"/>
      <c r="J58" s="244"/>
      <c r="K58" s="244"/>
      <c r="L58" s="244"/>
      <c r="M58" s="244"/>
      <c r="N58" s="244"/>
      <c r="O58" s="244"/>
      <c r="P58" s="245"/>
      <c r="Q58" s="137"/>
    </row>
    <row r="59" spans="1:17" s="27" customFormat="1" ht="14.25" outlineLevel="1">
      <c r="A59" s="692"/>
      <c r="B59" s="268">
        <v>22</v>
      </c>
      <c r="C59" s="249" t="s">
        <v>17</v>
      </c>
      <c r="D59" s="247" t="s">
        <v>34</v>
      </c>
      <c r="E59" s="247">
        <v>12</v>
      </c>
      <c r="F59" s="290">
        <v>101.68939660000001</v>
      </c>
      <c r="G59" s="290">
        <v>491903.66006738006</v>
      </c>
      <c r="H59" s="287">
        <v>0</v>
      </c>
      <c r="I59" s="287">
        <v>0.25</v>
      </c>
      <c r="J59" s="287">
        <v>0.75</v>
      </c>
      <c r="K59" s="287">
        <v>0</v>
      </c>
      <c r="L59" s="287">
        <v>0</v>
      </c>
      <c r="M59" s="287">
        <v>0</v>
      </c>
      <c r="N59" s="287">
        <v>0</v>
      </c>
      <c r="O59" s="287">
        <v>0</v>
      </c>
      <c r="P59" s="246">
        <f t="shared" ref="P59:P62" si="4">SUM(H59:O59)</f>
        <v>1</v>
      </c>
      <c r="Q59" s="4"/>
    </row>
    <row r="60" spans="1:17" s="27" customFormat="1" ht="14.25" outlineLevel="1">
      <c r="A60" s="692"/>
      <c r="B60" s="268">
        <v>23</v>
      </c>
      <c r="C60" s="249" t="s">
        <v>18</v>
      </c>
      <c r="D60" s="247" t="s">
        <v>34</v>
      </c>
      <c r="E60" s="247">
        <v>12</v>
      </c>
      <c r="F60" s="253">
        <v>27.127289270068573</v>
      </c>
      <c r="G60" s="253">
        <v>139325.75769107218</v>
      </c>
      <c r="H60" s="287">
        <v>0</v>
      </c>
      <c r="I60" s="287">
        <v>0</v>
      </c>
      <c r="J60" s="287">
        <v>1</v>
      </c>
      <c r="K60" s="287">
        <v>0</v>
      </c>
      <c r="L60" s="287">
        <v>0</v>
      </c>
      <c r="M60" s="287">
        <v>0</v>
      </c>
      <c r="N60" s="287">
        <v>0</v>
      </c>
      <c r="O60" s="287">
        <v>0</v>
      </c>
      <c r="P60" s="246">
        <f t="shared" si="4"/>
        <v>1</v>
      </c>
      <c r="Q60" s="4"/>
    </row>
    <row r="61" spans="1:17" s="27" customFormat="1" ht="14.25" outlineLevel="1">
      <c r="A61" s="692"/>
      <c r="B61" s="268">
        <v>24</v>
      </c>
      <c r="C61" s="249" t="s">
        <v>19</v>
      </c>
      <c r="D61" s="247" t="s">
        <v>34</v>
      </c>
      <c r="E61" s="247">
        <v>12</v>
      </c>
      <c r="F61" s="253">
        <v>0</v>
      </c>
      <c r="G61" s="253">
        <v>0</v>
      </c>
      <c r="H61" s="287">
        <v>0</v>
      </c>
      <c r="I61" s="287">
        <v>0</v>
      </c>
      <c r="J61" s="287">
        <v>0</v>
      </c>
      <c r="K61" s="287">
        <v>0</v>
      </c>
      <c r="L61" s="287">
        <v>0</v>
      </c>
      <c r="M61" s="287">
        <v>0</v>
      </c>
      <c r="N61" s="287">
        <v>0</v>
      </c>
      <c r="O61" s="287">
        <v>0</v>
      </c>
      <c r="P61" s="246">
        <f t="shared" si="4"/>
        <v>0</v>
      </c>
      <c r="Q61" s="4"/>
    </row>
    <row r="62" spans="1:17" s="27" customFormat="1" ht="14.25" outlineLevel="1">
      <c r="A62" s="692"/>
      <c r="B62" s="268">
        <v>25</v>
      </c>
      <c r="C62" s="249" t="s">
        <v>20</v>
      </c>
      <c r="D62" s="247" t="s">
        <v>34</v>
      </c>
      <c r="E62" s="247">
        <v>12</v>
      </c>
      <c r="F62" s="253">
        <v>0</v>
      </c>
      <c r="G62" s="253">
        <v>0</v>
      </c>
      <c r="H62" s="287">
        <v>0</v>
      </c>
      <c r="I62" s="287">
        <v>0</v>
      </c>
      <c r="J62" s="287">
        <v>0</v>
      </c>
      <c r="K62" s="287">
        <v>0</v>
      </c>
      <c r="L62" s="287">
        <v>0</v>
      </c>
      <c r="M62" s="287">
        <v>0</v>
      </c>
      <c r="N62" s="287">
        <v>0</v>
      </c>
      <c r="O62" s="287">
        <v>0</v>
      </c>
      <c r="P62" s="246">
        <f t="shared" si="4"/>
        <v>0</v>
      </c>
      <c r="Q62" s="4"/>
    </row>
    <row r="63" spans="1:17" s="27" customFormat="1" ht="15" outlineLevel="1">
      <c r="A63" s="692"/>
      <c r="B63" s="268"/>
      <c r="C63" s="250" t="s">
        <v>250</v>
      </c>
      <c r="D63" s="247" t="s">
        <v>249</v>
      </c>
      <c r="E63" s="247">
        <v>12</v>
      </c>
      <c r="F63" s="253">
        <v>-0.28699999999999998</v>
      </c>
      <c r="G63" s="253">
        <v>-1475.518</v>
      </c>
      <c r="H63" s="287">
        <v>0</v>
      </c>
      <c r="I63" s="287">
        <v>0</v>
      </c>
      <c r="J63" s="287">
        <v>1</v>
      </c>
      <c r="K63" s="287">
        <v>0</v>
      </c>
      <c r="L63" s="287">
        <v>0</v>
      </c>
      <c r="M63" s="287">
        <v>0</v>
      </c>
      <c r="N63" s="287">
        <v>0</v>
      </c>
      <c r="O63" s="287">
        <v>0</v>
      </c>
      <c r="P63" s="246"/>
      <c r="Q63" s="4"/>
    </row>
    <row r="64" spans="1:17" s="27" customFormat="1" ht="15" hidden="1" outlineLevel="1">
      <c r="A64" s="692"/>
      <c r="B64" s="268"/>
      <c r="C64" s="682"/>
      <c r="D64" s="682"/>
      <c r="E64" s="262"/>
      <c r="F64" s="253"/>
      <c r="G64" s="253"/>
      <c r="H64" s="287"/>
      <c r="I64" s="288"/>
      <c r="J64" s="288"/>
      <c r="K64" s="288"/>
      <c r="L64" s="288"/>
      <c r="M64" s="288"/>
      <c r="N64" s="288"/>
      <c r="O64" s="288"/>
      <c r="P64" s="246"/>
      <c r="Q64" s="4"/>
    </row>
    <row r="65" spans="1:17" s="27" customFormat="1" ht="15" hidden="1" outlineLevel="1">
      <c r="A65" s="692"/>
      <c r="B65" s="268"/>
      <c r="C65" s="682"/>
      <c r="D65" s="682"/>
      <c r="E65" s="262"/>
      <c r="F65" s="253"/>
      <c r="G65" s="253"/>
      <c r="H65" s="287"/>
      <c r="I65" s="288"/>
      <c r="J65" s="288"/>
      <c r="K65" s="288"/>
      <c r="L65" s="288"/>
      <c r="M65" s="288"/>
      <c r="N65" s="288"/>
      <c r="O65" s="288"/>
      <c r="P65" s="246"/>
      <c r="Q65" s="4"/>
    </row>
    <row r="66" spans="1:17" s="27" customFormat="1" ht="15" hidden="1" outlineLevel="1">
      <c r="A66" s="692"/>
      <c r="B66" s="268"/>
      <c r="C66" s="697"/>
      <c r="D66" s="697"/>
      <c r="E66" s="345"/>
      <c r="F66" s="291"/>
      <c r="G66" s="291"/>
      <c r="H66" s="287"/>
      <c r="I66" s="288"/>
      <c r="J66" s="288"/>
      <c r="K66" s="288"/>
      <c r="L66" s="288"/>
      <c r="M66" s="288"/>
      <c r="N66" s="288"/>
      <c r="O66" s="288"/>
      <c r="P66" s="246"/>
      <c r="Q66" s="4"/>
    </row>
    <row r="67" spans="1:17" s="27" customFormat="1" ht="15" collapsed="1">
      <c r="A67" s="692"/>
      <c r="B67" s="346"/>
      <c r="C67" s="681" t="s">
        <v>218</v>
      </c>
      <c r="D67" s="681"/>
      <c r="E67" s="347"/>
      <c r="F67" s="348"/>
      <c r="G67" s="348"/>
      <c r="H67" s="349">
        <f>SUMPRODUCT(H22:H63,$G$22:$G$63)</f>
        <v>516867.42171852337</v>
      </c>
      <c r="I67" s="349">
        <f>SUMPRODUCT(I22:I63,$G$22:$G$63)</f>
        <v>856649.10608035268</v>
      </c>
      <c r="J67" s="350"/>
      <c r="K67" s="347"/>
      <c r="L67" s="347"/>
      <c r="M67" s="347"/>
      <c r="N67" s="349">
        <f>SUMPRODUCT(N22:N63,$G$22:$G$63)</f>
        <v>0</v>
      </c>
      <c r="O67" s="347"/>
      <c r="P67" s="351">
        <f>SUM(H67:O67)</f>
        <v>1373516.5277988762</v>
      </c>
      <c r="Q67" s="4"/>
    </row>
    <row r="68" spans="1:17" s="27" customFormat="1" ht="15">
      <c r="A68" s="692"/>
      <c r="B68" s="480"/>
      <c r="C68" s="481" t="s">
        <v>498</v>
      </c>
      <c r="D68" s="481"/>
      <c r="E68" s="482"/>
      <c r="F68" s="483"/>
      <c r="G68" s="483"/>
      <c r="H68" s="484">
        <f>H67-(G28*H28)</f>
        <v>516867.42171852337</v>
      </c>
      <c r="I68" s="484">
        <f>I67-SUM(G39*I39,G40*I40)</f>
        <v>856649.10608035268</v>
      </c>
      <c r="J68" s="485"/>
      <c r="K68" s="482"/>
      <c r="L68" s="482"/>
      <c r="M68" s="482"/>
      <c r="N68" s="482"/>
      <c r="O68" s="482"/>
      <c r="P68" s="486"/>
      <c r="Q68" s="4"/>
    </row>
    <row r="69" spans="1:17" s="27" customFormat="1" ht="15">
      <c r="A69" s="692"/>
      <c r="B69" s="269"/>
      <c r="C69" s="682" t="s">
        <v>314</v>
      </c>
      <c r="D69" s="682"/>
      <c r="E69" s="263"/>
      <c r="F69" s="261"/>
      <c r="G69" s="261"/>
      <c r="H69" s="263"/>
      <c r="I69" s="263"/>
      <c r="J69" s="264">
        <f>SUMPRODUCT(J22:J66,$F22:$F66,$E22:$E66)</f>
        <v>3166.8042045693201</v>
      </c>
      <c r="K69" s="264">
        <f>SUMPRODUCT(K22:K66,$F22:$F66,$E22:$E66)</f>
        <v>0</v>
      </c>
      <c r="L69" s="264">
        <f>SUMPRODUCT(L22:L66,$F22:$F66,$E22:$E66)</f>
        <v>0</v>
      </c>
      <c r="M69" s="264">
        <f>SUMPRODUCT(M22:M66,$F22:$F66,$E22:$E66)</f>
        <v>0</v>
      </c>
      <c r="N69" s="263"/>
      <c r="O69" s="263"/>
      <c r="P69" s="270">
        <f>SUM(H69:O69)</f>
        <v>3166.8042045693201</v>
      </c>
      <c r="Q69" s="4"/>
    </row>
    <row r="70" spans="1:17" s="27" customFormat="1" ht="15">
      <c r="A70" s="692"/>
      <c r="B70" s="269"/>
      <c r="C70" s="682" t="s">
        <v>494</v>
      </c>
      <c r="D70" s="682"/>
      <c r="E70" s="263"/>
      <c r="F70" s="261"/>
      <c r="G70" s="261"/>
      <c r="H70" s="263"/>
      <c r="I70" s="263"/>
      <c r="J70" s="264">
        <f>J69-($E$36*$F$36*J36)</f>
        <v>3166.8042045693201</v>
      </c>
      <c r="K70" s="264">
        <f>K69-($E$36*$F$36*K36)</f>
        <v>0</v>
      </c>
      <c r="L70" s="263"/>
      <c r="M70" s="263"/>
      <c r="N70" s="263"/>
      <c r="O70" s="263"/>
      <c r="P70" s="270"/>
      <c r="Q70" s="4"/>
    </row>
    <row r="71" spans="1:17" s="27" customFormat="1" ht="15">
      <c r="A71" s="692"/>
      <c r="B71" s="271"/>
      <c r="C71" s="683"/>
      <c r="D71" s="683"/>
      <c r="E71" s="256"/>
      <c r="F71" s="254"/>
      <c r="G71" s="254"/>
      <c r="H71" s="254"/>
      <c r="I71" s="254"/>
      <c r="J71" s="254"/>
      <c r="K71" s="256"/>
      <c r="L71" s="256"/>
      <c r="M71" s="256"/>
      <c r="N71" s="256"/>
      <c r="O71" s="256"/>
      <c r="P71" s="272"/>
      <c r="Q71" s="4"/>
    </row>
    <row r="72" spans="1:17" s="6" customFormat="1" ht="15">
      <c r="A72" s="692"/>
      <c r="B72" s="271"/>
      <c r="C72" s="684" t="s">
        <v>316</v>
      </c>
      <c r="D72" s="684"/>
      <c r="E72" s="247"/>
      <c r="F72" s="258"/>
      <c r="G72" s="247"/>
      <c r="H72" s="259">
        <f>'3.  Distribution Rates'!E33</f>
        <v>0</v>
      </c>
      <c r="I72" s="259">
        <f>'3.  Distribution Rates'!E34</f>
        <v>0</v>
      </c>
      <c r="J72" s="259">
        <f>'3.  Distribution Rates'!E35</f>
        <v>0</v>
      </c>
      <c r="K72" s="259">
        <f>'3.  Distribution Rates'!E36</f>
        <v>0</v>
      </c>
      <c r="L72" s="259">
        <f>'3.  Distribution Rates'!E37</f>
        <v>0</v>
      </c>
      <c r="M72" s="259">
        <f>'3.  Distribution Rates'!E38</f>
        <v>0</v>
      </c>
      <c r="N72" s="259">
        <f>'3.  Distribution Rates'!E39</f>
        <v>0</v>
      </c>
      <c r="O72" s="259"/>
      <c r="P72" s="273"/>
      <c r="Q72" s="138"/>
    </row>
    <row r="73" spans="1:17" s="27" customFormat="1" ht="15">
      <c r="A73" s="692"/>
      <c r="B73" s="271"/>
      <c r="C73" s="683" t="s">
        <v>63</v>
      </c>
      <c r="D73" s="683"/>
      <c r="E73" s="256"/>
      <c r="F73" s="258"/>
      <c r="G73" s="247"/>
      <c r="H73" s="260">
        <f>H67*H72</f>
        <v>0</v>
      </c>
      <c r="I73" s="260">
        <f>I67*I72</f>
        <v>0</v>
      </c>
      <c r="J73" s="260">
        <f>J69*J72</f>
        <v>0</v>
      </c>
      <c r="K73" s="260">
        <f>K69*K72</f>
        <v>0</v>
      </c>
      <c r="L73" s="260">
        <f>L69*L72</f>
        <v>0</v>
      </c>
      <c r="M73" s="260">
        <f>M69*M72</f>
        <v>0</v>
      </c>
      <c r="N73" s="260">
        <f>N67*N72</f>
        <v>0</v>
      </c>
      <c r="O73" s="256"/>
      <c r="P73" s="274">
        <f>SUM(H73:O73)</f>
        <v>0</v>
      </c>
      <c r="Q73" s="4"/>
    </row>
    <row r="74" spans="1:17" s="27" customFormat="1" ht="15">
      <c r="A74" s="692"/>
      <c r="B74" s="271"/>
      <c r="C74" s="684" t="s">
        <v>64</v>
      </c>
      <c r="D74" s="684"/>
      <c r="E74" s="256"/>
      <c r="F74" s="254"/>
      <c r="G74" s="254"/>
      <c r="H74" s="247">
        <f>'6.  Persistence Rates'!D314</f>
        <v>516867.42205563636</v>
      </c>
      <c r="I74" s="247">
        <f>'6.  Persistence Rates'!E314</f>
        <v>855925.03151080303</v>
      </c>
      <c r="J74" s="247">
        <f>'6.  Persistence Rates'!F314</f>
        <v>3166.7992276590121</v>
      </c>
      <c r="K74" s="247">
        <f>'6.  Persistence Rates'!G314</f>
        <v>0</v>
      </c>
      <c r="L74" s="247">
        <f>'6.  Persistence Rates'!H314</f>
        <v>0</v>
      </c>
      <c r="M74" s="247">
        <f>'6.  Persistence Rates'!I314</f>
        <v>0</v>
      </c>
      <c r="N74" s="247">
        <f>'6.  Persistence Rates'!J314</f>
        <v>0</v>
      </c>
      <c r="O74" s="247">
        <f>'6.  Persistence Rates'!K314</f>
        <v>0</v>
      </c>
      <c r="P74" s="272"/>
      <c r="Q74" s="4"/>
    </row>
    <row r="75" spans="1:17" s="27" customFormat="1" ht="15">
      <c r="A75" s="692"/>
      <c r="B75" s="271"/>
      <c r="C75" s="684" t="s">
        <v>65</v>
      </c>
      <c r="D75" s="684"/>
      <c r="E75" s="256"/>
      <c r="F75" s="254"/>
      <c r="G75" s="254"/>
      <c r="H75" s="247">
        <f>'6.  Persistence Rates'!D315</f>
        <v>516867.42205563642</v>
      </c>
      <c r="I75" s="247">
        <f>'6.  Persistence Rates'!E315</f>
        <v>849374.57522983511</v>
      </c>
      <c r="J75" s="247">
        <f>'6.  Persistence Rates'!F315</f>
        <v>3166.7992276590121</v>
      </c>
      <c r="K75" s="247">
        <f>'6.  Persistence Rates'!G315</f>
        <v>0</v>
      </c>
      <c r="L75" s="247">
        <f>'6.  Persistence Rates'!H315</f>
        <v>0</v>
      </c>
      <c r="M75" s="247">
        <f>'6.  Persistence Rates'!I315</f>
        <v>0</v>
      </c>
      <c r="N75" s="247">
        <f>'6.  Persistence Rates'!J315</f>
        <v>0</v>
      </c>
      <c r="O75" s="247">
        <f>'6.  Persistence Rates'!K315</f>
        <v>0</v>
      </c>
      <c r="P75" s="272"/>
      <c r="Q75" s="4"/>
    </row>
    <row r="76" spans="1:17" s="27" customFormat="1" ht="15">
      <c r="A76" s="692"/>
      <c r="B76" s="275"/>
      <c r="C76" s="698" t="s">
        <v>66</v>
      </c>
      <c r="D76" s="698"/>
      <c r="E76" s="276"/>
      <c r="F76" s="277"/>
      <c r="G76" s="277"/>
      <c r="H76" s="512">
        <f>'6.  Persistence Rates'!D316</f>
        <v>515595.2781596788</v>
      </c>
      <c r="I76" s="512">
        <f>'6.  Persistence Rates'!E316</f>
        <v>721707.26124164928</v>
      </c>
      <c r="J76" s="512">
        <f>'6.  Persistence Rates'!F316</f>
        <v>3073.6590442230558</v>
      </c>
      <c r="K76" s="512">
        <f>'6.  Persistence Rates'!G316</f>
        <v>0</v>
      </c>
      <c r="L76" s="512">
        <f>'6.  Persistence Rates'!H316</f>
        <v>0</v>
      </c>
      <c r="M76" s="512">
        <f>'6.  Persistence Rates'!I316</f>
        <v>0</v>
      </c>
      <c r="N76" s="512">
        <f>'6.  Persistence Rates'!J316</f>
        <v>0</v>
      </c>
      <c r="O76" s="512">
        <f>'6.  Persistence Rates'!K316</f>
        <v>0</v>
      </c>
      <c r="P76" s="278"/>
      <c r="Q76" s="4"/>
    </row>
    <row r="77" spans="1:17" s="27" customFormat="1" ht="15" hidden="1">
      <c r="A77" s="241"/>
      <c r="B77" s="275"/>
      <c r="C77" s="566" t="s">
        <v>412</v>
      </c>
      <c r="D77" s="566"/>
      <c r="E77" s="276"/>
      <c r="F77" s="277"/>
      <c r="G77" s="277"/>
      <c r="H77" s="512"/>
      <c r="I77" s="512"/>
      <c r="J77" s="512"/>
      <c r="K77" s="512"/>
      <c r="L77" s="512"/>
      <c r="M77" s="512"/>
      <c r="N77" s="512"/>
      <c r="O77" s="512"/>
      <c r="P77" s="278"/>
      <c r="Q77" s="4"/>
    </row>
    <row r="78" spans="1:17" s="27" customFormat="1" ht="15" hidden="1">
      <c r="A78" s="241"/>
      <c r="B78" s="271"/>
      <c r="C78" s="504" t="s">
        <v>413</v>
      </c>
      <c r="D78" s="504"/>
      <c r="E78" s="256"/>
      <c r="F78" s="254"/>
      <c r="G78" s="254"/>
      <c r="H78" s="247"/>
      <c r="I78" s="247"/>
      <c r="J78" s="247"/>
      <c r="K78" s="247"/>
      <c r="L78" s="247"/>
      <c r="M78" s="247"/>
      <c r="N78" s="247"/>
      <c r="O78" s="247"/>
      <c r="P78" s="272"/>
      <c r="Q78" s="4"/>
    </row>
    <row r="79" spans="1:17" s="27" customFormat="1" ht="15" hidden="1">
      <c r="A79" s="241"/>
      <c r="B79" s="271"/>
      <c r="C79" s="504" t="s">
        <v>414</v>
      </c>
      <c r="D79" s="504"/>
      <c r="E79" s="256"/>
      <c r="F79" s="254"/>
      <c r="G79" s="254"/>
      <c r="H79" s="247"/>
      <c r="I79" s="247"/>
      <c r="J79" s="247"/>
      <c r="K79" s="247"/>
      <c r="L79" s="247"/>
      <c r="M79" s="247"/>
      <c r="N79" s="247"/>
      <c r="O79" s="256"/>
      <c r="P79" s="272"/>
      <c r="Q79" s="4"/>
    </row>
    <row r="80" spans="1:17" s="27" customFormat="1" ht="15" hidden="1">
      <c r="A80" s="241"/>
      <c r="B80" s="271"/>
      <c r="C80" s="504" t="s">
        <v>415</v>
      </c>
      <c r="D80" s="504"/>
      <c r="E80" s="256"/>
      <c r="F80" s="254"/>
      <c r="G80" s="254"/>
      <c r="H80" s="247"/>
      <c r="I80" s="247"/>
      <c r="J80" s="247"/>
      <c r="K80" s="247"/>
      <c r="L80" s="247"/>
      <c r="M80" s="247"/>
      <c r="N80" s="247"/>
      <c r="O80" s="256"/>
      <c r="P80" s="272"/>
      <c r="Q80" s="4"/>
    </row>
    <row r="81" spans="1:17" s="27" customFormat="1" ht="15" hidden="1">
      <c r="A81" s="241"/>
      <c r="B81" s="271"/>
      <c r="C81" s="504" t="s">
        <v>416</v>
      </c>
      <c r="D81" s="504"/>
      <c r="E81" s="256"/>
      <c r="F81" s="254"/>
      <c r="G81" s="254"/>
      <c r="H81" s="247"/>
      <c r="I81" s="247"/>
      <c r="J81" s="247"/>
      <c r="K81" s="247"/>
      <c r="L81" s="247"/>
      <c r="M81" s="247"/>
      <c r="N81" s="247"/>
      <c r="O81" s="256"/>
      <c r="P81" s="272"/>
      <c r="Q81" s="4"/>
    </row>
    <row r="82" spans="1:17" hidden="1">
      <c r="B82" s="383"/>
      <c r="C82" s="505" t="s">
        <v>417</v>
      </c>
      <c r="D82" s="384"/>
      <c r="E82" s="384"/>
      <c r="F82" s="385"/>
      <c r="G82" s="385"/>
      <c r="H82" s="512"/>
      <c r="I82" s="512"/>
      <c r="J82" s="512"/>
      <c r="K82" s="512"/>
      <c r="L82" s="512"/>
      <c r="M82" s="512"/>
      <c r="N82" s="512"/>
      <c r="O82" s="324"/>
      <c r="P82" s="386"/>
      <c r="Q82" s="142"/>
    </row>
    <row r="83" spans="1:17">
      <c r="B83" s="68" t="s">
        <v>517</v>
      </c>
      <c r="C83" s="257" t="s">
        <v>528</v>
      </c>
      <c r="D83" s="140"/>
      <c r="E83" s="140"/>
      <c r="F83" s="141"/>
      <c r="G83" s="141"/>
      <c r="H83" s="65"/>
      <c r="I83" s="65"/>
      <c r="J83" s="65"/>
      <c r="K83" s="65"/>
      <c r="L83" s="65"/>
      <c r="M83" s="65"/>
      <c r="N83" s="65"/>
      <c r="O83" s="65"/>
      <c r="P83" s="65"/>
      <c r="Q83" s="142"/>
    </row>
    <row r="84" spans="1:17">
      <c r="B84" s="68"/>
      <c r="C84" s="139"/>
      <c r="D84" s="68"/>
      <c r="E84" s="68"/>
      <c r="F84" s="65"/>
      <c r="G84" s="65"/>
      <c r="H84" s="65"/>
      <c r="I84" s="65"/>
      <c r="J84" s="65"/>
      <c r="K84" s="65"/>
      <c r="L84" s="65"/>
      <c r="M84" s="65"/>
      <c r="N84" s="65"/>
      <c r="O84" s="65"/>
      <c r="P84" s="65"/>
      <c r="Q84" s="65"/>
    </row>
    <row r="85" spans="1:17">
      <c r="B85" s="690" t="s">
        <v>349</v>
      </c>
      <c r="C85" s="690"/>
      <c r="D85" s="690"/>
      <c r="E85" s="690"/>
      <c r="F85" s="690"/>
      <c r="G85" s="690"/>
      <c r="H85" s="690"/>
      <c r="I85" s="690"/>
      <c r="J85" s="690"/>
      <c r="K85" s="690"/>
      <c r="L85" s="690"/>
      <c r="M85" s="690"/>
      <c r="N85" s="690"/>
      <c r="O85" s="690"/>
      <c r="P85" s="690"/>
      <c r="Q85" s="65"/>
    </row>
    <row r="86" spans="1:17" ht="18">
      <c r="B86" s="143"/>
      <c r="C86" s="144"/>
      <c r="D86" s="143"/>
      <c r="E86" s="143"/>
      <c r="F86" s="100"/>
      <c r="G86" s="143"/>
      <c r="H86" s="143"/>
      <c r="I86" s="143"/>
      <c r="J86" s="143"/>
      <c r="K86" s="143"/>
      <c r="L86" s="143"/>
      <c r="M86" s="143"/>
      <c r="N86" s="143"/>
      <c r="O86" s="143"/>
      <c r="P86" s="143"/>
      <c r="Q86" s="65"/>
    </row>
    <row r="87" spans="1:17" ht="45">
      <c r="B87" s="677" t="s">
        <v>59</v>
      </c>
      <c r="C87" s="679" t="s">
        <v>0</v>
      </c>
      <c r="D87" s="679" t="s">
        <v>45</v>
      </c>
      <c r="E87" s="679" t="s">
        <v>202</v>
      </c>
      <c r="F87" s="266" t="s">
        <v>46</v>
      </c>
      <c r="G87" s="266" t="s">
        <v>199</v>
      </c>
      <c r="H87" s="687" t="s">
        <v>60</v>
      </c>
      <c r="I87" s="688"/>
      <c r="J87" s="688"/>
      <c r="K87" s="688"/>
      <c r="L87" s="688"/>
      <c r="M87" s="688"/>
      <c r="N87" s="688"/>
      <c r="O87" s="688"/>
      <c r="P87" s="689"/>
      <c r="Q87" s="65"/>
    </row>
    <row r="88" spans="1:17" ht="45">
      <c r="B88" s="693"/>
      <c r="C88" s="680"/>
      <c r="D88" s="680"/>
      <c r="E88" s="680"/>
      <c r="F88" s="135" t="s">
        <v>94</v>
      </c>
      <c r="G88" s="135" t="s">
        <v>95</v>
      </c>
      <c r="H88" s="135" t="str">
        <f>H20</f>
        <v>Residential</v>
      </c>
      <c r="I88" s="135" t="str">
        <f t="shared" ref="I88:O88" si="5">I20</f>
        <v>GS &lt; 50 kW</v>
      </c>
      <c r="J88" s="135" t="str">
        <f t="shared" si="5"/>
        <v>GS 50 to 2,999 kW</v>
      </c>
      <c r="K88" s="135" t="str">
        <f t="shared" si="5"/>
        <v>GS 3,000 to 4,999 kW</v>
      </c>
      <c r="L88" s="135" t="str">
        <f t="shared" si="5"/>
        <v>Unmetered Scattered Load</v>
      </c>
      <c r="M88" s="135" t="str">
        <f t="shared" si="5"/>
        <v>Sentinel Lighting</v>
      </c>
      <c r="N88" s="135" t="str">
        <f t="shared" si="5"/>
        <v>Street Lighting</v>
      </c>
      <c r="O88" s="135" t="str">
        <f t="shared" si="5"/>
        <v>"--Unused -- hide</v>
      </c>
      <c r="P88" s="370" t="s">
        <v>35</v>
      </c>
      <c r="Q88" s="65"/>
    </row>
    <row r="89" spans="1:17" s="21" customFormat="1" ht="19.5" customHeight="1" outlineLevel="1">
      <c r="A89" s="45"/>
      <c r="B89" s="364"/>
      <c r="C89" s="691" t="s">
        <v>1</v>
      </c>
      <c r="D89" s="691"/>
      <c r="E89" s="365"/>
      <c r="F89" s="366"/>
      <c r="G89" s="366"/>
      <c r="H89" s="366"/>
      <c r="I89" s="366"/>
      <c r="J89" s="366"/>
      <c r="K89" s="366"/>
      <c r="L89" s="366"/>
      <c r="M89" s="366"/>
      <c r="N89" s="366"/>
      <c r="O89" s="366"/>
      <c r="P89" s="367"/>
      <c r="Q89" s="137"/>
    </row>
    <row r="90" spans="1:17" ht="15" outlineLevel="1">
      <c r="A90" s="692">
        <v>2012</v>
      </c>
      <c r="B90" s="268">
        <v>1</v>
      </c>
      <c r="C90" s="249" t="s">
        <v>2</v>
      </c>
      <c r="D90" s="247" t="s">
        <v>34</v>
      </c>
      <c r="E90" s="247">
        <v>12</v>
      </c>
      <c r="F90" s="290">
        <v>7.1082216482313436</v>
      </c>
      <c r="G90" s="290">
        <v>50113.94720471363</v>
      </c>
      <c r="H90" s="289">
        <v>1</v>
      </c>
      <c r="I90" s="289">
        <v>0</v>
      </c>
      <c r="J90" s="289">
        <v>0</v>
      </c>
      <c r="K90" s="289">
        <v>0</v>
      </c>
      <c r="L90" s="289">
        <v>0</v>
      </c>
      <c r="M90" s="289">
        <v>0</v>
      </c>
      <c r="N90" s="289">
        <v>0</v>
      </c>
      <c r="O90" s="289">
        <v>0</v>
      </c>
      <c r="P90" s="246">
        <f>SUM(H90:O90)</f>
        <v>1</v>
      </c>
      <c r="Q90" s="65"/>
    </row>
    <row r="91" spans="1:17" ht="15" outlineLevel="1">
      <c r="A91" s="692"/>
      <c r="B91" s="268">
        <v>2</v>
      </c>
      <c r="C91" s="249" t="s">
        <v>3</v>
      </c>
      <c r="D91" s="247" t="s">
        <v>34</v>
      </c>
      <c r="E91" s="247">
        <v>12</v>
      </c>
      <c r="F91" s="290">
        <v>0.44424400256287311</v>
      </c>
      <c r="G91" s="290">
        <v>782.03814775049693</v>
      </c>
      <c r="H91" s="289">
        <v>1</v>
      </c>
      <c r="I91" s="289">
        <v>0</v>
      </c>
      <c r="J91" s="289">
        <v>0</v>
      </c>
      <c r="K91" s="289">
        <v>0</v>
      </c>
      <c r="L91" s="289">
        <v>0</v>
      </c>
      <c r="M91" s="289">
        <v>0</v>
      </c>
      <c r="N91" s="289">
        <v>0</v>
      </c>
      <c r="O91" s="289">
        <v>0</v>
      </c>
      <c r="P91" s="246">
        <f t="shared" ref="P91:P98" si="6">SUM(H91:O91)</f>
        <v>1</v>
      </c>
      <c r="Q91" s="65"/>
    </row>
    <row r="92" spans="1:17" ht="15" outlineLevel="1">
      <c r="A92" s="692"/>
      <c r="B92" s="268">
        <v>3</v>
      </c>
      <c r="C92" s="249" t="s">
        <v>4</v>
      </c>
      <c r="D92" s="247" t="s">
        <v>34</v>
      </c>
      <c r="E92" s="247">
        <v>12</v>
      </c>
      <c r="F92" s="290">
        <v>47.483932159407864</v>
      </c>
      <c r="G92" s="290">
        <v>90413.913824059389</v>
      </c>
      <c r="H92" s="289">
        <v>1</v>
      </c>
      <c r="I92" s="289">
        <v>0</v>
      </c>
      <c r="J92" s="289">
        <v>0</v>
      </c>
      <c r="K92" s="289">
        <v>0</v>
      </c>
      <c r="L92" s="289">
        <v>0</v>
      </c>
      <c r="M92" s="289">
        <v>0</v>
      </c>
      <c r="N92" s="289">
        <v>0</v>
      </c>
      <c r="O92" s="289">
        <v>0</v>
      </c>
      <c r="P92" s="246">
        <f t="shared" si="6"/>
        <v>1</v>
      </c>
      <c r="Q92" s="65"/>
    </row>
    <row r="93" spans="1:17" ht="15" outlineLevel="1">
      <c r="A93" s="692"/>
      <c r="B93" s="268">
        <v>4</v>
      </c>
      <c r="C93" s="249" t="s">
        <v>5</v>
      </c>
      <c r="D93" s="247" t="s">
        <v>34</v>
      </c>
      <c r="E93" s="247">
        <v>12</v>
      </c>
      <c r="F93" s="290">
        <v>1.2287542331152503</v>
      </c>
      <c r="G93" s="290">
        <v>7456.295069481911</v>
      </c>
      <c r="H93" s="289">
        <v>1</v>
      </c>
      <c r="I93" s="289">
        <v>0</v>
      </c>
      <c r="J93" s="289">
        <v>0</v>
      </c>
      <c r="K93" s="289">
        <v>0</v>
      </c>
      <c r="L93" s="289">
        <v>0</v>
      </c>
      <c r="M93" s="289">
        <v>0</v>
      </c>
      <c r="N93" s="289">
        <v>0</v>
      </c>
      <c r="O93" s="289">
        <v>0</v>
      </c>
      <c r="P93" s="246">
        <f t="shared" si="6"/>
        <v>1</v>
      </c>
      <c r="Q93" s="65"/>
    </row>
    <row r="94" spans="1:17" ht="15" outlineLevel="1">
      <c r="A94" s="692"/>
      <c r="B94" s="268">
        <v>5</v>
      </c>
      <c r="C94" s="249" t="s">
        <v>6</v>
      </c>
      <c r="D94" s="247" t="s">
        <v>34</v>
      </c>
      <c r="E94" s="247">
        <v>12</v>
      </c>
      <c r="F94" s="290">
        <v>7.8924174711187991</v>
      </c>
      <c r="G94" s="290">
        <v>142820.62727615764</v>
      </c>
      <c r="H94" s="289">
        <v>1</v>
      </c>
      <c r="I94" s="289">
        <v>0</v>
      </c>
      <c r="J94" s="289">
        <v>0</v>
      </c>
      <c r="K94" s="289">
        <v>0</v>
      </c>
      <c r="L94" s="289">
        <v>0</v>
      </c>
      <c r="M94" s="289">
        <v>0</v>
      </c>
      <c r="N94" s="289">
        <v>0</v>
      </c>
      <c r="O94" s="289">
        <v>0</v>
      </c>
      <c r="P94" s="246">
        <f t="shared" si="6"/>
        <v>1</v>
      </c>
      <c r="Q94" s="65"/>
    </row>
    <row r="95" spans="1:17" ht="15" outlineLevel="1">
      <c r="A95" s="692"/>
      <c r="B95" s="268">
        <v>6</v>
      </c>
      <c r="C95" s="249" t="s">
        <v>7</v>
      </c>
      <c r="D95" s="247" t="s">
        <v>34</v>
      </c>
      <c r="E95" s="247">
        <v>12</v>
      </c>
      <c r="F95" s="290">
        <v>0</v>
      </c>
      <c r="G95" s="290">
        <v>0</v>
      </c>
      <c r="H95" s="289">
        <v>1</v>
      </c>
      <c r="I95" s="289">
        <v>0</v>
      </c>
      <c r="J95" s="289">
        <v>0</v>
      </c>
      <c r="K95" s="289">
        <v>0</v>
      </c>
      <c r="L95" s="289">
        <v>0</v>
      </c>
      <c r="M95" s="289">
        <v>0</v>
      </c>
      <c r="N95" s="289">
        <v>0</v>
      </c>
      <c r="O95" s="289">
        <v>0</v>
      </c>
      <c r="P95" s="246">
        <f t="shared" si="6"/>
        <v>1</v>
      </c>
      <c r="Q95" s="65"/>
    </row>
    <row r="96" spans="1:17" ht="28.5" outlineLevel="1">
      <c r="A96" s="692"/>
      <c r="B96" s="268">
        <v>7</v>
      </c>
      <c r="C96" s="249" t="s">
        <v>33</v>
      </c>
      <c r="D96" s="247" t="s">
        <v>34</v>
      </c>
      <c r="E96" s="247">
        <v>0</v>
      </c>
      <c r="F96" s="290">
        <v>0</v>
      </c>
      <c r="G96" s="290">
        <v>0</v>
      </c>
      <c r="H96" s="289">
        <v>1</v>
      </c>
      <c r="I96" s="289">
        <v>0</v>
      </c>
      <c r="J96" s="289">
        <v>0</v>
      </c>
      <c r="K96" s="289">
        <v>0</v>
      </c>
      <c r="L96" s="289">
        <v>0</v>
      </c>
      <c r="M96" s="289">
        <v>0</v>
      </c>
      <c r="N96" s="289">
        <v>0</v>
      </c>
      <c r="O96" s="289">
        <v>0</v>
      </c>
      <c r="P96" s="246">
        <f t="shared" si="6"/>
        <v>1</v>
      </c>
      <c r="Q96" s="65"/>
    </row>
    <row r="97" spans="1:19" ht="15" outlineLevel="1">
      <c r="A97" s="692"/>
      <c r="B97" s="268">
        <v>8</v>
      </c>
      <c r="C97" s="249" t="s">
        <v>26</v>
      </c>
      <c r="D97" s="247" t="s">
        <v>34</v>
      </c>
      <c r="E97" s="247">
        <v>0</v>
      </c>
      <c r="F97" s="290">
        <v>0</v>
      </c>
      <c r="G97" s="290">
        <v>0</v>
      </c>
      <c r="H97" s="289">
        <v>1</v>
      </c>
      <c r="I97" s="289">
        <v>0</v>
      </c>
      <c r="J97" s="289">
        <v>0</v>
      </c>
      <c r="K97" s="289">
        <v>0</v>
      </c>
      <c r="L97" s="289">
        <v>0</v>
      </c>
      <c r="M97" s="289">
        <v>0</v>
      </c>
      <c r="N97" s="289">
        <v>0</v>
      </c>
      <c r="O97" s="289">
        <v>0</v>
      </c>
      <c r="P97" s="246">
        <f t="shared" si="6"/>
        <v>1</v>
      </c>
      <c r="Q97" s="65"/>
    </row>
    <row r="98" spans="1:19" ht="15" outlineLevel="1">
      <c r="A98" s="692"/>
      <c r="B98" s="268">
        <v>9</v>
      </c>
      <c r="C98" s="249" t="s">
        <v>8</v>
      </c>
      <c r="D98" s="247" t="s">
        <v>34</v>
      </c>
      <c r="E98" s="247">
        <v>12</v>
      </c>
      <c r="F98" s="290">
        <v>0</v>
      </c>
      <c r="G98" s="290">
        <v>0</v>
      </c>
      <c r="H98" s="289">
        <v>1</v>
      </c>
      <c r="I98" s="289">
        <v>0</v>
      </c>
      <c r="J98" s="289">
        <v>0</v>
      </c>
      <c r="K98" s="289">
        <v>0</v>
      </c>
      <c r="L98" s="289">
        <v>0</v>
      </c>
      <c r="M98" s="289">
        <v>0</v>
      </c>
      <c r="N98" s="289">
        <v>0</v>
      </c>
      <c r="O98" s="289">
        <v>0</v>
      </c>
      <c r="P98" s="246">
        <f t="shared" si="6"/>
        <v>1</v>
      </c>
      <c r="Q98" s="65"/>
    </row>
    <row r="99" spans="1:19" ht="15" outlineLevel="1">
      <c r="A99" s="692"/>
      <c r="B99" s="268"/>
      <c r="C99" s="250" t="s">
        <v>251</v>
      </c>
      <c r="D99" s="247" t="s">
        <v>249</v>
      </c>
      <c r="E99" s="247">
        <v>12</v>
      </c>
      <c r="F99" s="290">
        <v>1.466</v>
      </c>
      <c r="G99" s="290">
        <v>2994.8409999999999</v>
      </c>
      <c r="H99" s="287">
        <v>1</v>
      </c>
      <c r="I99" s="287">
        <v>0</v>
      </c>
      <c r="J99" s="287">
        <v>0</v>
      </c>
      <c r="K99" s="287">
        <v>0</v>
      </c>
      <c r="L99" s="287">
        <v>0</v>
      </c>
      <c r="M99" s="287">
        <v>0</v>
      </c>
      <c r="N99" s="287">
        <v>0</v>
      </c>
      <c r="O99" s="287">
        <v>0</v>
      </c>
      <c r="P99" s="246"/>
      <c r="Q99" s="65"/>
    </row>
    <row r="100" spans="1:19" ht="15" hidden="1" outlineLevel="1">
      <c r="A100" s="692"/>
      <c r="B100" s="268"/>
      <c r="C100" s="682"/>
      <c r="D100" s="682"/>
      <c r="E100" s="262"/>
      <c r="F100" s="290"/>
      <c r="G100" s="290"/>
      <c r="H100" s="287"/>
      <c r="I100" s="288"/>
      <c r="J100" s="288"/>
      <c r="K100" s="288"/>
      <c r="L100" s="288"/>
      <c r="M100" s="288"/>
      <c r="N100" s="288"/>
      <c r="O100" s="288"/>
      <c r="P100" s="246"/>
      <c r="Q100" s="65"/>
    </row>
    <row r="101" spans="1:19" ht="15" hidden="1" outlineLevel="1">
      <c r="A101" s="692"/>
      <c r="B101" s="268"/>
      <c r="C101" s="682"/>
      <c r="D101" s="682"/>
      <c r="E101" s="262"/>
      <c r="F101" s="290"/>
      <c r="G101" s="290"/>
      <c r="H101" s="287"/>
      <c r="I101" s="288"/>
      <c r="J101" s="288"/>
      <c r="K101" s="288"/>
      <c r="L101" s="288"/>
      <c r="M101" s="288"/>
      <c r="N101" s="288"/>
      <c r="O101" s="288"/>
      <c r="P101" s="246"/>
      <c r="Q101" s="65"/>
    </row>
    <row r="102" spans="1:19" s="21" customFormat="1" ht="18.75" customHeight="1" outlineLevel="1">
      <c r="A102" s="692"/>
      <c r="B102" s="242"/>
      <c r="C102" s="685" t="s">
        <v>9</v>
      </c>
      <c r="D102" s="685"/>
      <c r="E102" s="243"/>
      <c r="F102" s="244"/>
      <c r="G102" s="244"/>
      <c r="H102" s="244"/>
      <c r="I102" s="244"/>
      <c r="J102" s="244"/>
      <c r="K102" s="244"/>
      <c r="L102" s="244"/>
      <c r="M102" s="244"/>
      <c r="N102" s="244"/>
      <c r="O102" s="244"/>
      <c r="P102" s="245"/>
      <c r="Q102" s="137"/>
      <c r="R102" s="27"/>
      <c r="S102" s="27"/>
    </row>
    <row r="103" spans="1:19" ht="15" outlineLevel="1">
      <c r="A103" s="692"/>
      <c r="B103" s="146">
        <v>10</v>
      </c>
      <c r="C103" s="251" t="s">
        <v>27</v>
      </c>
      <c r="D103" s="247" t="s">
        <v>34</v>
      </c>
      <c r="E103" s="247">
        <v>12</v>
      </c>
      <c r="F103" s="290">
        <v>285.15165412124747</v>
      </c>
      <c r="G103" s="290">
        <v>1373684.349525383</v>
      </c>
      <c r="H103" s="287">
        <v>0</v>
      </c>
      <c r="I103" s="287">
        <v>0.18</v>
      </c>
      <c r="J103" s="287">
        <v>0.82</v>
      </c>
      <c r="K103" s="287">
        <v>0</v>
      </c>
      <c r="L103" s="287">
        <v>0</v>
      </c>
      <c r="M103" s="287">
        <v>0</v>
      </c>
      <c r="N103" s="287">
        <v>0</v>
      </c>
      <c r="O103" s="287">
        <v>0</v>
      </c>
      <c r="P103" s="246">
        <f>SUM(H103:O103)</f>
        <v>1</v>
      </c>
      <c r="Q103" s="65"/>
    </row>
    <row r="104" spans="1:19" ht="15" outlineLevel="1">
      <c r="A104" s="692"/>
      <c r="B104" s="146">
        <v>11</v>
      </c>
      <c r="C104" s="249" t="s">
        <v>25</v>
      </c>
      <c r="D104" s="247" t="s">
        <v>34</v>
      </c>
      <c r="E104" s="247">
        <v>12</v>
      </c>
      <c r="F104" s="290">
        <v>116.54303302826781</v>
      </c>
      <c r="G104" s="290">
        <v>460482.43302640767</v>
      </c>
      <c r="H104" s="287">
        <v>0</v>
      </c>
      <c r="I104" s="287">
        <v>0.96</v>
      </c>
      <c r="J104" s="287">
        <v>0.04</v>
      </c>
      <c r="K104" s="287">
        <v>0</v>
      </c>
      <c r="L104" s="287">
        <v>0</v>
      </c>
      <c r="M104" s="287">
        <v>0</v>
      </c>
      <c r="N104" s="287">
        <v>0</v>
      </c>
      <c r="O104" s="287">
        <v>0</v>
      </c>
      <c r="P104" s="246">
        <f>SUM(H104:O104)</f>
        <v>1</v>
      </c>
      <c r="Q104" s="65"/>
    </row>
    <row r="105" spans="1:19" ht="15" outlineLevel="1">
      <c r="A105" s="692"/>
      <c r="B105" s="146">
        <v>12</v>
      </c>
      <c r="C105" s="249" t="s">
        <v>28</v>
      </c>
      <c r="D105" s="247" t="s">
        <v>34</v>
      </c>
      <c r="E105" s="247">
        <v>3</v>
      </c>
      <c r="F105" s="290">
        <v>0</v>
      </c>
      <c r="G105" s="290">
        <v>0</v>
      </c>
      <c r="H105" s="287">
        <v>0</v>
      </c>
      <c r="I105" s="287">
        <v>0</v>
      </c>
      <c r="J105" s="287">
        <v>0</v>
      </c>
      <c r="K105" s="287">
        <v>0</v>
      </c>
      <c r="L105" s="287">
        <v>0</v>
      </c>
      <c r="M105" s="287">
        <v>0</v>
      </c>
      <c r="N105" s="287">
        <v>0</v>
      </c>
      <c r="O105" s="287">
        <v>0</v>
      </c>
      <c r="P105" s="246">
        <f t="shared" ref="P105:P110" si="7">SUM(H105:O105)</f>
        <v>0</v>
      </c>
      <c r="Q105" s="65"/>
    </row>
    <row r="106" spans="1:19" ht="15" outlineLevel="1">
      <c r="A106" s="692"/>
      <c r="B106" s="146">
        <v>13</v>
      </c>
      <c r="C106" s="249" t="s">
        <v>29</v>
      </c>
      <c r="D106" s="247" t="s">
        <v>34</v>
      </c>
      <c r="E106" s="247">
        <v>12</v>
      </c>
      <c r="F106" s="290">
        <v>0</v>
      </c>
      <c r="G106" s="290">
        <v>0</v>
      </c>
      <c r="H106" s="287">
        <v>0</v>
      </c>
      <c r="I106" s="287">
        <v>0</v>
      </c>
      <c r="J106" s="287">
        <v>1</v>
      </c>
      <c r="K106" s="287">
        <v>0</v>
      </c>
      <c r="L106" s="287">
        <v>0</v>
      </c>
      <c r="M106" s="287">
        <v>0</v>
      </c>
      <c r="N106" s="287">
        <v>0</v>
      </c>
      <c r="O106" s="287">
        <v>0</v>
      </c>
      <c r="P106" s="246">
        <f t="shared" si="7"/>
        <v>1</v>
      </c>
      <c r="Q106" s="65"/>
    </row>
    <row r="107" spans="1:19" ht="15" outlineLevel="1">
      <c r="A107" s="692"/>
      <c r="B107" s="146">
        <v>14</v>
      </c>
      <c r="C107" s="249" t="s">
        <v>23</v>
      </c>
      <c r="D107" s="247" t="s">
        <v>34</v>
      </c>
      <c r="E107" s="247">
        <v>12</v>
      </c>
      <c r="F107" s="290">
        <v>15.531523888694348</v>
      </c>
      <c r="G107" s="290">
        <v>75528.763387689221</v>
      </c>
      <c r="H107" s="287">
        <v>0</v>
      </c>
      <c r="I107" s="287">
        <v>0</v>
      </c>
      <c r="J107" s="287">
        <v>1</v>
      </c>
      <c r="K107" s="287">
        <v>0</v>
      </c>
      <c r="L107" s="287">
        <v>0</v>
      </c>
      <c r="M107" s="287">
        <v>0</v>
      </c>
      <c r="N107" s="287">
        <v>0</v>
      </c>
      <c r="O107" s="287">
        <v>0</v>
      </c>
      <c r="P107" s="246">
        <f t="shared" si="7"/>
        <v>1</v>
      </c>
      <c r="Q107" s="65"/>
    </row>
    <row r="108" spans="1:19" ht="28.5" outlineLevel="1">
      <c r="A108" s="692"/>
      <c r="B108" s="268">
        <v>15</v>
      </c>
      <c r="C108" s="249" t="s">
        <v>30</v>
      </c>
      <c r="D108" s="247" t="s">
        <v>34</v>
      </c>
      <c r="E108" s="247">
        <v>0</v>
      </c>
      <c r="F108" s="290">
        <v>0</v>
      </c>
      <c r="G108" s="290">
        <v>0</v>
      </c>
      <c r="H108" s="287">
        <v>0</v>
      </c>
      <c r="I108" s="287">
        <v>1</v>
      </c>
      <c r="J108" s="287">
        <v>0</v>
      </c>
      <c r="K108" s="287">
        <v>0</v>
      </c>
      <c r="L108" s="287">
        <v>0</v>
      </c>
      <c r="M108" s="287">
        <v>0</v>
      </c>
      <c r="N108" s="287">
        <v>0</v>
      </c>
      <c r="O108" s="287">
        <v>0</v>
      </c>
      <c r="P108" s="246">
        <f t="shared" si="7"/>
        <v>1</v>
      </c>
      <c r="Q108" s="65"/>
    </row>
    <row r="109" spans="1:19" ht="28.5" outlineLevel="1">
      <c r="A109" s="692"/>
      <c r="B109" s="268">
        <v>16</v>
      </c>
      <c r="C109" s="249" t="s">
        <v>31</v>
      </c>
      <c r="D109" s="247" t="s">
        <v>34</v>
      </c>
      <c r="E109" s="247">
        <v>0</v>
      </c>
      <c r="F109" s="290">
        <v>0</v>
      </c>
      <c r="G109" s="290">
        <v>0</v>
      </c>
      <c r="H109" s="287">
        <v>0</v>
      </c>
      <c r="I109" s="287">
        <v>1</v>
      </c>
      <c r="J109" s="287">
        <v>0</v>
      </c>
      <c r="K109" s="287">
        <v>0</v>
      </c>
      <c r="L109" s="287">
        <v>0</v>
      </c>
      <c r="M109" s="287">
        <v>0</v>
      </c>
      <c r="N109" s="287">
        <v>0</v>
      </c>
      <c r="O109" s="287">
        <v>0</v>
      </c>
      <c r="P109" s="246">
        <f t="shared" si="7"/>
        <v>1</v>
      </c>
      <c r="Q109" s="65"/>
    </row>
    <row r="110" spans="1:19" ht="15" outlineLevel="1">
      <c r="A110" s="692"/>
      <c r="B110" s="268">
        <v>17</v>
      </c>
      <c r="C110" s="249" t="s">
        <v>10</v>
      </c>
      <c r="D110" s="247" t="s">
        <v>34</v>
      </c>
      <c r="E110" s="247">
        <v>0</v>
      </c>
      <c r="F110" s="290">
        <v>456.42330000000004</v>
      </c>
      <c r="G110" s="290">
        <v>6634.259</v>
      </c>
      <c r="H110" s="287">
        <v>0</v>
      </c>
      <c r="I110" s="287">
        <v>0</v>
      </c>
      <c r="J110" s="287">
        <v>0</v>
      </c>
      <c r="K110" s="287">
        <v>0</v>
      </c>
      <c r="L110" s="287">
        <v>0</v>
      </c>
      <c r="M110" s="287">
        <v>0</v>
      </c>
      <c r="N110" s="287">
        <v>0</v>
      </c>
      <c r="O110" s="287">
        <v>0</v>
      </c>
      <c r="P110" s="246">
        <f t="shared" si="7"/>
        <v>0</v>
      </c>
      <c r="Q110" s="65"/>
    </row>
    <row r="111" spans="1:19" ht="15" outlineLevel="1">
      <c r="A111" s="692"/>
      <c r="B111" s="268"/>
      <c r="C111" s="250" t="s">
        <v>251</v>
      </c>
      <c r="D111" s="247" t="s">
        <v>249</v>
      </c>
      <c r="E111" s="247">
        <v>12</v>
      </c>
      <c r="F111" s="290">
        <v>1.609</v>
      </c>
      <c r="G111" s="290">
        <v>-155808.75400000007</v>
      </c>
      <c r="H111" s="287">
        <v>0</v>
      </c>
      <c r="I111" s="287">
        <v>0.16217948357381767</v>
      </c>
      <c r="J111" s="287">
        <v>0.34846488502175271</v>
      </c>
      <c r="K111" s="287">
        <v>0</v>
      </c>
      <c r="L111" s="287">
        <v>0</v>
      </c>
      <c r="M111" s="287">
        <v>0</v>
      </c>
      <c r="N111" s="287">
        <v>0</v>
      </c>
      <c r="O111" s="287">
        <v>0</v>
      </c>
      <c r="P111" s="246"/>
      <c r="Q111" s="65"/>
    </row>
    <row r="112" spans="1:19" ht="15" hidden="1" outlineLevel="1">
      <c r="A112" s="692"/>
      <c r="B112" s="268"/>
      <c r="C112" s="682"/>
      <c r="D112" s="682"/>
      <c r="E112" s="262"/>
      <c r="F112" s="290"/>
      <c r="G112" s="290"/>
      <c r="H112" s="287"/>
      <c r="I112" s="289"/>
      <c r="J112" s="289"/>
      <c r="K112" s="288"/>
      <c r="L112" s="288"/>
      <c r="M112" s="288"/>
      <c r="N112" s="288"/>
      <c r="O112" s="288"/>
      <c r="P112" s="246"/>
      <c r="Q112" s="65"/>
    </row>
    <row r="113" spans="1:17" ht="15" hidden="1" outlineLevel="1">
      <c r="A113" s="692"/>
      <c r="B113" s="268"/>
      <c r="C113" s="682"/>
      <c r="D113" s="682"/>
      <c r="E113" s="262"/>
      <c r="F113" s="290"/>
      <c r="G113" s="290"/>
      <c r="H113" s="287"/>
      <c r="I113" s="289"/>
      <c r="J113" s="289"/>
      <c r="K113" s="288"/>
      <c r="L113" s="288"/>
      <c r="M113" s="288"/>
      <c r="N113" s="288"/>
      <c r="O113" s="288"/>
      <c r="P113" s="246"/>
      <c r="Q113" s="65"/>
    </row>
    <row r="114" spans="1:17" s="21" customFormat="1" ht="18" customHeight="1" outlineLevel="1">
      <c r="A114" s="692"/>
      <c r="B114" s="242"/>
      <c r="C114" s="685" t="s">
        <v>11</v>
      </c>
      <c r="D114" s="685"/>
      <c r="E114" s="243"/>
      <c r="F114" s="244"/>
      <c r="G114" s="244"/>
      <c r="H114" s="244"/>
      <c r="I114" s="244"/>
      <c r="J114" s="244"/>
      <c r="K114" s="244"/>
      <c r="L114" s="244"/>
      <c r="M114" s="244"/>
      <c r="N114" s="244"/>
      <c r="O114" s="244"/>
      <c r="P114" s="245"/>
      <c r="Q114" s="137"/>
    </row>
    <row r="115" spans="1:17" ht="15" outlineLevel="1">
      <c r="A115" s="692"/>
      <c r="B115" s="146">
        <v>18</v>
      </c>
      <c r="C115" s="249" t="s">
        <v>12</v>
      </c>
      <c r="D115" s="247" t="s">
        <v>34</v>
      </c>
      <c r="E115" s="247">
        <v>12</v>
      </c>
      <c r="F115" s="290">
        <v>0</v>
      </c>
      <c r="G115" s="290">
        <v>0</v>
      </c>
      <c r="H115" s="287">
        <v>0</v>
      </c>
      <c r="I115" s="287">
        <v>0</v>
      </c>
      <c r="J115" s="287">
        <v>0</v>
      </c>
      <c r="K115" s="287">
        <v>0</v>
      </c>
      <c r="L115" s="287">
        <v>0</v>
      </c>
      <c r="M115" s="287">
        <v>0</v>
      </c>
      <c r="N115" s="287">
        <v>0</v>
      </c>
      <c r="O115" s="287">
        <v>0</v>
      </c>
      <c r="P115" s="246">
        <f t="shared" ref="P115:P119" si="8">SUM(H115:O115)</f>
        <v>0</v>
      </c>
      <c r="Q115" s="65"/>
    </row>
    <row r="116" spans="1:17" ht="15" outlineLevel="1">
      <c r="A116" s="692"/>
      <c r="B116" s="146">
        <v>19</v>
      </c>
      <c r="C116" s="249" t="s">
        <v>13</v>
      </c>
      <c r="D116" s="247" t="s">
        <v>34</v>
      </c>
      <c r="E116" s="247">
        <v>12</v>
      </c>
      <c r="F116" s="290">
        <v>0</v>
      </c>
      <c r="G116" s="290">
        <v>0</v>
      </c>
      <c r="H116" s="287">
        <v>0</v>
      </c>
      <c r="I116" s="287">
        <v>0</v>
      </c>
      <c r="J116" s="287">
        <v>0</v>
      </c>
      <c r="K116" s="287">
        <v>0</v>
      </c>
      <c r="L116" s="287">
        <v>0</v>
      </c>
      <c r="M116" s="287">
        <v>0</v>
      </c>
      <c r="N116" s="287">
        <v>0</v>
      </c>
      <c r="O116" s="287">
        <v>0</v>
      </c>
      <c r="P116" s="246">
        <f t="shared" si="8"/>
        <v>0</v>
      </c>
      <c r="Q116" s="65"/>
    </row>
    <row r="117" spans="1:17" ht="15" outlineLevel="1">
      <c r="A117" s="692"/>
      <c r="B117" s="146">
        <v>20</v>
      </c>
      <c r="C117" s="249" t="s">
        <v>14</v>
      </c>
      <c r="D117" s="247" t="s">
        <v>34</v>
      </c>
      <c r="E117" s="247">
        <v>12</v>
      </c>
      <c r="F117" s="290">
        <v>0</v>
      </c>
      <c r="G117" s="290">
        <v>0</v>
      </c>
      <c r="H117" s="287">
        <v>0</v>
      </c>
      <c r="I117" s="287">
        <v>0</v>
      </c>
      <c r="J117" s="287">
        <v>0</v>
      </c>
      <c r="K117" s="287">
        <v>0</v>
      </c>
      <c r="L117" s="287">
        <v>0</v>
      </c>
      <c r="M117" s="287">
        <v>0</v>
      </c>
      <c r="N117" s="287">
        <v>0</v>
      </c>
      <c r="O117" s="287">
        <v>0</v>
      </c>
      <c r="P117" s="246">
        <f t="shared" si="8"/>
        <v>0</v>
      </c>
      <c r="Q117" s="65"/>
    </row>
    <row r="118" spans="1:17" ht="15" outlineLevel="1">
      <c r="A118" s="692"/>
      <c r="B118" s="146">
        <v>21</v>
      </c>
      <c r="C118" s="251" t="s">
        <v>27</v>
      </c>
      <c r="D118" s="247" t="s">
        <v>34</v>
      </c>
      <c r="E118" s="247">
        <v>12</v>
      </c>
      <c r="F118" s="290">
        <v>0</v>
      </c>
      <c r="G118" s="290">
        <v>0</v>
      </c>
      <c r="H118" s="287">
        <v>0</v>
      </c>
      <c r="I118" s="287">
        <v>0</v>
      </c>
      <c r="J118" s="287">
        <v>1</v>
      </c>
      <c r="K118" s="287">
        <v>0</v>
      </c>
      <c r="L118" s="287">
        <v>0</v>
      </c>
      <c r="M118" s="287">
        <v>0</v>
      </c>
      <c r="N118" s="287">
        <v>0</v>
      </c>
      <c r="O118" s="287">
        <v>0</v>
      </c>
      <c r="P118" s="246">
        <f t="shared" si="8"/>
        <v>1</v>
      </c>
      <c r="Q118" s="65"/>
    </row>
    <row r="119" spans="1:17" ht="15" outlineLevel="1">
      <c r="A119" s="692"/>
      <c r="B119" s="146">
        <v>22</v>
      </c>
      <c r="C119" s="249" t="s">
        <v>10</v>
      </c>
      <c r="D119" s="247" t="s">
        <v>34</v>
      </c>
      <c r="E119" s="247">
        <v>0</v>
      </c>
      <c r="F119" s="290">
        <v>0</v>
      </c>
      <c r="G119" s="290">
        <v>0</v>
      </c>
      <c r="H119" s="287">
        <v>0</v>
      </c>
      <c r="I119" s="287">
        <v>0</v>
      </c>
      <c r="J119" s="287">
        <v>0</v>
      </c>
      <c r="K119" s="287">
        <v>0</v>
      </c>
      <c r="L119" s="287">
        <v>0</v>
      </c>
      <c r="M119" s="287">
        <v>0</v>
      </c>
      <c r="N119" s="287">
        <v>0</v>
      </c>
      <c r="O119" s="287">
        <v>0</v>
      </c>
      <c r="P119" s="246">
        <f t="shared" si="8"/>
        <v>0</v>
      </c>
      <c r="Q119" s="65"/>
    </row>
    <row r="120" spans="1:17" ht="15" outlineLevel="1">
      <c r="A120" s="692"/>
      <c r="B120" s="146"/>
      <c r="C120" s="250" t="s">
        <v>251</v>
      </c>
      <c r="D120" s="247" t="s">
        <v>249</v>
      </c>
      <c r="E120" s="247">
        <v>12</v>
      </c>
      <c r="F120" s="290">
        <v>0</v>
      </c>
      <c r="G120" s="290">
        <v>0</v>
      </c>
      <c r="H120" s="287">
        <v>0</v>
      </c>
      <c r="I120" s="287">
        <v>0</v>
      </c>
      <c r="J120" s="287">
        <v>0</v>
      </c>
      <c r="K120" s="287">
        <v>0</v>
      </c>
      <c r="L120" s="287">
        <v>0</v>
      </c>
      <c r="M120" s="287">
        <v>0</v>
      </c>
      <c r="N120" s="287">
        <v>0</v>
      </c>
      <c r="O120" s="287">
        <v>0</v>
      </c>
      <c r="P120" s="246"/>
      <c r="Q120" s="65"/>
    </row>
    <row r="121" spans="1:17" ht="15" hidden="1" outlineLevel="1">
      <c r="A121" s="692"/>
      <c r="B121" s="146"/>
      <c r="C121" s="682"/>
      <c r="D121" s="682"/>
      <c r="E121" s="262"/>
      <c r="F121" s="290"/>
      <c r="G121" s="290"/>
      <c r="H121" s="287"/>
      <c r="I121" s="288"/>
      <c r="J121" s="288"/>
      <c r="K121" s="288"/>
      <c r="L121" s="288"/>
      <c r="M121" s="288"/>
      <c r="N121" s="288"/>
      <c r="O121" s="288"/>
      <c r="P121" s="246"/>
      <c r="Q121" s="65"/>
    </row>
    <row r="122" spans="1:17" ht="15" hidden="1" outlineLevel="1">
      <c r="A122" s="692"/>
      <c r="B122" s="146"/>
      <c r="C122" s="682"/>
      <c r="D122" s="682"/>
      <c r="E122" s="262"/>
      <c r="F122" s="290"/>
      <c r="G122" s="290"/>
      <c r="H122" s="287"/>
      <c r="I122" s="288"/>
      <c r="J122" s="288"/>
      <c r="K122" s="288"/>
      <c r="L122" s="288"/>
      <c r="M122" s="288"/>
      <c r="N122" s="288"/>
      <c r="O122" s="288"/>
      <c r="P122" s="246"/>
      <c r="Q122" s="65"/>
    </row>
    <row r="123" spans="1:17" ht="15" hidden="1" outlineLevel="1">
      <c r="A123" s="692"/>
      <c r="B123" s="146"/>
      <c r="C123" s="682"/>
      <c r="D123" s="682"/>
      <c r="E123" s="262"/>
      <c r="F123" s="290"/>
      <c r="G123" s="290"/>
      <c r="H123" s="287"/>
      <c r="I123" s="288"/>
      <c r="J123" s="288"/>
      <c r="K123" s="288"/>
      <c r="L123" s="288"/>
      <c r="M123" s="288"/>
      <c r="N123" s="288"/>
      <c r="O123" s="288"/>
      <c r="P123" s="246"/>
      <c r="Q123" s="65"/>
    </row>
    <row r="124" spans="1:17" s="42" customFormat="1" ht="15" outlineLevel="1">
      <c r="A124" s="692"/>
      <c r="B124" s="242"/>
      <c r="C124" s="685" t="s">
        <v>15</v>
      </c>
      <c r="D124" s="685"/>
      <c r="E124" s="243"/>
      <c r="F124" s="244"/>
      <c r="G124" s="244"/>
      <c r="H124" s="244"/>
      <c r="I124" s="244"/>
      <c r="J124" s="244"/>
      <c r="K124" s="244"/>
      <c r="L124" s="244"/>
      <c r="M124" s="244"/>
      <c r="N124" s="244"/>
      <c r="O124" s="244"/>
      <c r="P124" s="245"/>
      <c r="Q124" s="145"/>
    </row>
    <row r="125" spans="1:17" ht="15" outlineLevel="1">
      <c r="A125" s="692"/>
      <c r="B125" s="268">
        <v>23</v>
      </c>
      <c r="C125" s="249" t="s">
        <v>15</v>
      </c>
      <c r="D125" s="247" t="s">
        <v>34</v>
      </c>
      <c r="E125" s="247">
        <v>12</v>
      </c>
      <c r="F125" s="290">
        <v>0.84194482267776038</v>
      </c>
      <c r="G125" s="290">
        <v>29252</v>
      </c>
      <c r="H125" s="289">
        <v>1</v>
      </c>
      <c r="I125" s="289">
        <v>0</v>
      </c>
      <c r="J125" s="289">
        <v>0</v>
      </c>
      <c r="K125" s="289">
        <v>0</v>
      </c>
      <c r="L125" s="289">
        <v>0</v>
      </c>
      <c r="M125" s="289">
        <v>0</v>
      </c>
      <c r="N125" s="289">
        <v>0</v>
      </c>
      <c r="O125" s="289">
        <v>0</v>
      </c>
      <c r="P125" s="246">
        <f t="shared" ref="P125" si="9">SUM(H125:O125)</f>
        <v>1</v>
      </c>
      <c r="Q125" s="65"/>
    </row>
    <row r="126" spans="1:17" ht="15" outlineLevel="1">
      <c r="A126" s="692"/>
      <c r="B126" s="268"/>
      <c r="C126" s="250" t="s">
        <v>251</v>
      </c>
      <c r="D126" s="247" t="s">
        <v>249</v>
      </c>
      <c r="E126" s="247">
        <v>12</v>
      </c>
      <c r="F126" s="290">
        <v>0</v>
      </c>
      <c r="G126" s="290">
        <v>0</v>
      </c>
      <c r="H126" s="287">
        <v>0</v>
      </c>
      <c r="I126" s="287">
        <v>0</v>
      </c>
      <c r="J126" s="287">
        <v>0</v>
      </c>
      <c r="K126" s="287">
        <v>0</v>
      </c>
      <c r="L126" s="287">
        <v>0</v>
      </c>
      <c r="M126" s="287">
        <v>0</v>
      </c>
      <c r="N126" s="287">
        <v>0</v>
      </c>
      <c r="O126" s="287">
        <v>0</v>
      </c>
      <c r="P126" s="246"/>
      <c r="Q126" s="65"/>
    </row>
    <row r="127" spans="1:17" ht="15" hidden="1" outlineLevel="1">
      <c r="A127" s="692"/>
      <c r="B127" s="268"/>
      <c r="C127" s="682"/>
      <c r="D127" s="682"/>
      <c r="E127" s="262"/>
      <c r="F127" s="290"/>
      <c r="G127" s="290"/>
      <c r="H127" s="287"/>
      <c r="I127" s="288"/>
      <c r="J127" s="288"/>
      <c r="K127" s="288"/>
      <c r="L127" s="288"/>
      <c r="M127" s="288"/>
      <c r="N127" s="288"/>
      <c r="O127" s="288"/>
      <c r="P127" s="246"/>
      <c r="Q127" s="65"/>
    </row>
    <row r="128" spans="1:17" ht="15" hidden="1" outlineLevel="1">
      <c r="A128" s="692"/>
      <c r="B128" s="268"/>
      <c r="C128" s="682"/>
      <c r="D128" s="682"/>
      <c r="E128" s="262"/>
      <c r="F128" s="290"/>
      <c r="G128" s="290"/>
      <c r="H128" s="287"/>
      <c r="I128" s="288"/>
      <c r="J128" s="288"/>
      <c r="K128" s="288"/>
      <c r="L128" s="288"/>
      <c r="M128" s="288"/>
      <c r="N128" s="288"/>
      <c r="O128" s="288"/>
      <c r="P128" s="246"/>
      <c r="Q128" s="65"/>
    </row>
    <row r="129" spans="1:17" s="42" customFormat="1" ht="15" outlineLevel="1">
      <c r="A129" s="692"/>
      <c r="B129" s="242"/>
      <c r="C129" s="685" t="s">
        <v>16</v>
      </c>
      <c r="D129" s="685"/>
      <c r="E129" s="243"/>
      <c r="F129" s="244"/>
      <c r="G129" s="244"/>
      <c r="H129" s="244"/>
      <c r="I129" s="244"/>
      <c r="J129" s="244"/>
      <c r="K129" s="244"/>
      <c r="L129" s="244"/>
      <c r="M129" s="244"/>
      <c r="N129" s="244"/>
      <c r="O129" s="244"/>
      <c r="P129" s="245"/>
      <c r="Q129" s="145"/>
    </row>
    <row r="130" spans="1:17" ht="15" outlineLevel="1">
      <c r="A130" s="692"/>
      <c r="B130" s="268">
        <v>24</v>
      </c>
      <c r="C130" s="249" t="s">
        <v>17</v>
      </c>
      <c r="D130" s="247" t="s">
        <v>34</v>
      </c>
      <c r="E130" s="247">
        <v>12</v>
      </c>
      <c r="F130" s="290">
        <v>0</v>
      </c>
      <c r="G130" s="290">
        <v>0</v>
      </c>
      <c r="H130" s="287">
        <v>0</v>
      </c>
      <c r="I130" s="287">
        <v>0</v>
      </c>
      <c r="J130" s="287">
        <v>0</v>
      </c>
      <c r="K130" s="287">
        <v>0</v>
      </c>
      <c r="L130" s="287">
        <v>0</v>
      </c>
      <c r="M130" s="287">
        <v>0</v>
      </c>
      <c r="N130" s="287">
        <v>0</v>
      </c>
      <c r="O130" s="287">
        <v>0</v>
      </c>
      <c r="P130" s="246">
        <f t="shared" ref="P130:P134" si="10">SUM(H130:O130)</f>
        <v>0</v>
      </c>
      <c r="Q130" s="65"/>
    </row>
    <row r="131" spans="1:17" ht="15" outlineLevel="1">
      <c r="A131" s="692"/>
      <c r="B131" s="268">
        <v>25</v>
      </c>
      <c r="C131" s="249" t="s">
        <v>18</v>
      </c>
      <c r="D131" s="247" t="s">
        <v>34</v>
      </c>
      <c r="E131" s="247">
        <v>12</v>
      </c>
      <c r="F131" s="290">
        <v>0.60260350816877206</v>
      </c>
      <c r="G131" s="290">
        <v>583.82414308898149</v>
      </c>
      <c r="H131" s="287">
        <v>0</v>
      </c>
      <c r="I131" s="287">
        <v>0</v>
      </c>
      <c r="J131" s="287">
        <v>1</v>
      </c>
      <c r="K131" s="287">
        <v>0</v>
      </c>
      <c r="L131" s="287">
        <v>0</v>
      </c>
      <c r="M131" s="287">
        <v>0</v>
      </c>
      <c r="N131" s="287">
        <v>0</v>
      </c>
      <c r="O131" s="287">
        <v>0</v>
      </c>
      <c r="P131" s="246">
        <f t="shared" si="10"/>
        <v>1</v>
      </c>
      <c r="Q131" s="65"/>
    </row>
    <row r="132" spans="1:17" ht="15" outlineLevel="1">
      <c r="A132" s="692"/>
      <c r="B132" s="268">
        <v>26</v>
      </c>
      <c r="C132" s="249" t="s">
        <v>19</v>
      </c>
      <c r="D132" s="247" t="s">
        <v>34</v>
      </c>
      <c r="E132" s="247">
        <v>12</v>
      </c>
      <c r="F132" s="290">
        <v>0</v>
      </c>
      <c r="G132" s="290">
        <v>0</v>
      </c>
      <c r="H132" s="287">
        <v>0</v>
      </c>
      <c r="I132" s="287">
        <v>0</v>
      </c>
      <c r="J132" s="287">
        <v>0</v>
      </c>
      <c r="K132" s="287">
        <v>0</v>
      </c>
      <c r="L132" s="287">
        <v>0</v>
      </c>
      <c r="M132" s="287">
        <v>0</v>
      </c>
      <c r="N132" s="287">
        <v>0</v>
      </c>
      <c r="O132" s="287">
        <v>0</v>
      </c>
      <c r="P132" s="246">
        <f t="shared" si="10"/>
        <v>0</v>
      </c>
      <c r="Q132" s="65"/>
    </row>
    <row r="133" spans="1:17" ht="15" outlineLevel="1">
      <c r="A133" s="692"/>
      <c r="B133" s="268">
        <v>27</v>
      </c>
      <c r="C133" s="249" t="s">
        <v>20</v>
      </c>
      <c r="D133" s="247" t="s">
        <v>34</v>
      </c>
      <c r="E133" s="247">
        <v>12</v>
      </c>
      <c r="F133" s="290">
        <v>0</v>
      </c>
      <c r="G133" s="290">
        <v>0</v>
      </c>
      <c r="H133" s="287">
        <v>0</v>
      </c>
      <c r="I133" s="287">
        <v>0</v>
      </c>
      <c r="J133" s="287">
        <v>0</v>
      </c>
      <c r="K133" s="287">
        <v>0</v>
      </c>
      <c r="L133" s="287">
        <v>0</v>
      </c>
      <c r="M133" s="287">
        <v>0</v>
      </c>
      <c r="N133" s="287">
        <v>0</v>
      </c>
      <c r="O133" s="287">
        <v>0</v>
      </c>
      <c r="P133" s="246">
        <f t="shared" si="10"/>
        <v>0</v>
      </c>
      <c r="Q133" s="65"/>
    </row>
    <row r="134" spans="1:17" ht="15" outlineLevel="1">
      <c r="A134" s="692"/>
      <c r="B134" s="268">
        <v>28</v>
      </c>
      <c r="C134" s="249" t="s">
        <v>105</v>
      </c>
      <c r="D134" s="247" t="s">
        <v>34</v>
      </c>
      <c r="E134" s="247">
        <v>12</v>
      </c>
      <c r="F134" s="290">
        <v>0</v>
      </c>
      <c r="G134" s="290">
        <v>0</v>
      </c>
      <c r="H134" s="287">
        <v>0</v>
      </c>
      <c r="I134" s="287">
        <v>0</v>
      </c>
      <c r="J134" s="287">
        <v>0</v>
      </c>
      <c r="K134" s="287">
        <v>0</v>
      </c>
      <c r="L134" s="287">
        <v>0</v>
      </c>
      <c r="M134" s="287">
        <v>0</v>
      </c>
      <c r="N134" s="287">
        <v>0</v>
      </c>
      <c r="O134" s="287">
        <v>0</v>
      </c>
      <c r="P134" s="246">
        <f t="shared" si="10"/>
        <v>0</v>
      </c>
      <c r="Q134" s="65"/>
    </row>
    <row r="135" spans="1:17" ht="15" outlineLevel="1">
      <c r="A135" s="692"/>
      <c r="B135" s="268"/>
      <c r="C135" s="250" t="s">
        <v>251</v>
      </c>
      <c r="D135" s="247" t="s">
        <v>249</v>
      </c>
      <c r="E135" s="247">
        <v>12</v>
      </c>
      <c r="F135" s="290">
        <v>0</v>
      </c>
      <c r="G135" s="290">
        <v>0</v>
      </c>
      <c r="H135" s="287">
        <v>0</v>
      </c>
      <c r="I135" s="287">
        <v>0</v>
      </c>
      <c r="J135" s="287">
        <v>0</v>
      </c>
      <c r="K135" s="287">
        <v>0</v>
      </c>
      <c r="L135" s="287">
        <v>0</v>
      </c>
      <c r="M135" s="287">
        <v>0</v>
      </c>
      <c r="N135" s="287">
        <v>0</v>
      </c>
      <c r="O135" s="287">
        <v>0</v>
      </c>
      <c r="P135" s="246"/>
      <c r="Q135" s="65"/>
    </row>
    <row r="136" spans="1:17" ht="15" hidden="1" outlineLevel="1">
      <c r="A136" s="692"/>
      <c r="B136" s="268"/>
      <c r="C136" s="682"/>
      <c r="D136" s="682"/>
      <c r="E136" s="262"/>
      <c r="F136" s="290"/>
      <c r="G136" s="290"/>
      <c r="H136" s="287"/>
      <c r="I136" s="288"/>
      <c r="J136" s="289"/>
      <c r="K136" s="288"/>
      <c r="L136" s="288"/>
      <c r="M136" s="288"/>
      <c r="N136" s="288"/>
      <c r="O136" s="288"/>
      <c r="P136" s="246"/>
      <c r="Q136" s="65"/>
    </row>
    <row r="137" spans="1:17" ht="15" hidden="1" outlineLevel="1">
      <c r="A137" s="692"/>
      <c r="B137" s="268"/>
      <c r="C137" s="682"/>
      <c r="D137" s="682"/>
      <c r="E137" s="262"/>
      <c r="F137" s="290"/>
      <c r="G137" s="290"/>
      <c r="H137" s="287"/>
      <c r="I137" s="288"/>
      <c r="J137" s="289"/>
      <c r="K137" s="288"/>
      <c r="L137" s="288"/>
      <c r="M137" s="288"/>
      <c r="N137" s="288"/>
      <c r="O137" s="288"/>
      <c r="P137" s="246"/>
      <c r="Q137" s="65"/>
    </row>
    <row r="138" spans="1:17" ht="15" hidden="1" outlineLevel="1">
      <c r="A138" s="692"/>
      <c r="B138" s="268"/>
      <c r="C138" s="682"/>
      <c r="D138" s="682"/>
      <c r="E138" s="262"/>
      <c r="F138" s="290"/>
      <c r="G138" s="290"/>
      <c r="H138" s="287"/>
      <c r="I138" s="288"/>
      <c r="J138" s="289"/>
      <c r="K138" s="288"/>
      <c r="L138" s="288"/>
      <c r="M138" s="288"/>
      <c r="N138" s="288"/>
      <c r="O138" s="288"/>
      <c r="P138" s="246"/>
      <c r="Q138" s="65"/>
    </row>
    <row r="139" spans="1:17" s="42" customFormat="1" ht="15" outlineLevel="1">
      <c r="A139" s="692"/>
      <c r="B139" s="242"/>
      <c r="C139" s="685" t="s">
        <v>106</v>
      </c>
      <c r="D139" s="685"/>
      <c r="E139" s="243"/>
      <c r="F139" s="244"/>
      <c r="G139" s="244"/>
      <c r="H139" s="244"/>
      <c r="I139" s="244"/>
      <c r="J139" s="244"/>
      <c r="K139" s="244"/>
      <c r="L139" s="244"/>
      <c r="M139" s="244"/>
      <c r="N139" s="244"/>
      <c r="O139" s="244"/>
      <c r="P139" s="245"/>
      <c r="Q139" s="145"/>
    </row>
    <row r="140" spans="1:17" ht="15" outlineLevel="1">
      <c r="A140" s="692"/>
      <c r="B140" s="146">
        <v>29</v>
      </c>
      <c r="C140" s="249" t="s">
        <v>108</v>
      </c>
      <c r="D140" s="247" t="s">
        <v>34</v>
      </c>
      <c r="E140" s="247">
        <v>12</v>
      </c>
      <c r="F140" s="290">
        <v>0</v>
      </c>
      <c r="G140" s="290">
        <v>0</v>
      </c>
      <c r="H140" s="287">
        <v>0</v>
      </c>
      <c r="I140" s="287">
        <v>0</v>
      </c>
      <c r="J140" s="287">
        <v>0</v>
      </c>
      <c r="K140" s="287">
        <v>0</v>
      </c>
      <c r="L140" s="287">
        <v>0</v>
      </c>
      <c r="M140" s="287">
        <v>0</v>
      </c>
      <c r="N140" s="287">
        <v>0</v>
      </c>
      <c r="O140" s="287">
        <v>0</v>
      </c>
      <c r="P140" s="246">
        <f t="shared" ref="P140:P141" si="11">SUM(H140:O140)</f>
        <v>0</v>
      </c>
      <c r="Q140" s="65"/>
    </row>
    <row r="141" spans="1:17" ht="15" outlineLevel="1">
      <c r="A141" s="692"/>
      <c r="B141" s="146">
        <v>30</v>
      </c>
      <c r="C141" s="249" t="s">
        <v>107</v>
      </c>
      <c r="D141" s="247" t="s">
        <v>34</v>
      </c>
      <c r="E141" s="247">
        <v>12</v>
      </c>
      <c r="F141" s="290">
        <v>0</v>
      </c>
      <c r="G141" s="290">
        <v>0</v>
      </c>
      <c r="H141" s="287">
        <v>0</v>
      </c>
      <c r="I141" s="287">
        <v>0</v>
      </c>
      <c r="J141" s="287">
        <v>0</v>
      </c>
      <c r="K141" s="287">
        <v>0</v>
      </c>
      <c r="L141" s="287">
        <v>0</v>
      </c>
      <c r="M141" s="287">
        <v>0</v>
      </c>
      <c r="N141" s="287">
        <v>0</v>
      </c>
      <c r="O141" s="287">
        <v>0</v>
      </c>
      <c r="P141" s="246">
        <f t="shared" si="11"/>
        <v>0</v>
      </c>
      <c r="Q141" s="65"/>
    </row>
    <row r="142" spans="1:17" ht="15" outlineLevel="1">
      <c r="A142" s="692"/>
      <c r="B142" s="146"/>
      <c r="C142" s="250" t="s">
        <v>251</v>
      </c>
      <c r="D142" s="247" t="s">
        <v>249</v>
      </c>
      <c r="E142" s="247">
        <v>12</v>
      </c>
      <c r="F142" s="290">
        <v>0</v>
      </c>
      <c r="G142" s="290">
        <v>0</v>
      </c>
      <c r="H142" s="287">
        <v>0</v>
      </c>
      <c r="I142" s="287">
        <v>0</v>
      </c>
      <c r="J142" s="287">
        <v>0</v>
      </c>
      <c r="K142" s="287">
        <v>0</v>
      </c>
      <c r="L142" s="287">
        <v>0</v>
      </c>
      <c r="M142" s="287">
        <v>0</v>
      </c>
      <c r="N142" s="287">
        <v>0</v>
      </c>
      <c r="O142" s="287">
        <v>0</v>
      </c>
      <c r="P142" s="246"/>
      <c r="Q142" s="65"/>
    </row>
    <row r="143" spans="1:17" ht="15" hidden="1" outlineLevel="1">
      <c r="A143" s="692"/>
      <c r="B143" s="146"/>
      <c r="C143" s="682"/>
      <c r="D143" s="682"/>
      <c r="E143" s="262"/>
      <c r="F143" s="290"/>
      <c r="G143" s="290"/>
      <c r="H143" s="287"/>
      <c r="I143" s="288"/>
      <c r="J143" s="288"/>
      <c r="K143" s="288"/>
      <c r="L143" s="288"/>
      <c r="M143" s="288"/>
      <c r="N143" s="288"/>
      <c r="O143" s="288"/>
      <c r="P143" s="246"/>
      <c r="Q143" s="65"/>
    </row>
    <row r="144" spans="1:17" ht="15" hidden="1" outlineLevel="1">
      <c r="A144" s="692"/>
      <c r="B144" s="146"/>
      <c r="C144" s="697"/>
      <c r="D144" s="697"/>
      <c r="E144" s="345"/>
      <c r="F144" s="387"/>
      <c r="G144" s="387"/>
      <c r="H144" s="287"/>
      <c r="I144" s="288"/>
      <c r="J144" s="288"/>
      <c r="K144" s="288"/>
      <c r="L144" s="288"/>
      <c r="M144" s="288"/>
      <c r="N144" s="288"/>
      <c r="O144" s="288"/>
      <c r="P144" s="246"/>
      <c r="Q144" s="65"/>
    </row>
    <row r="145" spans="1:17" ht="15" collapsed="1">
      <c r="A145" s="692"/>
      <c r="B145" s="346"/>
      <c r="C145" s="681" t="s">
        <v>218</v>
      </c>
      <c r="D145" s="681"/>
      <c r="E145" s="347"/>
      <c r="F145" s="348"/>
      <c r="G145" s="348"/>
      <c r="H145" s="349">
        <f>SUMPRODUCT(H90:H142,$G$90:$G$142)</f>
        <v>323833.66252216313</v>
      </c>
      <c r="I145" s="349">
        <f>SUMPRODUCT(I90:I142,$G$90:$G$142)</f>
        <v>664057.33535992028</v>
      </c>
      <c r="J145" s="350"/>
      <c r="K145" s="347"/>
      <c r="L145" s="347"/>
      <c r="M145" s="349"/>
      <c r="N145" s="561"/>
      <c r="O145" s="347"/>
      <c r="P145" s="351">
        <f>SUM(H145:O145)</f>
        <v>987890.99788208341</v>
      </c>
      <c r="Q145" s="65"/>
    </row>
    <row r="146" spans="1:17" ht="15">
      <c r="A146" s="692"/>
      <c r="B146" s="480"/>
      <c r="C146" s="481" t="s">
        <v>498</v>
      </c>
      <c r="D146" s="481"/>
      <c r="E146" s="482"/>
      <c r="F146" s="483"/>
      <c r="G146" s="483"/>
      <c r="H146" s="484">
        <f>H145-SUM(G96*H96,G97*H97)</f>
        <v>323833.66252216313</v>
      </c>
      <c r="I146" s="484">
        <f>I145-SUM(G108*I108,G109*I109,G110*I110)</f>
        <v>664057.33535992028</v>
      </c>
      <c r="J146" s="485"/>
      <c r="K146" s="482"/>
      <c r="L146" s="482"/>
      <c r="M146" s="482"/>
      <c r="N146" s="482"/>
      <c r="O146" s="482"/>
      <c r="P146" s="486"/>
      <c r="Q146" s="65"/>
    </row>
    <row r="147" spans="1:17" ht="15">
      <c r="A147" s="692"/>
      <c r="B147" s="269"/>
      <c r="C147" s="682" t="s">
        <v>314</v>
      </c>
      <c r="D147" s="682"/>
      <c r="E147" s="263"/>
      <c r="F147" s="261"/>
      <c r="G147" s="261"/>
      <c r="H147" s="263"/>
      <c r="I147" s="263"/>
      <c r="J147" s="264">
        <f>SUMPRODUCT(J90:J142,$E$90:$E$142,$F$90:$F$142)</f>
        <v>3062.1706211690012</v>
      </c>
      <c r="K147" s="264">
        <f t="shared" ref="K147:L147" si="12">SUMPRODUCT(K90:K142,$E$90:$E$142,$F$90:$F$142)</f>
        <v>0</v>
      </c>
      <c r="L147" s="264">
        <f t="shared" si="12"/>
        <v>0</v>
      </c>
      <c r="M147" s="264"/>
      <c r="N147" s="263">
        <f>'8. Street lighting'!E35</f>
        <v>1024.6543999999999</v>
      </c>
      <c r="O147" s="263"/>
      <c r="P147" s="270">
        <f>SUM(H147:O147)</f>
        <v>4086.825021169001</v>
      </c>
      <c r="Q147" s="65"/>
    </row>
    <row r="148" spans="1:17" ht="15">
      <c r="A148" s="692"/>
      <c r="B148" s="269"/>
      <c r="C148" s="682" t="s">
        <v>494</v>
      </c>
      <c r="D148" s="682"/>
      <c r="E148" s="263"/>
      <c r="F148" s="261"/>
      <c r="G148" s="261"/>
      <c r="H148" s="263"/>
      <c r="I148" s="263"/>
      <c r="J148" s="264">
        <f>J147-($E$105*$F$105*J105)</f>
        <v>3062.1706211690012</v>
      </c>
      <c r="K148" s="264">
        <f>K147-($E$105*$F$105*K105)</f>
        <v>0</v>
      </c>
      <c r="L148" s="263"/>
      <c r="M148" s="263"/>
      <c r="N148" s="263"/>
      <c r="O148" s="263"/>
      <c r="P148" s="270"/>
      <c r="Q148" s="65"/>
    </row>
    <row r="149" spans="1:17" ht="15">
      <c r="A149" s="692"/>
      <c r="B149" s="271"/>
      <c r="C149" s="683"/>
      <c r="D149" s="683"/>
      <c r="E149" s="256"/>
      <c r="F149" s="254"/>
      <c r="G149" s="254"/>
      <c r="H149" s="256"/>
      <c r="I149" s="256"/>
      <c r="J149" s="256"/>
      <c r="K149" s="256"/>
      <c r="L149" s="256"/>
      <c r="M149" s="256"/>
      <c r="N149" s="256"/>
      <c r="O149" s="256"/>
      <c r="P149" s="272"/>
      <c r="Q149" s="65"/>
    </row>
    <row r="150" spans="1:17" ht="15">
      <c r="A150" s="692"/>
      <c r="B150" s="371"/>
      <c r="C150" s="684" t="s">
        <v>317</v>
      </c>
      <c r="D150" s="684"/>
      <c r="E150" s="247"/>
      <c r="F150" s="258"/>
      <c r="G150" s="247"/>
      <c r="H150" s="259">
        <f>'3.  Distribution Rates'!F33</f>
        <v>0</v>
      </c>
      <c r="I150" s="259">
        <f>'3.  Distribution Rates'!F34</f>
        <v>0</v>
      </c>
      <c r="J150" s="259">
        <f>'3.  Distribution Rates'!F35</f>
        <v>0</v>
      </c>
      <c r="K150" s="259">
        <f>'3.  Distribution Rates'!F36</f>
        <v>0</v>
      </c>
      <c r="L150" s="259">
        <f>'3.  Distribution Rates'!F37</f>
        <v>0</v>
      </c>
      <c r="M150" s="259">
        <f>'3.  Distribution Rates'!F38</f>
        <v>0</v>
      </c>
      <c r="N150" s="259">
        <f>'3.  Distribution Rates'!F39</f>
        <v>0</v>
      </c>
      <c r="O150" s="259"/>
      <c r="P150" s="372"/>
      <c r="Q150" s="65"/>
    </row>
    <row r="151" spans="1:17" ht="15">
      <c r="A151" s="692"/>
      <c r="B151" s="371"/>
      <c r="C151" s="684" t="s">
        <v>230</v>
      </c>
      <c r="D151" s="684"/>
      <c r="E151" s="256"/>
      <c r="F151" s="258"/>
      <c r="G151" s="258"/>
      <c r="H151" s="368">
        <f>H$150*'6.  Persistence Rates'!D314</f>
        <v>0</v>
      </c>
      <c r="I151" s="368">
        <f>I$150*'6.  Persistence Rates'!E314</f>
        <v>0</v>
      </c>
      <c r="J151" s="368">
        <f>J$150*'6.  Persistence Rates'!F314</f>
        <v>0</v>
      </c>
      <c r="K151" s="368">
        <f>K$150*'6.  Persistence Rates'!G314</f>
        <v>0</v>
      </c>
      <c r="L151" s="368">
        <f>L$150*'6.  Persistence Rates'!H314</f>
        <v>0</v>
      </c>
      <c r="M151" s="368">
        <f>M$150*'6.  Persistence Rates'!I314</f>
        <v>0</v>
      </c>
      <c r="N151" s="368">
        <f>N$150*'6.  Persistence Rates'!J314</f>
        <v>0</v>
      </c>
      <c r="O151" s="368">
        <f>O$150*'6.  Persistence Rates'!K314</f>
        <v>0</v>
      </c>
      <c r="P151" s="273">
        <f>SUM(H151:O151)</f>
        <v>0</v>
      </c>
      <c r="Q151" s="65"/>
    </row>
    <row r="152" spans="1:17" ht="15">
      <c r="A152" s="692"/>
      <c r="B152" s="371"/>
      <c r="C152" s="684" t="s">
        <v>231</v>
      </c>
      <c r="D152" s="684"/>
      <c r="E152" s="256"/>
      <c r="F152" s="258"/>
      <c r="G152" s="258"/>
      <c r="H152" s="368">
        <f>H145*H150</f>
        <v>0</v>
      </c>
      <c r="I152" s="368">
        <f>I145*I150</f>
        <v>0</v>
      </c>
      <c r="J152" s="368">
        <f>J147*J150</f>
        <v>0</v>
      </c>
      <c r="K152" s="368">
        <f>K147*K150</f>
        <v>0</v>
      </c>
      <c r="L152" s="368">
        <f>L147*L150</f>
        <v>0</v>
      </c>
      <c r="M152" s="368">
        <f>M147*M150</f>
        <v>0</v>
      </c>
      <c r="N152" s="368">
        <f>N145*N150</f>
        <v>0</v>
      </c>
      <c r="O152" s="247"/>
      <c r="P152" s="273">
        <f>SUM(H152:O152)</f>
        <v>0</v>
      </c>
      <c r="Q152" s="65"/>
    </row>
    <row r="153" spans="1:17" ht="15">
      <c r="A153" s="692"/>
      <c r="B153" s="271"/>
      <c r="C153" s="369" t="s">
        <v>98</v>
      </c>
      <c r="D153" s="256"/>
      <c r="E153" s="256"/>
      <c r="F153" s="254"/>
      <c r="G153" s="254"/>
      <c r="H153" s="260">
        <f>SUM(H151:H152)</f>
        <v>0</v>
      </c>
      <c r="I153" s="260">
        <f>SUM(I151:I152)</f>
        <v>0</v>
      </c>
      <c r="J153" s="260">
        <f>SUM(J151:J152)</f>
        <v>0</v>
      </c>
      <c r="K153" s="260">
        <f t="shared" ref="K153:M153" si="13">SUM(K151:K152)</f>
        <v>0</v>
      </c>
      <c r="L153" s="260">
        <f t="shared" si="13"/>
        <v>0</v>
      </c>
      <c r="M153" s="260">
        <f t="shared" si="13"/>
        <v>0</v>
      </c>
      <c r="N153" s="260">
        <f>SUM(N151:N152)</f>
        <v>0</v>
      </c>
      <c r="O153" s="256"/>
      <c r="P153" s="274">
        <f>SUM(P151:P152)</f>
        <v>0</v>
      </c>
      <c r="Q153" s="65"/>
    </row>
    <row r="154" spans="1:17" s="23" customFormat="1" ht="15">
      <c r="A154" s="692"/>
      <c r="B154" s="371"/>
      <c r="C154" s="684" t="s">
        <v>96</v>
      </c>
      <c r="D154" s="684"/>
      <c r="E154" s="247"/>
      <c r="F154" s="258"/>
      <c r="G154" s="258"/>
      <c r="H154" s="247">
        <f>'6.  Persistence Rates'!D320</f>
        <v>323833.66271267564</v>
      </c>
      <c r="I154" s="247">
        <f>'6.  Persistence Rates'!E320</f>
        <v>660988.04359709134</v>
      </c>
      <c r="J154" s="247">
        <f>'6.  Persistence Rates'!F320</f>
        <v>3010.7048463151623</v>
      </c>
      <c r="K154" s="247">
        <f>'6.  Persistence Rates'!G320</f>
        <v>0</v>
      </c>
      <c r="L154" s="247">
        <f>'6.  Persistence Rates'!H320</f>
        <v>0</v>
      </c>
      <c r="M154" s="247">
        <f>'6.  Persistence Rates'!I320</f>
        <v>0</v>
      </c>
      <c r="N154" s="247">
        <f>'8. Street lighting'!E48</f>
        <v>1776.8807999999999</v>
      </c>
      <c r="O154" s="247">
        <f>'6.  Persistence Rates'!K320</f>
        <v>0</v>
      </c>
      <c r="P154" s="372"/>
      <c r="Q154" s="65"/>
    </row>
    <row r="155" spans="1:17" s="23" customFormat="1" ht="15">
      <c r="A155" s="692"/>
      <c r="B155" s="371"/>
      <c r="C155" s="684" t="s">
        <v>97</v>
      </c>
      <c r="D155" s="684"/>
      <c r="E155" s="247"/>
      <c r="F155" s="258"/>
      <c r="G155" s="258"/>
      <c r="H155" s="247">
        <f>'6.  Persistence Rates'!D321</f>
        <v>323833.66271267564</v>
      </c>
      <c r="I155" s="247">
        <f>'6.  Persistence Rates'!E321</f>
        <v>653971.01491646224</v>
      </c>
      <c r="J155" s="247">
        <f>'6.  Persistence Rates'!F321</f>
        <v>2977.2809668463506</v>
      </c>
      <c r="K155" s="247">
        <f>'6.  Persistence Rates'!G321</f>
        <v>0</v>
      </c>
      <c r="L155" s="247">
        <f>'6.  Persistence Rates'!H321</f>
        <v>0</v>
      </c>
      <c r="M155" s="247">
        <f>'6.  Persistence Rates'!I321</f>
        <v>0</v>
      </c>
      <c r="N155" s="247">
        <f>'8. Street lighting'!E61</f>
        <v>2535.5807999999997</v>
      </c>
      <c r="O155" s="247">
        <f>'6.  Persistence Rates'!K321</f>
        <v>0</v>
      </c>
      <c r="P155" s="372"/>
      <c r="Q155" s="65"/>
    </row>
    <row r="156" spans="1:17" s="23" customFormat="1" ht="15" hidden="1">
      <c r="A156" s="241"/>
      <c r="B156" s="569"/>
      <c r="C156" s="566" t="s">
        <v>418</v>
      </c>
      <c r="D156" s="566"/>
      <c r="E156" s="512"/>
      <c r="F156" s="570"/>
      <c r="G156" s="570"/>
      <c r="H156" s="512"/>
      <c r="I156" s="512"/>
      <c r="J156" s="512"/>
      <c r="K156" s="512"/>
      <c r="L156" s="512"/>
      <c r="M156" s="512"/>
      <c r="N156" s="512"/>
      <c r="O156" s="512"/>
      <c r="P156" s="571"/>
      <c r="Q156" s="65"/>
    </row>
    <row r="157" spans="1:17" s="23" customFormat="1" ht="15" hidden="1">
      <c r="A157" s="241"/>
      <c r="B157" s="371"/>
      <c r="C157" s="257" t="s">
        <v>419</v>
      </c>
      <c r="D157" s="257"/>
      <c r="E157" s="247"/>
      <c r="F157" s="258"/>
      <c r="G157" s="258"/>
      <c r="H157" s="247"/>
      <c r="I157" s="247"/>
      <c r="J157" s="247"/>
      <c r="K157" s="247"/>
      <c r="L157" s="247"/>
      <c r="M157" s="247"/>
      <c r="N157" s="247"/>
      <c r="O157" s="247"/>
      <c r="P157" s="372"/>
      <c r="Q157" s="65"/>
    </row>
    <row r="158" spans="1:17" s="23" customFormat="1" ht="15" hidden="1">
      <c r="A158" s="241"/>
      <c r="B158" s="371"/>
      <c r="C158" s="257" t="s">
        <v>420</v>
      </c>
      <c r="D158" s="257"/>
      <c r="E158" s="247"/>
      <c r="F158" s="258"/>
      <c r="G158" s="258"/>
      <c r="H158" s="247"/>
      <c r="I158" s="247"/>
      <c r="J158" s="247"/>
      <c r="K158" s="247"/>
      <c r="L158" s="247"/>
      <c r="M158" s="247"/>
      <c r="N158" s="247"/>
      <c r="O158" s="247"/>
      <c r="P158" s="372"/>
      <c r="Q158" s="65"/>
    </row>
    <row r="159" spans="1:17" s="23" customFormat="1" ht="15" hidden="1">
      <c r="A159" s="241"/>
      <c r="B159" s="371"/>
      <c r="C159" s="257" t="s">
        <v>421</v>
      </c>
      <c r="D159" s="257"/>
      <c r="E159" s="247"/>
      <c r="F159" s="258"/>
      <c r="G159" s="258"/>
      <c r="H159" s="247"/>
      <c r="I159" s="247"/>
      <c r="J159" s="247"/>
      <c r="K159" s="247"/>
      <c r="L159" s="247"/>
      <c r="M159" s="247"/>
      <c r="N159" s="247"/>
      <c r="O159" s="247"/>
      <c r="P159" s="372"/>
      <c r="Q159" s="65"/>
    </row>
    <row r="160" spans="1:17" s="23" customFormat="1" ht="15" hidden="1">
      <c r="A160" s="241"/>
      <c r="B160" s="371"/>
      <c r="C160" s="499" t="s">
        <v>422</v>
      </c>
      <c r="D160" s="499"/>
      <c r="E160" s="247"/>
      <c r="F160" s="258"/>
      <c r="G160" s="258"/>
      <c r="H160" s="247"/>
      <c r="I160" s="247"/>
      <c r="J160" s="247"/>
      <c r="K160" s="247"/>
      <c r="L160" s="247"/>
      <c r="M160" s="247"/>
      <c r="N160" s="247"/>
      <c r="O160" s="247"/>
      <c r="P160" s="372"/>
      <c r="Q160" s="65"/>
    </row>
    <row r="161" spans="1:19" hidden="1">
      <c r="B161" s="383"/>
      <c r="C161" s="500" t="s">
        <v>423</v>
      </c>
      <c r="D161" s="384"/>
      <c r="E161" s="384"/>
      <c r="F161" s="385"/>
      <c r="G161" s="385"/>
      <c r="H161" s="512"/>
      <c r="I161" s="512"/>
      <c r="J161" s="512"/>
      <c r="K161" s="512"/>
      <c r="L161" s="512"/>
      <c r="M161" s="512"/>
      <c r="N161" s="512"/>
      <c r="O161" s="324"/>
      <c r="P161" s="386"/>
      <c r="Q161" s="65"/>
    </row>
    <row r="162" spans="1:19">
      <c r="B162" s="587" t="s">
        <v>517</v>
      </c>
      <c r="C162" s="588" t="s">
        <v>529</v>
      </c>
      <c r="D162" s="587"/>
      <c r="E162" s="587"/>
      <c r="F162" s="457"/>
      <c r="G162" s="457"/>
      <c r="H162" s="457"/>
      <c r="I162" s="457"/>
      <c r="J162" s="457"/>
      <c r="K162" s="457"/>
      <c r="L162" s="457"/>
      <c r="M162" s="457"/>
      <c r="N162" s="457"/>
      <c r="O162" s="457"/>
      <c r="P162" s="457"/>
      <c r="Q162" s="65"/>
    </row>
    <row r="163" spans="1:19" ht="15" customHeight="1">
      <c r="B163" s="337"/>
      <c r="C163" s="583" t="s">
        <v>556</v>
      </c>
      <c r="D163" s="583"/>
      <c r="E163" s="583"/>
      <c r="F163" s="583"/>
      <c r="G163" s="583"/>
      <c r="H163" s="583"/>
      <c r="I163" s="583"/>
      <c r="J163" s="583"/>
      <c r="K163" s="583"/>
      <c r="L163" s="583"/>
      <c r="M163" s="583"/>
      <c r="N163" s="583"/>
      <c r="O163" s="583"/>
      <c r="P163" s="583"/>
      <c r="Q163" s="583"/>
      <c r="R163" s="583"/>
      <c r="S163" s="583"/>
    </row>
    <row r="164" spans="1:19" ht="15" customHeight="1">
      <c r="B164" s="337"/>
      <c r="C164" s="583" t="s">
        <v>557</v>
      </c>
      <c r="D164" s="583"/>
      <c r="E164" s="583"/>
      <c r="F164" s="583"/>
      <c r="G164" s="583"/>
      <c r="H164" s="583"/>
      <c r="I164" s="583"/>
      <c r="J164" s="583"/>
      <c r="K164" s="583"/>
      <c r="L164" s="583"/>
      <c r="M164" s="583"/>
      <c r="N164" s="583"/>
      <c r="O164" s="583"/>
      <c r="P164" s="583"/>
      <c r="Q164" s="583"/>
      <c r="R164" s="583"/>
      <c r="S164" s="583"/>
    </row>
    <row r="165" spans="1:19">
      <c r="B165" s="68"/>
      <c r="C165" s="139"/>
      <c r="D165" s="68"/>
      <c r="E165" s="68"/>
      <c r="F165" s="65"/>
      <c r="G165" s="65"/>
      <c r="H165" s="65"/>
      <c r="I165" s="65"/>
      <c r="J165" s="65"/>
      <c r="K165" s="65"/>
      <c r="L165" s="65"/>
      <c r="M165" s="65"/>
      <c r="N165" s="65"/>
      <c r="O165" s="65"/>
      <c r="P165" s="65"/>
      <c r="Q165" s="65"/>
    </row>
    <row r="166" spans="1:19">
      <c r="B166" s="690" t="s">
        <v>350</v>
      </c>
      <c r="C166" s="690"/>
      <c r="D166" s="690"/>
      <c r="E166" s="690"/>
      <c r="F166" s="690"/>
      <c r="G166" s="690"/>
      <c r="H166" s="690"/>
      <c r="I166" s="690"/>
      <c r="J166" s="690"/>
      <c r="K166" s="690"/>
      <c r="L166" s="690"/>
      <c r="M166" s="690"/>
      <c r="N166" s="690"/>
      <c r="O166" s="690"/>
      <c r="P166" s="690"/>
      <c r="Q166" s="65"/>
    </row>
    <row r="167" spans="1:19">
      <c r="B167" s="68"/>
      <c r="C167" s="139"/>
      <c r="D167" s="68"/>
      <c r="E167" s="68"/>
      <c r="F167" s="65"/>
      <c r="G167" s="65"/>
      <c r="H167" s="65"/>
      <c r="I167" s="65"/>
      <c r="J167" s="65"/>
      <c r="K167" s="65"/>
      <c r="L167" s="65"/>
      <c r="M167" s="65"/>
      <c r="N167" s="65"/>
      <c r="O167" s="65"/>
      <c r="P167" s="65"/>
      <c r="Q167" s="65"/>
    </row>
    <row r="168" spans="1:19" ht="45">
      <c r="B168" s="677" t="s">
        <v>59</v>
      </c>
      <c r="C168" s="679" t="s">
        <v>0</v>
      </c>
      <c r="D168" s="679" t="s">
        <v>45</v>
      </c>
      <c r="E168" s="679" t="s">
        <v>202</v>
      </c>
      <c r="F168" s="266" t="s">
        <v>46</v>
      </c>
      <c r="G168" s="266" t="s">
        <v>199</v>
      </c>
      <c r="H168" s="687" t="s">
        <v>60</v>
      </c>
      <c r="I168" s="688"/>
      <c r="J168" s="688"/>
      <c r="K168" s="688"/>
      <c r="L168" s="688"/>
      <c r="M168" s="688"/>
      <c r="N168" s="688"/>
      <c r="O168" s="688"/>
      <c r="P168" s="689"/>
      <c r="Q168" s="65"/>
    </row>
    <row r="169" spans="1:19" ht="45">
      <c r="B169" s="693"/>
      <c r="C169" s="680"/>
      <c r="D169" s="680"/>
      <c r="E169" s="680"/>
      <c r="F169" s="135" t="s">
        <v>100</v>
      </c>
      <c r="G169" s="135" t="s">
        <v>101</v>
      </c>
      <c r="H169" s="135" t="str">
        <f>H88</f>
        <v>Residential</v>
      </c>
      <c r="I169" s="135" t="str">
        <f t="shared" ref="I169:O169" si="14">I88</f>
        <v>GS &lt; 50 kW</v>
      </c>
      <c r="J169" s="135" t="str">
        <f t="shared" si="14"/>
        <v>GS 50 to 2,999 kW</v>
      </c>
      <c r="K169" s="135" t="str">
        <f t="shared" si="14"/>
        <v>GS 3,000 to 4,999 kW</v>
      </c>
      <c r="L169" s="135" t="str">
        <f t="shared" si="14"/>
        <v>Unmetered Scattered Load</v>
      </c>
      <c r="M169" s="135" t="str">
        <f t="shared" si="14"/>
        <v>Sentinel Lighting</v>
      </c>
      <c r="N169" s="135" t="str">
        <f t="shared" si="14"/>
        <v>Street Lighting</v>
      </c>
      <c r="O169" s="135" t="str">
        <f t="shared" si="14"/>
        <v>"--Unused -- hide</v>
      </c>
      <c r="P169" s="370" t="s">
        <v>35</v>
      </c>
      <c r="Q169" s="65"/>
    </row>
    <row r="170" spans="1:19">
      <c r="B170" s="589"/>
      <c r="C170" s="590"/>
      <c r="D170" s="590"/>
      <c r="E170" s="590"/>
      <c r="F170" s="591"/>
      <c r="G170" s="591"/>
      <c r="H170" s="591" t="s">
        <v>36</v>
      </c>
      <c r="I170" s="591" t="s">
        <v>36</v>
      </c>
      <c r="J170" s="591" t="s">
        <v>37</v>
      </c>
      <c r="K170" s="591" t="s">
        <v>37</v>
      </c>
      <c r="L170" s="591" t="s">
        <v>36</v>
      </c>
      <c r="M170" s="591" t="s">
        <v>37</v>
      </c>
      <c r="N170" s="591" t="s">
        <v>37</v>
      </c>
      <c r="O170" s="591" t="s">
        <v>592</v>
      </c>
      <c r="P170" s="592"/>
      <c r="Q170" s="65"/>
    </row>
    <row r="171" spans="1:19" s="42" customFormat="1" ht="15" customHeight="1" outlineLevel="1">
      <c r="A171" s="696">
        <v>2013</v>
      </c>
      <c r="B171" s="242"/>
      <c r="C171" s="685" t="s">
        <v>1</v>
      </c>
      <c r="D171" s="685"/>
      <c r="E171" s="243"/>
      <c r="F171" s="244"/>
      <c r="G171" s="244"/>
      <c r="H171" s="244"/>
      <c r="I171" s="244"/>
      <c r="J171" s="244"/>
      <c r="K171" s="244"/>
      <c r="L171" s="244"/>
      <c r="M171" s="244"/>
      <c r="N171" s="244"/>
      <c r="O171" s="244"/>
      <c r="P171" s="245"/>
      <c r="Q171" s="145"/>
    </row>
    <row r="172" spans="1:19" ht="15" outlineLevel="1">
      <c r="A172" s="696"/>
      <c r="B172" s="268">
        <v>1</v>
      </c>
      <c r="C172" s="249" t="s">
        <v>2</v>
      </c>
      <c r="D172" s="247" t="s">
        <v>34</v>
      </c>
      <c r="E172" s="247">
        <v>12</v>
      </c>
      <c r="F172" s="290">
        <v>7.423</v>
      </c>
      <c r="G172" s="290">
        <v>44140.228999999999</v>
      </c>
      <c r="H172" s="554">
        <v>1</v>
      </c>
      <c r="I172" s="554">
        <v>0</v>
      </c>
      <c r="J172" s="554">
        <v>0</v>
      </c>
      <c r="K172" s="554">
        <v>0</v>
      </c>
      <c r="L172" s="554">
        <v>0</v>
      </c>
      <c r="M172" s="554">
        <v>0</v>
      </c>
      <c r="N172" s="554">
        <v>0</v>
      </c>
      <c r="O172" s="554">
        <v>0</v>
      </c>
      <c r="P172" s="246">
        <f>SUM(H172:O172)</f>
        <v>1</v>
      </c>
      <c r="Q172" s="65"/>
    </row>
    <row r="173" spans="1:19" ht="15" outlineLevel="1">
      <c r="A173" s="696"/>
      <c r="B173" s="268">
        <v>2</v>
      </c>
      <c r="C173" s="249" t="s">
        <v>3</v>
      </c>
      <c r="D173" s="247" t="s">
        <v>34</v>
      </c>
      <c r="E173" s="247">
        <v>12</v>
      </c>
      <c r="F173" s="290">
        <v>3.5219999999999998</v>
      </c>
      <c r="G173" s="290">
        <v>6280.4780000000001</v>
      </c>
      <c r="H173" s="554">
        <v>1</v>
      </c>
      <c r="I173" s="554">
        <v>0</v>
      </c>
      <c r="J173" s="554">
        <v>0</v>
      </c>
      <c r="K173" s="554">
        <v>0</v>
      </c>
      <c r="L173" s="554">
        <v>0</v>
      </c>
      <c r="M173" s="554">
        <v>0</v>
      </c>
      <c r="N173" s="554">
        <v>0</v>
      </c>
      <c r="O173" s="554">
        <v>0</v>
      </c>
      <c r="P173" s="246">
        <f t="shared" ref="P173:P180" si="15">SUM(H173:O173)</f>
        <v>1</v>
      </c>
      <c r="Q173" s="65"/>
    </row>
    <row r="174" spans="1:19" ht="15" outlineLevel="1">
      <c r="A174" s="696"/>
      <c r="B174" s="268">
        <v>3</v>
      </c>
      <c r="C174" s="249" t="s">
        <v>4</v>
      </c>
      <c r="D174" s="247" t="s">
        <v>34</v>
      </c>
      <c r="E174" s="247">
        <v>12</v>
      </c>
      <c r="F174" s="290">
        <v>37.451000000000001</v>
      </c>
      <c r="G174" s="290">
        <v>70396.751999999993</v>
      </c>
      <c r="H174" s="554">
        <v>1</v>
      </c>
      <c r="I174" s="554">
        <v>0</v>
      </c>
      <c r="J174" s="554">
        <v>0</v>
      </c>
      <c r="K174" s="554">
        <v>0</v>
      </c>
      <c r="L174" s="554">
        <v>0</v>
      </c>
      <c r="M174" s="554">
        <v>0</v>
      </c>
      <c r="N174" s="554">
        <v>0</v>
      </c>
      <c r="O174" s="554">
        <v>0</v>
      </c>
      <c r="P174" s="246">
        <f t="shared" si="15"/>
        <v>1</v>
      </c>
      <c r="Q174" s="65"/>
    </row>
    <row r="175" spans="1:19" ht="15" outlineLevel="1">
      <c r="A175" s="696"/>
      <c r="B175" s="268">
        <v>4</v>
      </c>
      <c r="C175" s="249" t="s">
        <v>5</v>
      </c>
      <c r="D175" s="247" t="s">
        <v>34</v>
      </c>
      <c r="E175" s="247">
        <v>12</v>
      </c>
      <c r="F175" s="290">
        <v>2.7549999999999999</v>
      </c>
      <c r="G175" s="290">
        <v>41102.748</v>
      </c>
      <c r="H175" s="554">
        <v>1</v>
      </c>
      <c r="I175" s="554">
        <v>0</v>
      </c>
      <c r="J175" s="554">
        <v>0</v>
      </c>
      <c r="K175" s="554">
        <v>0</v>
      </c>
      <c r="L175" s="554">
        <v>0</v>
      </c>
      <c r="M175" s="554">
        <v>0</v>
      </c>
      <c r="N175" s="554">
        <v>0</v>
      </c>
      <c r="O175" s="554">
        <v>0</v>
      </c>
      <c r="P175" s="246">
        <f t="shared" si="15"/>
        <v>1</v>
      </c>
      <c r="Q175" s="65"/>
    </row>
    <row r="176" spans="1:19" ht="15" outlineLevel="1">
      <c r="A176" s="696"/>
      <c r="B176" s="268">
        <v>5</v>
      </c>
      <c r="C176" s="249" t="s">
        <v>6</v>
      </c>
      <c r="D176" s="247" t="s">
        <v>34</v>
      </c>
      <c r="E176" s="247">
        <v>12</v>
      </c>
      <c r="F176" s="290">
        <v>6.3120000000000003</v>
      </c>
      <c r="G176" s="290">
        <v>91616.216</v>
      </c>
      <c r="H176" s="554">
        <v>1</v>
      </c>
      <c r="I176" s="554">
        <v>0</v>
      </c>
      <c r="J176" s="554">
        <v>0</v>
      </c>
      <c r="K176" s="554">
        <v>0</v>
      </c>
      <c r="L176" s="554">
        <v>0</v>
      </c>
      <c r="M176" s="554">
        <v>0</v>
      </c>
      <c r="N176" s="554">
        <v>0</v>
      </c>
      <c r="O176" s="554">
        <v>0</v>
      </c>
      <c r="P176" s="246">
        <f t="shared" si="15"/>
        <v>1</v>
      </c>
      <c r="Q176" s="65"/>
    </row>
    <row r="177" spans="1:17" ht="15" outlineLevel="1">
      <c r="A177" s="696"/>
      <c r="B177" s="268">
        <v>6</v>
      </c>
      <c r="C177" s="249" t="s">
        <v>7</v>
      </c>
      <c r="D177" s="247" t="s">
        <v>34</v>
      </c>
      <c r="E177" s="247">
        <v>12</v>
      </c>
      <c r="F177" s="290">
        <v>0</v>
      </c>
      <c r="G177" s="290">
        <v>0</v>
      </c>
      <c r="H177" s="554">
        <v>1</v>
      </c>
      <c r="I177" s="554">
        <v>0</v>
      </c>
      <c r="J177" s="554">
        <v>0</v>
      </c>
      <c r="K177" s="554">
        <v>0</v>
      </c>
      <c r="L177" s="554">
        <v>0</v>
      </c>
      <c r="M177" s="554">
        <v>0</v>
      </c>
      <c r="N177" s="554">
        <v>0</v>
      </c>
      <c r="O177" s="554">
        <v>0</v>
      </c>
      <c r="P177" s="246">
        <f t="shared" si="15"/>
        <v>1</v>
      </c>
      <c r="Q177" s="65"/>
    </row>
    <row r="178" spans="1:17" ht="28.5" outlineLevel="1">
      <c r="A178" s="696"/>
      <c r="B178" s="268">
        <v>7</v>
      </c>
      <c r="C178" s="249" t="s">
        <v>33</v>
      </c>
      <c r="D178" s="247" t="s">
        <v>34</v>
      </c>
      <c r="E178" s="247">
        <v>0</v>
      </c>
      <c r="F178" s="290">
        <v>0</v>
      </c>
      <c r="G178" s="290">
        <v>0</v>
      </c>
      <c r="H178" s="554">
        <v>1</v>
      </c>
      <c r="I178" s="554">
        <v>0</v>
      </c>
      <c r="J178" s="554">
        <v>0</v>
      </c>
      <c r="K178" s="554">
        <v>0</v>
      </c>
      <c r="L178" s="554">
        <v>0</v>
      </c>
      <c r="M178" s="554">
        <v>0</v>
      </c>
      <c r="N178" s="554">
        <v>0</v>
      </c>
      <c r="O178" s="554">
        <v>0</v>
      </c>
      <c r="P178" s="246">
        <f t="shared" si="15"/>
        <v>1</v>
      </c>
      <c r="Q178" s="65"/>
    </row>
    <row r="179" spans="1:17" ht="15" outlineLevel="1">
      <c r="A179" s="696"/>
      <c r="B179" s="268">
        <v>8</v>
      </c>
      <c r="C179" s="249" t="s">
        <v>26</v>
      </c>
      <c r="D179" s="247" t="s">
        <v>34</v>
      </c>
      <c r="E179" s="247">
        <v>0</v>
      </c>
      <c r="F179" s="290">
        <v>0</v>
      </c>
      <c r="G179" s="290">
        <v>0</v>
      </c>
      <c r="H179" s="554">
        <v>1</v>
      </c>
      <c r="I179" s="554">
        <v>0</v>
      </c>
      <c r="J179" s="554">
        <v>0</v>
      </c>
      <c r="K179" s="554">
        <v>0</v>
      </c>
      <c r="L179" s="554">
        <v>0</v>
      </c>
      <c r="M179" s="554">
        <v>0</v>
      </c>
      <c r="N179" s="554">
        <v>0</v>
      </c>
      <c r="O179" s="554">
        <v>0</v>
      </c>
      <c r="P179" s="246">
        <f t="shared" si="15"/>
        <v>1</v>
      </c>
      <c r="Q179" s="65"/>
    </row>
    <row r="180" spans="1:17" ht="15" outlineLevel="1">
      <c r="A180" s="696"/>
      <c r="B180" s="268">
        <v>9</v>
      </c>
      <c r="C180" s="249" t="s">
        <v>8</v>
      </c>
      <c r="D180" s="247" t="s">
        <v>34</v>
      </c>
      <c r="E180" s="247">
        <v>12</v>
      </c>
      <c r="F180" s="290">
        <v>0</v>
      </c>
      <c r="G180" s="290">
        <v>0</v>
      </c>
      <c r="H180" s="554">
        <v>1</v>
      </c>
      <c r="I180" s="554">
        <v>0</v>
      </c>
      <c r="J180" s="554">
        <v>0</v>
      </c>
      <c r="K180" s="554">
        <v>0</v>
      </c>
      <c r="L180" s="554">
        <v>0</v>
      </c>
      <c r="M180" s="554">
        <v>0</v>
      </c>
      <c r="N180" s="554">
        <v>0</v>
      </c>
      <c r="O180" s="554">
        <v>0</v>
      </c>
      <c r="P180" s="246">
        <f t="shared" si="15"/>
        <v>1</v>
      </c>
      <c r="Q180" s="65"/>
    </row>
    <row r="181" spans="1:17" ht="15" outlineLevel="1">
      <c r="A181" s="696"/>
      <c r="B181" s="268"/>
      <c r="C181" s="250" t="s">
        <v>252</v>
      </c>
      <c r="D181" s="247" t="s">
        <v>249</v>
      </c>
      <c r="E181" s="247">
        <v>12</v>
      </c>
      <c r="F181" s="290">
        <v>1.3619999999999999</v>
      </c>
      <c r="G181" s="290">
        <v>2437.8725375999998</v>
      </c>
      <c r="H181" s="287">
        <v>1</v>
      </c>
      <c r="I181" s="287">
        <v>0</v>
      </c>
      <c r="J181" s="287">
        <v>0</v>
      </c>
      <c r="K181" s="287">
        <v>0</v>
      </c>
      <c r="L181" s="287">
        <v>0</v>
      </c>
      <c r="M181" s="287">
        <v>0</v>
      </c>
      <c r="N181" s="287">
        <v>0</v>
      </c>
      <c r="O181" s="287">
        <v>0</v>
      </c>
      <c r="P181" s="246"/>
      <c r="Q181" s="65"/>
    </row>
    <row r="182" spans="1:17" ht="14.1" hidden="1" customHeight="1" outlineLevel="1">
      <c r="A182" s="696"/>
      <c r="B182" s="268"/>
      <c r="C182" s="682"/>
      <c r="D182" s="682"/>
      <c r="E182" s="262"/>
      <c r="F182" s="290"/>
      <c r="G182" s="290"/>
      <c r="H182" s="287"/>
      <c r="I182" s="288"/>
      <c r="J182" s="288"/>
      <c r="K182" s="288"/>
      <c r="L182" s="288"/>
      <c r="M182" s="288"/>
      <c r="N182" s="288"/>
      <c r="O182" s="288"/>
      <c r="P182" s="246"/>
      <c r="Q182" s="65"/>
    </row>
    <row r="183" spans="1:17" ht="14.1" hidden="1" customHeight="1" outlineLevel="1">
      <c r="A183" s="696"/>
      <c r="B183" s="268"/>
      <c r="C183" s="682"/>
      <c r="D183" s="682"/>
      <c r="E183" s="262"/>
      <c r="F183" s="290"/>
      <c r="G183" s="290"/>
      <c r="H183" s="287"/>
      <c r="I183" s="288"/>
      <c r="J183" s="288"/>
      <c r="K183" s="288"/>
      <c r="L183" s="288"/>
      <c r="M183" s="288"/>
      <c r="N183" s="288"/>
      <c r="O183" s="288"/>
      <c r="P183" s="246"/>
      <c r="Q183" s="65"/>
    </row>
    <row r="184" spans="1:17" ht="14.1" hidden="1" customHeight="1" outlineLevel="1">
      <c r="A184" s="696"/>
      <c r="B184" s="268"/>
      <c r="C184" s="682"/>
      <c r="D184" s="682"/>
      <c r="E184" s="262"/>
      <c r="F184" s="290"/>
      <c r="G184" s="290"/>
      <c r="H184" s="287"/>
      <c r="I184" s="288"/>
      <c r="J184" s="288"/>
      <c r="K184" s="288"/>
      <c r="L184" s="288"/>
      <c r="M184" s="288"/>
      <c r="N184" s="288"/>
      <c r="O184" s="288"/>
      <c r="P184" s="246"/>
      <c r="Q184" s="65"/>
    </row>
    <row r="185" spans="1:17" s="42" customFormat="1" ht="15" outlineLevel="1">
      <c r="A185" s="696"/>
      <c r="B185" s="242"/>
      <c r="C185" s="685" t="s">
        <v>9</v>
      </c>
      <c r="D185" s="685"/>
      <c r="E185" s="243"/>
      <c r="F185" s="244"/>
      <c r="G185" s="244"/>
      <c r="H185" s="244"/>
      <c r="I185" s="244"/>
      <c r="J185" s="244"/>
      <c r="K185" s="244"/>
      <c r="L185" s="244"/>
      <c r="M185" s="244"/>
      <c r="N185" s="244"/>
      <c r="O185" s="244"/>
      <c r="P185" s="245"/>
      <c r="Q185" s="145"/>
    </row>
    <row r="186" spans="1:17" ht="15" outlineLevel="1">
      <c r="A186" s="696"/>
      <c r="B186" s="146">
        <v>10</v>
      </c>
      <c r="C186" s="251" t="s">
        <v>27</v>
      </c>
      <c r="D186" s="247" t="s">
        <v>34</v>
      </c>
      <c r="E186" s="247">
        <v>12</v>
      </c>
      <c r="F186" s="290">
        <v>170.94800000000001</v>
      </c>
      <c r="G186" s="290">
        <f>1039031.784-'8. Street lighting'!$D$5</f>
        <v>727289.86399999994</v>
      </c>
      <c r="H186" s="554">
        <v>0</v>
      </c>
      <c r="I186" s="554">
        <v>0.1</v>
      </c>
      <c r="J186" s="554">
        <v>0.9</v>
      </c>
      <c r="K186" s="554">
        <v>0</v>
      </c>
      <c r="L186" s="554">
        <v>0</v>
      </c>
      <c r="M186" s="554">
        <v>0</v>
      </c>
      <c r="N186" s="554">
        <v>0</v>
      </c>
      <c r="O186" s="554">
        <v>0</v>
      </c>
      <c r="P186" s="246">
        <f t="shared" ref="P186:P193" si="16">SUM(H186:O186)</f>
        <v>1</v>
      </c>
      <c r="Q186" s="65"/>
    </row>
    <row r="187" spans="1:17" ht="15" outlineLevel="1">
      <c r="A187" s="696"/>
      <c r="B187" s="146">
        <v>11</v>
      </c>
      <c r="C187" s="249" t="s">
        <v>25</v>
      </c>
      <c r="D187" s="247" t="s">
        <v>34</v>
      </c>
      <c r="E187" s="247">
        <v>12</v>
      </c>
      <c r="F187" s="290">
        <v>145.40600000000001</v>
      </c>
      <c r="G187" s="290">
        <v>532450.55000000005</v>
      </c>
      <c r="H187" s="554">
        <v>0</v>
      </c>
      <c r="I187" s="554">
        <v>0.92</v>
      </c>
      <c r="J187" s="554">
        <v>0.08</v>
      </c>
      <c r="K187" s="554">
        <v>0</v>
      </c>
      <c r="L187" s="554">
        <v>0</v>
      </c>
      <c r="M187" s="554">
        <v>0</v>
      </c>
      <c r="N187" s="554">
        <v>0</v>
      </c>
      <c r="O187" s="554">
        <v>0</v>
      </c>
      <c r="P187" s="246">
        <f t="shared" si="16"/>
        <v>1</v>
      </c>
      <c r="Q187" s="65"/>
    </row>
    <row r="188" spans="1:17" ht="15" outlineLevel="1">
      <c r="A188" s="696"/>
      <c r="B188" s="146">
        <v>12</v>
      </c>
      <c r="C188" s="249" t="s">
        <v>28</v>
      </c>
      <c r="D188" s="247" t="s">
        <v>34</v>
      </c>
      <c r="E188" s="247">
        <v>3</v>
      </c>
      <c r="F188" s="290">
        <v>0</v>
      </c>
      <c r="G188" s="290">
        <v>0</v>
      </c>
      <c r="H188" s="554">
        <v>0</v>
      </c>
      <c r="I188" s="554">
        <v>0</v>
      </c>
      <c r="J188" s="554">
        <v>0</v>
      </c>
      <c r="K188" s="554">
        <v>0</v>
      </c>
      <c r="L188" s="554">
        <v>0</v>
      </c>
      <c r="M188" s="554">
        <v>0</v>
      </c>
      <c r="N188" s="554">
        <v>0</v>
      </c>
      <c r="O188" s="554">
        <v>0</v>
      </c>
      <c r="P188" s="246">
        <f t="shared" si="16"/>
        <v>0</v>
      </c>
      <c r="Q188" s="65"/>
    </row>
    <row r="189" spans="1:17" ht="15" outlineLevel="1">
      <c r="A189" s="696"/>
      <c r="B189" s="146">
        <v>13</v>
      </c>
      <c r="C189" s="249" t="s">
        <v>29</v>
      </c>
      <c r="D189" s="247" t="s">
        <v>34</v>
      </c>
      <c r="E189" s="247">
        <v>12</v>
      </c>
      <c r="F189" s="290">
        <v>0</v>
      </c>
      <c r="G189" s="290">
        <v>0</v>
      </c>
      <c r="H189" s="554">
        <v>0</v>
      </c>
      <c r="I189" s="554">
        <v>0</v>
      </c>
      <c r="J189" s="554">
        <v>0</v>
      </c>
      <c r="K189" s="554">
        <v>0</v>
      </c>
      <c r="L189" s="554">
        <v>0</v>
      </c>
      <c r="M189" s="554">
        <v>0</v>
      </c>
      <c r="N189" s="554">
        <v>0</v>
      </c>
      <c r="O189" s="554">
        <v>0</v>
      </c>
      <c r="P189" s="246">
        <f t="shared" si="16"/>
        <v>0</v>
      </c>
      <c r="Q189" s="65"/>
    </row>
    <row r="190" spans="1:17" ht="15" outlineLevel="1">
      <c r="A190" s="696"/>
      <c r="B190" s="146">
        <v>14</v>
      </c>
      <c r="C190" s="249" t="s">
        <v>23</v>
      </c>
      <c r="D190" s="247" t="s">
        <v>34</v>
      </c>
      <c r="E190" s="247">
        <v>12</v>
      </c>
      <c r="F190" s="290">
        <v>0</v>
      </c>
      <c r="G190" s="290">
        <v>0</v>
      </c>
      <c r="H190" s="554">
        <v>0</v>
      </c>
      <c r="I190" s="554">
        <v>0</v>
      </c>
      <c r="J190" s="554">
        <v>1</v>
      </c>
      <c r="K190" s="554">
        <v>0</v>
      </c>
      <c r="L190" s="554">
        <v>0</v>
      </c>
      <c r="M190" s="554">
        <v>0</v>
      </c>
      <c r="N190" s="554">
        <v>0</v>
      </c>
      <c r="O190" s="554">
        <v>0</v>
      </c>
      <c r="P190" s="246">
        <f t="shared" si="16"/>
        <v>1</v>
      </c>
      <c r="Q190" s="65"/>
    </row>
    <row r="191" spans="1:17" ht="28.5" outlineLevel="1">
      <c r="A191" s="696"/>
      <c r="B191" s="268">
        <v>15</v>
      </c>
      <c r="C191" s="249" t="s">
        <v>30</v>
      </c>
      <c r="D191" s="247" t="s">
        <v>34</v>
      </c>
      <c r="E191" s="247">
        <v>0</v>
      </c>
      <c r="F191" s="290">
        <v>0</v>
      </c>
      <c r="G191" s="290">
        <v>0</v>
      </c>
      <c r="H191" s="554">
        <v>0</v>
      </c>
      <c r="I191" s="554">
        <v>0</v>
      </c>
      <c r="J191" s="554">
        <v>0</v>
      </c>
      <c r="K191" s="554">
        <v>0</v>
      </c>
      <c r="L191" s="554">
        <v>0</v>
      </c>
      <c r="M191" s="554">
        <v>0</v>
      </c>
      <c r="N191" s="554">
        <v>0</v>
      </c>
      <c r="O191" s="554">
        <v>0</v>
      </c>
      <c r="P191" s="246">
        <f t="shared" si="16"/>
        <v>0</v>
      </c>
      <c r="Q191" s="65"/>
    </row>
    <row r="192" spans="1:17" ht="28.5" outlineLevel="1">
      <c r="A192" s="696"/>
      <c r="B192" s="268">
        <v>16</v>
      </c>
      <c r="C192" s="249" t="s">
        <v>31</v>
      </c>
      <c r="D192" s="247" t="s">
        <v>34</v>
      </c>
      <c r="E192" s="247">
        <v>0</v>
      </c>
      <c r="F192" s="290">
        <v>0</v>
      </c>
      <c r="G192" s="290">
        <v>0</v>
      </c>
      <c r="H192" s="554">
        <v>0</v>
      </c>
      <c r="I192" s="554">
        <v>0</v>
      </c>
      <c r="J192" s="554">
        <v>0</v>
      </c>
      <c r="K192" s="554">
        <v>0</v>
      </c>
      <c r="L192" s="554">
        <v>0</v>
      </c>
      <c r="M192" s="554">
        <v>0</v>
      </c>
      <c r="N192" s="554">
        <v>0</v>
      </c>
      <c r="O192" s="554">
        <v>0</v>
      </c>
      <c r="P192" s="246">
        <f t="shared" si="16"/>
        <v>0</v>
      </c>
      <c r="Q192" s="65"/>
    </row>
    <row r="193" spans="1:17" ht="15" outlineLevel="1">
      <c r="A193" s="696"/>
      <c r="B193" s="268">
        <v>17</v>
      </c>
      <c r="C193" s="249" t="s">
        <v>10</v>
      </c>
      <c r="D193" s="247" t="s">
        <v>34</v>
      </c>
      <c r="E193" s="247">
        <v>0</v>
      </c>
      <c r="F193" s="290">
        <v>462.89100000000002</v>
      </c>
      <c r="G193" s="290">
        <v>6180.8869999999997</v>
      </c>
      <c r="H193" s="554">
        <v>0</v>
      </c>
      <c r="I193" s="554">
        <v>0</v>
      </c>
      <c r="J193" s="554">
        <v>0</v>
      </c>
      <c r="K193" s="554">
        <v>0</v>
      </c>
      <c r="L193" s="554">
        <v>0</v>
      </c>
      <c r="M193" s="554">
        <v>0</v>
      </c>
      <c r="N193" s="554">
        <v>0</v>
      </c>
      <c r="O193" s="554">
        <v>0</v>
      </c>
      <c r="P193" s="246">
        <f t="shared" si="16"/>
        <v>0</v>
      </c>
      <c r="Q193" s="65"/>
    </row>
    <row r="194" spans="1:17" ht="15" outlineLevel="1">
      <c r="A194" s="696"/>
      <c r="B194" s="268"/>
      <c r="C194" s="250" t="s">
        <v>252</v>
      </c>
      <c r="D194" s="247" t="s">
        <v>249</v>
      </c>
      <c r="E194" s="247">
        <v>12</v>
      </c>
      <c r="F194" s="290">
        <v>522.26299999999992</v>
      </c>
      <c r="G194" s="290">
        <v>523095.28269187897</v>
      </c>
      <c r="H194" s="287">
        <v>0</v>
      </c>
      <c r="I194" s="287">
        <v>9.0731535057555282E-2</v>
      </c>
      <c r="J194" s="287">
        <v>0.90168861282533908</v>
      </c>
      <c r="K194" s="287">
        <v>0</v>
      </c>
      <c r="L194" s="287">
        <v>0</v>
      </c>
      <c r="M194" s="287">
        <v>0</v>
      </c>
      <c r="N194" s="287">
        <v>0</v>
      </c>
      <c r="O194" s="287">
        <v>0</v>
      </c>
      <c r="P194" s="246"/>
      <c r="Q194" s="65"/>
    </row>
    <row r="195" spans="1:17" ht="14.1" hidden="1" customHeight="1" outlineLevel="1">
      <c r="A195" s="696"/>
      <c r="B195" s="268"/>
      <c r="C195" s="682"/>
      <c r="D195" s="682"/>
      <c r="E195" s="262"/>
      <c r="F195" s="290"/>
      <c r="G195" s="290"/>
      <c r="H195" s="287"/>
      <c r="I195" s="288"/>
      <c r="J195" s="288"/>
      <c r="K195" s="288"/>
      <c r="L195" s="288"/>
      <c r="M195" s="288"/>
      <c r="N195" s="288"/>
      <c r="O195" s="288"/>
      <c r="P195" s="246"/>
      <c r="Q195" s="65"/>
    </row>
    <row r="196" spans="1:17" ht="14.1" hidden="1" customHeight="1" outlineLevel="1">
      <c r="A196" s="696"/>
      <c r="B196" s="268"/>
      <c r="C196" s="682"/>
      <c r="D196" s="682"/>
      <c r="E196" s="262"/>
      <c r="F196" s="290"/>
      <c r="G196" s="290"/>
      <c r="H196" s="287"/>
      <c r="I196" s="288"/>
      <c r="J196" s="288"/>
      <c r="K196" s="288"/>
      <c r="L196" s="288"/>
      <c r="M196" s="288"/>
      <c r="N196" s="288"/>
      <c r="O196" s="288"/>
      <c r="P196" s="246"/>
      <c r="Q196" s="65"/>
    </row>
    <row r="197" spans="1:17" ht="14.1" hidden="1" customHeight="1" outlineLevel="1">
      <c r="A197" s="696"/>
      <c r="B197" s="268"/>
      <c r="C197" s="682"/>
      <c r="D197" s="682"/>
      <c r="E197" s="262"/>
      <c r="F197" s="290"/>
      <c r="G197" s="290"/>
      <c r="H197" s="287"/>
      <c r="I197" s="288"/>
      <c r="J197" s="288"/>
      <c r="K197" s="288"/>
      <c r="L197" s="288"/>
      <c r="M197" s="288"/>
      <c r="N197" s="288"/>
      <c r="O197" s="288"/>
      <c r="P197" s="246"/>
      <c r="Q197" s="65"/>
    </row>
    <row r="198" spans="1:17" s="42" customFormat="1" ht="15" outlineLevel="1">
      <c r="A198" s="696"/>
      <c r="B198" s="242"/>
      <c r="C198" s="685" t="s">
        <v>11</v>
      </c>
      <c r="D198" s="685"/>
      <c r="E198" s="243"/>
      <c r="F198" s="244"/>
      <c r="G198" s="244"/>
      <c r="H198" s="244"/>
      <c r="I198" s="244"/>
      <c r="J198" s="244"/>
      <c r="K198" s="244"/>
      <c r="L198" s="244"/>
      <c r="M198" s="244"/>
      <c r="N198" s="244"/>
      <c r="O198" s="244"/>
      <c r="P198" s="245"/>
      <c r="Q198" s="145"/>
    </row>
    <row r="199" spans="1:17" ht="15" outlineLevel="1">
      <c r="A199" s="696"/>
      <c r="B199" s="146">
        <v>18</v>
      </c>
      <c r="C199" s="249" t="s">
        <v>12</v>
      </c>
      <c r="D199" s="247" t="s">
        <v>34</v>
      </c>
      <c r="E199" s="247">
        <v>12</v>
      </c>
      <c r="F199" s="290">
        <v>0</v>
      </c>
      <c r="G199" s="290">
        <v>0</v>
      </c>
      <c r="H199" s="287">
        <v>0</v>
      </c>
      <c r="I199" s="287">
        <v>0</v>
      </c>
      <c r="J199" s="287">
        <v>0</v>
      </c>
      <c r="K199" s="287">
        <v>0</v>
      </c>
      <c r="L199" s="287">
        <v>0</v>
      </c>
      <c r="M199" s="287">
        <v>0</v>
      </c>
      <c r="N199" s="287">
        <v>0</v>
      </c>
      <c r="O199" s="287">
        <v>0</v>
      </c>
      <c r="P199" s="246">
        <f t="shared" ref="P199:P203" si="17">SUM(H199:O199)</f>
        <v>0</v>
      </c>
      <c r="Q199" s="65"/>
    </row>
    <row r="200" spans="1:17" ht="15" outlineLevel="1">
      <c r="A200" s="696"/>
      <c r="B200" s="146">
        <v>19</v>
      </c>
      <c r="C200" s="249" t="s">
        <v>13</v>
      </c>
      <c r="D200" s="247" t="s">
        <v>34</v>
      </c>
      <c r="E200" s="247">
        <v>12</v>
      </c>
      <c r="F200" s="290">
        <v>0</v>
      </c>
      <c r="G200" s="290">
        <v>0</v>
      </c>
      <c r="H200" s="287">
        <v>0</v>
      </c>
      <c r="I200" s="287">
        <v>0</v>
      </c>
      <c r="J200" s="287">
        <v>0</v>
      </c>
      <c r="K200" s="287">
        <v>0</v>
      </c>
      <c r="L200" s="287">
        <v>0</v>
      </c>
      <c r="M200" s="287">
        <v>0</v>
      </c>
      <c r="N200" s="287">
        <v>0</v>
      </c>
      <c r="O200" s="287">
        <v>0</v>
      </c>
      <c r="P200" s="246">
        <f t="shared" si="17"/>
        <v>0</v>
      </c>
      <c r="Q200" s="65"/>
    </row>
    <row r="201" spans="1:17" ht="15" outlineLevel="1">
      <c r="A201" s="696"/>
      <c r="B201" s="146">
        <v>20</v>
      </c>
      <c r="C201" s="249" t="s">
        <v>14</v>
      </c>
      <c r="D201" s="247" t="s">
        <v>34</v>
      </c>
      <c r="E201" s="247">
        <v>12</v>
      </c>
      <c r="F201" s="290">
        <v>0</v>
      </c>
      <c r="G201" s="290">
        <v>0</v>
      </c>
      <c r="H201" s="287">
        <v>0</v>
      </c>
      <c r="I201" s="287">
        <v>0</v>
      </c>
      <c r="J201" s="287">
        <v>0.34</v>
      </c>
      <c r="K201" s="287">
        <v>0.66</v>
      </c>
      <c r="L201" s="287">
        <v>0</v>
      </c>
      <c r="M201" s="287">
        <v>0</v>
      </c>
      <c r="N201" s="287">
        <v>0</v>
      </c>
      <c r="O201" s="287">
        <v>0</v>
      </c>
      <c r="P201" s="246">
        <f t="shared" si="17"/>
        <v>1</v>
      </c>
      <c r="Q201" s="65"/>
    </row>
    <row r="202" spans="1:17" ht="15" outlineLevel="1">
      <c r="A202" s="696"/>
      <c r="B202" s="146">
        <v>21</v>
      </c>
      <c r="C202" s="251" t="s">
        <v>27</v>
      </c>
      <c r="D202" s="247" t="s">
        <v>34</v>
      </c>
      <c r="E202" s="247">
        <v>12</v>
      </c>
      <c r="F202" s="290">
        <v>0</v>
      </c>
      <c r="G202" s="290">
        <v>0</v>
      </c>
      <c r="H202" s="287">
        <v>0</v>
      </c>
      <c r="I202" s="287">
        <v>0</v>
      </c>
      <c r="J202" s="287">
        <v>0</v>
      </c>
      <c r="K202" s="287">
        <v>0</v>
      </c>
      <c r="L202" s="287">
        <v>0</v>
      </c>
      <c r="M202" s="287">
        <v>0</v>
      </c>
      <c r="N202" s="287">
        <v>0</v>
      </c>
      <c r="O202" s="287">
        <v>0</v>
      </c>
      <c r="P202" s="246">
        <f t="shared" si="17"/>
        <v>0</v>
      </c>
      <c r="Q202" s="65"/>
    </row>
    <row r="203" spans="1:17" ht="15" outlineLevel="1">
      <c r="A203" s="696"/>
      <c r="B203" s="146">
        <v>22</v>
      </c>
      <c r="C203" s="249" t="s">
        <v>10</v>
      </c>
      <c r="D203" s="247" t="s">
        <v>34</v>
      </c>
      <c r="E203" s="247">
        <v>0</v>
      </c>
      <c r="F203" s="290">
        <v>569.63400000000001</v>
      </c>
      <c r="G203" s="290">
        <v>12970.91</v>
      </c>
      <c r="H203" s="287">
        <v>0</v>
      </c>
      <c r="I203" s="287">
        <v>0</v>
      </c>
      <c r="J203" s="287">
        <v>0</v>
      </c>
      <c r="K203" s="287">
        <v>0</v>
      </c>
      <c r="L203" s="287">
        <v>0</v>
      </c>
      <c r="M203" s="287">
        <v>0</v>
      </c>
      <c r="N203" s="287">
        <v>0</v>
      </c>
      <c r="O203" s="287">
        <v>0</v>
      </c>
      <c r="P203" s="246">
        <f t="shared" si="17"/>
        <v>0</v>
      </c>
      <c r="Q203" s="65"/>
    </row>
    <row r="204" spans="1:17" ht="15" outlineLevel="1">
      <c r="A204" s="696"/>
      <c r="B204" s="146"/>
      <c r="C204" s="250" t="s">
        <v>252</v>
      </c>
      <c r="D204" s="247" t="s">
        <v>249</v>
      </c>
      <c r="E204" s="247">
        <v>12</v>
      </c>
      <c r="F204" s="290">
        <v>5.0449999999999999</v>
      </c>
      <c r="G204" s="290">
        <v>28800</v>
      </c>
      <c r="H204" s="287">
        <v>0</v>
      </c>
      <c r="I204" s="287">
        <v>0</v>
      </c>
      <c r="J204" s="287">
        <v>0.34</v>
      </c>
      <c r="K204" s="287">
        <v>0.66</v>
      </c>
      <c r="L204" s="287">
        <v>0</v>
      </c>
      <c r="M204" s="287">
        <v>0</v>
      </c>
      <c r="N204" s="287">
        <v>0</v>
      </c>
      <c r="O204" s="287">
        <v>0</v>
      </c>
      <c r="P204" s="246"/>
      <c r="Q204" s="65"/>
    </row>
    <row r="205" spans="1:17" ht="14.1" hidden="1" customHeight="1" outlineLevel="1">
      <c r="A205" s="696"/>
      <c r="B205" s="146"/>
      <c r="C205" s="682"/>
      <c r="D205" s="682"/>
      <c r="E205" s="262"/>
      <c r="F205" s="290"/>
      <c r="G205" s="290"/>
      <c r="H205" s="287"/>
      <c r="I205" s="288"/>
      <c r="J205" s="288"/>
      <c r="K205" s="288"/>
      <c r="L205" s="288"/>
      <c r="M205" s="288"/>
      <c r="N205" s="288"/>
      <c r="O205" s="288"/>
      <c r="P205" s="246"/>
      <c r="Q205" s="65"/>
    </row>
    <row r="206" spans="1:17" ht="14.1" hidden="1" customHeight="1" outlineLevel="1">
      <c r="A206" s="696"/>
      <c r="B206" s="146"/>
      <c r="C206" s="682"/>
      <c r="D206" s="682"/>
      <c r="E206" s="262"/>
      <c r="F206" s="290"/>
      <c r="G206" s="290"/>
      <c r="H206" s="287"/>
      <c r="I206" s="288"/>
      <c r="J206" s="288"/>
      <c r="K206" s="288"/>
      <c r="L206" s="288"/>
      <c r="M206" s="288"/>
      <c r="N206" s="288"/>
      <c r="O206" s="288"/>
      <c r="P206" s="246"/>
      <c r="Q206" s="65"/>
    </row>
    <row r="207" spans="1:17" ht="14.1" hidden="1" customHeight="1" outlineLevel="1">
      <c r="A207" s="696"/>
      <c r="B207" s="146"/>
      <c r="C207" s="682"/>
      <c r="D207" s="682"/>
      <c r="E207" s="262"/>
      <c r="F207" s="290"/>
      <c r="G207" s="290"/>
      <c r="H207" s="287"/>
      <c r="I207" s="288"/>
      <c r="J207" s="288"/>
      <c r="K207" s="288"/>
      <c r="L207" s="288"/>
      <c r="M207" s="288"/>
      <c r="N207" s="288"/>
      <c r="O207" s="288"/>
      <c r="P207" s="246"/>
      <c r="Q207" s="65"/>
    </row>
    <row r="208" spans="1:17" s="42" customFormat="1" ht="15" outlineLevel="1">
      <c r="A208" s="696"/>
      <c r="B208" s="242"/>
      <c r="C208" s="685" t="s">
        <v>15</v>
      </c>
      <c r="D208" s="685"/>
      <c r="E208" s="243"/>
      <c r="F208" s="244"/>
      <c r="G208" s="244"/>
      <c r="H208" s="244"/>
      <c r="I208" s="244"/>
      <c r="J208" s="244"/>
      <c r="K208" s="244"/>
      <c r="L208" s="244"/>
      <c r="M208" s="244"/>
      <c r="N208" s="244"/>
      <c r="O208" s="244"/>
      <c r="P208" s="245"/>
      <c r="Q208" s="145"/>
    </row>
    <row r="209" spans="1:17" ht="15" outlineLevel="1">
      <c r="A209" s="696"/>
      <c r="B209" s="268">
        <v>23</v>
      </c>
      <c r="C209" s="249" t="s">
        <v>15</v>
      </c>
      <c r="D209" s="247" t="s">
        <v>34</v>
      </c>
      <c r="E209" s="247">
        <v>12</v>
      </c>
      <c r="F209" s="290">
        <v>76.093999999999994</v>
      </c>
      <c r="G209" s="290">
        <v>732159.47499999998</v>
      </c>
      <c r="H209" s="289">
        <v>1</v>
      </c>
      <c r="I209" s="289">
        <v>0</v>
      </c>
      <c r="J209" s="289">
        <v>0</v>
      </c>
      <c r="K209" s="289">
        <v>0</v>
      </c>
      <c r="L209" s="289">
        <v>0</v>
      </c>
      <c r="M209" s="289">
        <v>0</v>
      </c>
      <c r="N209" s="289">
        <v>0</v>
      </c>
      <c r="O209" s="289">
        <v>0</v>
      </c>
      <c r="P209" s="246">
        <f t="shared" ref="P209" si="18">SUM(H209:O209)</f>
        <v>1</v>
      </c>
      <c r="Q209" s="65"/>
    </row>
    <row r="210" spans="1:17" ht="15" outlineLevel="1">
      <c r="A210" s="696"/>
      <c r="B210" s="268"/>
      <c r="C210" s="250" t="s">
        <v>252</v>
      </c>
      <c r="D210" s="247" t="s">
        <v>249</v>
      </c>
      <c r="E210" s="247">
        <v>12</v>
      </c>
      <c r="F210" s="290">
        <v>18.448</v>
      </c>
      <c r="G210" s="290">
        <v>168538.32430000001</v>
      </c>
      <c r="H210" s="287">
        <f>H209</f>
        <v>1</v>
      </c>
      <c r="I210" s="287">
        <f t="shared" ref="I210:O210" si="19">I209</f>
        <v>0</v>
      </c>
      <c r="J210" s="287">
        <f t="shared" si="19"/>
        <v>0</v>
      </c>
      <c r="K210" s="287">
        <f t="shared" si="19"/>
        <v>0</v>
      </c>
      <c r="L210" s="287">
        <f t="shared" si="19"/>
        <v>0</v>
      </c>
      <c r="M210" s="287">
        <f t="shared" si="19"/>
        <v>0</v>
      </c>
      <c r="N210" s="287">
        <f t="shared" si="19"/>
        <v>0</v>
      </c>
      <c r="O210" s="287">
        <f t="shared" si="19"/>
        <v>0</v>
      </c>
      <c r="P210" s="246"/>
      <c r="Q210" s="65"/>
    </row>
    <row r="211" spans="1:17" ht="14.1" hidden="1" customHeight="1" outlineLevel="1">
      <c r="A211" s="696"/>
      <c r="B211" s="268"/>
      <c r="C211" s="682"/>
      <c r="D211" s="682"/>
      <c r="E211" s="262"/>
      <c r="F211" s="290"/>
      <c r="G211" s="290"/>
      <c r="H211" s="287"/>
      <c r="I211" s="288"/>
      <c r="J211" s="288"/>
      <c r="K211" s="288"/>
      <c r="L211" s="288"/>
      <c r="M211" s="288"/>
      <c r="N211" s="288"/>
      <c r="O211" s="288"/>
      <c r="P211" s="246"/>
      <c r="Q211" s="65"/>
    </row>
    <row r="212" spans="1:17" ht="14.1" hidden="1" customHeight="1" outlineLevel="1">
      <c r="A212" s="696"/>
      <c r="B212" s="268"/>
      <c r="C212" s="682"/>
      <c r="D212" s="682"/>
      <c r="E212" s="262"/>
      <c r="F212" s="290"/>
      <c r="G212" s="290"/>
      <c r="H212" s="287"/>
      <c r="I212" s="288"/>
      <c r="J212" s="288"/>
      <c r="K212" s="288"/>
      <c r="L212" s="288"/>
      <c r="M212" s="288"/>
      <c r="N212" s="288"/>
      <c r="O212" s="288"/>
      <c r="P212" s="246"/>
      <c r="Q212" s="65"/>
    </row>
    <row r="213" spans="1:17" s="42" customFormat="1" ht="15" outlineLevel="1">
      <c r="A213" s="696"/>
      <c r="B213" s="242"/>
      <c r="C213" s="685" t="s">
        <v>16</v>
      </c>
      <c r="D213" s="685"/>
      <c r="E213" s="243"/>
      <c r="F213" s="244"/>
      <c r="G213" s="244"/>
      <c r="H213" s="244"/>
      <c r="I213" s="244"/>
      <c r="J213" s="244"/>
      <c r="K213" s="244"/>
      <c r="L213" s="244"/>
      <c r="M213" s="244"/>
      <c r="N213" s="244"/>
      <c r="O213" s="244"/>
      <c r="P213" s="245"/>
      <c r="Q213" s="145"/>
    </row>
    <row r="214" spans="1:17" ht="15" outlineLevel="1">
      <c r="A214" s="696"/>
      <c r="B214" s="268">
        <v>24</v>
      </c>
      <c r="C214" s="249" t="s">
        <v>17</v>
      </c>
      <c r="D214" s="247" t="s">
        <v>34</v>
      </c>
      <c r="E214" s="247">
        <v>12</v>
      </c>
      <c r="F214" s="290">
        <v>0</v>
      </c>
      <c r="G214" s="290">
        <v>0</v>
      </c>
      <c r="H214" s="289">
        <v>0</v>
      </c>
      <c r="I214" s="289">
        <v>0</v>
      </c>
      <c r="J214" s="289">
        <v>0</v>
      </c>
      <c r="K214" s="289">
        <v>0</v>
      </c>
      <c r="L214" s="289">
        <v>0</v>
      </c>
      <c r="M214" s="289">
        <v>0</v>
      </c>
      <c r="N214" s="289">
        <v>0</v>
      </c>
      <c r="O214" s="289">
        <v>0</v>
      </c>
      <c r="P214" s="246">
        <f t="shared" ref="P214:P218" si="20">SUM(H214:O214)</f>
        <v>0</v>
      </c>
      <c r="Q214" s="65"/>
    </row>
    <row r="215" spans="1:17" ht="15" outlineLevel="1">
      <c r="A215" s="696"/>
      <c r="B215" s="268">
        <v>25</v>
      </c>
      <c r="C215" s="249" t="s">
        <v>18</v>
      </c>
      <c r="D215" s="247" t="s">
        <v>34</v>
      </c>
      <c r="E215" s="247">
        <v>12</v>
      </c>
      <c r="F215" s="290">
        <v>0</v>
      </c>
      <c r="G215" s="290">
        <v>0</v>
      </c>
      <c r="H215" s="289">
        <v>0</v>
      </c>
      <c r="I215" s="289">
        <v>0</v>
      </c>
      <c r="J215" s="289">
        <v>0</v>
      </c>
      <c r="K215" s="289">
        <v>0</v>
      </c>
      <c r="L215" s="289">
        <v>0</v>
      </c>
      <c r="M215" s="289">
        <v>0</v>
      </c>
      <c r="N215" s="289">
        <v>0</v>
      </c>
      <c r="O215" s="289">
        <v>0</v>
      </c>
      <c r="P215" s="246">
        <f t="shared" si="20"/>
        <v>0</v>
      </c>
      <c r="Q215" s="65"/>
    </row>
    <row r="216" spans="1:17" ht="15" outlineLevel="1">
      <c r="A216" s="696"/>
      <c r="B216" s="268">
        <v>26</v>
      </c>
      <c r="C216" s="249" t="s">
        <v>19</v>
      </c>
      <c r="D216" s="247" t="s">
        <v>34</v>
      </c>
      <c r="E216" s="247">
        <v>12</v>
      </c>
      <c r="F216" s="290">
        <v>0</v>
      </c>
      <c r="G216" s="290">
        <v>0</v>
      </c>
      <c r="H216" s="289">
        <v>0</v>
      </c>
      <c r="I216" s="289">
        <v>0</v>
      </c>
      <c r="J216" s="289">
        <v>0</v>
      </c>
      <c r="K216" s="289">
        <v>0</v>
      </c>
      <c r="L216" s="289">
        <v>0</v>
      </c>
      <c r="M216" s="289">
        <v>0</v>
      </c>
      <c r="N216" s="289">
        <v>0</v>
      </c>
      <c r="O216" s="289">
        <v>0</v>
      </c>
      <c r="P216" s="246">
        <f t="shared" si="20"/>
        <v>0</v>
      </c>
      <c r="Q216" s="65"/>
    </row>
    <row r="217" spans="1:17" ht="15" outlineLevel="1">
      <c r="A217" s="696"/>
      <c r="B217" s="268">
        <v>27</v>
      </c>
      <c r="C217" s="249" t="s">
        <v>20</v>
      </c>
      <c r="D217" s="247" t="s">
        <v>34</v>
      </c>
      <c r="E217" s="247">
        <v>12</v>
      </c>
      <c r="F217" s="290">
        <v>0</v>
      </c>
      <c r="G217" s="290">
        <v>0</v>
      </c>
      <c r="H217" s="289">
        <v>0</v>
      </c>
      <c r="I217" s="289">
        <v>0</v>
      </c>
      <c r="J217" s="289">
        <v>0</v>
      </c>
      <c r="K217" s="289">
        <v>0</v>
      </c>
      <c r="L217" s="289">
        <v>0</v>
      </c>
      <c r="M217" s="289">
        <v>0</v>
      </c>
      <c r="N217" s="289">
        <v>0</v>
      </c>
      <c r="O217" s="289">
        <v>0</v>
      </c>
      <c r="P217" s="246">
        <f t="shared" si="20"/>
        <v>0</v>
      </c>
      <c r="Q217" s="65"/>
    </row>
    <row r="218" spans="1:17" ht="15" outlineLevel="1">
      <c r="A218" s="696"/>
      <c r="B218" s="268">
        <v>28</v>
      </c>
      <c r="C218" s="249" t="s">
        <v>105</v>
      </c>
      <c r="D218" s="247" t="s">
        <v>34</v>
      </c>
      <c r="E218" s="247">
        <v>12</v>
      </c>
      <c r="F218" s="290">
        <v>0</v>
      </c>
      <c r="G218" s="290">
        <v>0</v>
      </c>
      <c r="H218" s="289">
        <v>0</v>
      </c>
      <c r="I218" s="289">
        <v>0</v>
      </c>
      <c r="J218" s="289">
        <v>0</v>
      </c>
      <c r="K218" s="289">
        <v>0</v>
      </c>
      <c r="L218" s="289">
        <v>0</v>
      </c>
      <c r="M218" s="289">
        <v>0</v>
      </c>
      <c r="N218" s="289">
        <v>0</v>
      </c>
      <c r="O218" s="289">
        <v>0</v>
      </c>
      <c r="P218" s="246">
        <f t="shared" si="20"/>
        <v>0</v>
      </c>
      <c r="Q218" s="65"/>
    </row>
    <row r="219" spans="1:17" ht="15" outlineLevel="1">
      <c r="A219" s="696"/>
      <c r="B219" s="268"/>
      <c r="C219" s="250" t="s">
        <v>252</v>
      </c>
      <c r="D219" s="247" t="s">
        <v>249</v>
      </c>
      <c r="E219" s="247">
        <v>12</v>
      </c>
      <c r="F219" s="290">
        <v>0</v>
      </c>
      <c r="G219" s="290">
        <v>0</v>
      </c>
      <c r="H219" s="287">
        <v>0</v>
      </c>
      <c r="I219" s="287">
        <v>0</v>
      </c>
      <c r="J219" s="287">
        <v>0</v>
      </c>
      <c r="K219" s="287">
        <v>0</v>
      </c>
      <c r="L219" s="287">
        <v>0</v>
      </c>
      <c r="M219" s="287">
        <v>0</v>
      </c>
      <c r="N219" s="287">
        <v>0</v>
      </c>
      <c r="O219" s="287">
        <v>0</v>
      </c>
      <c r="P219" s="246"/>
      <c r="Q219" s="65"/>
    </row>
    <row r="220" spans="1:17" ht="14.1" hidden="1" customHeight="1" outlineLevel="1">
      <c r="A220" s="696"/>
      <c r="B220" s="268"/>
      <c r="C220" s="682"/>
      <c r="D220" s="682"/>
      <c r="E220" s="262"/>
      <c r="F220" s="290"/>
      <c r="G220" s="290"/>
      <c r="H220" s="287"/>
      <c r="I220" s="288"/>
      <c r="J220" s="288"/>
      <c r="K220" s="288"/>
      <c r="L220" s="288"/>
      <c r="M220" s="288"/>
      <c r="N220" s="288"/>
      <c r="O220" s="288"/>
      <c r="P220" s="246"/>
      <c r="Q220" s="65"/>
    </row>
    <row r="221" spans="1:17" ht="14.1" hidden="1" customHeight="1" outlineLevel="1">
      <c r="A221" s="696"/>
      <c r="B221" s="268"/>
      <c r="C221" s="682"/>
      <c r="D221" s="682"/>
      <c r="E221" s="262"/>
      <c r="F221" s="290"/>
      <c r="G221" s="290"/>
      <c r="H221" s="287"/>
      <c r="I221" s="288"/>
      <c r="J221" s="288"/>
      <c r="K221" s="288"/>
      <c r="L221" s="288"/>
      <c r="M221" s="288"/>
      <c r="N221" s="288"/>
      <c r="O221" s="288"/>
      <c r="P221" s="246"/>
      <c r="Q221" s="65"/>
    </row>
    <row r="222" spans="1:17" s="42" customFormat="1" ht="15" outlineLevel="1">
      <c r="A222" s="696"/>
      <c r="B222" s="242"/>
      <c r="C222" s="685" t="s">
        <v>106</v>
      </c>
      <c r="D222" s="685"/>
      <c r="E222" s="243"/>
      <c r="F222" s="244"/>
      <c r="G222" s="244"/>
      <c r="H222" s="244"/>
      <c r="I222" s="244"/>
      <c r="J222" s="244"/>
      <c r="K222" s="244"/>
      <c r="L222" s="244"/>
      <c r="M222" s="244"/>
      <c r="N222" s="244"/>
      <c r="O222" s="244"/>
      <c r="P222" s="245"/>
      <c r="Q222" s="145"/>
    </row>
    <row r="223" spans="1:17" ht="15" outlineLevel="1">
      <c r="A223" s="696"/>
      <c r="B223" s="146">
        <v>29</v>
      </c>
      <c r="C223" s="249" t="s">
        <v>108</v>
      </c>
      <c r="D223" s="247" t="s">
        <v>34</v>
      </c>
      <c r="E223" s="247">
        <v>12</v>
      </c>
      <c r="F223" s="290">
        <v>0</v>
      </c>
      <c r="G223" s="290">
        <v>0</v>
      </c>
      <c r="H223" s="289">
        <v>0</v>
      </c>
      <c r="I223" s="289">
        <v>0</v>
      </c>
      <c r="J223" s="289">
        <v>1</v>
      </c>
      <c r="K223" s="289">
        <v>0</v>
      </c>
      <c r="L223" s="289">
        <v>0</v>
      </c>
      <c r="M223" s="289">
        <v>0</v>
      </c>
      <c r="N223" s="289">
        <v>0</v>
      </c>
      <c r="O223" s="289">
        <v>0</v>
      </c>
      <c r="P223" s="246">
        <f t="shared" ref="P223:P224" si="21">SUM(H223:O223)</f>
        <v>1</v>
      </c>
      <c r="Q223" s="65"/>
    </row>
    <row r="224" spans="1:17" ht="15" outlineLevel="1">
      <c r="A224" s="696"/>
      <c r="B224" s="146">
        <v>30</v>
      </c>
      <c r="C224" s="249" t="s">
        <v>107</v>
      </c>
      <c r="D224" s="247" t="s">
        <v>34</v>
      </c>
      <c r="E224" s="247">
        <v>12</v>
      </c>
      <c r="F224" s="290">
        <v>0</v>
      </c>
      <c r="G224" s="290">
        <v>0</v>
      </c>
      <c r="H224" s="289">
        <v>0</v>
      </c>
      <c r="I224" s="289">
        <v>0</v>
      </c>
      <c r="J224" s="289">
        <v>0</v>
      </c>
      <c r="K224" s="289">
        <v>0</v>
      </c>
      <c r="L224" s="289">
        <v>0</v>
      </c>
      <c r="M224" s="289">
        <v>0</v>
      </c>
      <c r="N224" s="289">
        <v>0</v>
      </c>
      <c r="O224" s="289">
        <v>0</v>
      </c>
      <c r="P224" s="246">
        <f t="shared" si="21"/>
        <v>0</v>
      </c>
      <c r="Q224" s="65"/>
    </row>
    <row r="225" spans="1:17" ht="15" outlineLevel="1">
      <c r="A225" s="696"/>
      <c r="B225" s="146"/>
      <c r="C225" s="250" t="s">
        <v>252</v>
      </c>
      <c r="D225" s="247" t="s">
        <v>249</v>
      </c>
      <c r="E225" s="247">
        <v>12</v>
      </c>
      <c r="F225" s="290">
        <v>0</v>
      </c>
      <c r="G225" s="290">
        <v>0</v>
      </c>
      <c r="H225" s="287">
        <v>0</v>
      </c>
      <c r="I225" s="288"/>
      <c r="J225" s="288"/>
      <c r="K225" s="288"/>
      <c r="L225" s="288"/>
      <c r="M225" s="288"/>
      <c r="N225" s="288"/>
      <c r="O225" s="288"/>
      <c r="P225" s="246"/>
      <c r="Q225" s="65"/>
    </row>
    <row r="226" spans="1:17" ht="14.1" hidden="1" customHeight="1" outlineLevel="1">
      <c r="A226" s="696"/>
      <c r="B226" s="146"/>
      <c r="C226" s="682"/>
      <c r="D226" s="682"/>
      <c r="E226" s="262"/>
      <c r="F226" s="290"/>
      <c r="G226" s="290"/>
      <c r="H226" s="287"/>
      <c r="I226" s="288"/>
      <c r="J226" s="288"/>
      <c r="K226" s="288"/>
      <c r="L226" s="288"/>
      <c r="M226" s="288"/>
      <c r="N226" s="288"/>
      <c r="O226" s="288"/>
      <c r="P226" s="246"/>
      <c r="Q226" s="65"/>
    </row>
    <row r="227" spans="1:17" s="42" customFormat="1" ht="14.1" hidden="1" customHeight="1" outlineLevel="1">
      <c r="A227" s="696"/>
      <c r="B227" s="147"/>
      <c r="C227" s="697"/>
      <c r="D227" s="697"/>
      <c r="E227" s="345"/>
      <c r="F227" s="290"/>
      <c r="G227" s="290"/>
      <c r="H227" s="388"/>
      <c r="I227" s="389"/>
      <c r="J227" s="389"/>
      <c r="K227" s="389"/>
      <c r="L227" s="389"/>
      <c r="M227" s="389"/>
      <c r="N227" s="389"/>
      <c r="O227" s="389"/>
      <c r="P227" s="373"/>
      <c r="Q227" s="145"/>
    </row>
    <row r="228" spans="1:17" ht="15" collapsed="1">
      <c r="A228" s="696"/>
      <c r="B228" s="346"/>
      <c r="C228" s="681" t="s">
        <v>218</v>
      </c>
      <c r="D228" s="681"/>
      <c r="E228" s="347"/>
      <c r="F228" s="348"/>
      <c r="G228" s="348"/>
      <c r="H228" s="349">
        <f>SUMPRODUCT(H172:H225,$G$172:$G$225)</f>
        <v>1156672.0948375999</v>
      </c>
      <c r="I228" s="349">
        <f>SUMPRODUCT(I172:I225,$G$172:$G$225)</f>
        <v>610044.73038000008</v>
      </c>
      <c r="J228" s="350"/>
      <c r="K228" s="347"/>
      <c r="L228" s="347"/>
      <c r="M228" s="347"/>
      <c r="N228" s="349"/>
      <c r="O228" s="347"/>
      <c r="P228" s="351">
        <f>SUM(H228:O228)</f>
        <v>1766716.8252176</v>
      </c>
      <c r="Q228" s="65"/>
    </row>
    <row r="229" spans="1:17" ht="15">
      <c r="A229" s="696"/>
      <c r="B229" s="480"/>
      <c r="C229" s="481" t="s">
        <v>498</v>
      </c>
      <c r="D229" s="481"/>
      <c r="E229" s="482"/>
      <c r="F229" s="483"/>
      <c r="G229" s="483"/>
      <c r="H229" s="484">
        <f>H228-SUM(G178*H178,G179*H179)</f>
        <v>1156672.0948375999</v>
      </c>
      <c r="I229" s="484">
        <f>I228-SUM(G191*I191,G192*I192,G193*I193)</f>
        <v>610044.73038000008</v>
      </c>
      <c r="J229" s="485"/>
      <c r="K229" s="482"/>
      <c r="L229" s="482"/>
      <c r="M229" s="482"/>
      <c r="N229" s="482"/>
      <c r="O229" s="482"/>
      <c r="P229" s="486"/>
      <c r="Q229" s="65"/>
    </row>
    <row r="230" spans="1:17" ht="15">
      <c r="A230" s="696"/>
      <c r="B230" s="269"/>
      <c r="C230" s="682" t="s">
        <v>314</v>
      </c>
      <c r="D230" s="682"/>
      <c r="E230" s="263"/>
      <c r="F230" s="261"/>
      <c r="G230" s="261"/>
      <c r="H230" s="263"/>
      <c r="I230" s="263"/>
      <c r="J230" s="264">
        <f>SUMPRODUCT(J172:J225,$E$172:$E$225,$F$172:$F$225)</f>
        <v>7657.4349600000005</v>
      </c>
      <c r="K230" s="264">
        <f t="shared" ref="K230:L230" si="22">SUMPRODUCT(K172:K225,$E$172:$E$225,$F$172:$F$225)</f>
        <v>39.956400000000002</v>
      </c>
      <c r="L230" s="264">
        <f t="shared" si="22"/>
        <v>0</v>
      </c>
      <c r="M230" s="264"/>
      <c r="N230" s="263"/>
      <c r="O230" s="263"/>
      <c r="P230" s="270">
        <f>SUM(H230:O230)</f>
        <v>7697.3913600000005</v>
      </c>
      <c r="Q230" s="65"/>
    </row>
    <row r="231" spans="1:17" ht="15">
      <c r="A231" s="696"/>
      <c r="B231" s="269"/>
      <c r="C231" s="682" t="s">
        <v>494</v>
      </c>
      <c r="D231" s="682"/>
      <c r="E231" s="263"/>
      <c r="F231" s="261"/>
      <c r="G231" s="261"/>
      <c r="H231" s="263"/>
      <c r="I231" s="263"/>
      <c r="J231" s="264">
        <f>J230-($E$188*$F$188*J188)</f>
        <v>7657.4349600000005</v>
      </c>
      <c r="K231" s="264">
        <f>K230-($E$188*$F$188*K188)</f>
        <v>39.956400000000002</v>
      </c>
      <c r="L231" s="263"/>
      <c r="M231" s="263"/>
      <c r="N231" s="263"/>
      <c r="O231" s="263"/>
      <c r="P231" s="270"/>
      <c r="Q231" s="65"/>
    </row>
    <row r="232" spans="1:17" ht="15" collapsed="1">
      <c r="A232" s="696"/>
      <c r="B232" s="346"/>
      <c r="C232" s="699" t="s">
        <v>530</v>
      </c>
      <c r="D232" s="699"/>
      <c r="E232" s="347"/>
      <c r="F232" s="348"/>
      <c r="G232" s="348"/>
      <c r="H232" s="593">
        <f>IF(H170="kWh",$G$181*H181+$G$194*H194+$G$204*H204+$G$210*H210+$G$219*H219+$G$225*H225,)</f>
        <v>170976.1968376</v>
      </c>
      <c r="I232" s="593">
        <f t="shared" ref="I232:O232" si="23">IF(I170="kWh",$G$181*I181+$G$194*I194+$G$204*I204+$G$210*I210+$G$219*I219+$G$225*I225,)</f>
        <v>47461.237980000005</v>
      </c>
      <c r="J232" s="593">
        <f t="shared" si="23"/>
        <v>0</v>
      </c>
      <c r="K232" s="593">
        <f t="shared" si="23"/>
        <v>0</v>
      </c>
      <c r="L232" s="593">
        <f t="shared" si="23"/>
        <v>0</v>
      </c>
      <c r="M232" s="593">
        <f t="shared" si="23"/>
        <v>0</v>
      </c>
      <c r="N232" s="593">
        <f t="shared" si="23"/>
        <v>0</v>
      </c>
      <c r="O232" s="593">
        <f t="shared" si="23"/>
        <v>0</v>
      </c>
      <c r="P232" s="351">
        <f>SUM(H232:O232)</f>
        <v>218437.43481760001</v>
      </c>
      <c r="Q232" s="65"/>
    </row>
    <row r="233" spans="1:17" ht="15">
      <c r="A233" s="696"/>
      <c r="B233" s="269"/>
      <c r="C233" s="700" t="s">
        <v>531</v>
      </c>
      <c r="D233" s="700"/>
      <c r="E233" s="263"/>
      <c r="F233" s="261"/>
      <c r="G233" s="261"/>
      <c r="H233" s="594">
        <f>IF(H170="kW",$F$181*H181*$E$181+$F$194*H194*$E$194+$F$204*H204*$E$204+$F$210*H210*$E$210+$F$219*H219*$E$219+$F$225*H225*$E$225,)</f>
        <v>0</v>
      </c>
      <c r="I233" s="594">
        <f t="shared" ref="I233:O233" si="24">IF(I170="kW",$F$181*I181*$E$181+$F$194*I194*$E$194+$F$204*I204*$E$204+$F$210*I210*$E$210+$F$219*I219*$E$219+$F$225*I225*$E$225,)</f>
        <v>0</v>
      </c>
      <c r="J233" s="594">
        <f t="shared" si="24"/>
        <v>5671.6067999999996</v>
      </c>
      <c r="K233" s="594">
        <f t="shared" si="24"/>
        <v>39.956400000000002</v>
      </c>
      <c r="L233" s="594">
        <f t="shared" si="24"/>
        <v>0</v>
      </c>
      <c r="M233" s="594">
        <f t="shared" si="24"/>
        <v>0</v>
      </c>
      <c r="N233" s="594">
        <f t="shared" si="24"/>
        <v>0</v>
      </c>
      <c r="O233" s="594">
        <f t="shared" si="24"/>
        <v>0</v>
      </c>
      <c r="P233" s="270">
        <f>SUM(H233:O233)</f>
        <v>5711.5631999999996</v>
      </c>
      <c r="Q233" s="65"/>
    </row>
    <row r="234" spans="1:17" ht="15">
      <c r="A234" s="696"/>
      <c r="B234" s="271"/>
      <c r="C234" s="683"/>
      <c r="D234" s="683"/>
      <c r="E234" s="256"/>
      <c r="F234" s="254"/>
      <c r="G234" s="254"/>
      <c r="H234" s="256"/>
      <c r="I234" s="256"/>
      <c r="J234" s="256"/>
      <c r="K234" s="256"/>
      <c r="L234" s="256"/>
      <c r="M234" s="256"/>
      <c r="N234" s="256"/>
      <c r="O234" s="256"/>
      <c r="P234" s="272"/>
      <c r="Q234" s="65"/>
    </row>
    <row r="235" spans="1:17" ht="15">
      <c r="A235" s="696"/>
      <c r="B235" s="371"/>
      <c r="C235" s="684" t="s">
        <v>318</v>
      </c>
      <c r="D235" s="684"/>
      <c r="E235" s="247"/>
      <c r="F235" s="258"/>
      <c r="G235" s="247"/>
      <c r="H235" s="259">
        <f>'3.  Distribution Rates'!G33</f>
        <v>1.2800000000000001E-2</v>
      </c>
      <c r="I235" s="259">
        <f>'3.  Distribution Rates'!G34</f>
        <v>1.6400000000000001E-2</v>
      </c>
      <c r="J235" s="259">
        <f>'3.  Distribution Rates'!G35</f>
        <v>2.0569999999999999</v>
      </c>
      <c r="K235" s="259">
        <f>'3.  Distribution Rates'!G36</f>
        <v>1.0931</v>
      </c>
      <c r="L235" s="259">
        <f>'3.  Distribution Rates'!G37</f>
        <v>1.5900000000000001E-2</v>
      </c>
      <c r="M235" s="259">
        <f>'3.  Distribution Rates'!G38</f>
        <v>15.140599999999999</v>
      </c>
      <c r="N235" s="259">
        <f>'3.  Distribution Rates'!G39</f>
        <v>25.620799999999999</v>
      </c>
      <c r="O235" s="259"/>
      <c r="P235" s="372"/>
      <c r="Q235" s="65"/>
    </row>
    <row r="236" spans="1:17" ht="15">
      <c r="A236" s="696"/>
      <c r="B236" s="371"/>
      <c r="C236" s="684" t="s">
        <v>232</v>
      </c>
      <c r="D236" s="684"/>
      <c r="E236" s="256"/>
      <c r="F236" s="258"/>
      <c r="G236" s="694" t="s">
        <v>532</v>
      </c>
      <c r="H236" s="595"/>
      <c r="I236" s="595"/>
      <c r="J236" s="595"/>
      <c r="K236" s="595"/>
      <c r="L236" s="595"/>
      <c r="M236" s="595"/>
      <c r="N236" s="595"/>
      <c r="O236" s="368">
        <f>O$235*'6.  Persistence Rates'!K315</f>
        <v>0</v>
      </c>
      <c r="P236" s="273">
        <f>SUM(H236:O236)</f>
        <v>0</v>
      </c>
      <c r="Q236" s="65"/>
    </row>
    <row r="237" spans="1:17" ht="15">
      <c r="A237" s="696"/>
      <c r="B237" s="371"/>
      <c r="C237" s="684" t="s">
        <v>233</v>
      </c>
      <c r="D237" s="684"/>
      <c r="E237" s="256"/>
      <c r="F237" s="258"/>
      <c r="G237" s="695"/>
      <c r="H237" s="596"/>
      <c r="I237" s="596"/>
      <c r="J237" s="596"/>
      <c r="K237" s="596"/>
      <c r="L237" s="596"/>
      <c r="M237" s="596"/>
      <c r="N237" s="596"/>
      <c r="O237" s="368">
        <f>O$235*'6.  Persistence Rates'!K320</f>
        <v>0</v>
      </c>
      <c r="P237" s="273">
        <f>SUM(H237:O237)</f>
        <v>0</v>
      </c>
      <c r="Q237" s="65"/>
    </row>
    <row r="238" spans="1:17" ht="15">
      <c r="A238" s="696"/>
      <c r="B238" s="371"/>
      <c r="C238" s="684" t="s">
        <v>533</v>
      </c>
      <c r="D238" s="684"/>
      <c r="E238" s="256"/>
      <c r="F238" s="258"/>
      <c r="G238" s="258"/>
      <c r="H238" s="368">
        <f>IF(H170="kWh",H232,H233)*H235</f>
        <v>2188.4953195212802</v>
      </c>
      <c r="I238" s="368">
        <f t="shared" ref="I238:O238" si="25">IF(I170="kWh",I232,I233)*I235</f>
        <v>778.36430287200017</v>
      </c>
      <c r="J238" s="368">
        <f t="shared" si="25"/>
        <v>11666.4951876</v>
      </c>
      <c r="K238" s="368">
        <f t="shared" si="25"/>
        <v>43.676340840000002</v>
      </c>
      <c r="L238" s="368">
        <f t="shared" si="25"/>
        <v>0</v>
      </c>
      <c r="M238" s="368">
        <f t="shared" si="25"/>
        <v>0</v>
      </c>
      <c r="N238" s="368">
        <f t="shared" si="25"/>
        <v>0</v>
      </c>
      <c r="O238" s="368">
        <f t="shared" si="25"/>
        <v>0</v>
      </c>
      <c r="P238" s="273">
        <f>SUM(H238:O238)</f>
        <v>14677.03115083328</v>
      </c>
      <c r="Q238" s="65"/>
    </row>
    <row r="239" spans="1:17" ht="15">
      <c r="A239" s="696"/>
      <c r="B239" s="271"/>
      <c r="C239" s="369" t="s">
        <v>99</v>
      </c>
      <c r="D239" s="256"/>
      <c r="E239" s="256"/>
      <c r="F239" s="254"/>
      <c r="G239" s="254"/>
      <c r="H239" s="260">
        <f>SUM(H236:H238)</f>
        <v>2188.4953195212802</v>
      </c>
      <c r="I239" s="260">
        <f>SUM(I236:I238)</f>
        <v>778.36430287200017</v>
      </c>
      <c r="J239" s="260">
        <f>SUM(J236:J238)</f>
        <v>11666.4951876</v>
      </c>
      <c r="K239" s="260">
        <f>SUM(K236:K238)</f>
        <v>43.676340840000002</v>
      </c>
      <c r="L239" s="260">
        <f>SUM(L236:L238)</f>
        <v>0</v>
      </c>
      <c r="M239" s="260">
        <f t="shared" ref="M239:N239" si="26">SUM(M236:M238)</f>
        <v>0</v>
      </c>
      <c r="N239" s="260">
        <f t="shared" si="26"/>
        <v>0</v>
      </c>
      <c r="O239" s="256"/>
      <c r="P239" s="274">
        <f>SUM(P237:P238)</f>
        <v>14677.03115083328</v>
      </c>
      <c r="Q239" s="65"/>
    </row>
    <row r="240" spans="1:17" ht="15">
      <c r="A240" s="696"/>
      <c r="B240" s="271"/>
      <c r="C240" s="684" t="s">
        <v>102</v>
      </c>
      <c r="D240" s="684"/>
      <c r="E240" s="256"/>
      <c r="F240" s="254"/>
      <c r="G240" s="254"/>
      <c r="H240" s="247">
        <f>'6.  Persistence Rates'!D325</f>
        <v>1132093.4932852292</v>
      </c>
      <c r="I240" s="247">
        <f>'6.  Persistence Rates'!E325</f>
        <v>609244.36232560512</v>
      </c>
      <c r="J240" s="247">
        <f>'6.  Persistence Rates'!F325</f>
        <v>7632.1696686722389</v>
      </c>
      <c r="K240" s="247">
        <f>'6.  Persistence Rates'!G325</f>
        <v>39.952440000000003</v>
      </c>
      <c r="L240" s="247">
        <f>'6.  Persistence Rates'!H325</f>
        <v>0</v>
      </c>
      <c r="M240" s="247">
        <f>'6.  Persistence Rates'!I325</f>
        <v>0</v>
      </c>
      <c r="N240" s="247">
        <f>'6.  Persistence Rates'!J325</f>
        <v>0</v>
      </c>
      <c r="O240" s="247">
        <f>'6.  Persistence Rates'!K325</f>
        <v>0</v>
      </c>
      <c r="P240" s="272"/>
      <c r="Q240" s="65"/>
    </row>
    <row r="241" spans="1:17" ht="15" hidden="1">
      <c r="A241" s="241"/>
      <c r="B241" s="275"/>
      <c r="C241" s="698" t="s">
        <v>424</v>
      </c>
      <c r="D241" s="698"/>
      <c r="E241" s="276"/>
      <c r="F241" s="277"/>
      <c r="G241" s="277"/>
      <c r="H241" s="512">
        <f>'6.  Persistence Rates'!D326</f>
        <v>0</v>
      </c>
      <c r="I241" s="512">
        <f>'6.  Persistence Rates'!E326</f>
        <v>0</v>
      </c>
      <c r="J241" s="512">
        <f>'6.  Persistence Rates'!F326</f>
        <v>0</v>
      </c>
      <c r="K241" s="512">
        <f>'6.  Persistence Rates'!G326</f>
        <v>0</v>
      </c>
      <c r="L241" s="512">
        <f>'6.  Persistence Rates'!H326</f>
        <v>0</v>
      </c>
      <c r="M241" s="512">
        <f>'6.  Persistence Rates'!I326</f>
        <v>0</v>
      </c>
      <c r="N241" s="512">
        <f>'6.  Persistence Rates'!J326</f>
        <v>0</v>
      </c>
      <c r="O241" s="512">
        <f>'6.  Persistence Rates'!K326</f>
        <v>0</v>
      </c>
      <c r="P241" s="278"/>
      <c r="Q241" s="65"/>
    </row>
    <row r="242" spans="1:17" ht="14.1" hidden="1" customHeight="1">
      <c r="A242" s="241"/>
      <c r="B242" s="271"/>
      <c r="C242" s="684" t="s">
        <v>425</v>
      </c>
      <c r="D242" s="684"/>
      <c r="E242" s="256"/>
      <c r="F242" s="254"/>
      <c r="G242" s="254"/>
      <c r="H242" s="247">
        <f>'6.  Persistence Rates'!D327</f>
        <v>0</v>
      </c>
      <c r="I242" s="247">
        <f>'6.  Persistence Rates'!E327</f>
        <v>0</v>
      </c>
      <c r="J242" s="247">
        <f>'6.  Persistence Rates'!F327</f>
        <v>0</v>
      </c>
      <c r="K242" s="247">
        <f>'6.  Persistence Rates'!G327</f>
        <v>0</v>
      </c>
      <c r="L242" s="247">
        <f>'6.  Persistence Rates'!H327</f>
        <v>0</v>
      </c>
      <c r="M242" s="247">
        <f>'6.  Persistence Rates'!I327</f>
        <v>0</v>
      </c>
      <c r="N242" s="247">
        <f>'6.  Persistence Rates'!J327</f>
        <v>0</v>
      </c>
      <c r="O242" s="247">
        <f>'6.  Persistence Rates'!K327</f>
        <v>0</v>
      </c>
      <c r="P242" s="272"/>
      <c r="Q242" s="65"/>
    </row>
    <row r="243" spans="1:17" ht="14.1" hidden="1" customHeight="1">
      <c r="A243" s="241"/>
      <c r="B243" s="271"/>
      <c r="C243" s="684" t="s">
        <v>426</v>
      </c>
      <c r="D243" s="684"/>
      <c r="E243" s="256"/>
      <c r="F243" s="254"/>
      <c r="G243" s="254"/>
      <c r="H243" s="247" t="e">
        <f>$H$229*'6.  Persistence Rates'!$J$27</f>
        <v>#DIV/0!</v>
      </c>
      <c r="I243" s="247" t="e">
        <f>$I$229*'6.  Persistence Rates'!$J$27</f>
        <v>#DIV/0!</v>
      </c>
      <c r="J243" s="247" t="e">
        <f>$J$231*'6.  Persistence Rates'!$V$27</f>
        <v>#DIV/0!</v>
      </c>
      <c r="K243" s="247" t="e">
        <f>$K$231*'6.  Persistence Rates'!$V$27</f>
        <v>#DIV/0!</v>
      </c>
      <c r="L243" s="247" t="e">
        <f>$L$230*'6.  Persistence Rates'!$V$27</f>
        <v>#DIV/0!</v>
      </c>
      <c r="M243" s="247" t="e">
        <f>$M$230*'6.  Persistence Rates'!$V$27</f>
        <v>#DIV/0!</v>
      </c>
      <c r="N243" s="247" t="e">
        <f>$N$228*'6.  Persistence Rates'!$J$27</f>
        <v>#DIV/0!</v>
      </c>
      <c r="O243" s="256"/>
      <c r="P243" s="272"/>
      <c r="Q243" s="65"/>
    </row>
    <row r="244" spans="1:17" ht="14.1" hidden="1" customHeight="1">
      <c r="A244" s="241"/>
      <c r="B244" s="271"/>
      <c r="C244" s="684" t="s">
        <v>427</v>
      </c>
      <c r="D244" s="684"/>
      <c r="E244" s="256"/>
      <c r="F244" s="254"/>
      <c r="G244" s="254"/>
      <c r="H244" s="247" t="e">
        <f>$H$229*'6.  Persistence Rates'!$K$27</f>
        <v>#DIV/0!</v>
      </c>
      <c r="I244" s="247" t="e">
        <f>$I$229*'6.  Persistence Rates'!$K$27</f>
        <v>#DIV/0!</v>
      </c>
      <c r="J244" s="247" t="e">
        <f>$J$231*'6.  Persistence Rates'!$W$27</f>
        <v>#DIV/0!</v>
      </c>
      <c r="K244" s="247" t="e">
        <f>$K$231*'6.  Persistence Rates'!$W$27</f>
        <v>#DIV/0!</v>
      </c>
      <c r="L244" s="247" t="e">
        <f>$L$230*'6.  Persistence Rates'!$W$27</f>
        <v>#DIV/0!</v>
      </c>
      <c r="M244" s="247" t="e">
        <f>$M$230*'6.  Persistence Rates'!$W$27</f>
        <v>#DIV/0!</v>
      </c>
      <c r="N244" s="247" t="e">
        <f>$N$228*'6.  Persistence Rates'!$K$27</f>
        <v>#DIV/0!</v>
      </c>
      <c r="O244" s="256"/>
      <c r="P244" s="272"/>
      <c r="Q244" s="65"/>
    </row>
    <row r="245" spans="1:17" ht="14.1" hidden="1" customHeight="1">
      <c r="A245" s="241"/>
      <c r="B245" s="271"/>
      <c r="C245" s="684" t="s">
        <v>428</v>
      </c>
      <c r="D245" s="684"/>
      <c r="E245" s="256"/>
      <c r="F245" s="254"/>
      <c r="G245" s="254"/>
      <c r="H245" s="247" t="e">
        <f>$H$229*'6.  Persistence Rates'!$L$27</f>
        <v>#DIV/0!</v>
      </c>
      <c r="I245" s="247" t="e">
        <f>$I$229*'6.  Persistence Rates'!$L$27</f>
        <v>#DIV/0!</v>
      </c>
      <c r="J245" s="247" t="e">
        <f>$J$231*'6.  Persistence Rates'!$X$27</f>
        <v>#DIV/0!</v>
      </c>
      <c r="K245" s="247" t="e">
        <f>$K$231*'6.  Persistence Rates'!$X$27</f>
        <v>#DIV/0!</v>
      </c>
      <c r="L245" s="247" t="e">
        <f>$L$230*'6.  Persistence Rates'!$X$27</f>
        <v>#DIV/0!</v>
      </c>
      <c r="M245" s="247" t="e">
        <f>$M$230*'6.  Persistence Rates'!$X$27</f>
        <v>#DIV/0!</v>
      </c>
      <c r="N245" s="247" t="e">
        <f>$N$228*'6.  Persistence Rates'!$L$27</f>
        <v>#DIV/0!</v>
      </c>
      <c r="O245" s="256"/>
      <c r="P245" s="272"/>
      <c r="Q245" s="65"/>
    </row>
    <row r="246" spans="1:17" ht="14.1" hidden="1" customHeight="1">
      <c r="A246" s="241"/>
      <c r="B246" s="275"/>
      <c r="C246" s="698" t="s">
        <v>429</v>
      </c>
      <c r="D246" s="698"/>
      <c r="E246" s="276"/>
      <c r="F246" s="277"/>
      <c r="G246" s="277"/>
      <c r="H246" s="512" t="e">
        <f>$H$229*'6.  Persistence Rates'!$M$27</f>
        <v>#DIV/0!</v>
      </c>
      <c r="I246" s="512" t="e">
        <f>$I$229*'6.  Persistence Rates'!$M$27</f>
        <v>#DIV/0!</v>
      </c>
      <c r="J246" s="512" t="e">
        <f>$J$231*'6.  Persistence Rates'!$Y$27</f>
        <v>#DIV/0!</v>
      </c>
      <c r="K246" s="512" t="e">
        <f>$K$231*'6.  Persistence Rates'!$Y$27</f>
        <v>#DIV/0!</v>
      </c>
      <c r="L246" s="512" t="e">
        <f>$L$230*'6.  Persistence Rates'!$Y$27</f>
        <v>#DIV/0!</v>
      </c>
      <c r="M246" s="512" t="e">
        <f>$M$230*'6.  Persistence Rates'!$Y$27</f>
        <v>#DIV/0!</v>
      </c>
      <c r="N246" s="512" t="e">
        <f>$N$228*'6.  Persistence Rates'!$M$27</f>
        <v>#DIV/0!</v>
      </c>
      <c r="O246" s="276"/>
      <c r="P246" s="278"/>
      <c r="Q246" s="65"/>
    </row>
    <row r="247" spans="1:17">
      <c r="B247" s="587" t="s">
        <v>517</v>
      </c>
      <c r="C247" s="588" t="s">
        <v>536</v>
      </c>
      <c r="D247" s="587"/>
      <c r="E247" s="587"/>
      <c r="F247" s="457"/>
      <c r="G247" s="457"/>
      <c r="H247" s="457"/>
      <c r="I247" s="457"/>
      <c r="J247" s="457"/>
      <c r="K247" s="457"/>
      <c r="L247" s="457"/>
      <c r="M247" s="457"/>
      <c r="N247" s="457"/>
      <c r="O247" s="457"/>
      <c r="P247" s="457"/>
      <c r="Q247" s="65"/>
    </row>
    <row r="248" spans="1:17">
      <c r="B248" s="68"/>
      <c r="C248" s="583" t="s">
        <v>556</v>
      </c>
      <c r="D248" s="68"/>
      <c r="E248" s="68"/>
      <c r="F248" s="65"/>
      <c r="G248" s="65"/>
      <c r="H248" s="65"/>
      <c r="I248" s="65"/>
      <c r="J248" s="65"/>
      <c r="K248" s="65"/>
      <c r="L248" s="65"/>
      <c r="M248" s="65"/>
      <c r="N248" s="65"/>
      <c r="O248" s="65"/>
      <c r="P248" s="65"/>
      <c r="Q248" s="65"/>
    </row>
    <row r="249" spans="1:17">
      <c r="B249" s="581"/>
      <c r="C249" s="583" t="s">
        <v>558</v>
      </c>
      <c r="D249" s="581"/>
      <c r="E249" s="581"/>
      <c r="F249" s="65"/>
      <c r="G249" s="65"/>
      <c r="H249" s="65"/>
      <c r="I249" s="65"/>
      <c r="J249" s="65"/>
      <c r="K249" s="65"/>
      <c r="L249" s="65"/>
      <c r="M249" s="65"/>
      <c r="N249" s="65"/>
      <c r="O249" s="65"/>
      <c r="P249" s="65"/>
      <c r="Q249" s="65"/>
    </row>
    <row r="250" spans="1:17">
      <c r="B250" s="581"/>
      <c r="C250" s="583"/>
      <c r="D250" s="581"/>
      <c r="E250" s="581"/>
      <c r="F250" s="65"/>
      <c r="G250" s="65"/>
      <c r="H250" s="65"/>
      <c r="I250" s="65"/>
      <c r="J250" s="65"/>
      <c r="K250" s="65"/>
      <c r="L250" s="65"/>
      <c r="M250" s="65"/>
      <c r="N250" s="65"/>
      <c r="O250" s="65"/>
      <c r="P250" s="65"/>
      <c r="Q250" s="65"/>
    </row>
    <row r="251" spans="1:17">
      <c r="B251" s="690" t="s">
        <v>351</v>
      </c>
      <c r="C251" s="690"/>
      <c r="D251" s="690"/>
      <c r="E251" s="690"/>
      <c r="F251" s="690"/>
      <c r="G251" s="690"/>
      <c r="H251" s="690"/>
      <c r="I251" s="690"/>
      <c r="J251" s="690"/>
      <c r="K251" s="690"/>
      <c r="L251" s="690"/>
      <c r="M251" s="690"/>
      <c r="N251" s="690"/>
      <c r="O251" s="690"/>
      <c r="P251" s="690"/>
      <c r="Q251" s="65"/>
    </row>
    <row r="252" spans="1:17">
      <c r="B252" s="68"/>
      <c r="C252" s="139"/>
      <c r="D252" s="68"/>
      <c r="E252" s="68"/>
      <c r="F252" s="65"/>
      <c r="G252" s="65"/>
      <c r="H252" s="65"/>
      <c r="I252" s="65"/>
      <c r="J252" s="65"/>
      <c r="K252" s="65"/>
      <c r="L252" s="65"/>
      <c r="M252" s="65"/>
      <c r="N252" s="65"/>
      <c r="O252" s="65"/>
      <c r="P252" s="65"/>
      <c r="Q252" s="65"/>
    </row>
    <row r="253" spans="1:17" ht="44.25" customHeight="1">
      <c r="B253" s="677" t="s">
        <v>59</v>
      </c>
      <c r="C253" s="679" t="s">
        <v>0</v>
      </c>
      <c r="D253" s="679" t="s">
        <v>45</v>
      </c>
      <c r="E253" s="679" t="s">
        <v>202</v>
      </c>
      <c r="F253" s="266" t="s">
        <v>46</v>
      </c>
      <c r="G253" s="266" t="s">
        <v>199</v>
      </c>
      <c r="H253" s="687" t="s">
        <v>60</v>
      </c>
      <c r="I253" s="688"/>
      <c r="J253" s="688"/>
      <c r="K253" s="688"/>
      <c r="L253" s="688"/>
      <c r="M253" s="688"/>
      <c r="N253" s="688"/>
      <c r="O253" s="688"/>
      <c r="P253" s="689"/>
      <c r="Q253" s="65"/>
    </row>
    <row r="254" spans="1:17" ht="48" customHeight="1">
      <c r="B254" s="693"/>
      <c r="C254" s="680"/>
      <c r="D254" s="680"/>
      <c r="E254" s="680"/>
      <c r="F254" s="135" t="s">
        <v>103</v>
      </c>
      <c r="G254" s="135" t="s">
        <v>104</v>
      </c>
      <c r="H254" s="135" t="str">
        <f t="shared" ref="H254:O254" si="27">H169</f>
        <v>Residential</v>
      </c>
      <c r="I254" s="135" t="str">
        <f t="shared" si="27"/>
        <v>GS &lt; 50 kW</v>
      </c>
      <c r="J254" s="135" t="str">
        <f t="shared" si="27"/>
        <v>GS 50 to 2,999 kW</v>
      </c>
      <c r="K254" s="135" t="str">
        <f t="shared" si="27"/>
        <v>GS 3,000 to 4,999 kW</v>
      </c>
      <c r="L254" s="135" t="str">
        <f t="shared" si="27"/>
        <v>Unmetered Scattered Load</v>
      </c>
      <c r="M254" s="135" t="str">
        <f t="shared" si="27"/>
        <v>Sentinel Lighting</v>
      </c>
      <c r="N254" s="135" t="str">
        <f t="shared" si="27"/>
        <v>Street Lighting</v>
      </c>
      <c r="O254" s="135" t="str">
        <f t="shared" si="27"/>
        <v>"--Unused -- hide</v>
      </c>
      <c r="P254" s="370" t="s">
        <v>35</v>
      </c>
      <c r="Q254" s="65"/>
    </row>
    <row r="255" spans="1:17" s="42" customFormat="1" ht="15" customHeight="1" outlineLevel="1">
      <c r="A255" s="692">
        <v>2014</v>
      </c>
      <c r="B255" s="242"/>
      <c r="C255" s="685" t="s">
        <v>1</v>
      </c>
      <c r="D255" s="685"/>
      <c r="E255" s="243"/>
      <c r="F255" s="244"/>
      <c r="G255" s="244"/>
      <c r="H255" s="244"/>
      <c r="I255" s="244"/>
      <c r="J255" s="244"/>
      <c r="K255" s="244"/>
      <c r="L255" s="244"/>
      <c r="M255" s="244"/>
      <c r="N255" s="244"/>
      <c r="O255" s="244"/>
      <c r="P255" s="245"/>
      <c r="Q255" s="145"/>
    </row>
    <row r="256" spans="1:17" ht="15" outlineLevel="1">
      <c r="A256" s="692"/>
      <c r="B256" s="268">
        <v>1</v>
      </c>
      <c r="C256" s="249" t="s">
        <v>2</v>
      </c>
      <c r="D256" s="247" t="s">
        <v>34</v>
      </c>
      <c r="E256" s="247">
        <v>12</v>
      </c>
      <c r="F256" s="290">
        <v>5.7770000000000001</v>
      </c>
      <c r="G256" s="290">
        <v>36095.375</v>
      </c>
      <c r="H256" s="289">
        <v>1</v>
      </c>
      <c r="I256" s="289">
        <v>0</v>
      </c>
      <c r="J256" s="289">
        <v>0</v>
      </c>
      <c r="K256" s="289">
        <v>0</v>
      </c>
      <c r="L256" s="289">
        <v>0</v>
      </c>
      <c r="M256" s="289">
        <v>0</v>
      </c>
      <c r="N256" s="289">
        <v>0</v>
      </c>
      <c r="O256" s="289">
        <v>0</v>
      </c>
      <c r="P256" s="391">
        <f>SUM(H256:O256)</f>
        <v>1</v>
      </c>
      <c r="Q256" s="65"/>
    </row>
    <row r="257" spans="1:17" ht="15" outlineLevel="1">
      <c r="A257" s="692"/>
      <c r="B257" s="268">
        <v>2</v>
      </c>
      <c r="C257" s="249" t="s">
        <v>3</v>
      </c>
      <c r="D257" s="247" t="s">
        <v>34</v>
      </c>
      <c r="E257" s="247">
        <v>12</v>
      </c>
      <c r="F257" s="290">
        <v>7.8730000000000002</v>
      </c>
      <c r="G257" s="290">
        <v>14038.715</v>
      </c>
      <c r="H257" s="289">
        <v>1</v>
      </c>
      <c r="I257" s="289">
        <v>0</v>
      </c>
      <c r="J257" s="289">
        <v>0</v>
      </c>
      <c r="K257" s="289">
        <v>0</v>
      </c>
      <c r="L257" s="289">
        <v>0</v>
      </c>
      <c r="M257" s="289">
        <v>0</v>
      </c>
      <c r="N257" s="289">
        <v>0</v>
      </c>
      <c r="O257" s="289">
        <v>0</v>
      </c>
      <c r="P257" s="391">
        <f t="shared" ref="P257:P264" si="28">SUM(H257:O257)</f>
        <v>1</v>
      </c>
      <c r="Q257" s="65"/>
    </row>
    <row r="258" spans="1:17" ht="15" outlineLevel="1">
      <c r="A258" s="692"/>
      <c r="B258" s="268">
        <v>3</v>
      </c>
      <c r="C258" s="249" t="s">
        <v>4</v>
      </c>
      <c r="D258" s="247" t="s">
        <v>34</v>
      </c>
      <c r="E258" s="247">
        <v>12</v>
      </c>
      <c r="F258" s="290">
        <v>64.305000000000007</v>
      </c>
      <c r="G258" s="290">
        <v>122815.47900000001</v>
      </c>
      <c r="H258" s="289">
        <v>1</v>
      </c>
      <c r="I258" s="289">
        <v>0</v>
      </c>
      <c r="J258" s="289">
        <v>0</v>
      </c>
      <c r="K258" s="289">
        <v>0</v>
      </c>
      <c r="L258" s="289">
        <v>0</v>
      </c>
      <c r="M258" s="289">
        <v>0</v>
      </c>
      <c r="N258" s="289">
        <v>0</v>
      </c>
      <c r="O258" s="289">
        <v>0</v>
      </c>
      <c r="P258" s="391">
        <f t="shared" si="28"/>
        <v>1</v>
      </c>
      <c r="Q258" s="65"/>
    </row>
    <row r="259" spans="1:17" ht="15" outlineLevel="1">
      <c r="A259" s="692"/>
      <c r="B259" s="268">
        <v>4</v>
      </c>
      <c r="C259" s="249" t="s">
        <v>5</v>
      </c>
      <c r="D259" s="247" t="s">
        <v>34</v>
      </c>
      <c r="E259" s="247">
        <v>12</v>
      </c>
      <c r="F259" s="290">
        <v>11.234</v>
      </c>
      <c r="G259" s="290">
        <v>153000.45499999999</v>
      </c>
      <c r="H259" s="289">
        <v>1</v>
      </c>
      <c r="I259" s="289">
        <v>0</v>
      </c>
      <c r="J259" s="289">
        <v>0</v>
      </c>
      <c r="K259" s="289">
        <v>0</v>
      </c>
      <c r="L259" s="289">
        <v>0</v>
      </c>
      <c r="M259" s="289">
        <v>0</v>
      </c>
      <c r="N259" s="289">
        <v>0</v>
      </c>
      <c r="O259" s="289">
        <v>0</v>
      </c>
      <c r="P259" s="391">
        <f t="shared" si="28"/>
        <v>1</v>
      </c>
      <c r="Q259" s="65"/>
    </row>
    <row r="260" spans="1:17" ht="15" outlineLevel="1">
      <c r="A260" s="692"/>
      <c r="B260" s="268">
        <v>5</v>
      </c>
      <c r="C260" s="249" t="s">
        <v>6</v>
      </c>
      <c r="D260" s="247" t="s">
        <v>34</v>
      </c>
      <c r="E260" s="247">
        <v>12</v>
      </c>
      <c r="F260" s="290">
        <v>42.893999999999998</v>
      </c>
      <c r="G260" s="290">
        <v>655412.74199999997</v>
      </c>
      <c r="H260" s="289">
        <v>1</v>
      </c>
      <c r="I260" s="289">
        <v>0</v>
      </c>
      <c r="J260" s="289">
        <v>0</v>
      </c>
      <c r="K260" s="289">
        <v>0</v>
      </c>
      <c r="L260" s="289">
        <v>0</v>
      </c>
      <c r="M260" s="289">
        <v>0</v>
      </c>
      <c r="N260" s="289">
        <v>0</v>
      </c>
      <c r="O260" s="289">
        <v>0</v>
      </c>
      <c r="P260" s="391">
        <f t="shared" si="28"/>
        <v>1</v>
      </c>
      <c r="Q260" s="65"/>
    </row>
    <row r="261" spans="1:17" ht="15" outlineLevel="1">
      <c r="A261" s="692"/>
      <c r="B261" s="268">
        <v>6</v>
      </c>
      <c r="C261" s="249" t="s">
        <v>7</v>
      </c>
      <c r="D261" s="247" t="s">
        <v>34</v>
      </c>
      <c r="E261" s="247">
        <v>12</v>
      </c>
      <c r="F261" s="290">
        <v>0</v>
      </c>
      <c r="G261" s="290">
        <v>0</v>
      </c>
      <c r="H261" s="289">
        <v>1</v>
      </c>
      <c r="I261" s="289">
        <v>0</v>
      </c>
      <c r="J261" s="289">
        <v>0</v>
      </c>
      <c r="K261" s="289">
        <v>0</v>
      </c>
      <c r="L261" s="289">
        <v>0</v>
      </c>
      <c r="M261" s="289">
        <v>0</v>
      </c>
      <c r="N261" s="289">
        <v>0</v>
      </c>
      <c r="O261" s="289">
        <v>0</v>
      </c>
      <c r="P261" s="391">
        <f t="shared" si="28"/>
        <v>1</v>
      </c>
      <c r="Q261" s="65"/>
    </row>
    <row r="262" spans="1:17" ht="28.5" outlineLevel="1">
      <c r="A262" s="692"/>
      <c r="B262" s="268">
        <v>7</v>
      </c>
      <c r="C262" s="249" t="s">
        <v>33</v>
      </c>
      <c r="D262" s="247" t="s">
        <v>34</v>
      </c>
      <c r="E262" s="247">
        <v>0</v>
      </c>
      <c r="F262" s="290">
        <v>99.233000000000004</v>
      </c>
      <c r="G262" s="290">
        <v>0</v>
      </c>
      <c r="H262" s="289">
        <v>1</v>
      </c>
      <c r="I262" s="289">
        <v>0</v>
      </c>
      <c r="J262" s="289">
        <v>0</v>
      </c>
      <c r="K262" s="289">
        <v>0</v>
      </c>
      <c r="L262" s="289">
        <v>0</v>
      </c>
      <c r="M262" s="289">
        <v>0</v>
      </c>
      <c r="N262" s="289">
        <v>0</v>
      </c>
      <c r="O262" s="289">
        <v>0</v>
      </c>
      <c r="P262" s="391">
        <f t="shared" si="28"/>
        <v>1</v>
      </c>
      <c r="Q262" s="65"/>
    </row>
    <row r="263" spans="1:17" ht="15" outlineLevel="1">
      <c r="A263" s="692"/>
      <c r="B263" s="268">
        <v>8</v>
      </c>
      <c r="C263" s="249" t="s">
        <v>26</v>
      </c>
      <c r="D263" s="247" t="s">
        <v>34</v>
      </c>
      <c r="E263" s="247">
        <v>0</v>
      </c>
      <c r="F263" s="290">
        <v>0</v>
      </c>
      <c r="G263" s="290">
        <v>0</v>
      </c>
      <c r="H263" s="289">
        <v>1</v>
      </c>
      <c r="I263" s="289">
        <v>0</v>
      </c>
      <c r="J263" s="289">
        <v>0</v>
      </c>
      <c r="K263" s="289">
        <v>0</v>
      </c>
      <c r="L263" s="289">
        <v>0</v>
      </c>
      <c r="M263" s="289">
        <v>0</v>
      </c>
      <c r="N263" s="289">
        <v>0</v>
      </c>
      <c r="O263" s="289">
        <v>0</v>
      </c>
      <c r="P263" s="391">
        <f t="shared" si="28"/>
        <v>1</v>
      </c>
      <c r="Q263" s="65"/>
    </row>
    <row r="264" spans="1:17" ht="15" outlineLevel="1">
      <c r="A264" s="692"/>
      <c r="B264" s="268">
        <v>9</v>
      </c>
      <c r="C264" s="249" t="s">
        <v>8</v>
      </c>
      <c r="D264" s="247" t="s">
        <v>34</v>
      </c>
      <c r="E264" s="247">
        <v>12</v>
      </c>
      <c r="F264" s="290">
        <v>0</v>
      </c>
      <c r="G264" s="290">
        <v>0</v>
      </c>
      <c r="H264" s="289">
        <v>1</v>
      </c>
      <c r="I264" s="289">
        <v>0</v>
      </c>
      <c r="J264" s="289">
        <v>0</v>
      </c>
      <c r="K264" s="289">
        <v>0</v>
      </c>
      <c r="L264" s="289">
        <v>0</v>
      </c>
      <c r="M264" s="289">
        <v>0</v>
      </c>
      <c r="N264" s="289">
        <v>0</v>
      </c>
      <c r="O264" s="289">
        <v>0</v>
      </c>
      <c r="P264" s="391">
        <f t="shared" si="28"/>
        <v>1</v>
      </c>
      <c r="Q264" s="65"/>
    </row>
    <row r="265" spans="1:17" ht="15" outlineLevel="1">
      <c r="A265" s="692"/>
      <c r="B265" s="268"/>
      <c r="C265" s="250" t="s">
        <v>253</v>
      </c>
      <c r="D265" s="247" t="s">
        <v>249</v>
      </c>
      <c r="E265" s="247">
        <v>12</v>
      </c>
      <c r="F265" s="290">
        <v>0</v>
      </c>
      <c r="G265" s="290">
        <v>0</v>
      </c>
      <c r="H265" s="287">
        <v>0</v>
      </c>
      <c r="I265" s="287">
        <v>0</v>
      </c>
      <c r="J265" s="287">
        <v>0</v>
      </c>
      <c r="K265" s="287">
        <v>0</v>
      </c>
      <c r="L265" s="287">
        <v>0</v>
      </c>
      <c r="M265" s="287">
        <v>0</v>
      </c>
      <c r="N265" s="287">
        <v>0</v>
      </c>
      <c r="O265" s="287">
        <v>0</v>
      </c>
      <c r="P265" s="287">
        <v>0</v>
      </c>
      <c r="Q265" s="65"/>
    </row>
    <row r="266" spans="1:17" ht="15" hidden="1" outlineLevel="1">
      <c r="A266" s="692"/>
      <c r="B266" s="268"/>
      <c r="C266" s="682"/>
      <c r="D266" s="682"/>
      <c r="E266" s="262"/>
      <c r="F266" s="290"/>
      <c r="G266" s="290"/>
      <c r="H266" s="287"/>
      <c r="I266" s="288"/>
      <c r="J266" s="288"/>
      <c r="K266" s="288"/>
      <c r="L266" s="288"/>
      <c r="M266" s="288"/>
      <c r="N266" s="288"/>
      <c r="O266" s="288"/>
      <c r="P266" s="391"/>
      <c r="Q266" s="65"/>
    </row>
    <row r="267" spans="1:17" ht="15" hidden="1" outlineLevel="1">
      <c r="A267" s="692"/>
      <c r="B267" s="268"/>
      <c r="C267" s="682"/>
      <c r="D267" s="682"/>
      <c r="E267" s="262"/>
      <c r="F267" s="290"/>
      <c r="G267" s="290"/>
      <c r="H267" s="287"/>
      <c r="I267" s="288"/>
      <c r="J267" s="288"/>
      <c r="K267" s="288"/>
      <c r="L267" s="288"/>
      <c r="M267" s="288"/>
      <c r="N267" s="288"/>
      <c r="O267" s="288"/>
      <c r="P267" s="391"/>
      <c r="Q267" s="65"/>
    </row>
    <row r="268" spans="1:17" ht="15" hidden="1" outlineLevel="1">
      <c r="A268" s="692"/>
      <c r="B268" s="268"/>
      <c r="C268" s="682"/>
      <c r="D268" s="682"/>
      <c r="E268" s="262"/>
      <c r="F268" s="290"/>
      <c r="G268" s="290"/>
      <c r="H268" s="287"/>
      <c r="I268" s="288"/>
      <c r="J268" s="288"/>
      <c r="K268" s="288"/>
      <c r="L268" s="288"/>
      <c r="M268" s="288"/>
      <c r="N268" s="288"/>
      <c r="O268" s="288"/>
      <c r="P268" s="391"/>
      <c r="Q268" s="65"/>
    </row>
    <row r="269" spans="1:17" s="42" customFormat="1" ht="15" outlineLevel="1">
      <c r="A269" s="692"/>
      <c r="B269" s="242"/>
      <c r="C269" s="685" t="s">
        <v>9</v>
      </c>
      <c r="D269" s="685"/>
      <c r="E269" s="243"/>
      <c r="F269" s="244"/>
      <c r="G269" s="244"/>
      <c r="H269" s="244"/>
      <c r="I269" s="244"/>
      <c r="J269" s="244"/>
      <c r="K269" s="244"/>
      <c r="L269" s="244"/>
      <c r="M269" s="244"/>
      <c r="N269" s="244"/>
      <c r="O269" s="244"/>
      <c r="P269" s="245"/>
      <c r="Q269" s="145"/>
    </row>
    <row r="270" spans="1:17" ht="15" outlineLevel="1">
      <c r="A270" s="692"/>
      <c r="B270" s="146">
        <v>10</v>
      </c>
      <c r="C270" s="251" t="s">
        <v>27</v>
      </c>
      <c r="D270" s="247" t="s">
        <v>34</v>
      </c>
      <c r="E270" s="247">
        <v>12</v>
      </c>
      <c r="F270" s="290">
        <v>170.066</v>
      </c>
      <c r="G270" s="290">
        <v>1287576.034</v>
      </c>
      <c r="H270" s="287">
        <v>0</v>
      </c>
      <c r="I270" s="287">
        <v>0.1</v>
      </c>
      <c r="J270" s="287">
        <v>0.62</v>
      </c>
      <c r="K270" s="287">
        <v>0.28000000000000003</v>
      </c>
      <c r="L270" s="287">
        <v>0</v>
      </c>
      <c r="M270" s="287">
        <v>0</v>
      </c>
      <c r="N270" s="287">
        <v>0</v>
      </c>
      <c r="O270" s="287">
        <v>0</v>
      </c>
      <c r="P270" s="391">
        <f t="shared" ref="P270:P277" si="29">SUM(H270:O270)</f>
        <v>1</v>
      </c>
      <c r="Q270" s="65"/>
    </row>
    <row r="271" spans="1:17" ht="15" outlineLevel="1">
      <c r="A271" s="692"/>
      <c r="B271" s="146">
        <v>11</v>
      </c>
      <c r="C271" s="249" t="s">
        <v>25</v>
      </c>
      <c r="D271" s="247" t="s">
        <v>34</v>
      </c>
      <c r="E271" s="247">
        <v>12</v>
      </c>
      <c r="F271" s="290">
        <v>152.18799999999999</v>
      </c>
      <c r="G271" s="290">
        <v>558707.02500000002</v>
      </c>
      <c r="H271" s="287">
        <v>0</v>
      </c>
      <c r="I271" s="287">
        <v>0.86</v>
      </c>
      <c r="J271" s="287">
        <v>0.14000000000000001</v>
      </c>
      <c r="K271" s="287">
        <v>0</v>
      </c>
      <c r="L271" s="287">
        <v>0</v>
      </c>
      <c r="M271" s="287">
        <v>0</v>
      </c>
      <c r="N271" s="287">
        <v>0</v>
      </c>
      <c r="O271" s="287">
        <v>0</v>
      </c>
      <c r="P271" s="391">
        <f t="shared" si="29"/>
        <v>1</v>
      </c>
      <c r="Q271" s="65"/>
    </row>
    <row r="272" spans="1:17" ht="15" outlineLevel="1">
      <c r="A272" s="692"/>
      <c r="B272" s="146">
        <v>12</v>
      </c>
      <c r="C272" s="249" t="s">
        <v>28</v>
      </c>
      <c r="D272" s="247" t="s">
        <v>34</v>
      </c>
      <c r="E272" s="247">
        <v>3</v>
      </c>
      <c r="F272" s="290">
        <v>0</v>
      </c>
      <c r="G272" s="290">
        <v>0</v>
      </c>
      <c r="H272" s="287">
        <v>0</v>
      </c>
      <c r="I272" s="287">
        <v>0</v>
      </c>
      <c r="J272" s="287">
        <v>0</v>
      </c>
      <c r="K272" s="287">
        <v>0</v>
      </c>
      <c r="L272" s="287">
        <v>0</v>
      </c>
      <c r="M272" s="287">
        <v>0</v>
      </c>
      <c r="N272" s="287">
        <v>0</v>
      </c>
      <c r="O272" s="287">
        <v>0</v>
      </c>
      <c r="P272" s="391">
        <f t="shared" si="29"/>
        <v>0</v>
      </c>
      <c r="Q272" s="65"/>
    </row>
    <row r="273" spans="1:17" ht="15" outlineLevel="1">
      <c r="A273" s="692"/>
      <c r="B273" s="146">
        <v>13</v>
      </c>
      <c r="C273" s="249" t="s">
        <v>29</v>
      </c>
      <c r="D273" s="247" t="s">
        <v>34</v>
      </c>
      <c r="E273" s="247">
        <v>12</v>
      </c>
      <c r="F273" s="290">
        <v>252.44399999999999</v>
      </c>
      <c r="G273" s="290">
        <v>68104.498000000007</v>
      </c>
      <c r="H273" s="287">
        <v>0</v>
      </c>
      <c r="I273" s="287">
        <v>0.4</v>
      </c>
      <c r="J273" s="287">
        <v>0.6</v>
      </c>
      <c r="K273" s="287">
        <v>0</v>
      </c>
      <c r="L273" s="287">
        <v>0</v>
      </c>
      <c r="M273" s="287">
        <v>0</v>
      </c>
      <c r="N273" s="287">
        <v>0</v>
      </c>
      <c r="O273" s="287">
        <v>0</v>
      </c>
      <c r="P273" s="391">
        <f t="shared" si="29"/>
        <v>1</v>
      </c>
      <c r="Q273" s="65"/>
    </row>
    <row r="274" spans="1:17" ht="15" outlineLevel="1">
      <c r="A274" s="692"/>
      <c r="B274" s="146">
        <v>14</v>
      </c>
      <c r="C274" s="249" t="s">
        <v>23</v>
      </c>
      <c r="D274" s="247" t="s">
        <v>34</v>
      </c>
      <c r="E274" s="247">
        <v>12</v>
      </c>
      <c r="F274" s="290">
        <v>0</v>
      </c>
      <c r="G274" s="290">
        <v>0</v>
      </c>
      <c r="H274" s="287">
        <v>0</v>
      </c>
      <c r="I274" s="287">
        <v>0</v>
      </c>
      <c r="J274" s="287">
        <v>0</v>
      </c>
      <c r="K274" s="287">
        <v>0</v>
      </c>
      <c r="L274" s="287">
        <v>0</v>
      </c>
      <c r="M274" s="287">
        <v>0</v>
      </c>
      <c r="N274" s="287">
        <v>0</v>
      </c>
      <c r="O274" s="287">
        <v>0</v>
      </c>
      <c r="P274" s="391">
        <f t="shared" si="29"/>
        <v>0</v>
      </c>
      <c r="Q274" s="65"/>
    </row>
    <row r="275" spans="1:17" ht="28.5" outlineLevel="1">
      <c r="A275" s="692"/>
      <c r="B275" s="268">
        <v>15</v>
      </c>
      <c r="C275" s="249" t="s">
        <v>30</v>
      </c>
      <c r="D275" s="247" t="s">
        <v>34</v>
      </c>
      <c r="E275" s="247">
        <v>0</v>
      </c>
      <c r="F275" s="290">
        <v>1.772</v>
      </c>
      <c r="G275" s="290">
        <v>0</v>
      </c>
      <c r="H275" s="287">
        <v>0</v>
      </c>
      <c r="I275" s="287">
        <v>1</v>
      </c>
      <c r="J275" s="287">
        <v>0</v>
      </c>
      <c r="K275" s="287">
        <v>0</v>
      </c>
      <c r="L275" s="287">
        <v>0</v>
      </c>
      <c r="M275" s="287">
        <v>0</v>
      </c>
      <c r="N275" s="287">
        <v>0</v>
      </c>
      <c r="O275" s="287">
        <v>0</v>
      </c>
      <c r="P275" s="391">
        <f t="shared" si="29"/>
        <v>1</v>
      </c>
      <c r="Q275" s="65"/>
    </row>
    <row r="276" spans="1:17" ht="28.5" outlineLevel="1">
      <c r="A276" s="692"/>
      <c r="B276" s="268">
        <v>16</v>
      </c>
      <c r="C276" s="249" t="s">
        <v>31</v>
      </c>
      <c r="D276" s="247" t="s">
        <v>34</v>
      </c>
      <c r="E276" s="247">
        <v>0</v>
      </c>
      <c r="F276" s="290">
        <v>0</v>
      </c>
      <c r="G276" s="290">
        <v>0</v>
      </c>
      <c r="H276" s="287">
        <v>0</v>
      </c>
      <c r="I276" s="287">
        <v>0</v>
      </c>
      <c r="J276" s="287">
        <v>0</v>
      </c>
      <c r="K276" s="287">
        <v>0</v>
      </c>
      <c r="L276" s="287">
        <v>0</v>
      </c>
      <c r="M276" s="287">
        <v>0</v>
      </c>
      <c r="N276" s="287">
        <v>0</v>
      </c>
      <c r="O276" s="287">
        <v>0</v>
      </c>
      <c r="P276" s="391">
        <f t="shared" si="29"/>
        <v>0</v>
      </c>
      <c r="Q276" s="65"/>
    </row>
    <row r="277" spans="1:17" ht="15" outlineLevel="1">
      <c r="A277" s="692"/>
      <c r="B277" s="268">
        <v>17</v>
      </c>
      <c r="C277" s="249" t="s">
        <v>10</v>
      </c>
      <c r="D277" s="247" t="s">
        <v>34</v>
      </c>
      <c r="E277" s="247">
        <v>0</v>
      </c>
      <c r="F277" s="290">
        <v>462.89100000000002</v>
      </c>
      <c r="G277" s="290">
        <v>0</v>
      </c>
      <c r="H277" s="287">
        <v>0</v>
      </c>
      <c r="I277" s="287">
        <v>0</v>
      </c>
      <c r="J277" s="287">
        <v>1</v>
      </c>
      <c r="K277" s="287">
        <v>0</v>
      </c>
      <c r="L277" s="287">
        <v>0</v>
      </c>
      <c r="M277" s="287">
        <v>0</v>
      </c>
      <c r="N277" s="287">
        <v>0</v>
      </c>
      <c r="O277" s="287">
        <v>0</v>
      </c>
      <c r="P277" s="391">
        <f t="shared" si="29"/>
        <v>1</v>
      </c>
      <c r="Q277" s="65"/>
    </row>
    <row r="278" spans="1:17" ht="15" outlineLevel="1">
      <c r="A278" s="692"/>
      <c r="B278" s="268"/>
      <c r="C278" s="250" t="s">
        <v>253</v>
      </c>
      <c r="D278" s="247" t="s">
        <v>249</v>
      </c>
      <c r="E278" s="247">
        <v>12</v>
      </c>
      <c r="F278" s="290">
        <v>0</v>
      </c>
      <c r="G278" s="290">
        <v>0</v>
      </c>
      <c r="H278" s="287">
        <v>0</v>
      </c>
      <c r="I278" s="287">
        <v>0</v>
      </c>
      <c r="J278" s="287">
        <v>0</v>
      </c>
      <c r="K278" s="287">
        <v>0</v>
      </c>
      <c r="L278" s="287">
        <v>0</v>
      </c>
      <c r="M278" s="287">
        <v>0</v>
      </c>
      <c r="N278" s="287">
        <v>0</v>
      </c>
      <c r="O278" s="287">
        <v>0</v>
      </c>
      <c r="P278" s="391"/>
      <c r="Q278" s="65"/>
    </row>
    <row r="279" spans="1:17" ht="15" hidden="1" outlineLevel="1">
      <c r="A279" s="692"/>
      <c r="B279" s="268"/>
      <c r="C279" s="682"/>
      <c r="D279" s="682"/>
      <c r="E279" s="262"/>
      <c r="F279" s="290"/>
      <c r="G279" s="290"/>
      <c r="H279" s="287"/>
      <c r="I279" s="288"/>
      <c r="J279" s="288"/>
      <c r="K279" s="288"/>
      <c r="L279" s="288"/>
      <c r="M279" s="288"/>
      <c r="N279" s="288"/>
      <c r="O279" s="288"/>
      <c r="P279" s="391"/>
      <c r="Q279" s="65"/>
    </row>
    <row r="280" spans="1:17" ht="15" hidden="1" outlineLevel="1">
      <c r="A280" s="692"/>
      <c r="B280" s="268"/>
      <c r="C280" s="682"/>
      <c r="D280" s="682"/>
      <c r="E280" s="262"/>
      <c r="F280" s="290"/>
      <c r="G280" s="290"/>
      <c r="H280" s="287"/>
      <c r="I280" s="288"/>
      <c r="J280" s="288"/>
      <c r="K280" s="288"/>
      <c r="L280" s="288"/>
      <c r="M280" s="288"/>
      <c r="N280" s="288"/>
      <c r="O280" s="288"/>
      <c r="P280" s="391"/>
      <c r="Q280" s="65"/>
    </row>
    <row r="281" spans="1:17" ht="15" hidden="1" outlineLevel="1">
      <c r="A281" s="692"/>
      <c r="B281" s="268"/>
      <c r="C281" s="682"/>
      <c r="D281" s="682"/>
      <c r="E281" s="262"/>
      <c r="F281" s="290"/>
      <c r="G281" s="290"/>
      <c r="H281" s="287"/>
      <c r="I281" s="288"/>
      <c r="J281" s="288"/>
      <c r="K281" s="288"/>
      <c r="L281" s="288"/>
      <c r="M281" s="288"/>
      <c r="N281" s="288"/>
      <c r="O281" s="288"/>
      <c r="P281" s="391"/>
      <c r="Q281" s="65"/>
    </row>
    <row r="282" spans="1:17" s="42" customFormat="1" ht="15" outlineLevel="1">
      <c r="A282" s="692"/>
      <c r="B282" s="242"/>
      <c r="C282" s="685" t="s">
        <v>11</v>
      </c>
      <c r="D282" s="685"/>
      <c r="E282" s="243"/>
      <c r="F282" s="244"/>
      <c r="G282" s="244"/>
      <c r="H282" s="244"/>
      <c r="I282" s="244"/>
      <c r="J282" s="244"/>
      <c r="K282" s="244"/>
      <c r="L282" s="244"/>
      <c r="M282" s="244"/>
      <c r="N282" s="244"/>
      <c r="O282" s="244"/>
      <c r="P282" s="245"/>
      <c r="Q282" s="145"/>
    </row>
    <row r="283" spans="1:17" ht="15" outlineLevel="1">
      <c r="A283" s="692"/>
      <c r="B283" s="146">
        <v>18</v>
      </c>
      <c r="C283" s="249" t="s">
        <v>12</v>
      </c>
      <c r="D283" s="247" t="s">
        <v>34</v>
      </c>
      <c r="E283" s="247">
        <v>12</v>
      </c>
      <c r="F283" s="290">
        <v>0</v>
      </c>
      <c r="G283" s="290">
        <v>0</v>
      </c>
      <c r="H283" s="287">
        <v>0</v>
      </c>
      <c r="I283" s="287">
        <v>0</v>
      </c>
      <c r="J283" s="287">
        <v>0</v>
      </c>
      <c r="K283" s="287">
        <v>0</v>
      </c>
      <c r="L283" s="287">
        <v>0</v>
      </c>
      <c r="M283" s="287">
        <v>0</v>
      </c>
      <c r="N283" s="287">
        <v>0</v>
      </c>
      <c r="O283" s="287">
        <v>0</v>
      </c>
      <c r="P283" s="391">
        <f t="shared" ref="P283:P288" si="30">SUM(H283:O283)</f>
        <v>0</v>
      </c>
      <c r="Q283" s="65"/>
    </row>
    <row r="284" spans="1:17" ht="15" outlineLevel="1">
      <c r="A284" s="692"/>
      <c r="B284" s="146">
        <v>19</v>
      </c>
      <c r="C284" s="249" t="s">
        <v>13</v>
      </c>
      <c r="D284" s="247" t="s">
        <v>34</v>
      </c>
      <c r="E284" s="247">
        <v>12</v>
      </c>
      <c r="F284" s="290">
        <v>0</v>
      </c>
      <c r="G284" s="290">
        <v>0</v>
      </c>
      <c r="H284" s="287">
        <v>0</v>
      </c>
      <c r="I284" s="287">
        <v>0</v>
      </c>
      <c r="J284" s="287">
        <v>0</v>
      </c>
      <c r="K284" s="287">
        <v>0</v>
      </c>
      <c r="L284" s="287">
        <v>0</v>
      </c>
      <c r="M284" s="287">
        <v>0</v>
      </c>
      <c r="N284" s="287">
        <v>0</v>
      </c>
      <c r="O284" s="287">
        <v>0</v>
      </c>
      <c r="P284" s="391">
        <f t="shared" si="30"/>
        <v>0</v>
      </c>
      <c r="Q284" s="65"/>
    </row>
    <row r="285" spans="1:17" ht="15" outlineLevel="1">
      <c r="A285" s="692"/>
      <c r="B285" s="146">
        <v>20</v>
      </c>
      <c r="C285" s="249" t="s">
        <v>14</v>
      </c>
      <c r="D285" s="247" t="s">
        <v>34</v>
      </c>
      <c r="E285" s="247">
        <v>12</v>
      </c>
      <c r="F285" s="290">
        <v>0</v>
      </c>
      <c r="G285" s="290">
        <v>2592</v>
      </c>
      <c r="H285" s="287">
        <v>0</v>
      </c>
      <c r="I285" s="287">
        <v>0</v>
      </c>
      <c r="J285" s="287">
        <v>0.33</v>
      </c>
      <c r="K285" s="287">
        <v>0.67</v>
      </c>
      <c r="L285" s="287">
        <v>0</v>
      </c>
      <c r="M285" s="287">
        <v>0</v>
      </c>
      <c r="N285" s="287">
        <v>0</v>
      </c>
      <c r="O285" s="287">
        <v>0</v>
      </c>
      <c r="P285" s="391">
        <f t="shared" si="30"/>
        <v>1</v>
      </c>
      <c r="Q285" s="65"/>
    </row>
    <row r="286" spans="1:17" ht="15" outlineLevel="1">
      <c r="A286" s="692"/>
      <c r="B286" s="146">
        <v>21</v>
      </c>
      <c r="C286" s="251" t="s">
        <v>27</v>
      </c>
      <c r="D286" s="247" t="s">
        <v>34</v>
      </c>
      <c r="E286" s="247">
        <v>12</v>
      </c>
      <c r="F286" s="290">
        <v>0</v>
      </c>
      <c r="G286" s="290">
        <v>0</v>
      </c>
      <c r="H286" s="287">
        <v>0</v>
      </c>
      <c r="I286" s="287">
        <v>0</v>
      </c>
      <c r="J286" s="287">
        <v>0</v>
      </c>
      <c r="K286" s="287">
        <v>0</v>
      </c>
      <c r="L286" s="287">
        <v>0</v>
      </c>
      <c r="M286" s="287">
        <v>0</v>
      </c>
      <c r="N286" s="287">
        <v>0</v>
      </c>
      <c r="O286" s="287">
        <v>0</v>
      </c>
      <c r="P286" s="391">
        <f t="shared" si="30"/>
        <v>0</v>
      </c>
      <c r="Q286" s="65"/>
    </row>
    <row r="287" spans="1:17" ht="15" outlineLevel="1">
      <c r="A287" s="692"/>
      <c r="B287" s="146">
        <v>22</v>
      </c>
      <c r="C287" s="249" t="s">
        <v>10</v>
      </c>
      <c r="D287" s="247" t="s">
        <v>34</v>
      </c>
      <c r="E287" s="247">
        <v>0</v>
      </c>
      <c r="F287" s="290">
        <v>0</v>
      </c>
      <c r="G287" s="290">
        <v>0</v>
      </c>
      <c r="H287" s="287">
        <v>0</v>
      </c>
      <c r="I287" s="287">
        <v>0</v>
      </c>
      <c r="J287" s="287">
        <v>0</v>
      </c>
      <c r="K287" s="287">
        <v>0</v>
      </c>
      <c r="L287" s="287">
        <v>0</v>
      </c>
      <c r="M287" s="287">
        <v>0</v>
      </c>
      <c r="N287" s="287">
        <v>0</v>
      </c>
      <c r="O287" s="287">
        <v>0</v>
      </c>
      <c r="P287" s="391">
        <f t="shared" si="30"/>
        <v>0</v>
      </c>
      <c r="Q287" s="65"/>
    </row>
    <row r="288" spans="1:17" ht="15" outlineLevel="1">
      <c r="A288" s="692"/>
      <c r="B288" s="146"/>
      <c r="C288" s="250" t="s">
        <v>253</v>
      </c>
      <c r="D288" s="247" t="s">
        <v>249</v>
      </c>
      <c r="E288" s="247">
        <v>12</v>
      </c>
      <c r="F288" s="290">
        <v>0</v>
      </c>
      <c r="G288" s="290">
        <v>0</v>
      </c>
      <c r="H288" s="287">
        <v>0</v>
      </c>
      <c r="I288" s="287">
        <v>0</v>
      </c>
      <c r="J288" s="287">
        <v>0</v>
      </c>
      <c r="K288" s="287">
        <v>0</v>
      </c>
      <c r="L288" s="287">
        <v>0</v>
      </c>
      <c r="M288" s="287">
        <v>0</v>
      </c>
      <c r="N288" s="287">
        <v>0</v>
      </c>
      <c r="O288" s="287">
        <v>0</v>
      </c>
      <c r="P288" s="391">
        <f t="shared" si="30"/>
        <v>0</v>
      </c>
      <c r="Q288" s="65"/>
    </row>
    <row r="289" spans="1:17" ht="15" hidden="1" outlineLevel="1">
      <c r="A289" s="692"/>
      <c r="B289" s="146"/>
      <c r="C289" s="682"/>
      <c r="D289" s="682"/>
      <c r="E289" s="262"/>
      <c r="F289" s="290"/>
      <c r="G289" s="290"/>
      <c r="H289" s="287"/>
      <c r="I289" s="288"/>
      <c r="J289" s="288"/>
      <c r="K289" s="288"/>
      <c r="L289" s="288"/>
      <c r="M289" s="288"/>
      <c r="N289" s="288"/>
      <c r="O289" s="288"/>
      <c r="P289" s="391"/>
      <c r="Q289" s="65"/>
    </row>
    <row r="290" spans="1:17" ht="15" hidden="1" outlineLevel="1">
      <c r="A290" s="692"/>
      <c r="B290" s="146"/>
      <c r="C290" s="682"/>
      <c r="D290" s="682"/>
      <c r="E290" s="262"/>
      <c r="F290" s="290"/>
      <c r="G290" s="290"/>
      <c r="H290" s="287"/>
      <c r="I290" s="288"/>
      <c r="J290" s="288"/>
      <c r="K290" s="288"/>
      <c r="L290" s="288"/>
      <c r="M290" s="288"/>
      <c r="N290" s="288"/>
      <c r="O290" s="288"/>
      <c r="P290" s="391"/>
      <c r="Q290" s="65"/>
    </row>
    <row r="291" spans="1:17" ht="15" hidden="1" outlineLevel="1">
      <c r="A291" s="692"/>
      <c r="B291" s="146"/>
      <c r="C291" s="682"/>
      <c r="D291" s="682"/>
      <c r="E291" s="262"/>
      <c r="F291" s="290"/>
      <c r="G291" s="290"/>
      <c r="H291" s="287"/>
      <c r="I291" s="288"/>
      <c r="J291" s="288"/>
      <c r="K291" s="288"/>
      <c r="L291" s="288"/>
      <c r="M291" s="288"/>
      <c r="N291" s="288"/>
      <c r="O291" s="288"/>
      <c r="P291" s="391"/>
      <c r="Q291" s="65"/>
    </row>
    <row r="292" spans="1:17" s="42" customFormat="1" ht="15" outlineLevel="1">
      <c r="A292" s="692"/>
      <c r="B292" s="242"/>
      <c r="C292" s="685" t="s">
        <v>15</v>
      </c>
      <c r="D292" s="685"/>
      <c r="E292" s="243"/>
      <c r="F292" s="244"/>
      <c r="G292" s="244"/>
      <c r="H292" s="244"/>
      <c r="I292" s="244"/>
      <c r="J292" s="244"/>
      <c r="K292" s="244"/>
      <c r="L292" s="244"/>
      <c r="M292" s="244"/>
      <c r="N292" s="244"/>
      <c r="O292" s="244"/>
      <c r="P292" s="245"/>
      <c r="Q292" s="145"/>
    </row>
    <row r="293" spans="1:17" ht="15" outlineLevel="1">
      <c r="A293" s="692"/>
      <c r="B293" s="268">
        <v>23</v>
      </c>
      <c r="C293" s="249" t="s">
        <v>15</v>
      </c>
      <c r="D293" s="247" t="s">
        <v>34</v>
      </c>
      <c r="E293" s="247">
        <v>12</v>
      </c>
      <c r="F293" s="290">
        <v>20.427</v>
      </c>
      <c r="G293" s="290">
        <v>230487.549</v>
      </c>
      <c r="H293" s="289">
        <v>1</v>
      </c>
      <c r="I293" s="289">
        <v>0</v>
      </c>
      <c r="J293" s="289">
        <v>0</v>
      </c>
      <c r="K293" s="289">
        <v>0</v>
      </c>
      <c r="L293" s="289">
        <v>0</v>
      </c>
      <c r="M293" s="289">
        <v>0</v>
      </c>
      <c r="N293" s="289">
        <v>0</v>
      </c>
      <c r="O293" s="289">
        <v>0</v>
      </c>
      <c r="P293" s="391">
        <f t="shared" ref="P293" si="31">SUM(H293:O293)</f>
        <v>1</v>
      </c>
      <c r="Q293" s="65"/>
    </row>
    <row r="294" spans="1:17" ht="15" outlineLevel="1">
      <c r="A294" s="692"/>
      <c r="B294" s="268"/>
      <c r="C294" s="250" t="s">
        <v>253</v>
      </c>
      <c r="D294" s="247" t="s">
        <v>249</v>
      </c>
      <c r="E294" s="247">
        <v>12</v>
      </c>
      <c r="F294" s="290">
        <v>0</v>
      </c>
      <c r="G294" s="290">
        <v>0</v>
      </c>
      <c r="H294" s="287">
        <v>0</v>
      </c>
      <c r="I294" s="287">
        <v>0</v>
      </c>
      <c r="J294" s="287">
        <v>0</v>
      </c>
      <c r="K294" s="287">
        <v>0</v>
      </c>
      <c r="L294" s="287">
        <v>0</v>
      </c>
      <c r="M294" s="287">
        <v>0</v>
      </c>
      <c r="N294" s="287">
        <v>0</v>
      </c>
      <c r="O294" s="287">
        <v>0</v>
      </c>
      <c r="P294" s="391"/>
      <c r="Q294" s="65"/>
    </row>
    <row r="295" spans="1:17" ht="15" hidden="1" outlineLevel="1">
      <c r="A295" s="692"/>
      <c r="B295" s="268"/>
      <c r="C295" s="682"/>
      <c r="D295" s="682"/>
      <c r="E295" s="262"/>
      <c r="F295" s="290"/>
      <c r="G295" s="290"/>
      <c r="H295" s="287"/>
      <c r="I295" s="288"/>
      <c r="J295" s="288"/>
      <c r="K295" s="288"/>
      <c r="L295" s="288"/>
      <c r="M295" s="288"/>
      <c r="N295" s="288"/>
      <c r="O295" s="288"/>
      <c r="P295" s="391"/>
      <c r="Q295" s="65"/>
    </row>
    <row r="296" spans="1:17" ht="15" hidden="1" outlineLevel="1">
      <c r="A296" s="692"/>
      <c r="B296" s="268"/>
      <c r="C296" s="682"/>
      <c r="D296" s="682"/>
      <c r="E296" s="262"/>
      <c r="F296" s="290"/>
      <c r="G296" s="290"/>
      <c r="H296" s="287"/>
      <c r="I296" s="288"/>
      <c r="J296" s="288"/>
      <c r="K296" s="288"/>
      <c r="L296" s="288"/>
      <c r="M296" s="288"/>
      <c r="N296" s="288"/>
      <c r="O296" s="288"/>
      <c r="P296" s="391"/>
      <c r="Q296" s="65"/>
    </row>
    <row r="297" spans="1:17" s="42" customFormat="1" ht="15" outlineLevel="1">
      <c r="A297" s="692"/>
      <c r="B297" s="242"/>
      <c r="C297" s="685" t="s">
        <v>16</v>
      </c>
      <c r="D297" s="685"/>
      <c r="E297" s="243"/>
      <c r="F297" s="244"/>
      <c r="G297" s="244"/>
      <c r="H297" s="244"/>
      <c r="I297" s="244"/>
      <c r="J297" s="244"/>
      <c r="K297" s="244"/>
      <c r="L297" s="244"/>
      <c r="M297" s="244"/>
      <c r="N297" s="244"/>
      <c r="O297" s="244"/>
      <c r="P297" s="245"/>
      <c r="Q297" s="145"/>
    </row>
    <row r="298" spans="1:17" ht="15" outlineLevel="1">
      <c r="A298" s="692"/>
      <c r="B298" s="268">
        <v>24</v>
      </c>
      <c r="C298" s="249" t="s">
        <v>17</v>
      </c>
      <c r="D298" s="247" t="s">
        <v>34</v>
      </c>
      <c r="E298" s="247">
        <v>12</v>
      </c>
      <c r="F298" s="290"/>
      <c r="G298" s="290"/>
      <c r="H298" s="287">
        <v>0</v>
      </c>
      <c r="I298" s="287">
        <v>0</v>
      </c>
      <c r="J298" s="287">
        <v>0</v>
      </c>
      <c r="K298" s="287">
        <v>0</v>
      </c>
      <c r="L298" s="287">
        <v>0</v>
      </c>
      <c r="M298" s="287">
        <v>0</v>
      </c>
      <c r="N298" s="287">
        <v>0</v>
      </c>
      <c r="O298" s="287">
        <v>0</v>
      </c>
      <c r="P298" s="391">
        <f t="shared" ref="P298:P302" si="32">SUM(H298:O298)</f>
        <v>0</v>
      </c>
      <c r="Q298" s="65"/>
    </row>
    <row r="299" spans="1:17" ht="15" outlineLevel="1">
      <c r="A299" s="692"/>
      <c r="B299" s="268">
        <v>25</v>
      </c>
      <c r="C299" s="249" t="s">
        <v>18</v>
      </c>
      <c r="D299" s="247" t="s">
        <v>34</v>
      </c>
      <c r="E299" s="247">
        <v>12</v>
      </c>
      <c r="F299" s="290"/>
      <c r="G299" s="290"/>
      <c r="H299" s="287">
        <v>0</v>
      </c>
      <c r="I299" s="287">
        <v>0</v>
      </c>
      <c r="J299" s="287">
        <v>0</v>
      </c>
      <c r="K299" s="287">
        <v>0</v>
      </c>
      <c r="L299" s="287">
        <v>0</v>
      </c>
      <c r="M299" s="287">
        <v>0</v>
      </c>
      <c r="N299" s="287">
        <v>0</v>
      </c>
      <c r="O299" s="287">
        <v>0</v>
      </c>
      <c r="P299" s="391">
        <f t="shared" si="32"/>
        <v>0</v>
      </c>
      <c r="Q299" s="65"/>
    </row>
    <row r="300" spans="1:17" ht="15" outlineLevel="1">
      <c r="A300" s="692"/>
      <c r="B300" s="268">
        <v>26</v>
      </c>
      <c r="C300" s="249" t="s">
        <v>19</v>
      </c>
      <c r="D300" s="247" t="s">
        <v>34</v>
      </c>
      <c r="E300" s="247">
        <v>12</v>
      </c>
      <c r="F300" s="290"/>
      <c r="G300" s="290"/>
      <c r="H300" s="287">
        <v>0</v>
      </c>
      <c r="I300" s="287">
        <v>0</v>
      </c>
      <c r="J300" s="287">
        <v>0</v>
      </c>
      <c r="K300" s="287">
        <v>0</v>
      </c>
      <c r="L300" s="287">
        <v>0</v>
      </c>
      <c r="M300" s="287">
        <v>0</v>
      </c>
      <c r="N300" s="287">
        <v>0</v>
      </c>
      <c r="O300" s="287">
        <v>0</v>
      </c>
      <c r="P300" s="391">
        <f t="shared" si="32"/>
        <v>0</v>
      </c>
      <c r="Q300" s="65"/>
    </row>
    <row r="301" spans="1:17" ht="15" outlineLevel="1">
      <c r="A301" s="692"/>
      <c r="B301" s="268">
        <v>27</v>
      </c>
      <c r="C301" s="249" t="s">
        <v>20</v>
      </c>
      <c r="D301" s="247" t="s">
        <v>34</v>
      </c>
      <c r="E301" s="247">
        <v>12</v>
      </c>
      <c r="F301" s="290"/>
      <c r="G301" s="290"/>
      <c r="H301" s="287">
        <v>0</v>
      </c>
      <c r="I301" s="287">
        <v>0</v>
      </c>
      <c r="J301" s="287">
        <v>0</v>
      </c>
      <c r="K301" s="287">
        <v>0</v>
      </c>
      <c r="L301" s="287">
        <v>0</v>
      </c>
      <c r="M301" s="287">
        <v>0</v>
      </c>
      <c r="N301" s="287">
        <v>0</v>
      </c>
      <c r="O301" s="287">
        <v>0</v>
      </c>
      <c r="P301" s="391">
        <f t="shared" si="32"/>
        <v>0</v>
      </c>
      <c r="Q301" s="65"/>
    </row>
    <row r="302" spans="1:17" ht="15" outlineLevel="1">
      <c r="A302" s="692"/>
      <c r="B302" s="268">
        <v>28</v>
      </c>
      <c r="C302" s="249" t="s">
        <v>105</v>
      </c>
      <c r="D302" s="247" t="s">
        <v>34</v>
      </c>
      <c r="E302" s="247">
        <v>12</v>
      </c>
      <c r="F302" s="290"/>
      <c r="G302" s="290"/>
      <c r="H302" s="287">
        <v>0</v>
      </c>
      <c r="I302" s="287">
        <v>0</v>
      </c>
      <c r="J302" s="287">
        <v>0</v>
      </c>
      <c r="K302" s="287">
        <v>0</v>
      </c>
      <c r="L302" s="287">
        <v>0</v>
      </c>
      <c r="M302" s="287">
        <v>0</v>
      </c>
      <c r="N302" s="287">
        <v>0</v>
      </c>
      <c r="O302" s="287">
        <v>0</v>
      </c>
      <c r="P302" s="391">
        <f t="shared" si="32"/>
        <v>0</v>
      </c>
      <c r="Q302" s="65"/>
    </row>
    <row r="303" spans="1:17" ht="15" outlineLevel="1">
      <c r="A303" s="692"/>
      <c r="B303" s="268"/>
      <c r="C303" s="250" t="s">
        <v>253</v>
      </c>
      <c r="D303" s="247" t="s">
        <v>249</v>
      </c>
      <c r="E303" s="247">
        <v>12</v>
      </c>
      <c r="F303" s="290">
        <v>0</v>
      </c>
      <c r="G303" s="290">
        <v>0</v>
      </c>
      <c r="H303" s="287">
        <v>0</v>
      </c>
      <c r="I303" s="287">
        <v>0</v>
      </c>
      <c r="J303" s="287">
        <v>0</v>
      </c>
      <c r="K303" s="287">
        <v>0</v>
      </c>
      <c r="L303" s="287">
        <v>0</v>
      </c>
      <c r="M303" s="287">
        <v>0</v>
      </c>
      <c r="N303" s="287">
        <v>0</v>
      </c>
      <c r="O303" s="287">
        <v>0</v>
      </c>
      <c r="P303" s="391"/>
      <c r="Q303" s="65"/>
    </row>
    <row r="304" spans="1:17" ht="15" hidden="1" outlineLevel="1">
      <c r="A304" s="692"/>
      <c r="B304" s="268"/>
      <c r="C304" s="682"/>
      <c r="D304" s="682"/>
      <c r="E304" s="262"/>
      <c r="F304" s="290"/>
      <c r="G304" s="290"/>
      <c r="H304" s="287"/>
      <c r="I304" s="288"/>
      <c r="J304" s="288"/>
      <c r="K304" s="288"/>
      <c r="L304" s="288"/>
      <c r="M304" s="288"/>
      <c r="N304" s="288"/>
      <c r="O304" s="288"/>
      <c r="P304" s="391"/>
      <c r="Q304" s="65"/>
    </row>
    <row r="305" spans="1:17" ht="15" hidden="1" outlineLevel="1">
      <c r="A305" s="692"/>
      <c r="B305" s="268"/>
      <c r="C305" s="682"/>
      <c r="D305" s="682"/>
      <c r="E305" s="262"/>
      <c r="F305" s="290"/>
      <c r="G305" s="290"/>
      <c r="H305" s="287"/>
      <c r="I305" s="288"/>
      <c r="J305" s="288"/>
      <c r="K305" s="288"/>
      <c r="L305" s="288"/>
      <c r="M305" s="288"/>
      <c r="N305" s="288"/>
      <c r="O305" s="288"/>
      <c r="P305" s="391"/>
      <c r="Q305" s="65"/>
    </row>
    <row r="306" spans="1:17" ht="15" hidden="1" outlineLevel="1">
      <c r="A306" s="692"/>
      <c r="B306" s="268"/>
      <c r="C306" s="682"/>
      <c r="D306" s="682"/>
      <c r="E306" s="262"/>
      <c r="F306" s="290"/>
      <c r="G306" s="290"/>
      <c r="H306" s="287"/>
      <c r="I306" s="288"/>
      <c r="J306" s="288"/>
      <c r="K306" s="288"/>
      <c r="L306" s="288"/>
      <c r="M306" s="288"/>
      <c r="N306" s="288"/>
      <c r="O306" s="288"/>
      <c r="P306" s="391"/>
      <c r="Q306" s="65"/>
    </row>
    <row r="307" spans="1:17" s="42" customFormat="1" ht="15" outlineLevel="1">
      <c r="A307" s="692"/>
      <c r="B307" s="242"/>
      <c r="C307" s="685" t="s">
        <v>106</v>
      </c>
      <c r="D307" s="685"/>
      <c r="E307" s="243"/>
      <c r="F307" s="244"/>
      <c r="G307" s="244"/>
      <c r="H307" s="244"/>
      <c r="I307" s="244"/>
      <c r="J307" s="244"/>
      <c r="K307" s="244"/>
      <c r="L307" s="244"/>
      <c r="M307" s="244"/>
      <c r="N307" s="244"/>
      <c r="O307" s="244"/>
      <c r="P307" s="245"/>
      <c r="Q307" s="145"/>
    </row>
    <row r="308" spans="1:17" ht="15" outlineLevel="1">
      <c r="A308" s="692"/>
      <c r="B308" s="146">
        <v>29</v>
      </c>
      <c r="C308" s="249" t="s">
        <v>108</v>
      </c>
      <c r="D308" s="247" t="s">
        <v>34</v>
      </c>
      <c r="E308" s="247">
        <v>12</v>
      </c>
      <c r="F308" s="290">
        <v>0</v>
      </c>
      <c r="G308" s="290">
        <v>0</v>
      </c>
      <c r="H308" s="287">
        <v>0</v>
      </c>
      <c r="I308" s="287">
        <v>0</v>
      </c>
      <c r="J308" s="287">
        <v>0</v>
      </c>
      <c r="K308" s="287">
        <v>0</v>
      </c>
      <c r="L308" s="287">
        <v>0</v>
      </c>
      <c r="M308" s="287">
        <v>0</v>
      </c>
      <c r="N308" s="287">
        <v>0</v>
      </c>
      <c r="O308" s="287">
        <v>0</v>
      </c>
      <c r="P308" s="391">
        <f t="shared" ref="P308:P309" si="33">SUM(H308:O308)</f>
        <v>0</v>
      </c>
      <c r="Q308" s="65"/>
    </row>
    <row r="309" spans="1:17" ht="15" outlineLevel="1">
      <c r="A309" s="692"/>
      <c r="B309" s="146">
        <v>30</v>
      </c>
      <c r="C309" s="249" t="s">
        <v>107</v>
      </c>
      <c r="D309" s="247" t="s">
        <v>34</v>
      </c>
      <c r="E309" s="247">
        <v>12</v>
      </c>
      <c r="F309" s="290">
        <v>208.05199999999999</v>
      </c>
      <c r="G309" s="290">
        <v>0</v>
      </c>
      <c r="H309" s="287">
        <v>0</v>
      </c>
      <c r="I309" s="287">
        <v>0</v>
      </c>
      <c r="J309" s="287">
        <v>0</v>
      </c>
      <c r="K309" s="287">
        <v>0</v>
      </c>
      <c r="L309" s="287">
        <v>0</v>
      </c>
      <c r="M309" s="287">
        <v>0</v>
      </c>
      <c r="N309" s="287">
        <v>0</v>
      </c>
      <c r="O309" s="287">
        <v>0</v>
      </c>
      <c r="P309" s="391">
        <f t="shared" si="33"/>
        <v>0</v>
      </c>
      <c r="Q309" s="65"/>
    </row>
    <row r="310" spans="1:17" ht="15" outlineLevel="1">
      <c r="A310" s="692"/>
      <c r="B310" s="146"/>
      <c r="C310" s="250" t="s">
        <v>253</v>
      </c>
      <c r="D310" s="247" t="s">
        <v>249</v>
      </c>
      <c r="E310" s="247">
        <v>12</v>
      </c>
      <c r="F310" s="290">
        <v>0</v>
      </c>
      <c r="G310" s="290">
        <v>0</v>
      </c>
      <c r="H310" s="287">
        <v>0</v>
      </c>
      <c r="I310" s="287">
        <v>0</v>
      </c>
      <c r="J310" s="287">
        <v>0</v>
      </c>
      <c r="K310" s="287">
        <v>0</v>
      </c>
      <c r="L310" s="287">
        <v>0</v>
      </c>
      <c r="M310" s="287">
        <v>0</v>
      </c>
      <c r="N310" s="287">
        <v>0</v>
      </c>
      <c r="O310" s="287">
        <v>0</v>
      </c>
      <c r="P310" s="391"/>
      <c r="Q310" s="65"/>
    </row>
    <row r="311" spans="1:17" ht="15" hidden="1" outlineLevel="1">
      <c r="A311" s="692"/>
      <c r="B311" s="146"/>
      <c r="C311" s="682"/>
      <c r="D311" s="682"/>
      <c r="E311" s="262"/>
      <c r="F311" s="290"/>
      <c r="G311" s="290"/>
      <c r="H311" s="287"/>
      <c r="I311" s="288"/>
      <c r="J311" s="288"/>
      <c r="K311" s="288"/>
      <c r="L311" s="288"/>
      <c r="M311" s="288"/>
      <c r="N311" s="288"/>
      <c r="O311" s="288"/>
      <c r="P311" s="391"/>
      <c r="Q311" s="65"/>
    </row>
    <row r="312" spans="1:17" s="42" customFormat="1" ht="15" hidden="1" outlineLevel="1">
      <c r="A312" s="692"/>
      <c r="B312" s="147"/>
      <c r="C312" s="682"/>
      <c r="D312" s="682"/>
      <c r="E312" s="262"/>
      <c r="F312" s="290"/>
      <c r="G312" s="290"/>
      <c r="H312" s="388"/>
      <c r="I312" s="389"/>
      <c r="J312" s="389"/>
      <c r="K312" s="389"/>
      <c r="L312" s="389"/>
      <c r="M312" s="389"/>
      <c r="N312" s="389"/>
      <c r="O312" s="389"/>
      <c r="P312" s="392"/>
      <c r="Q312" s="145"/>
    </row>
    <row r="313" spans="1:17" ht="15" collapsed="1">
      <c r="A313" s="692"/>
      <c r="B313" s="346"/>
      <c r="C313" s="681" t="s">
        <v>218</v>
      </c>
      <c r="D313" s="681"/>
      <c r="E313" s="347"/>
      <c r="F313" s="348"/>
      <c r="G313" s="348"/>
      <c r="H313" s="349">
        <f>SUMPRODUCT(H256:H310,$G$256:$G$310)</f>
        <v>1211850.3149999999</v>
      </c>
      <c r="I313" s="349">
        <f>SUMPRODUCT(I256:I310,$G$256:$G$310)</f>
        <v>636487.44409999996</v>
      </c>
      <c r="J313" s="350"/>
      <c r="K313" s="347"/>
      <c r="L313" s="347"/>
      <c r="M313" s="347"/>
      <c r="N313" s="349"/>
      <c r="O313" s="347"/>
      <c r="P313" s="351">
        <f>SUM(H313:O313)</f>
        <v>1848337.7590999999</v>
      </c>
      <c r="Q313" s="65"/>
    </row>
    <row r="314" spans="1:17" ht="15">
      <c r="A314" s="692"/>
      <c r="B314" s="480"/>
      <c r="C314" s="481" t="s">
        <v>498</v>
      </c>
      <c r="D314" s="481"/>
      <c r="E314" s="482"/>
      <c r="F314" s="483"/>
      <c r="G314" s="483"/>
      <c r="H314" s="484">
        <f>H313-SUM(G262*H262,G263*H263)</f>
        <v>1211850.3149999999</v>
      </c>
      <c r="I314" s="484">
        <f>I313-SUM(G275*I275,G276*I276,G277*I277)</f>
        <v>636487.44409999996</v>
      </c>
      <c r="J314" s="485"/>
      <c r="K314" s="482"/>
      <c r="L314" s="482"/>
      <c r="M314" s="482"/>
      <c r="N314" s="482"/>
      <c r="O314" s="482"/>
      <c r="P314" s="486"/>
      <c r="Q314" s="65"/>
    </row>
    <row r="315" spans="1:17" ht="15">
      <c r="A315" s="692"/>
      <c r="B315" s="269"/>
      <c r="C315" s="682" t="s">
        <v>314</v>
      </c>
      <c r="D315" s="682"/>
      <c r="E315" s="263"/>
      <c r="F315" s="261"/>
      <c r="G315" s="261"/>
      <c r="H315" s="263"/>
      <c r="I315" s="263"/>
      <c r="J315" s="264">
        <f>SUMPRODUCT(J256:J310,$E$256:$E$310,$F$256:$F$310)</f>
        <v>3338.5636799999997</v>
      </c>
      <c r="K315" s="264">
        <f>SUMPRODUCT(K256:K310,$E$256:$E$310,$F$256:$F$310)</f>
        <v>571.42176000000006</v>
      </c>
      <c r="L315" s="264">
        <f>SUMPRODUCT(L256:L310,$E$256:$E$310,$F$256:$F$310)</f>
        <v>0</v>
      </c>
      <c r="M315" s="264"/>
      <c r="N315" s="263"/>
      <c r="O315" s="263"/>
      <c r="P315" s="270">
        <f>SUM(H315:O315)</f>
        <v>3909.9854399999999</v>
      </c>
      <c r="Q315" s="65"/>
    </row>
    <row r="316" spans="1:17" ht="15">
      <c r="A316" s="692"/>
      <c r="B316" s="269"/>
      <c r="C316" s="682" t="s">
        <v>494</v>
      </c>
      <c r="D316" s="682"/>
      <c r="E316" s="263"/>
      <c r="F316" s="261"/>
      <c r="G316" s="261"/>
      <c r="H316" s="263"/>
      <c r="I316" s="263"/>
      <c r="J316" s="264">
        <f>J315-($E$272*$F$272*J272)</f>
        <v>3338.5636799999997</v>
      </c>
      <c r="K316" s="264">
        <f>K315-($E$272*$F$272*K272)</f>
        <v>571.42176000000006</v>
      </c>
      <c r="L316" s="263"/>
      <c r="M316" s="263"/>
      <c r="N316" s="263"/>
      <c r="O316" s="263"/>
      <c r="P316" s="270"/>
      <c r="Q316" s="65"/>
    </row>
    <row r="317" spans="1:17" ht="15">
      <c r="A317" s="692"/>
      <c r="B317" s="271"/>
      <c r="C317" s="503"/>
      <c r="D317" s="256"/>
      <c r="E317" s="256"/>
      <c r="F317" s="254"/>
      <c r="G317" s="254"/>
      <c r="H317" s="256"/>
      <c r="I317" s="256"/>
      <c r="J317" s="256"/>
      <c r="K317" s="256"/>
      <c r="L317" s="256"/>
      <c r="M317" s="256"/>
      <c r="N317" s="256"/>
      <c r="O317" s="256"/>
      <c r="P317" s="272"/>
      <c r="Q317" s="65"/>
    </row>
    <row r="318" spans="1:17" ht="15">
      <c r="A318" s="692"/>
      <c r="B318" s="371"/>
      <c r="C318" s="684" t="s">
        <v>319</v>
      </c>
      <c r="D318" s="684"/>
      <c r="E318" s="247"/>
      <c r="F318" s="258"/>
      <c r="G318" s="247"/>
      <c r="H318" s="259">
        <f>'3.  Distribution Rates'!H33</f>
        <v>1.29E-2</v>
      </c>
      <c r="I318" s="259">
        <f>'3.  Distribution Rates'!H34</f>
        <v>1.6500000000000001E-2</v>
      </c>
      <c r="J318" s="259">
        <f>'3.  Distribution Rates'!H35</f>
        <v>2.0708000000000002</v>
      </c>
      <c r="K318" s="259">
        <f>'3.  Distribution Rates'!H36</f>
        <v>1.0973999999999999</v>
      </c>
      <c r="L318" s="259">
        <f>'3.  Distribution Rates'!H37</f>
        <v>1.6E-2</v>
      </c>
      <c r="M318" s="259">
        <f>'3.  Distribution Rates'!H38</f>
        <v>15.2128</v>
      </c>
      <c r="N318" s="259">
        <f>'3.  Distribution Rates'!H39</f>
        <v>25.700900000000001</v>
      </c>
      <c r="O318" s="259"/>
      <c r="P318" s="372"/>
      <c r="Q318" s="65"/>
    </row>
    <row r="319" spans="1:17" ht="15">
      <c r="A319" s="692"/>
      <c r="B319" s="371"/>
      <c r="C319" s="684" t="s">
        <v>234</v>
      </c>
      <c r="D319" s="684"/>
      <c r="E319" s="256"/>
      <c r="F319" s="258"/>
      <c r="G319" s="258"/>
      <c r="H319" s="368">
        <f>H$318*'6.  Persistence Rates'!D316</f>
        <v>6651.1790882598561</v>
      </c>
      <c r="I319" s="368">
        <f>I$318*'6.  Persistence Rates'!E316</f>
        <v>11908.169810487214</v>
      </c>
      <c r="J319" s="368">
        <f>J$318*'6.  Persistence Rates'!F316</f>
        <v>6364.9331487771051</v>
      </c>
      <c r="K319" s="368">
        <f>K$318*'6.  Persistence Rates'!G316</f>
        <v>0</v>
      </c>
      <c r="L319" s="368">
        <f>L$318*'6.  Persistence Rates'!H316</f>
        <v>0</v>
      </c>
      <c r="M319" s="368">
        <f>M$318*'6.  Persistence Rates'!I316</f>
        <v>0</v>
      </c>
      <c r="N319" s="368">
        <f>N$318*'6.  Persistence Rates'!J316</f>
        <v>0</v>
      </c>
      <c r="O319" s="368">
        <f>O$318*'6.  Persistence Rates'!K316</f>
        <v>0</v>
      </c>
      <c r="P319" s="273">
        <f>SUM(H319:O319)</f>
        <v>24924.282047524175</v>
      </c>
      <c r="Q319" s="65"/>
    </row>
    <row r="320" spans="1:17" ht="15">
      <c r="A320" s="692"/>
      <c r="B320" s="371"/>
      <c r="C320" s="684" t="s">
        <v>235</v>
      </c>
      <c r="D320" s="684"/>
      <c r="E320" s="256"/>
      <c r="F320" s="258"/>
      <c r="G320" s="258"/>
      <c r="H320" s="368">
        <f>H$318*'6.  Persistence Rates'!D321</f>
        <v>4177.4542489935156</v>
      </c>
      <c r="I320" s="368">
        <f>I$318*'6.  Persistence Rates'!E321</f>
        <v>10790.521746121627</v>
      </c>
      <c r="J320" s="368">
        <f>J$318*'6.  Persistence Rates'!F321</f>
        <v>6165.3534261454233</v>
      </c>
      <c r="K320" s="368">
        <f>K$318*'6.  Persistence Rates'!G321</f>
        <v>0</v>
      </c>
      <c r="L320" s="368">
        <f>L$318*'6.  Persistence Rates'!H321</f>
        <v>0</v>
      </c>
      <c r="M320" s="368">
        <f>M$318*'6.  Persistence Rates'!I321</f>
        <v>0</v>
      </c>
      <c r="N320" s="368">
        <f>N$318*N155</f>
        <v>65166.708582719992</v>
      </c>
      <c r="O320" s="368">
        <f>O$318*'6.  Persistence Rates'!K321</f>
        <v>0</v>
      </c>
      <c r="P320" s="273">
        <f>SUM(H320:O320)</f>
        <v>86300.03800398056</v>
      </c>
      <c r="Q320" s="65"/>
    </row>
    <row r="321" spans="1:17" ht="15">
      <c r="A321" s="692"/>
      <c r="B321" s="371"/>
      <c r="C321" s="684" t="s">
        <v>236</v>
      </c>
      <c r="D321" s="684"/>
      <c r="E321" s="256"/>
      <c r="F321" s="258"/>
      <c r="G321" s="258"/>
      <c r="H321" s="368">
        <f>H$318*'6.  Persistence Rates'!D325</f>
        <v>14604.006063379456</v>
      </c>
      <c r="I321" s="368">
        <f>I$318*'6.  Persistence Rates'!E325</f>
        <v>10052.531978372484</v>
      </c>
      <c r="J321" s="368">
        <f>J$318*'6.  Persistence Rates'!F325</f>
        <v>15804.696949886475</v>
      </c>
      <c r="K321" s="368">
        <f>K$318*'6.  Persistence Rates'!G325</f>
        <v>43.843807656000003</v>
      </c>
      <c r="L321" s="368">
        <f>L$318*'6.  Persistence Rates'!H325</f>
        <v>0</v>
      </c>
      <c r="M321" s="368">
        <f>M$318*'6.  Persistence Rates'!I325</f>
        <v>0</v>
      </c>
      <c r="N321" s="368">
        <f>N$318*'6.  Persistence Rates'!J325</f>
        <v>0</v>
      </c>
      <c r="O321" s="368">
        <f>O$318*'6.  Persistence Rates'!K325</f>
        <v>0</v>
      </c>
      <c r="P321" s="273">
        <f t="shared" ref="P321" si="34">SUM(H321:O321)</f>
        <v>40505.07879929441</v>
      </c>
      <c r="Q321" s="65"/>
    </row>
    <row r="322" spans="1:17" ht="15">
      <c r="A322" s="692"/>
      <c r="B322" s="371"/>
      <c r="C322" s="684" t="s">
        <v>237</v>
      </c>
      <c r="D322" s="684"/>
      <c r="E322" s="256"/>
      <c r="F322" s="258"/>
      <c r="G322" s="258"/>
      <c r="H322" s="368">
        <f>H313*H318</f>
        <v>15632.869063499998</v>
      </c>
      <c r="I322" s="368">
        <f>I313*I318</f>
        <v>10502.042827650001</v>
      </c>
      <c r="J322" s="368">
        <f>J315*J318</f>
        <v>6913.4976685440006</v>
      </c>
      <c r="K322" s="368">
        <f>K315*K318</f>
        <v>627.078239424</v>
      </c>
      <c r="L322" s="368">
        <f>L315*L318</f>
        <v>0</v>
      </c>
      <c r="M322" s="368">
        <f>M315*M318</f>
        <v>0</v>
      </c>
      <c r="N322" s="368">
        <f>N313*N318</f>
        <v>0</v>
      </c>
      <c r="O322" s="247"/>
      <c r="P322" s="273">
        <f>SUM(H322:O322)</f>
        <v>33675.487799117996</v>
      </c>
      <c r="Q322" s="65"/>
    </row>
    <row r="323" spans="1:17" ht="15">
      <c r="A323" s="692"/>
      <c r="B323" s="271"/>
      <c r="C323" s="369" t="s">
        <v>203</v>
      </c>
      <c r="D323" s="256"/>
      <c r="E323" s="256"/>
      <c r="F323" s="254"/>
      <c r="G323" s="254"/>
      <c r="H323" s="260">
        <f>SUM(H319:H322)</f>
        <v>41065.508464132829</v>
      </c>
      <c r="I323" s="260">
        <f>SUM(I319:I322)</f>
        <v>43253.26636263133</v>
      </c>
      <c r="J323" s="260">
        <f>SUM(J319:J322)</f>
        <v>35248.481193353</v>
      </c>
      <c r="K323" s="260">
        <f>SUM(K319:K322)</f>
        <v>670.92204707999997</v>
      </c>
      <c r="L323" s="260">
        <f t="shared" ref="L323:N323" si="35">SUM(L319:L322)</f>
        <v>0</v>
      </c>
      <c r="M323" s="260">
        <f t="shared" si="35"/>
        <v>0</v>
      </c>
      <c r="N323" s="260">
        <f t="shared" si="35"/>
        <v>65166.708582719992</v>
      </c>
      <c r="O323" s="256"/>
      <c r="P323" s="274">
        <f>SUM(P319:P322)</f>
        <v>185404.88664991711</v>
      </c>
      <c r="Q323" s="65"/>
    </row>
    <row r="324" spans="1:17" hidden="1">
      <c r="B324" s="395"/>
      <c r="C324" s="698" t="s">
        <v>430</v>
      </c>
      <c r="D324" s="698"/>
      <c r="E324" s="396"/>
      <c r="F324" s="111"/>
      <c r="G324" s="111"/>
      <c r="H324" s="512"/>
      <c r="I324" s="512"/>
      <c r="J324" s="512"/>
      <c r="K324" s="512"/>
      <c r="L324" s="512">
        <f>'6.  Persistence Rates'!H329</f>
        <v>0</v>
      </c>
      <c r="M324" s="512">
        <f>'6.  Persistence Rates'!I329</f>
        <v>0</v>
      </c>
      <c r="N324" s="512">
        <f>'6.  Persistence Rates'!J329</f>
        <v>0</v>
      </c>
      <c r="O324" s="512">
        <f>'6.  Persistence Rates'!K329</f>
        <v>0</v>
      </c>
      <c r="P324" s="397"/>
    </row>
    <row r="325" spans="1:17" hidden="1">
      <c r="B325" s="393"/>
      <c r="C325" s="684" t="s">
        <v>431</v>
      </c>
      <c r="D325" s="684"/>
      <c r="E325" s="54"/>
      <c r="F325" s="44"/>
      <c r="G325" s="44"/>
      <c r="H325" s="247">
        <f>'6.  Persistence Rates'!D330</f>
        <v>0</v>
      </c>
      <c r="I325" s="247">
        <f>'6.  Persistence Rates'!E330</f>
        <v>0</v>
      </c>
      <c r="J325" s="247">
        <f>'6.  Persistence Rates'!F330</f>
        <v>0</v>
      </c>
      <c r="K325" s="247">
        <f>'6.  Persistence Rates'!G330</f>
        <v>0</v>
      </c>
      <c r="L325" s="247">
        <f>'6.  Persistence Rates'!H330</f>
        <v>0</v>
      </c>
      <c r="M325" s="247">
        <f>'6.  Persistence Rates'!I330</f>
        <v>0</v>
      </c>
      <c r="N325" s="247">
        <f>'6.  Persistence Rates'!J330</f>
        <v>0</v>
      </c>
      <c r="O325" s="247">
        <f>'6.  Persistence Rates'!K330</f>
        <v>0</v>
      </c>
      <c r="P325" s="394"/>
    </row>
    <row r="326" spans="1:17" hidden="1">
      <c r="B326" s="393"/>
      <c r="C326" s="684" t="s">
        <v>432</v>
      </c>
      <c r="D326" s="684"/>
      <c r="E326" s="54"/>
      <c r="F326" s="44"/>
      <c r="G326" s="44"/>
      <c r="H326" s="247" t="e">
        <f>$H$314*'6.  Persistence Rates'!$J$28</f>
        <v>#DIV/0!</v>
      </c>
      <c r="I326" s="247" t="e">
        <f>$I$314*'6.  Persistence Rates'!$J$28</f>
        <v>#DIV/0!</v>
      </c>
      <c r="J326" s="247" t="e">
        <f>$J$316*'6.  Persistence Rates'!$V$28</f>
        <v>#DIV/0!</v>
      </c>
      <c r="K326" s="247" t="e">
        <f>$K$316*'6.  Persistence Rates'!$V$28</f>
        <v>#DIV/0!</v>
      </c>
      <c r="L326" s="247" t="e">
        <f>$L$315*'6.  Persistence Rates'!$V$28</f>
        <v>#DIV/0!</v>
      </c>
      <c r="M326" s="247" t="e">
        <f>$M$315*'6.  Persistence Rates'!$V$28</f>
        <v>#DIV/0!</v>
      </c>
      <c r="N326" s="247" t="e">
        <f>$N$313*'6.  Persistence Rates'!$J$28</f>
        <v>#DIV/0!</v>
      </c>
      <c r="O326" s="44"/>
      <c r="P326" s="394"/>
    </row>
    <row r="327" spans="1:17" hidden="1">
      <c r="B327" s="393"/>
      <c r="C327" s="684" t="s">
        <v>433</v>
      </c>
      <c r="D327" s="684"/>
      <c r="E327" s="54"/>
      <c r="F327" s="44"/>
      <c r="G327" s="44"/>
      <c r="H327" s="247" t="e">
        <f>$H$314*'6.  Persistence Rates'!$K$28</f>
        <v>#DIV/0!</v>
      </c>
      <c r="I327" s="247" t="e">
        <f>$I$314*'6.  Persistence Rates'!$K$28</f>
        <v>#DIV/0!</v>
      </c>
      <c r="J327" s="247" t="e">
        <f>$J$316*'6.  Persistence Rates'!$W$28</f>
        <v>#DIV/0!</v>
      </c>
      <c r="K327" s="247" t="e">
        <f>$K$316*'6.  Persistence Rates'!$W$28</f>
        <v>#DIV/0!</v>
      </c>
      <c r="L327" s="247" t="e">
        <f>$L$315*'6.  Persistence Rates'!$W$28</f>
        <v>#DIV/0!</v>
      </c>
      <c r="M327" s="247" t="e">
        <f>$M$315*'6.  Persistence Rates'!$W$28</f>
        <v>#DIV/0!</v>
      </c>
      <c r="N327" s="247" t="e">
        <f>$N$313*'6.  Persistence Rates'!$K$28</f>
        <v>#DIV/0!</v>
      </c>
      <c r="O327" s="44"/>
      <c r="P327" s="394"/>
    </row>
    <row r="328" spans="1:17" hidden="1">
      <c r="B328" s="393"/>
      <c r="C328" s="684" t="s">
        <v>434</v>
      </c>
      <c r="D328" s="684"/>
      <c r="E328" s="54"/>
      <c r="F328" s="44"/>
      <c r="G328" s="44"/>
      <c r="H328" s="247" t="e">
        <f>$H$314*'6.  Persistence Rates'!$L$28</f>
        <v>#DIV/0!</v>
      </c>
      <c r="I328" s="247" t="e">
        <f>$I$314*'6.  Persistence Rates'!$L$28</f>
        <v>#DIV/0!</v>
      </c>
      <c r="J328" s="247" t="e">
        <f>$J$316*'6.  Persistence Rates'!$X$28</f>
        <v>#DIV/0!</v>
      </c>
      <c r="K328" s="247" t="e">
        <f>$K$316*'6.  Persistence Rates'!$X$28</f>
        <v>#DIV/0!</v>
      </c>
      <c r="L328" s="247" t="e">
        <f>$L$315*'6.  Persistence Rates'!$X$28</f>
        <v>#DIV/0!</v>
      </c>
      <c r="M328" s="247" t="e">
        <f>$M$315*'6.  Persistence Rates'!$X$28</f>
        <v>#DIV/0!</v>
      </c>
      <c r="N328" s="247" t="e">
        <f>$N$313*'6.  Persistence Rates'!$L$28</f>
        <v>#DIV/0!</v>
      </c>
      <c r="O328" s="44"/>
      <c r="P328" s="394"/>
    </row>
    <row r="329" spans="1:17" hidden="1">
      <c r="B329" s="395"/>
      <c r="C329" s="698" t="s">
        <v>435</v>
      </c>
      <c r="D329" s="698"/>
      <c r="E329" s="396"/>
      <c r="F329" s="111"/>
      <c r="G329" s="111"/>
      <c r="H329" s="512" t="e">
        <f>$H$314*'6.  Persistence Rates'!$M$28</f>
        <v>#DIV/0!</v>
      </c>
      <c r="I329" s="512" t="e">
        <f>$I$314*'6.  Persistence Rates'!$M$28</f>
        <v>#DIV/0!</v>
      </c>
      <c r="J329" s="512" t="e">
        <f>$J$316*'6.  Persistence Rates'!$Y$28</f>
        <v>#DIV/0!</v>
      </c>
      <c r="K329" s="512" t="e">
        <f>$K$316*'6.  Persistence Rates'!$Y$28</f>
        <v>#DIV/0!</v>
      </c>
      <c r="L329" s="512" t="e">
        <f>$L$315*'6.  Persistence Rates'!$Y$28</f>
        <v>#DIV/0!</v>
      </c>
      <c r="M329" s="512" t="e">
        <f>$M$315*'6.  Persistence Rates'!$Y$28</f>
        <v>#DIV/0!</v>
      </c>
      <c r="N329" s="512" t="e">
        <f>$N$313*'6.  Persistence Rates'!$M$28</f>
        <v>#DIV/0!</v>
      </c>
      <c r="O329" s="111"/>
      <c r="P329" s="397"/>
    </row>
    <row r="330" spans="1:17">
      <c r="B330" s="597"/>
      <c r="C330" s="598"/>
      <c r="D330" s="597"/>
      <c r="E330" s="597"/>
      <c r="F330" s="599"/>
      <c r="G330" s="599"/>
      <c r="H330" s="599"/>
      <c r="I330" s="599"/>
      <c r="J330" s="599"/>
      <c r="K330" s="599"/>
      <c r="L330" s="599"/>
      <c r="M330" s="599"/>
      <c r="N330" s="599"/>
      <c r="O330" s="599"/>
      <c r="P330" s="599"/>
    </row>
  </sheetData>
  <mergeCells count="161">
    <mergeCell ref="C328:D328"/>
    <mergeCell ref="C329:D329"/>
    <mergeCell ref="C316:D316"/>
    <mergeCell ref="C266:D266"/>
    <mergeCell ref="C267:D267"/>
    <mergeCell ref="C268:D268"/>
    <mergeCell ref="C279:D279"/>
    <mergeCell ref="C280:D280"/>
    <mergeCell ref="C281:D281"/>
    <mergeCell ref="C289:D289"/>
    <mergeCell ref="C290:D290"/>
    <mergeCell ref="C291:D291"/>
    <mergeCell ref="C295:D295"/>
    <mergeCell ref="C296:D296"/>
    <mergeCell ref="C304:D304"/>
    <mergeCell ref="C246:D246"/>
    <mergeCell ref="C324:D324"/>
    <mergeCell ref="C325:D325"/>
    <mergeCell ref="C326:D326"/>
    <mergeCell ref="C327:D327"/>
    <mergeCell ref="C305:D305"/>
    <mergeCell ref="C306:D306"/>
    <mergeCell ref="C311:D311"/>
    <mergeCell ref="C312:D312"/>
    <mergeCell ref="C315:D315"/>
    <mergeCell ref="C318:D318"/>
    <mergeCell ref="C322:D322"/>
    <mergeCell ref="B251:P251"/>
    <mergeCell ref="H253:P253"/>
    <mergeCell ref="B253:B254"/>
    <mergeCell ref="C253:C254"/>
    <mergeCell ref="C196:D196"/>
    <mergeCell ref="C197:D197"/>
    <mergeCell ref="C241:D241"/>
    <mergeCell ref="C242:D242"/>
    <mergeCell ref="C243:D243"/>
    <mergeCell ref="C244:D244"/>
    <mergeCell ref="C245:D245"/>
    <mergeCell ref="C220:D220"/>
    <mergeCell ref="C221:D221"/>
    <mergeCell ref="C226:D226"/>
    <mergeCell ref="C227:D227"/>
    <mergeCell ref="C231:D231"/>
    <mergeCell ref="C232:D232"/>
    <mergeCell ref="C233:D233"/>
    <mergeCell ref="C195:D195"/>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82:D182"/>
    <mergeCell ref="C122:D122"/>
    <mergeCell ref="C123:D123"/>
    <mergeCell ref="C127:D127"/>
    <mergeCell ref="C128:D128"/>
    <mergeCell ref="C136:D136"/>
    <mergeCell ref="C76:D76"/>
    <mergeCell ref="C113:D113"/>
    <mergeCell ref="C150:D150"/>
    <mergeCell ref="C152:D152"/>
    <mergeCell ref="A171:A240"/>
    <mergeCell ref="A255:A323"/>
    <mergeCell ref="C151:D151"/>
    <mergeCell ref="C154:D154"/>
    <mergeCell ref="C155:D155"/>
    <mergeCell ref="B166:P166"/>
    <mergeCell ref="B168:B169"/>
    <mergeCell ref="C168:C169"/>
    <mergeCell ref="C171:D171"/>
    <mergeCell ref="D168:D169"/>
    <mergeCell ref="H168:P168"/>
    <mergeCell ref="C185:D185"/>
    <mergeCell ref="C198:D198"/>
    <mergeCell ref="C208:D208"/>
    <mergeCell ref="C213:D213"/>
    <mergeCell ref="C222:D222"/>
    <mergeCell ref="C205:D205"/>
    <mergeCell ref="C206:D206"/>
    <mergeCell ref="C207:D207"/>
    <mergeCell ref="C211:D211"/>
    <mergeCell ref="C212:D212"/>
    <mergeCell ref="C183:D183"/>
    <mergeCell ref="C184:D184"/>
    <mergeCell ref="A90:A155"/>
    <mergeCell ref="A21:A76"/>
    <mergeCell ref="C321:D321"/>
    <mergeCell ref="C320:D320"/>
    <mergeCell ref="C319:D319"/>
    <mergeCell ref="C282:D282"/>
    <mergeCell ref="C292:D292"/>
    <mergeCell ref="C297:D297"/>
    <mergeCell ref="C307:D307"/>
    <mergeCell ref="C313:D313"/>
    <mergeCell ref="C255:D255"/>
    <mergeCell ref="C269:D269"/>
    <mergeCell ref="C238:D238"/>
    <mergeCell ref="C237:D237"/>
    <mergeCell ref="C236:D236"/>
    <mergeCell ref="C240:D240"/>
    <mergeCell ref="B85:P85"/>
    <mergeCell ref="C147:D147"/>
    <mergeCell ref="C148:D148"/>
    <mergeCell ref="C149:D149"/>
    <mergeCell ref="B87:B88"/>
    <mergeCell ref="C87:C88"/>
    <mergeCell ref="H87:P87"/>
    <mergeCell ref="C145:D145"/>
    <mergeCell ref="G236:G237"/>
    <mergeCell ref="E87:E88"/>
    <mergeCell ref="D87:D88"/>
    <mergeCell ref="C75:D75"/>
    <mergeCell ref="C19:C20"/>
    <mergeCell ref="C21:D21"/>
    <mergeCell ref="C33:D33"/>
    <mergeCell ref="C72:D72"/>
    <mergeCell ref="C73:D73"/>
    <mergeCell ref="C67:D67"/>
    <mergeCell ref="C124:D124"/>
    <mergeCell ref="C129:D129"/>
    <mergeCell ref="C89:D89"/>
    <mergeCell ref="C139:D139"/>
    <mergeCell ref="C42:D42"/>
    <mergeCell ref="C43:D43"/>
    <mergeCell ref="C51:D51"/>
    <mergeCell ref="C52:D52"/>
    <mergeCell ref="C56:D56"/>
    <mergeCell ref="C57:D57"/>
    <mergeCell ref="C112:D112"/>
    <mergeCell ref="B19:B20"/>
    <mergeCell ref="D13:E13"/>
    <mergeCell ref="D14:E14"/>
    <mergeCell ref="B3:P3"/>
    <mergeCell ref="C12:C14"/>
    <mergeCell ref="D253:D254"/>
    <mergeCell ref="E168:E169"/>
    <mergeCell ref="E253:E254"/>
    <mergeCell ref="C228:D228"/>
    <mergeCell ref="C230:D230"/>
    <mergeCell ref="C234:D234"/>
    <mergeCell ref="C235:D235"/>
    <mergeCell ref="C70:D70"/>
    <mergeCell ref="C44:D44"/>
    <mergeCell ref="D19:D20"/>
    <mergeCell ref="C53:D53"/>
    <mergeCell ref="C58:D58"/>
    <mergeCell ref="H19:P19"/>
    <mergeCell ref="B17:P17"/>
    <mergeCell ref="C69:D69"/>
    <mergeCell ref="C71:D71"/>
    <mergeCell ref="C31:D31"/>
    <mergeCell ref="C32:D32"/>
    <mergeCell ref="E19:E20"/>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129"/>
  <sheetViews>
    <sheetView showZeros="0" zoomScale="90" zoomScaleNormal="90" zoomScalePageLayoutView="90" workbookViewId="0">
      <pane ySplit="2" topLeftCell="A102" activePane="bottomLeft" state="frozen"/>
      <selection pane="bottomLeft" activeCell="J132" sqref="J132"/>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1" style="23" customWidth="1"/>
    <col min="15" max="15" width="11" style="23" hidden="1" customWidth="1"/>
    <col min="16" max="16" width="11.28515625" style="23" customWidth="1"/>
    <col min="17" max="17" width="13.140625" style="23" customWidth="1"/>
    <col min="18" max="16384" width="8.85546875" style="23"/>
  </cols>
  <sheetData>
    <row r="1" spans="1:18" ht="167.25" customHeight="1">
      <c r="A1" s="701"/>
      <c r="B1" s="701"/>
      <c r="C1" s="701"/>
      <c r="D1" s="701"/>
      <c r="E1" s="701"/>
      <c r="F1" s="701"/>
      <c r="G1" s="701"/>
      <c r="H1" s="701"/>
      <c r="I1" s="701"/>
      <c r="J1" s="701"/>
      <c r="K1" s="701"/>
      <c r="L1" s="701"/>
      <c r="M1" s="701"/>
      <c r="N1" s="701"/>
      <c r="O1" s="701"/>
    </row>
    <row r="2" spans="1:18" ht="20.25">
      <c r="B2" s="715" t="s">
        <v>260</v>
      </c>
      <c r="C2" s="715"/>
      <c r="D2" s="715"/>
      <c r="E2" s="715"/>
      <c r="F2" s="715"/>
      <c r="G2" s="715"/>
      <c r="H2" s="715"/>
      <c r="I2" s="715"/>
      <c r="J2" s="715"/>
      <c r="K2" s="715"/>
      <c r="L2" s="715"/>
      <c r="M2" s="715"/>
      <c r="N2" s="715"/>
      <c r="O2" s="715"/>
      <c r="P2" s="715"/>
    </row>
    <row r="3" spans="1:18" ht="13.5" customHeight="1" outlineLevel="1">
      <c r="B3" s="35"/>
      <c r="C3" s="172"/>
      <c r="D3" s="46"/>
      <c r="E3" s="35"/>
      <c r="F3" s="35"/>
      <c r="G3" s="35"/>
      <c r="H3" s="35"/>
      <c r="I3" s="35"/>
      <c r="J3" s="35"/>
      <c r="K3" s="35"/>
      <c r="L3" s="35"/>
      <c r="M3" s="35"/>
      <c r="N3" s="35"/>
      <c r="O3" s="35"/>
      <c r="P3" s="35"/>
    </row>
    <row r="4" spans="1:18" ht="24.75" customHeight="1" outlineLevel="1">
      <c r="A4" s="64"/>
      <c r="B4" s="62"/>
      <c r="C4" s="359" t="s">
        <v>395</v>
      </c>
      <c r="D4" s="377"/>
      <c r="E4" s="707" t="s">
        <v>490</v>
      </c>
      <c r="F4" s="707"/>
      <c r="G4" s="707"/>
      <c r="H4" s="707"/>
      <c r="I4" s="707"/>
      <c r="J4" s="707"/>
      <c r="K4" s="707"/>
      <c r="L4" s="707"/>
      <c r="M4" s="707"/>
      <c r="N4" s="707"/>
      <c r="O4" s="707"/>
      <c r="P4" s="707"/>
    </row>
    <row r="5" spans="1:18" ht="36" customHeight="1" outlineLevel="1">
      <c r="A5" s="64"/>
      <c r="B5" s="455"/>
      <c r="C5" s="359"/>
      <c r="D5" s="377"/>
      <c r="E5" s="707" t="s">
        <v>491</v>
      </c>
      <c r="F5" s="707"/>
      <c r="G5" s="707"/>
      <c r="H5" s="707"/>
      <c r="I5" s="707"/>
      <c r="J5" s="707"/>
      <c r="K5" s="707"/>
      <c r="L5" s="707"/>
      <c r="M5" s="707"/>
      <c r="N5" s="707"/>
      <c r="O5" s="707"/>
      <c r="P5" s="707"/>
    </row>
    <row r="6" spans="1:18" ht="18.75" outlineLevel="1">
      <c r="B6" s="62"/>
      <c r="C6" s="378"/>
      <c r="D6" s="377"/>
      <c r="E6" s="720" t="s">
        <v>352</v>
      </c>
      <c r="F6" s="720"/>
      <c r="G6" s="720"/>
      <c r="H6" s="720"/>
      <c r="I6" s="720"/>
      <c r="J6" s="720"/>
      <c r="K6" s="720"/>
      <c r="L6" s="720"/>
      <c r="M6" s="720"/>
      <c r="N6" s="720"/>
      <c r="O6" s="720"/>
      <c r="P6" s="720"/>
    </row>
    <row r="7" spans="1:18" ht="18.75" outlineLevel="1">
      <c r="B7" s="234"/>
      <c r="C7" s="378"/>
      <c r="D7" s="377"/>
      <c r="E7" s="720" t="s">
        <v>353</v>
      </c>
      <c r="F7" s="720"/>
      <c r="G7" s="720"/>
      <c r="H7" s="720"/>
      <c r="I7" s="720"/>
      <c r="J7" s="720"/>
      <c r="K7" s="720"/>
      <c r="L7" s="720"/>
      <c r="M7" s="720"/>
      <c r="N7" s="720"/>
      <c r="O7" s="720"/>
      <c r="P7" s="720"/>
    </row>
    <row r="8" spans="1:18" ht="18.75" outlineLevel="1">
      <c r="B8" s="62"/>
      <c r="C8" s="378"/>
      <c r="D8" s="377"/>
      <c r="E8" s="720" t="s">
        <v>480</v>
      </c>
      <c r="F8" s="720"/>
      <c r="G8" s="720"/>
      <c r="H8" s="720"/>
      <c r="I8" s="720"/>
      <c r="J8" s="720"/>
      <c r="K8" s="720"/>
      <c r="L8" s="720"/>
      <c r="M8" s="720"/>
      <c r="N8" s="720"/>
      <c r="O8" s="720"/>
      <c r="P8" s="720"/>
      <c r="R8" s="81"/>
    </row>
    <row r="9" spans="1:18" ht="14.25" customHeight="1" outlineLevel="1">
      <c r="B9" s="234"/>
      <c r="C9" s="378"/>
      <c r="D9" s="377"/>
      <c r="E9" s="47"/>
      <c r="F9" s="377"/>
      <c r="G9" s="377"/>
      <c r="H9" s="377"/>
      <c r="I9" s="377"/>
      <c r="J9" s="377"/>
      <c r="K9" s="377"/>
      <c r="L9" s="377"/>
      <c r="M9" s="377"/>
      <c r="N9" s="377"/>
      <c r="O9" s="377"/>
      <c r="P9" s="377"/>
      <c r="R9" s="81"/>
    </row>
    <row r="10" spans="1:18" ht="9" customHeight="1" outlineLevel="1">
      <c r="B10" s="62"/>
      <c r="C10" s="172"/>
      <c r="D10" s="62"/>
      <c r="E10" s="165"/>
      <c r="F10" s="62"/>
      <c r="G10" s="62"/>
      <c r="H10" s="62"/>
      <c r="I10" s="62"/>
      <c r="J10" s="62"/>
      <c r="K10" s="62"/>
      <c r="L10" s="62"/>
      <c r="M10" s="62"/>
      <c r="N10" s="62"/>
      <c r="O10" s="62"/>
      <c r="P10" s="62"/>
      <c r="R10" s="81"/>
    </row>
    <row r="11" spans="1:18" ht="15.75" customHeight="1" outlineLevel="1">
      <c r="B11" s="62"/>
      <c r="C11" s="83" t="s">
        <v>333</v>
      </c>
      <c r="D11" s="62"/>
      <c r="E11" s="716" t="s">
        <v>359</v>
      </c>
      <c r="F11" s="716"/>
      <c r="G11" s="62"/>
      <c r="H11" s="62"/>
      <c r="I11" s="62"/>
      <c r="J11" s="62"/>
      <c r="K11" s="62"/>
      <c r="L11" s="62"/>
      <c r="M11" s="62"/>
      <c r="N11" s="62"/>
      <c r="O11" s="62"/>
      <c r="P11" s="62"/>
      <c r="R11" s="81"/>
    </row>
    <row r="12" spans="1:18" ht="14.25" customHeight="1" outlineLevel="1">
      <c r="B12" s="62"/>
      <c r="C12" s="62"/>
      <c r="D12" s="62"/>
      <c r="E12" s="647" t="s">
        <v>334</v>
      </c>
      <c r="F12" s="647"/>
      <c r="G12" s="62"/>
      <c r="H12" s="62"/>
      <c r="I12" s="62"/>
      <c r="J12" s="62"/>
      <c r="K12" s="62"/>
      <c r="L12" s="62"/>
      <c r="M12" s="62"/>
      <c r="N12" s="62"/>
      <c r="O12" s="62"/>
      <c r="P12" s="62"/>
    </row>
    <row r="13" spans="1:18" ht="12" customHeight="1" outlineLevel="1">
      <c r="B13" s="62"/>
      <c r="C13" s="62"/>
      <c r="D13" s="62"/>
      <c r="E13" s="134"/>
      <c r="G13" s="62"/>
      <c r="H13" s="62"/>
      <c r="I13" s="62"/>
      <c r="J13" s="62"/>
      <c r="K13" s="62"/>
      <c r="L13" s="62"/>
      <c r="M13" s="62"/>
      <c r="N13" s="62"/>
      <c r="O13" s="62"/>
      <c r="P13" s="62"/>
    </row>
    <row r="14" spans="1:18" ht="18" customHeight="1">
      <c r="A14" s="33"/>
      <c r="B14" s="186" t="s">
        <v>468</v>
      </c>
      <c r="C14" s="49"/>
      <c r="D14" s="51"/>
      <c r="E14" s="51"/>
    </row>
    <row r="15" spans="1:18" ht="45">
      <c r="B15" s="711" t="s">
        <v>59</v>
      </c>
      <c r="C15" s="702" t="s">
        <v>0</v>
      </c>
      <c r="D15" s="702" t="s">
        <v>45</v>
      </c>
      <c r="E15" s="702" t="s">
        <v>202</v>
      </c>
      <c r="F15" s="413" t="s">
        <v>199</v>
      </c>
      <c r="G15" s="413" t="s">
        <v>46</v>
      </c>
      <c r="H15" s="713" t="s">
        <v>60</v>
      </c>
      <c r="I15" s="713"/>
      <c r="J15" s="713"/>
      <c r="K15" s="713"/>
      <c r="L15" s="713"/>
      <c r="M15" s="713"/>
      <c r="N15" s="713"/>
      <c r="O15" s="713"/>
      <c r="P15" s="714"/>
    </row>
    <row r="16" spans="1:18" ht="60">
      <c r="B16" s="712"/>
      <c r="C16" s="703"/>
      <c r="D16" s="703"/>
      <c r="E16" s="703"/>
      <c r="F16" s="173" t="s">
        <v>210</v>
      </c>
      <c r="G16" s="173" t="s">
        <v>211</v>
      </c>
      <c r="H16" s="136" t="str">
        <f>'4.  2011-14 LRAM'!H254</f>
        <v>Residential</v>
      </c>
      <c r="I16" s="136" t="str">
        <f>'4.  2011-14 LRAM'!I254</f>
        <v>GS &lt; 50 kW</v>
      </c>
      <c r="J16" s="136" t="str">
        <f>'4.  2011-14 LRAM'!J254</f>
        <v>GS 50 to 2,999 kW</v>
      </c>
      <c r="K16" s="136" t="str">
        <f>'4.  2011-14 LRAM'!K254</f>
        <v>GS 3,000 to 4,999 kW</v>
      </c>
      <c r="L16" s="136" t="str">
        <f>'4.  2011-14 LRAM'!L254</f>
        <v>Unmetered Scattered Load</v>
      </c>
      <c r="M16" s="136" t="str">
        <f>'4.  2011-14 LRAM'!M254</f>
        <v>Sentinel Lighting</v>
      </c>
      <c r="N16" s="136" t="str">
        <f>'4.  2011-14 LRAM'!N254</f>
        <v>Street Lighting</v>
      </c>
      <c r="O16" s="136" t="str">
        <f>'4.  2011-14 LRAM'!O254</f>
        <v>"--Unused -- hide</v>
      </c>
      <c r="P16" s="414" t="s">
        <v>35</v>
      </c>
    </row>
    <row r="17" spans="1:16" ht="22.5" customHeight="1">
      <c r="B17" s="708" t="s">
        <v>138</v>
      </c>
      <c r="C17" s="709"/>
      <c r="D17" s="709"/>
      <c r="E17" s="709"/>
      <c r="F17" s="709"/>
      <c r="G17" s="709"/>
      <c r="H17" s="709"/>
      <c r="I17" s="709"/>
      <c r="J17" s="709"/>
      <c r="K17" s="709"/>
      <c r="L17" s="709"/>
      <c r="M17" s="709"/>
      <c r="N17" s="709"/>
      <c r="O17" s="709"/>
      <c r="P17" s="710"/>
    </row>
    <row r="18" spans="1:16" ht="26.25" customHeight="1">
      <c r="A18" s="34"/>
      <c r="B18" s="717" t="s">
        <v>139</v>
      </c>
      <c r="C18" s="718"/>
      <c r="D18" s="718"/>
      <c r="E18" s="718"/>
      <c r="F18" s="718"/>
      <c r="G18" s="718"/>
      <c r="H18" s="718"/>
      <c r="I18" s="718"/>
      <c r="J18" s="718"/>
      <c r="K18" s="718"/>
      <c r="L18" s="718"/>
      <c r="M18" s="718"/>
      <c r="N18" s="718"/>
      <c r="O18" s="718"/>
      <c r="P18" s="719"/>
    </row>
    <row r="19" spans="1:16" ht="15" customHeight="1">
      <c r="A19" s="34"/>
      <c r="B19" s="415">
        <v>1</v>
      </c>
      <c r="C19" s="400" t="s">
        <v>140</v>
      </c>
      <c r="D19" s="247" t="s">
        <v>34</v>
      </c>
      <c r="E19" s="401">
        <v>12</v>
      </c>
      <c r="F19" s="290"/>
      <c r="G19" s="290"/>
      <c r="H19" s="412">
        <v>1</v>
      </c>
      <c r="I19" s="412">
        <v>0</v>
      </c>
      <c r="J19" s="412">
        <v>0</v>
      </c>
      <c r="K19" s="412">
        <v>0</v>
      </c>
      <c r="L19" s="412">
        <v>0</v>
      </c>
      <c r="M19" s="412">
        <v>0</v>
      </c>
      <c r="N19" s="412">
        <v>0</v>
      </c>
      <c r="O19" s="412">
        <v>0</v>
      </c>
      <c r="P19" s="416">
        <f>SUM(H19:O19)</f>
        <v>1</v>
      </c>
    </row>
    <row r="20" spans="1:16">
      <c r="A20" s="8"/>
      <c r="B20" s="415">
        <v>2</v>
      </c>
      <c r="C20" s="400" t="s">
        <v>141</v>
      </c>
      <c r="D20" s="247" t="s">
        <v>34</v>
      </c>
      <c r="E20" s="403">
        <v>12</v>
      </c>
      <c r="F20" s="290"/>
      <c r="G20" s="290"/>
      <c r="H20" s="412">
        <v>1</v>
      </c>
      <c r="I20" s="412">
        <v>0</v>
      </c>
      <c r="J20" s="412">
        <v>0</v>
      </c>
      <c r="K20" s="412">
        <v>0</v>
      </c>
      <c r="L20" s="412">
        <v>0</v>
      </c>
      <c r="M20" s="412">
        <v>0</v>
      </c>
      <c r="N20" s="412">
        <v>0</v>
      </c>
      <c r="O20" s="412">
        <v>0</v>
      </c>
      <c r="P20" s="416">
        <f t="shared" ref="P20:P80" si="0">SUM(H20:O20)</f>
        <v>1</v>
      </c>
    </row>
    <row r="21" spans="1:16">
      <c r="A21" s="34"/>
      <c r="B21" s="415">
        <v>3</v>
      </c>
      <c r="C21" s="400" t="s">
        <v>142</v>
      </c>
      <c r="D21" s="247" t="s">
        <v>34</v>
      </c>
      <c r="E21" s="403">
        <v>12</v>
      </c>
      <c r="F21" s="290"/>
      <c r="G21" s="290"/>
      <c r="H21" s="412">
        <v>1</v>
      </c>
      <c r="I21" s="412">
        <v>0</v>
      </c>
      <c r="J21" s="412">
        <v>0</v>
      </c>
      <c r="K21" s="412">
        <v>0</v>
      </c>
      <c r="L21" s="412">
        <v>0</v>
      </c>
      <c r="M21" s="412">
        <v>0</v>
      </c>
      <c r="N21" s="412">
        <v>0</v>
      </c>
      <c r="O21" s="412">
        <v>0</v>
      </c>
      <c r="P21" s="416">
        <f t="shared" si="0"/>
        <v>1</v>
      </c>
    </row>
    <row r="22" spans="1:16">
      <c r="A22" s="34"/>
      <c r="B22" s="415">
        <v>5</v>
      </c>
      <c r="C22" s="400" t="s">
        <v>144</v>
      </c>
      <c r="D22" s="247" t="s">
        <v>34</v>
      </c>
      <c r="E22" s="403">
        <v>12</v>
      </c>
      <c r="F22" s="290"/>
      <c r="G22" s="290"/>
      <c r="H22" s="412">
        <v>1</v>
      </c>
      <c r="I22" s="412">
        <v>0</v>
      </c>
      <c r="J22" s="412">
        <v>0</v>
      </c>
      <c r="K22" s="412">
        <v>0</v>
      </c>
      <c r="L22" s="412">
        <v>0</v>
      </c>
      <c r="M22" s="412">
        <v>0</v>
      </c>
      <c r="N22" s="412">
        <v>0</v>
      </c>
      <c r="O22" s="412">
        <v>0</v>
      </c>
      <c r="P22" s="416">
        <f t="shared" si="0"/>
        <v>1</v>
      </c>
    </row>
    <row r="23" spans="1:16" ht="28.5">
      <c r="A23" s="34"/>
      <c r="B23" s="415">
        <v>6</v>
      </c>
      <c r="C23" s="400" t="s">
        <v>145</v>
      </c>
      <c r="D23" s="247" t="s">
        <v>34</v>
      </c>
      <c r="E23" s="403">
        <v>12</v>
      </c>
      <c r="F23" s="290"/>
      <c r="G23" s="290"/>
      <c r="H23" s="412">
        <v>1</v>
      </c>
      <c r="I23" s="412">
        <v>0</v>
      </c>
      <c r="J23" s="412">
        <v>0</v>
      </c>
      <c r="K23" s="412">
        <v>0</v>
      </c>
      <c r="L23" s="412">
        <v>0</v>
      </c>
      <c r="M23" s="412">
        <v>0</v>
      </c>
      <c r="N23" s="412">
        <v>0</v>
      </c>
      <c r="O23" s="412">
        <v>0</v>
      </c>
      <c r="P23" s="416">
        <f t="shared" si="0"/>
        <v>1</v>
      </c>
    </row>
    <row r="24" spans="1:16">
      <c r="A24" s="34"/>
      <c r="B24" s="417" t="s">
        <v>254</v>
      </c>
      <c r="C24" s="488"/>
      <c r="D24" s="247" t="s">
        <v>249</v>
      </c>
      <c r="E24" s="403">
        <v>12</v>
      </c>
      <c r="F24" s="290"/>
      <c r="G24" s="290"/>
      <c r="H24" s="412"/>
      <c r="I24" s="402"/>
      <c r="J24" s="402"/>
      <c r="K24" s="402"/>
      <c r="L24" s="402"/>
      <c r="M24" s="402"/>
      <c r="N24" s="402"/>
      <c r="O24" s="402"/>
      <c r="P24" s="416"/>
    </row>
    <row r="25" spans="1:16" hidden="1">
      <c r="A25" s="34"/>
      <c r="B25" s="415"/>
      <c r="C25" s="682"/>
      <c r="D25" s="682"/>
      <c r="E25" s="262"/>
      <c r="F25" s="290"/>
      <c r="G25" s="290"/>
      <c r="H25" s="412"/>
      <c r="I25" s="402"/>
      <c r="J25" s="402"/>
      <c r="K25" s="402"/>
      <c r="L25" s="402"/>
      <c r="M25" s="402"/>
      <c r="N25" s="402"/>
      <c r="O25" s="402"/>
      <c r="P25" s="416"/>
    </row>
    <row r="26" spans="1:16" hidden="1">
      <c r="A26" s="34"/>
      <c r="B26" s="415"/>
      <c r="C26" s="682"/>
      <c r="D26" s="682"/>
      <c r="E26" s="262"/>
      <c r="F26" s="290"/>
      <c r="G26" s="290"/>
      <c r="H26" s="412"/>
      <c r="I26" s="402"/>
      <c r="J26" s="402"/>
      <c r="K26" s="402"/>
      <c r="L26" s="402"/>
      <c r="M26" s="402"/>
      <c r="N26" s="402"/>
      <c r="O26" s="402"/>
      <c r="P26" s="416"/>
    </row>
    <row r="27" spans="1:16" hidden="1">
      <c r="A27" s="34"/>
      <c r="B27" s="415"/>
      <c r="C27" s="682"/>
      <c r="D27" s="682"/>
      <c r="E27" s="262"/>
      <c r="F27" s="290"/>
      <c r="G27" s="290"/>
      <c r="H27" s="412"/>
      <c r="I27" s="402"/>
      <c r="J27" s="402"/>
      <c r="K27" s="402"/>
      <c r="L27" s="402"/>
      <c r="M27" s="402"/>
      <c r="N27" s="402"/>
      <c r="O27" s="402"/>
      <c r="P27" s="416"/>
    </row>
    <row r="28" spans="1:16" ht="25.5" customHeight="1">
      <c r="A28" s="34"/>
      <c r="B28" s="717" t="s">
        <v>146</v>
      </c>
      <c r="C28" s="718"/>
      <c r="D28" s="718"/>
      <c r="E28" s="718"/>
      <c r="F28" s="718"/>
      <c r="G28" s="718"/>
      <c r="H28" s="718"/>
      <c r="I28" s="718"/>
      <c r="J28" s="718"/>
      <c r="K28" s="718"/>
      <c r="L28" s="718"/>
      <c r="M28" s="718"/>
      <c r="N28" s="718"/>
      <c r="O28" s="718"/>
      <c r="P28" s="719"/>
    </row>
    <row r="29" spans="1:16">
      <c r="A29" s="34"/>
      <c r="B29" s="415">
        <v>7</v>
      </c>
      <c r="C29" s="400" t="s">
        <v>147</v>
      </c>
      <c r="D29" s="247" t="s">
        <v>34</v>
      </c>
      <c r="E29" s="403">
        <v>12</v>
      </c>
      <c r="F29" s="290"/>
      <c r="G29" s="290"/>
      <c r="H29" s="412">
        <v>0</v>
      </c>
      <c r="I29" s="412">
        <v>0</v>
      </c>
      <c r="J29" s="412">
        <v>1</v>
      </c>
      <c r="K29" s="412">
        <v>0</v>
      </c>
      <c r="L29" s="412">
        <v>0</v>
      </c>
      <c r="M29" s="412">
        <v>0</v>
      </c>
      <c r="N29" s="412">
        <v>0</v>
      </c>
      <c r="O29" s="412">
        <v>0</v>
      </c>
      <c r="P29" s="416">
        <f t="shared" si="0"/>
        <v>1</v>
      </c>
    </row>
    <row r="30" spans="1:16" ht="28.5">
      <c r="A30" s="34"/>
      <c r="B30" s="415">
        <v>8</v>
      </c>
      <c r="C30" s="400" t="s">
        <v>148</v>
      </c>
      <c r="D30" s="247" t="s">
        <v>34</v>
      </c>
      <c r="E30" s="403">
        <v>12</v>
      </c>
      <c r="F30" s="290"/>
      <c r="G30" s="290"/>
      <c r="H30" s="412">
        <v>0</v>
      </c>
      <c r="I30" s="412">
        <v>0.11227103185635626</v>
      </c>
      <c r="J30" s="412">
        <v>0.56627140876632887</v>
      </c>
      <c r="K30" s="412">
        <v>0.32145755937731485</v>
      </c>
      <c r="L30" s="412">
        <v>0</v>
      </c>
      <c r="M30" s="412">
        <v>0</v>
      </c>
      <c r="N30" s="412">
        <v>0</v>
      </c>
      <c r="O30" s="412">
        <v>0</v>
      </c>
      <c r="P30" s="416">
        <f t="shared" si="0"/>
        <v>1</v>
      </c>
    </row>
    <row r="31" spans="1:16" ht="28.5">
      <c r="A31" s="34"/>
      <c r="B31" s="415">
        <v>9</v>
      </c>
      <c r="C31" s="400" t="s">
        <v>149</v>
      </c>
      <c r="D31" s="247" t="s">
        <v>34</v>
      </c>
      <c r="E31" s="403">
        <v>12</v>
      </c>
      <c r="F31" s="290"/>
      <c r="G31" s="290"/>
      <c r="H31" s="412">
        <v>0</v>
      </c>
      <c r="I31" s="412">
        <v>1</v>
      </c>
      <c r="J31" s="412">
        <v>0</v>
      </c>
      <c r="K31" s="412">
        <v>0</v>
      </c>
      <c r="L31" s="412">
        <v>0</v>
      </c>
      <c r="M31" s="412">
        <v>0</v>
      </c>
      <c r="N31" s="412">
        <v>0</v>
      </c>
      <c r="O31" s="412">
        <v>0</v>
      </c>
      <c r="P31" s="416">
        <f t="shared" si="0"/>
        <v>1</v>
      </c>
    </row>
    <row r="32" spans="1:16" ht="28.5">
      <c r="A32" s="34"/>
      <c r="B32" s="415">
        <v>10</v>
      </c>
      <c r="C32" s="400" t="s">
        <v>150</v>
      </c>
      <c r="D32" s="247" t="s">
        <v>34</v>
      </c>
      <c r="E32" s="403">
        <v>12</v>
      </c>
      <c r="F32" s="290"/>
      <c r="G32" s="290"/>
      <c r="H32" s="412">
        <v>0</v>
      </c>
      <c r="I32" s="412">
        <v>1</v>
      </c>
      <c r="J32" s="412">
        <v>0</v>
      </c>
      <c r="K32" s="412">
        <v>0</v>
      </c>
      <c r="L32" s="412">
        <v>0</v>
      </c>
      <c r="M32" s="412">
        <v>0</v>
      </c>
      <c r="N32" s="412">
        <v>0</v>
      </c>
      <c r="O32" s="412">
        <v>0</v>
      </c>
      <c r="P32" s="416">
        <f t="shared" si="0"/>
        <v>1</v>
      </c>
    </row>
    <row r="33" spans="1:16" ht="28.5">
      <c r="A33" s="34"/>
      <c r="B33" s="415">
        <v>11</v>
      </c>
      <c r="C33" s="400" t="s">
        <v>151</v>
      </c>
      <c r="D33" s="247" t="s">
        <v>34</v>
      </c>
      <c r="E33" s="403">
        <v>3</v>
      </c>
      <c r="F33" s="290"/>
      <c r="G33" s="290"/>
      <c r="H33" s="412">
        <v>0</v>
      </c>
      <c r="I33" s="412">
        <v>0</v>
      </c>
      <c r="J33" s="412">
        <v>0</v>
      </c>
      <c r="K33" s="412">
        <v>0</v>
      </c>
      <c r="L33" s="412">
        <v>0</v>
      </c>
      <c r="M33" s="412">
        <v>0</v>
      </c>
      <c r="N33" s="412">
        <v>0</v>
      </c>
      <c r="O33" s="412">
        <v>0</v>
      </c>
      <c r="P33" s="416">
        <f t="shared" si="0"/>
        <v>0</v>
      </c>
    </row>
    <row r="34" spans="1:16">
      <c r="A34" s="34"/>
      <c r="B34" s="417" t="s">
        <v>254</v>
      </c>
      <c r="C34" s="400"/>
      <c r="D34" s="247" t="s">
        <v>249</v>
      </c>
      <c r="E34" s="403">
        <v>12</v>
      </c>
      <c r="F34" s="290"/>
      <c r="G34" s="290"/>
      <c r="H34" s="402"/>
      <c r="I34" s="402"/>
      <c r="J34" s="402"/>
      <c r="K34" s="402"/>
      <c r="L34" s="402"/>
      <c r="M34" s="402"/>
      <c r="N34" s="402"/>
      <c r="O34" s="402"/>
      <c r="P34" s="416"/>
    </row>
    <row r="35" spans="1:16" hidden="1">
      <c r="A35" s="34"/>
      <c r="B35" s="415"/>
      <c r="C35" s="682"/>
      <c r="D35" s="682"/>
      <c r="E35" s="262"/>
      <c r="F35" s="290"/>
      <c r="G35" s="290"/>
      <c r="H35" s="402"/>
      <c r="I35" s="402"/>
      <c r="J35" s="402"/>
      <c r="K35" s="402"/>
      <c r="L35" s="402"/>
      <c r="M35" s="402"/>
      <c r="N35" s="402"/>
      <c r="O35" s="402"/>
      <c r="P35" s="416"/>
    </row>
    <row r="36" spans="1:16" hidden="1">
      <c r="A36" s="34"/>
      <c r="B36" s="415"/>
      <c r="C36" s="682"/>
      <c r="D36" s="682"/>
      <c r="E36" s="262"/>
      <c r="F36" s="290"/>
      <c r="G36" s="290"/>
      <c r="H36" s="402"/>
      <c r="I36" s="402"/>
      <c r="J36" s="402"/>
      <c r="K36" s="402"/>
      <c r="L36" s="402"/>
      <c r="M36" s="402"/>
      <c r="N36" s="402"/>
      <c r="O36" s="402"/>
      <c r="P36" s="416"/>
    </row>
    <row r="37" spans="1:16" hidden="1">
      <c r="A37" s="34"/>
      <c r="B37" s="415"/>
      <c r="C37" s="682"/>
      <c r="D37" s="682"/>
      <c r="E37" s="262"/>
      <c r="F37" s="290"/>
      <c r="G37" s="290"/>
      <c r="H37" s="402"/>
      <c r="I37" s="402"/>
      <c r="J37" s="402"/>
      <c r="K37" s="402"/>
      <c r="L37" s="402"/>
      <c r="M37" s="402"/>
      <c r="N37" s="402"/>
      <c r="O37" s="402"/>
      <c r="P37" s="416"/>
    </row>
    <row r="38" spans="1:16" ht="26.25" customHeight="1">
      <c r="A38" s="34"/>
      <c r="B38" s="717" t="s">
        <v>11</v>
      </c>
      <c r="C38" s="718"/>
      <c r="D38" s="718"/>
      <c r="E38" s="718"/>
      <c r="F38" s="718"/>
      <c r="G38" s="718"/>
      <c r="H38" s="718"/>
      <c r="I38" s="718"/>
      <c r="J38" s="718"/>
      <c r="K38" s="718"/>
      <c r="L38" s="718"/>
      <c r="M38" s="718"/>
      <c r="N38" s="718"/>
      <c r="O38" s="718"/>
      <c r="P38" s="719"/>
    </row>
    <row r="39" spans="1:16" ht="28.5">
      <c r="A39" s="34"/>
      <c r="B39" s="415">
        <v>12</v>
      </c>
      <c r="C39" s="400" t="s">
        <v>152</v>
      </c>
      <c r="D39" s="247" t="s">
        <v>34</v>
      </c>
      <c r="E39" s="403">
        <v>12</v>
      </c>
      <c r="F39" s="290"/>
      <c r="G39" s="290"/>
      <c r="H39" s="412">
        <v>0</v>
      </c>
      <c r="I39" s="412">
        <v>0</v>
      </c>
      <c r="J39" s="412">
        <v>0</v>
      </c>
      <c r="K39" s="412">
        <v>0</v>
      </c>
      <c r="L39" s="412">
        <v>0</v>
      </c>
      <c r="M39" s="412">
        <v>0</v>
      </c>
      <c r="N39" s="412">
        <v>0</v>
      </c>
      <c r="O39" s="412">
        <v>0</v>
      </c>
      <c r="P39" s="416">
        <f t="shared" si="0"/>
        <v>0</v>
      </c>
    </row>
    <row r="40" spans="1:16" ht="28.5">
      <c r="A40" s="34"/>
      <c r="B40" s="415">
        <v>13</v>
      </c>
      <c r="C40" s="400" t="s">
        <v>153</v>
      </c>
      <c r="D40" s="247" t="s">
        <v>34</v>
      </c>
      <c r="E40" s="403">
        <v>12</v>
      </c>
      <c r="F40" s="290"/>
      <c r="G40" s="290"/>
      <c r="H40" s="412">
        <v>0</v>
      </c>
      <c r="I40" s="412">
        <v>0</v>
      </c>
      <c r="J40" s="412">
        <v>0</v>
      </c>
      <c r="K40" s="412">
        <v>0</v>
      </c>
      <c r="L40" s="412">
        <v>0</v>
      </c>
      <c r="M40" s="412">
        <v>0</v>
      </c>
      <c r="N40" s="412">
        <v>0</v>
      </c>
      <c r="O40" s="412">
        <v>0</v>
      </c>
      <c r="P40" s="416">
        <f t="shared" si="0"/>
        <v>0</v>
      </c>
    </row>
    <row r="41" spans="1:16" ht="28.5">
      <c r="A41" s="34"/>
      <c r="B41" s="415">
        <v>14</v>
      </c>
      <c r="C41" s="400" t="s">
        <v>154</v>
      </c>
      <c r="D41" s="247" t="s">
        <v>34</v>
      </c>
      <c r="E41" s="403">
        <v>12</v>
      </c>
      <c r="F41" s="290"/>
      <c r="G41" s="290"/>
      <c r="H41" s="412">
        <v>0</v>
      </c>
      <c r="I41" s="412">
        <v>0</v>
      </c>
      <c r="J41" s="412">
        <v>0</v>
      </c>
      <c r="K41" s="412">
        <v>1</v>
      </c>
      <c r="L41" s="412">
        <v>0</v>
      </c>
      <c r="M41" s="412">
        <v>0</v>
      </c>
      <c r="N41" s="412">
        <v>0</v>
      </c>
      <c r="O41" s="412">
        <v>0</v>
      </c>
      <c r="P41" s="416">
        <f t="shared" si="0"/>
        <v>1</v>
      </c>
    </row>
    <row r="42" spans="1:16">
      <c r="A42" s="34"/>
      <c r="B42" s="417" t="s">
        <v>254</v>
      </c>
      <c r="C42" s="400"/>
      <c r="D42" s="247" t="s">
        <v>249</v>
      </c>
      <c r="E42" s="403">
        <v>12</v>
      </c>
      <c r="F42" s="290"/>
      <c r="G42" s="290"/>
      <c r="H42" s="402"/>
      <c r="I42" s="402"/>
      <c r="J42" s="402"/>
      <c r="K42" s="402"/>
      <c r="L42" s="402"/>
      <c r="M42" s="402"/>
      <c r="N42" s="402"/>
      <c r="O42" s="402"/>
      <c r="P42" s="416"/>
    </row>
    <row r="43" spans="1:16" hidden="1">
      <c r="A43" s="34"/>
      <c r="B43" s="415"/>
      <c r="C43" s="682"/>
      <c r="D43" s="682"/>
      <c r="E43" s="262"/>
      <c r="F43" s="290"/>
      <c r="G43" s="290"/>
      <c r="H43" s="402"/>
      <c r="I43" s="402"/>
      <c r="J43" s="402"/>
      <c r="K43" s="402"/>
      <c r="L43" s="402"/>
      <c r="M43" s="402"/>
      <c r="N43" s="402"/>
      <c r="O43" s="402"/>
      <c r="P43" s="416"/>
    </row>
    <row r="44" spans="1:16" hidden="1">
      <c r="A44" s="34"/>
      <c r="B44" s="415"/>
      <c r="C44" s="682"/>
      <c r="D44" s="682"/>
      <c r="E44" s="262"/>
      <c r="F44" s="290"/>
      <c r="G44" s="290"/>
      <c r="H44" s="402"/>
      <c r="I44" s="402"/>
      <c r="J44" s="402"/>
      <c r="K44" s="402"/>
      <c r="L44" s="402"/>
      <c r="M44" s="402"/>
      <c r="N44" s="402"/>
      <c r="O44" s="402"/>
      <c r="P44" s="416"/>
    </row>
    <row r="45" spans="1:16" hidden="1">
      <c r="A45" s="34"/>
      <c r="B45" s="415"/>
      <c r="C45" s="682"/>
      <c r="D45" s="682"/>
      <c r="E45" s="262"/>
      <c r="F45" s="290"/>
      <c r="G45" s="290"/>
      <c r="H45" s="402"/>
      <c r="I45" s="402"/>
      <c r="J45" s="402"/>
      <c r="K45" s="402"/>
      <c r="L45" s="402"/>
      <c r="M45" s="402"/>
      <c r="N45" s="402"/>
      <c r="O45" s="402"/>
      <c r="P45" s="416"/>
    </row>
    <row r="46" spans="1:16" ht="24" customHeight="1">
      <c r="A46" s="34"/>
      <c r="B46" s="717" t="s">
        <v>155</v>
      </c>
      <c r="C46" s="718"/>
      <c r="D46" s="718"/>
      <c r="E46" s="718"/>
      <c r="F46" s="718"/>
      <c r="G46" s="718"/>
      <c r="H46" s="718"/>
      <c r="I46" s="718"/>
      <c r="J46" s="718"/>
      <c r="K46" s="718"/>
      <c r="L46" s="718"/>
      <c r="M46" s="718"/>
      <c r="N46" s="718"/>
      <c r="O46" s="718"/>
      <c r="P46" s="719"/>
    </row>
    <row r="47" spans="1:16">
      <c r="A47" s="34"/>
      <c r="B47" s="415">
        <v>15</v>
      </c>
      <c r="C47" s="400" t="s">
        <v>156</v>
      </c>
      <c r="D47" s="247" t="s">
        <v>34</v>
      </c>
      <c r="E47" s="403">
        <v>12</v>
      </c>
      <c r="F47" s="290"/>
      <c r="G47" s="290"/>
      <c r="H47" s="412">
        <v>0</v>
      </c>
      <c r="I47" s="412">
        <v>0</v>
      </c>
      <c r="J47" s="412">
        <v>0</v>
      </c>
      <c r="K47" s="412">
        <v>0</v>
      </c>
      <c r="L47" s="412">
        <v>0</v>
      </c>
      <c r="M47" s="412">
        <v>0</v>
      </c>
      <c r="N47" s="412">
        <v>0</v>
      </c>
      <c r="O47" s="412">
        <v>0</v>
      </c>
      <c r="P47" s="416">
        <f t="shared" si="0"/>
        <v>0</v>
      </c>
    </row>
    <row r="48" spans="1:16">
      <c r="A48" s="34"/>
      <c r="B48" s="417" t="s">
        <v>254</v>
      </c>
      <c r="C48" s="400"/>
      <c r="D48" s="247" t="s">
        <v>249</v>
      </c>
      <c r="E48" s="403">
        <v>12</v>
      </c>
      <c r="F48" s="290"/>
      <c r="G48" s="290"/>
      <c r="H48" s="412"/>
      <c r="I48" s="402"/>
      <c r="J48" s="402"/>
      <c r="K48" s="402"/>
      <c r="L48" s="402"/>
      <c r="M48" s="402"/>
      <c r="N48" s="402"/>
      <c r="O48" s="402"/>
      <c r="P48" s="416">
        <f t="shared" si="0"/>
        <v>0</v>
      </c>
    </row>
    <row r="49" spans="1:16" hidden="1">
      <c r="A49" s="34"/>
      <c r="B49" s="415"/>
      <c r="C49" s="682"/>
      <c r="D49" s="682"/>
      <c r="E49" s="262"/>
      <c r="F49" s="290"/>
      <c r="G49" s="290"/>
      <c r="H49" s="412"/>
      <c r="I49" s="402"/>
      <c r="J49" s="402"/>
      <c r="K49" s="402"/>
      <c r="L49" s="402"/>
      <c r="M49" s="402"/>
      <c r="N49" s="402"/>
      <c r="O49" s="402"/>
      <c r="P49" s="416">
        <f t="shared" si="0"/>
        <v>0</v>
      </c>
    </row>
    <row r="50" spans="1:16" hidden="1">
      <c r="A50" s="34"/>
      <c r="B50" s="415"/>
      <c r="C50" s="682"/>
      <c r="D50" s="682"/>
      <c r="E50" s="262"/>
      <c r="F50" s="290"/>
      <c r="G50" s="290"/>
      <c r="H50" s="412"/>
      <c r="I50" s="402"/>
      <c r="J50" s="402"/>
      <c r="K50" s="402"/>
      <c r="L50" s="402"/>
      <c r="M50" s="402"/>
      <c r="N50" s="402"/>
      <c r="O50" s="402"/>
      <c r="P50" s="416"/>
    </row>
    <row r="51" spans="1:16" hidden="1">
      <c r="A51" s="34"/>
      <c r="B51" s="415"/>
      <c r="C51" s="682"/>
      <c r="D51" s="682"/>
      <c r="E51" s="262"/>
      <c r="F51" s="290"/>
      <c r="G51" s="290"/>
      <c r="H51" s="412"/>
      <c r="I51" s="402"/>
      <c r="J51" s="402"/>
      <c r="K51" s="402"/>
      <c r="L51" s="402"/>
      <c r="M51" s="402"/>
      <c r="N51" s="402"/>
      <c r="O51" s="402"/>
      <c r="P51" s="416">
        <f t="shared" si="0"/>
        <v>0</v>
      </c>
    </row>
    <row r="52" spans="1:16" ht="21" customHeight="1">
      <c r="A52" s="33"/>
      <c r="B52" s="717" t="s">
        <v>157</v>
      </c>
      <c r="C52" s="718"/>
      <c r="D52" s="718"/>
      <c r="E52" s="718"/>
      <c r="F52" s="718"/>
      <c r="G52" s="718"/>
      <c r="H52" s="718"/>
      <c r="I52" s="718"/>
      <c r="J52" s="718"/>
      <c r="K52" s="718"/>
      <c r="L52" s="718"/>
      <c r="M52" s="718"/>
      <c r="N52" s="718"/>
      <c r="O52" s="718"/>
      <c r="P52" s="719"/>
    </row>
    <row r="53" spans="1:16">
      <c r="A53" s="34"/>
      <c r="B53" s="415">
        <v>16</v>
      </c>
      <c r="C53" s="400" t="s">
        <v>158</v>
      </c>
      <c r="D53" s="247" t="s">
        <v>34</v>
      </c>
      <c r="E53" s="403">
        <v>12</v>
      </c>
      <c r="F53" s="290">
        <v>0</v>
      </c>
      <c r="G53" s="290">
        <v>0</v>
      </c>
      <c r="H53" s="412">
        <v>0</v>
      </c>
      <c r="I53" s="412">
        <v>0</v>
      </c>
      <c r="J53" s="412">
        <v>0</v>
      </c>
      <c r="K53" s="412">
        <v>0</v>
      </c>
      <c r="L53" s="412">
        <v>0</v>
      </c>
      <c r="M53" s="412">
        <v>0</v>
      </c>
      <c r="N53" s="412">
        <v>0</v>
      </c>
      <c r="O53" s="412">
        <v>0</v>
      </c>
      <c r="P53" s="416">
        <f t="shared" si="0"/>
        <v>0</v>
      </c>
    </row>
    <row r="54" spans="1:16">
      <c r="A54" s="34"/>
      <c r="B54" s="415">
        <v>17</v>
      </c>
      <c r="C54" s="400" t="s">
        <v>159</v>
      </c>
      <c r="D54" s="247" t="s">
        <v>34</v>
      </c>
      <c r="E54" s="403">
        <v>12</v>
      </c>
      <c r="F54" s="290">
        <v>0</v>
      </c>
      <c r="G54" s="290">
        <v>0</v>
      </c>
      <c r="H54" s="412">
        <v>0</v>
      </c>
      <c r="I54" s="412">
        <v>0</v>
      </c>
      <c r="J54" s="412">
        <v>0</v>
      </c>
      <c r="K54" s="412">
        <v>0</v>
      </c>
      <c r="L54" s="412">
        <v>0</v>
      </c>
      <c r="M54" s="412">
        <v>0</v>
      </c>
      <c r="N54" s="412">
        <v>0</v>
      </c>
      <c r="O54" s="412">
        <v>0</v>
      </c>
      <c r="P54" s="416">
        <f t="shared" si="0"/>
        <v>0</v>
      </c>
    </row>
    <row r="55" spans="1:16">
      <c r="A55" s="34"/>
      <c r="B55" s="415">
        <v>18</v>
      </c>
      <c r="C55" s="400" t="s">
        <v>160</v>
      </c>
      <c r="D55" s="247" t="s">
        <v>34</v>
      </c>
      <c r="E55" s="403">
        <v>12</v>
      </c>
      <c r="F55" s="290">
        <v>0</v>
      </c>
      <c r="G55" s="290">
        <v>0</v>
      </c>
      <c r="H55" s="412">
        <v>0</v>
      </c>
      <c r="I55" s="412">
        <v>0</v>
      </c>
      <c r="J55" s="412">
        <v>0</v>
      </c>
      <c r="K55" s="412">
        <v>0</v>
      </c>
      <c r="L55" s="412">
        <v>0</v>
      </c>
      <c r="M55" s="412">
        <v>0</v>
      </c>
      <c r="N55" s="412">
        <v>0</v>
      </c>
      <c r="O55" s="412">
        <v>0</v>
      </c>
      <c r="P55" s="416">
        <f t="shared" si="0"/>
        <v>0</v>
      </c>
    </row>
    <row r="56" spans="1:16">
      <c r="A56" s="34"/>
      <c r="B56" s="415">
        <v>19</v>
      </c>
      <c r="C56" s="400" t="s">
        <v>161</v>
      </c>
      <c r="D56" s="247" t="s">
        <v>34</v>
      </c>
      <c r="E56" s="403">
        <v>12</v>
      </c>
      <c r="F56" s="290">
        <v>0</v>
      </c>
      <c r="G56" s="290">
        <v>0</v>
      </c>
      <c r="H56" s="412">
        <v>0</v>
      </c>
      <c r="I56" s="412">
        <v>0</v>
      </c>
      <c r="J56" s="412">
        <v>0</v>
      </c>
      <c r="K56" s="412">
        <v>0</v>
      </c>
      <c r="L56" s="412">
        <v>0</v>
      </c>
      <c r="M56" s="412">
        <v>0</v>
      </c>
      <c r="N56" s="412">
        <v>0</v>
      </c>
      <c r="O56" s="412">
        <v>0</v>
      </c>
      <c r="P56" s="416">
        <f t="shared" si="0"/>
        <v>0</v>
      </c>
    </row>
    <row r="57" spans="1:16">
      <c r="A57" s="34"/>
      <c r="B57" s="417" t="s">
        <v>254</v>
      </c>
      <c r="C57" s="400"/>
      <c r="D57" s="247" t="s">
        <v>249</v>
      </c>
      <c r="E57" s="403">
        <v>12</v>
      </c>
      <c r="F57" s="290"/>
      <c r="G57" s="290"/>
      <c r="H57" s="402"/>
      <c r="I57" s="402"/>
      <c r="J57" s="402"/>
      <c r="K57" s="402"/>
      <c r="L57" s="402"/>
      <c r="M57" s="402"/>
      <c r="N57" s="402"/>
      <c r="O57" s="402"/>
      <c r="P57" s="416">
        <f t="shared" si="0"/>
        <v>0</v>
      </c>
    </row>
    <row r="58" spans="1:16" hidden="1">
      <c r="A58" s="34"/>
      <c r="B58" s="417"/>
      <c r="C58" s="682"/>
      <c r="D58" s="682"/>
      <c r="E58" s="262"/>
      <c r="F58" s="290"/>
      <c r="G58" s="290"/>
      <c r="H58" s="402"/>
      <c r="I58" s="402"/>
      <c r="J58" s="402"/>
      <c r="K58" s="402"/>
      <c r="L58" s="402"/>
      <c r="M58" s="402"/>
      <c r="N58" s="402"/>
      <c r="O58" s="402"/>
      <c r="P58" s="416"/>
    </row>
    <row r="59" spans="1:16" hidden="1">
      <c r="A59" s="34"/>
      <c r="B59" s="417"/>
      <c r="C59" s="682"/>
      <c r="D59" s="682"/>
      <c r="E59" s="262"/>
      <c r="F59" s="290"/>
      <c r="G59" s="290"/>
      <c r="H59" s="402"/>
      <c r="I59" s="402"/>
      <c r="J59" s="402"/>
      <c r="K59" s="402"/>
      <c r="L59" s="402"/>
      <c r="M59" s="402"/>
      <c r="N59" s="402"/>
      <c r="O59" s="402"/>
      <c r="P59" s="416"/>
    </row>
    <row r="60" spans="1:16" hidden="1">
      <c r="A60" s="33"/>
      <c r="B60" s="418"/>
      <c r="C60" s="682"/>
      <c r="D60" s="682"/>
      <c r="E60" s="262"/>
      <c r="F60" s="290"/>
      <c r="G60" s="290"/>
      <c r="H60" s="406"/>
      <c r="I60" s="406"/>
      <c r="J60" s="406"/>
      <c r="K60" s="406"/>
      <c r="L60" s="406"/>
      <c r="M60" s="406"/>
      <c r="N60" s="406"/>
      <c r="O60" s="406"/>
      <c r="P60" s="416"/>
    </row>
    <row r="61" spans="1:16" ht="27" customHeight="1">
      <c r="B61" s="704" t="s">
        <v>162</v>
      </c>
      <c r="C61" s="705"/>
      <c r="D61" s="705"/>
      <c r="E61" s="705"/>
      <c r="F61" s="705"/>
      <c r="G61" s="705"/>
      <c r="H61" s="705"/>
      <c r="I61" s="705"/>
      <c r="J61" s="705"/>
      <c r="K61" s="705"/>
      <c r="L61" s="705"/>
      <c r="M61" s="705"/>
      <c r="N61" s="705"/>
      <c r="O61" s="705"/>
      <c r="P61" s="706"/>
    </row>
    <row r="62" spans="1:16" ht="16.5">
      <c r="B62" s="419"/>
      <c r="C62" s="400"/>
      <c r="D62" s="403"/>
      <c r="E62" s="403"/>
      <c r="F62" s="399"/>
      <c r="G62" s="399"/>
      <c r="H62" s="399"/>
      <c r="I62" s="399"/>
      <c r="J62" s="399"/>
      <c r="K62" s="399"/>
      <c r="L62" s="399"/>
      <c r="M62" s="399"/>
      <c r="N62" s="399"/>
      <c r="O62" s="399"/>
      <c r="P62" s="420"/>
    </row>
    <row r="63" spans="1:16" ht="25.5" customHeight="1">
      <c r="A63" s="34"/>
      <c r="B63" s="717" t="s">
        <v>163</v>
      </c>
      <c r="C63" s="718"/>
      <c r="D63" s="718"/>
      <c r="E63" s="718"/>
      <c r="F63" s="718"/>
      <c r="G63" s="718"/>
      <c r="H63" s="718"/>
      <c r="I63" s="718"/>
      <c r="J63" s="718"/>
      <c r="K63" s="718"/>
      <c r="L63" s="718"/>
      <c r="M63" s="718"/>
      <c r="N63" s="718"/>
      <c r="O63" s="718"/>
      <c r="P63" s="719"/>
    </row>
    <row r="64" spans="1:16">
      <c r="A64" s="34"/>
      <c r="B64" s="415">
        <v>21</v>
      </c>
      <c r="C64" s="400" t="s">
        <v>164</v>
      </c>
      <c r="D64" s="247" t="s">
        <v>34</v>
      </c>
      <c r="E64" s="403">
        <v>12</v>
      </c>
      <c r="F64" s="290"/>
      <c r="G64" s="290"/>
      <c r="H64" s="412">
        <v>1</v>
      </c>
      <c r="I64" s="412">
        <v>0</v>
      </c>
      <c r="J64" s="412">
        <v>0</v>
      </c>
      <c r="K64" s="412">
        <v>0</v>
      </c>
      <c r="L64" s="412">
        <v>0</v>
      </c>
      <c r="M64" s="412">
        <v>0</v>
      </c>
      <c r="N64" s="412">
        <v>0</v>
      </c>
      <c r="O64" s="412">
        <v>0</v>
      </c>
      <c r="P64" s="416">
        <f t="shared" si="0"/>
        <v>1</v>
      </c>
    </row>
    <row r="65" spans="1:16" ht="28.5">
      <c r="A65" s="34"/>
      <c r="B65" s="415">
        <v>22</v>
      </c>
      <c r="C65" s="400" t="s">
        <v>165</v>
      </c>
      <c r="D65" s="247" t="s">
        <v>34</v>
      </c>
      <c r="E65" s="403">
        <v>12</v>
      </c>
      <c r="F65" s="290"/>
      <c r="G65" s="290"/>
      <c r="H65" s="412">
        <v>1</v>
      </c>
      <c r="I65" s="412">
        <v>0</v>
      </c>
      <c r="J65" s="412">
        <v>0</v>
      </c>
      <c r="K65" s="412">
        <v>0</v>
      </c>
      <c r="L65" s="412">
        <v>0</v>
      </c>
      <c r="M65" s="412">
        <v>0</v>
      </c>
      <c r="N65" s="412">
        <v>0</v>
      </c>
      <c r="O65" s="412">
        <v>0</v>
      </c>
      <c r="P65" s="416">
        <f t="shared" si="0"/>
        <v>1</v>
      </c>
    </row>
    <row r="66" spans="1:16">
      <c r="A66" s="34"/>
      <c r="B66" s="415">
        <v>23</v>
      </c>
      <c r="C66" s="400" t="s">
        <v>166</v>
      </c>
      <c r="D66" s="247" t="s">
        <v>34</v>
      </c>
      <c r="E66" s="403">
        <v>12</v>
      </c>
      <c r="F66" s="290">
        <v>0</v>
      </c>
      <c r="G66" s="290">
        <v>0</v>
      </c>
      <c r="H66" s="412">
        <v>1</v>
      </c>
      <c r="I66" s="412">
        <v>0</v>
      </c>
      <c r="J66" s="412">
        <v>0</v>
      </c>
      <c r="K66" s="412">
        <v>0</v>
      </c>
      <c r="L66" s="412">
        <v>0</v>
      </c>
      <c r="M66" s="412">
        <v>0</v>
      </c>
      <c r="N66" s="412">
        <v>0</v>
      </c>
      <c r="O66" s="412">
        <v>0</v>
      </c>
      <c r="P66" s="416">
        <f t="shared" si="0"/>
        <v>1</v>
      </c>
    </row>
    <row r="67" spans="1:16">
      <c r="A67" s="34"/>
      <c r="B67" s="415">
        <v>24</v>
      </c>
      <c r="C67" s="400" t="s">
        <v>167</v>
      </c>
      <c r="D67" s="247" t="s">
        <v>34</v>
      </c>
      <c r="E67" s="403">
        <v>12</v>
      </c>
      <c r="F67" s="290">
        <v>0</v>
      </c>
      <c r="G67" s="290">
        <v>0</v>
      </c>
      <c r="H67" s="412">
        <v>1</v>
      </c>
      <c r="I67" s="412">
        <v>0</v>
      </c>
      <c r="J67" s="412">
        <v>0</v>
      </c>
      <c r="K67" s="412">
        <v>0</v>
      </c>
      <c r="L67" s="412">
        <v>0</v>
      </c>
      <c r="M67" s="412">
        <v>0</v>
      </c>
      <c r="N67" s="412">
        <v>0</v>
      </c>
      <c r="O67" s="412">
        <v>0</v>
      </c>
      <c r="P67" s="416">
        <f t="shared" si="0"/>
        <v>1</v>
      </c>
    </row>
    <row r="68" spans="1:16">
      <c r="A68" s="34"/>
      <c r="B68" s="417" t="s">
        <v>254</v>
      </c>
      <c r="C68" s="400"/>
      <c r="D68" s="247" t="s">
        <v>249</v>
      </c>
      <c r="E68" s="403">
        <v>12</v>
      </c>
      <c r="F68" s="290"/>
      <c r="G68" s="290"/>
      <c r="H68" s="412"/>
      <c r="I68" s="402"/>
      <c r="J68" s="402"/>
      <c r="K68" s="402"/>
      <c r="L68" s="402"/>
      <c r="M68" s="402"/>
      <c r="N68" s="402"/>
      <c r="O68" s="402"/>
      <c r="P68" s="416"/>
    </row>
    <row r="69" spans="1:16" hidden="1">
      <c r="A69" s="34"/>
      <c r="B69" s="415"/>
      <c r="C69" s="682"/>
      <c r="D69" s="682"/>
      <c r="E69" s="262"/>
      <c r="F69" s="290"/>
      <c r="G69" s="290"/>
      <c r="H69" s="412"/>
      <c r="I69" s="402"/>
      <c r="J69" s="402"/>
      <c r="K69" s="402"/>
      <c r="L69" s="402"/>
      <c r="M69" s="402"/>
      <c r="N69" s="402"/>
      <c r="O69" s="402"/>
      <c r="P69" s="416"/>
    </row>
    <row r="70" spans="1:16" hidden="1">
      <c r="A70" s="34"/>
      <c r="B70" s="415"/>
      <c r="C70" s="682"/>
      <c r="D70" s="682"/>
      <c r="E70" s="262"/>
      <c r="F70" s="290"/>
      <c r="G70" s="290"/>
      <c r="H70" s="412"/>
      <c r="I70" s="402"/>
      <c r="J70" s="402"/>
      <c r="K70" s="402"/>
      <c r="L70" s="402"/>
      <c r="M70" s="402"/>
      <c r="N70" s="402"/>
      <c r="O70" s="402"/>
      <c r="P70" s="416"/>
    </row>
    <row r="71" spans="1:16" hidden="1">
      <c r="A71" s="34"/>
      <c r="B71" s="415"/>
      <c r="C71" s="682"/>
      <c r="D71" s="682"/>
      <c r="E71" s="262"/>
      <c r="F71" s="290"/>
      <c r="G71" s="290"/>
      <c r="H71" s="402"/>
      <c r="I71" s="402"/>
      <c r="J71" s="402"/>
      <c r="K71" s="402"/>
      <c r="L71" s="402"/>
      <c r="M71" s="402"/>
      <c r="N71" s="402"/>
      <c r="O71" s="402"/>
      <c r="P71" s="416"/>
    </row>
    <row r="72" spans="1:16" ht="28.5" customHeight="1">
      <c r="A72" s="34"/>
      <c r="B72" s="717" t="s">
        <v>168</v>
      </c>
      <c r="C72" s="718"/>
      <c r="D72" s="718"/>
      <c r="E72" s="718"/>
      <c r="F72" s="718"/>
      <c r="G72" s="718"/>
      <c r="H72" s="718"/>
      <c r="I72" s="718"/>
      <c r="J72" s="718"/>
      <c r="K72" s="718"/>
      <c r="L72" s="718"/>
      <c r="M72" s="718"/>
      <c r="N72" s="718"/>
      <c r="O72" s="718"/>
      <c r="P72" s="719"/>
    </row>
    <row r="73" spans="1:16">
      <c r="A73" s="34"/>
      <c r="B73" s="415">
        <v>25</v>
      </c>
      <c r="C73" s="400" t="s">
        <v>169</v>
      </c>
      <c r="D73" s="247" t="s">
        <v>34</v>
      </c>
      <c r="E73" s="403">
        <v>12</v>
      </c>
      <c r="F73" s="290">
        <v>0</v>
      </c>
      <c r="G73" s="290">
        <v>0</v>
      </c>
      <c r="H73" s="412">
        <v>1</v>
      </c>
      <c r="I73" s="412">
        <v>0</v>
      </c>
      <c r="J73" s="412">
        <v>0</v>
      </c>
      <c r="K73" s="412">
        <v>0</v>
      </c>
      <c r="L73" s="412">
        <v>0</v>
      </c>
      <c r="M73" s="412">
        <v>0</v>
      </c>
      <c r="N73" s="412">
        <v>0</v>
      </c>
      <c r="O73" s="412">
        <v>0</v>
      </c>
      <c r="P73" s="416">
        <f t="shared" si="0"/>
        <v>1</v>
      </c>
    </row>
    <row r="74" spans="1:16">
      <c r="A74" s="34"/>
      <c r="B74" s="415">
        <v>26</v>
      </c>
      <c r="C74" s="400" t="s">
        <v>170</v>
      </c>
      <c r="D74" s="247" t="s">
        <v>34</v>
      </c>
      <c r="E74" s="403">
        <v>12</v>
      </c>
      <c r="F74" s="290">
        <v>0</v>
      </c>
      <c r="G74" s="290">
        <v>0</v>
      </c>
      <c r="H74" s="412">
        <v>1</v>
      </c>
      <c r="I74" s="412">
        <v>0</v>
      </c>
      <c r="J74" s="412">
        <v>0</v>
      </c>
      <c r="K74" s="412">
        <v>0</v>
      </c>
      <c r="L74" s="412">
        <v>0</v>
      </c>
      <c r="M74" s="412">
        <v>0</v>
      </c>
      <c r="N74" s="412">
        <v>0</v>
      </c>
      <c r="O74" s="412">
        <v>0</v>
      </c>
      <c r="P74" s="416">
        <f t="shared" si="0"/>
        <v>1</v>
      </c>
    </row>
    <row r="75" spans="1:16" ht="28.5">
      <c r="A75" s="34"/>
      <c r="B75" s="415">
        <v>27</v>
      </c>
      <c r="C75" s="400" t="s">
        <v>171</v>
      </c>
      <c r="D75" s="247" t="s">
        <v>34</v>
      </c>
      <c r="E75" s="403">
        <v>12</v>
      </c>
      <c r="F75" s="290">
        <v>0</v>
      </c>
      <c r="G75" s="290">
        <v>0</v>
      </c>
      <c r="H75" s="412">
        <v>1</v>
      </c>
      <c r="I75" s="412">
        <v>0</v>
      </c>
      <c r="J75" s="412">
        <v>0</v>
      </c>
      <c r="K75" s="412">
        <v>0</v>
      </c>
      <c r="L75" s="412">
        <v>0</v>
      </c>
      <c r="M75" s="412">
        <v>0</v>
      </c>
      <c r="N75" s="412">
        <v>0</v>
      </c>
      <c r="O75" s="412">
        <v>0</v>
      </c>
      <c r="P75" s="416">
        <f t="shared" si="0"/>
        <v>1</v>
      </c>
    </row>
    <row r="76" spans="1:16" ht="28.5">
      <c r="A76" s="34"/>
      <c r="B76" s="415">
        <v>28</v>
      </c>
      <c r="C76" s="400" t="s">
        <v>172</v>
      </c>
      <c r="D76" s="247" t="s">
        <v>34</v>
      </c>
      <c r="E76" s="403">
        <v>12</v>
      </c>
      <c r="F76" s="290">
        <v>0</v>
      </c>
      <c r="G76" s="290">
        <v>0</v>
      </c>
      <c r="H76" s="412">
        <v>1</v>
      </c>
      <c r="I76" s="412">
        <v>0</v>
      </c>
      <c r="J76" s="412">
        <v>0</v>
      </c>
      <c r="K76" s="412">
        <v>0</v>
      </c>
      <c r="L76" s="412">
        <v>0</v>
      </c>
      <c r="M76" s="412">
        <v>0</v>
      </c>
      <c r="N76" s="412">
        <v>0</v>
      </c>
      <c r="O76" s="412">
        <v>0</v>
      </c>
      <c r="P76" s="416">
        <f t="shared" si="0"/>
        <v>1</v>
      </c>
    </row>
    <row r="77" spans="1:16" ht="28.5">
      <c r="A77" s="34"/>
      <c r="B77" s="415">
        <v>29</v>
      </c>
      <c r="C77" s="400" t="s">
        <v>173</v>
      </c>
      <c r="D77" s="247" t="s">
        <v>34</v>
      </c>
      <c r="E77" s="403">
        <v>3</v>
      </c>
      <c r="F77" s="290">
        <v>0</v>
      </c>
      <c r="G77" s="290">
        <v>0</v>
      </c>
      <c r="H77" s="412">
        <v>1</v>
      </c>
      <c r="I77" s="412">
        <v>0</v>
      </c>
      <c r="J77" s="412">
        <v>0</v>
      </c>
      <c r="K77" s="412">
        <v>0</v>
      </c>
      <c r="L77" s="412">
        <v>0</v>
      </c>
      <c r="M77" s="412">
        <v>0</v>
      </c>
      <c r="N77" s="412">
        <v>0</v>
      </c>
      <c r="O77" s="412">
        <v>0</v>
      </c>
      <c r="P77" s="416">
        <f t="shared" si="0"/>
        <v>1</v>
      </c>
    </row>
    <row r="78" spans="1:16" ht="28.5">
      <c r="A78" s="34"/>
      <c r="B78" s="415">
        <v>30</v>
      </c>
      <c r="C78" s="400" t="s">
        <v>174</v>
      </c>
      <c r="D78" s="247" t="s">
        <v>34</v>
      </c>
      <c r="E78" s="403">
        <v>12</v>
      </c>
      <c r="F78" s="290">
        <v>0</v>
      </c>
      <c r="G78" s="290">
        <v>0</v>
      </c>
      <c r="H78" s="412">
        <v>1</v>
      </c>
      <c r="I78" s="412">
        <v>0</v>
      </c>
      <c r="J78" s="412">
        <v>0</v>
      </c>
      <c r="K78" s="412">
        <v>0</v>
      </c>
      <c r="L78" s="412">
        <v>0</v>
      </c>
      <c r="M78" s="412">
        <v>0</v>
      </c>
      <c r="N78" s="412">
        <v>0</v>
      </c>
      <c r="O78" s="412">
        <v>0</v>
      </c>
      <c r="P78" s="416">
        <f t="shared" si="0"/>
        <v>1</v>
      </c>
    </row>
    <row r="79" spans="1:16" ht="28.5">
      <c r="A79" s="34"/>
      <c r="B79" s="415">
        <v>31</v>
      </c>
      <c r="C79" s="400" t="s">
        <v>175</v>
      </c>
      <c r="D79" s="247" t="s">
        <v>34</v>
      </c>
      <c r="E79" s="403">
        <v>12</v>
      </c>
      <c r="F79" s="290">
        <v>0</v>
      </c>
      <c r="G79" s="290">
        <v>0</v>
      </c>
      <c r="H79" s="412">
        <v>1</v>
      </c>
      <c r="I79" s="412">
        <v>0</v>
      </c>
      <c r="J79" s="412">
        <v>0</v>
      </c>
      <c r="K79" s="412">
        <v>0</v>
      </c>
      <c r="L79" s="412">
        <v>0</v>
      </c>
      <c r="M79" s="412">
        <v>0</v>
      </c>
      <c r="N79" s="412">
        <v>0</v>
      </c>
      <c r="O79" s="412">
        <v>0</v>
      </c>
      <c r="P79" s="416">
        <f t="shared" si="0"/>
        <v>1</v>
      </c>
    </row>
    <row r="80" spans="1:16">
      <c r="A80" s="34"/>
      <c r="B80" s="415">
        <v>32</v>
      </c>
      <c r="C80" s="400" t="s">
        <v>176</v>
      </c>
      <c r="D80" s="247" t="s">
        <v>34</v>
      </c>
      <c r="E80" s="403">
        <v>12</v>
      </c>
      <c r="F80" s="290">
        <v>0</v>
      </c>
      <c r="G80" s="290">
        <v>0</v>
      </c>
      <c r="H80" s="412">
        <v>1</v>
      </c>
      <c r="I80" s="412">
        <v>0</v>
      </c>
      <c r="J80" s="412">
        <v>0</v>
      </c>
      <c r="K80" s="412">
        <v>0</v>
      </c>
      <c r="L80" s="412">
        <v>0</v>
      </c>
      <c r="M80" s="412">
        <v>0</v>
      </c>
      <c r="N80" s="412">
        <v>0</v>
      </c>
      <c r="O80" s="412">
        <v>0</v>
      </c>
      <c r="P80" s="416">
        <f t="shared" si="0"/>
        <v>1</v>
      </c>
    </row>
    <row r="81" spans="1:16">
      <c r="A81" s="34"/>
      <c r="B81" s="417" t="s">
        <v>254</v>
      </c>
      <c r="C81" s="400"/>
      <c r="D81" s="247" t="s">
        <v>249</v>
      </c>
      <c r="E81" s="403">
        <v>12</v>
      </c>
      <c r="F81" s="290"/>
      <c r="G81" s="290"/>
      <c r="H81" s="402"/>
      <c r="I81" s="402"/>
      <c r="J81" s="402"/>
      <c r="K81" s="402"/>
      <c r="L81" s="402"/>
      <c r="M81" s="402"/>
      <c r="N81" s="402"/>
      <c r="O81" s="402"/>
      <c r="P81" s="416"/>
    </row>
    <row r="82" spans="1:16" hidden="1">
      <c r="A82" s="34"/>
      <c r="B82" s="415"/>
      <c r="C82" s="682"/>
      <c r="D82" s="682"/>
      <c r="E82" s="262"/>
      <c r="F82" s="290"/>
      <c r="G82" s="290"/>
      <c r="H82" s="402"/>
      <c r="I82" s="402"/>
      <c r="J82" s="402"/>
      <c r="K82" s="402"/>
      <c r="L82" s="402"/>
      <c r="M82" s="402"/>
      <c r="N82" s="402"/>
      <c r="O82" s="402"/>
      <c r="P82" s="416"/>
    </row>
    <row r="83" spans="1:16" hidden="1">
      <c r="A83" s="34"/>
      <c r="B83" s="415"/>
      <c r="C83" s="682"/>
      <c r="D83" s="682"/>
      <c r="E83" s="262"/>
      <c r="F83" s="290"/>
      <c r="G83" s="290"/>
      <c r="H83" s="402"/>
      <c r="I83" s="402"/>
      <c r="J83" s="402"/>
      <c r="K83" s="402"/>
      <c r="L83" s="402"/>
      <c r="M83" s="402"/>
      <c r="N83" s="402"/>
      <c r="O83" s="402"/>
      <c r="P83" s="416"/>
    </row>
    <row r="84" spans="1:16" hidden="1">
      <c r="A84" s="34"/>
      <c r="B84" s="415"/>
      <c r="C84" s="682"/>
      <c r="D84" s="682"/>
      <c r="E84" s="262"/>
      <c r="F84" s="290"/>
      <c r="G84" s="290"/>
      <c r="H84" s="402"/>
      <c r="I84" s="402"/>
      <c r="J84" s="402"/>
      <c r="K84" s="402"/>
      <c r="L84" s="402"/>
      <c r="M84" s="402"/>
      <c r="N84" s="402"/>
      <c r="O84" s="402"/>
      <c r="P84" s="416"/>
    </row>
    <row r="85" spans="1:16" ht="25.5" customHeight="1">
      <c r="A85" s="34"/>
      <c r="B85" s="717" t="s">
        <v>177</v>
      </c>
      <c r="C85" s="718"/>
      <c r="D85" s="718"/>
      <c r="E85" s="718"/>
      <c r="F85" s="718"/>
      <c r="G85" s="718"/>
      <c r="H85" s="718"/>
      <c r="I85" s="718"/>
      <c r="J85" s="718"/>
      <c r="K85" s="718"/>
      <c r="L85" s="718"/>
      <c r="M85" s="718"/>
      <c r="N85" s="718"/>
      <c r="O85" s="718"/>
      <c r="P85" s="719"/>
    </row>
    <row r="86" spans="1:16">
      <c r="A86" s="34"/>
      <c r="B86" s="415">
        <v>33</v>
      </c>
      <c r="C86" s="400" t="s">
        <v>178</v>
      </c>
      <c r="D86" s="247" t="s">
        <v>34</v>
      </c>
      <c r="E86" s="403">
        <v>12</v>
      </c>
      <c r="F86" s="290">
        <v>0</v>
      </c>
      <c r="G86" s="290">
        <v>0</v>
      </c>
      <c r="H86" s="408">
        <v>1</v>
      </c>
      <c r="I86" s="408">
        <v>0</v>
      </c>
      <c r="J86" s="408">
        <v>0</v>
      </c>
      <c r="K86" s="408">
        <v>0</v>
      </c>
      <c r="L86" s="408">
        <v>0</v>
      </c>
      <c r="M86" s="408">
        <v>0</v>
      </c>
      <c r="N86" s="408">
        <v>0</v>
      </c>
      <c r="O86" s="408">
        <v>0</v>
      </c>
      <c r="P86" s="416">
        <f t="shared" ref="P86:P107" si="1">SUM(H86:O86)</f>
        <v>1</v>
      </c>
    </row>
    <row r="87" spans="1:16">
      <c r="A87" s="34"/>
      <c r="B87" s="415">
        <v>34</v>
      </c>
      <c r="C87" s="400" t="s">
        <v>179</v>
      </c>
      <c r="D87" s="247" t="s">
        <v>34</v>
      </c>
      <c r="E87" s="403">
        <v>12</v>
      </c>
      <c r="F87" s="290">
        <v>0</v>
      </c>
      <c r="G87" s="290">
        <v>0</v>
      </c>
      <c r="H87" s="408">
        <v>1</v>
      </c>
      <c r="I87" s="408">
        <v>0</v>
      </c>
      <c r="J87" s="408">
        <v>0</v>
      </c>
      <c r="K87" s="408">
        <v>0</v>
      </c>
      <c r="L87" s="408">
        <v>0</v>
      </c>
      <c r="M87" s="408">
        <v>0</v>
      </c>
      <c r="N87" s="408">
        <v>0</v>
      </c>
      <c r="O87" s="408">
        <v>0</v>
      </c>
      <c r="P87" s="416">
        <f t="shared" si="1"/>
        <v>1</v>
      </c>
    </row>
    <row r="88" spans="1:16">
      <c r="A88" s="34"/>
      <c r="B88" s="415">
        <v>35</v>
      </c>
      <c r="C88" s="400" t="s">
        <v>180</v>
      </c>
      <c r="D88" s="247" t="s">
        <v>34</v>
      </c>
      <c r="E88" s="403">
        <v>12</v>
      </c>
      <c r="F88" s="290">
        <v>0</v>
      </c>
      <c r="G88" s="290">
        <v>0</v>
      </c>
      <c r="H88" s="408">
        <v>1</v>
      </c>
      <c r="I88" s="408">
        <v>0</v>
      </c>
      <c r="J88" s="408">
        <v>0</v>
      </c>
      <c r="K88" s="408">
        <v>0</v>
      </c>
      <c r="L88" s="408">
        <v>0</v>
      </c>
      <c r="M88" s="408">
        <v>0</v>
      </c>
      <c r="N88" s="408">
        <v>0</v>
      </c>
      <c r="O88" s="408">
        <v>0</v>
      </c>
      <c r="P88" s="416">
        <f t="shared" si="1"/>
        <v>1</v>
      </c>
    </row>
    <row r="89" spans="1:16">
      <c r="A89" s="34"/>
      <c r="B89" s="417" t="s">
        <v>254</v>
      </c>
      <c r="C89" s="400"/>
      <c r="D89" s="247" t="s">
        <v>249</v>
      </c>
      <c r="E89" s="403">
        <v>12</v>
      </c>
      <c r="F89" s="290"/>
      <c r="G89" s="290"/>
      <c r="H89" s="408"/>
      <c r="I89" s="408"/>
      <c r="J89" s="408"/>
      <c r="K89" s="408"/>
      <c r="L89" s="408"/>
      <c r="M89" s="408"/>
      <c r="N89" s="408"/>
      <c r="O89" s="408"/>
      <c r="P89" s="416"/>
    </row>
    <row r="90" spans="1:16" hidden="1">
      <c r="A90" s="34"/>
      <c r="B90" s="415"/>
      <c r="C90" s="682"/>
      <c r="D90" s="682"/>
      <c r="E90" s="262"/>
      <c r="F90" s="290"/>
      <c r="G90" s="290"/>
      <c r="H90" s="408"/>
      <c r="I90" s="408"/>
      <c r="J90" s="408"/>
      <c r="K90" s="408"/>
      <c r="L90" s="408"/>
      <c r="M90" s="408"/>
      <c r="N90" s="408"/>
      <c r="O90" s="408"/>
      <c r="P90" s="416"/>
    </row>
    <row r="91" spans="1:16" hidden="1">
      <c r="A91" s="34"/>
      <c r="B91" s="415"/>
      <c r="C91" s="682"/>
      <c r="D91" s="682"/>
      <c r="E91" s="262"/>
      <c r="F91" s="290"/>
      <c r="G91" s="290"/>
      <c r="H91" s="408"/>
      <c r="I91" s="408"/>
      <c r="J91" s="408"/>
      <c r="K91" s="408"/>
      <c r="L91" s="408"/>
      <c r="M91" s="408"/>
      <c r="N91" s="408"/>
      <c r="O91" s="408"/>
      <c r="P91" s="416"/>
    </row>
    <row r="92" spans="1:16" hidden="1">
      <c r="A92" s="34"/>
      <c r="B92" s="415"/>
      <c r="C92" s="682"/>
      <c r="D92" s="682"/>
      <c r="E92" s="262"/>
      <c r="F92" s="290"/>
      <c r="G92" s="290"/>
      <c r="H92" s="408"/>
      <c r="I92" s="408"/>
      <c r="J92" s="408"/>
      <c r="K92" s="408"/>
      <c r="L92" s="408"/>
      <c r="M92" s="408"/>
      <c r="N92" s="408"/>
      <c r="O92" s="408"/>
      <c r="P92" s="416"/>
    </row>
    <row r="93" spans="1:16" ht="24" customHeight="1">
      <c r="A93" s="34"/>
      <c r="B93" s="717" t="s">
        <v>181</v>
      </c>
      <c r="C93" s="718"/>
      <c r="D93" s="718"/>
      <c r="E93" s="718"/>
      <c r="F93" s="718"/>
      <c r="G93" s="718"/>
      <c r="H93" s="718"/>
      <c r="I93" s="718"/>
      <c r="J93" s="718"/>
      <c r="K93" s="718"/>
      <c r="L93" s="718"/>
      <c r="M93" s="718"/>
      <c r="N93" s="718"/>
      <c r="O93" s="718"/>
      <c r="P93" s="719"/>
    </row>
    <row r="94" spans="1:16" ht="42.75">
      <c r="A94" s="34"/>
      <c r="B94" s="415">
        <v>36</v>
      </c>
      <c r="C94" s="400" t="s">
        <v>182</v>
      </c>
      <c r="D94" s="247" t="s">
        <v>34</v>
      </c>
      <c r="E94" s="403">
        <v>12</v>
      </c>
      <c r="F94" s="290">
        <v>0</v>
      </c>
      <c r="G94" s="290">
        <v>0</v>
      </c>
      <c r="H94" s="516">
        <v>1</v>
      </c>
      <c r="I94" s="516">
        <v>0</v>
      </c>
      <c r="J94" s="516">
        <v>0</v>
      </c>
      <c r="K94" s="516">
        <v>0</v>
      </c>
      <c r="L94" s="516">
        <v>0</v>
      </c>
      <c r="M94" s="516">
        <v>0</v>
      </c>
      <c r="N94" s="516">
        <v>0</v>
      </c>
      <c r="O94" s="516">
        <v>0</v>
      </c>
      <c r="P94" s="416">
        <f t="shared" si="1"/>
        <v>1</v>
      </c>
    </row>
    <row r="95" spans="1:16" ht="28.5">
      <c r="A95" s="34"/>
      <c r="B95" s="415">
        <v>37</v>
      </c>
      <c r="C95" s="400" t="s">
        <v>183</v>
      </c>
      <c r="D95" s="247" t="s">
        <v>34</v>
      </c>
      <c r="E95" s="403">
        <v>12</v>
      </c>
      <c r="F95" s="290">
        <v>0</v>
      </c>
      <c r="G95" s="290">
        <v>0</v>
      </c>
      <c r="H95" s="516">
        <v>1</v>
      </c>
      <c r="I95" s="516">
        <v>0</v>
      </c>
      <c r="J95" s="516">
        <v>0</v>
      </c>
      <c r="K95" s="516">
        <v>0</v>
      </c>
      <c r="L95" s="516">
        <v>0</v>
      </c>
      <c r="M95" s="516">
        <v>0</v>
      </c>
      <c r="N95" s="516">
        <v>0</v>
      </c>
      <c r="O95" s="516">
        <v>0</v>
      </c>
      <c r="P95" s="416">
        <f t="shared" si="1"/>
        <v>1</v>
      </c>
    </row>
    <row r="96" spans="1:16">
      <c r="A96" s="34"/>
      <c r="B96" s="415">
        <v>38</v>
      </c>
      <c r="C96" s="400" t="s">
        <v>184</v>
      </c>
      <c r="D96" s="247" t="s">
        <v>34</v>
      </c>
      <c r="E96" s="403">
        <v>12</v>
      </c>
      <c r="F96" s="290">
        <v>0</v>
      </c>
      <c r="G96" s="290">
        <v>0</v>
      </c>
      <c r="H96" s="516">
        <v>1</v>
      </c>
      <c r="I96" s="516">
        <v>0</v>
      </c>
      <c r="J96" s="516">
        <v>0</v>
      </c>
      <c r="K96" s="516">
        <v>0</v>
      </c>
      <c r="L96" s="516">
        <v>0</v>
      </c>
      <c r="M96" s="516">
        <v>0</v>
      </c>
      <c r="N96" s="516">
        <v>0</v>
      </c>
      <c r="O96" s="516">
        <v>0</v>
      </c>
      <c r="P96" s="416">
        <f t="shared" si="1"/>
        <v>1</v>
      </c>
    </row>
    <row r="97" spans="1:16" ht="28.5">
      <c r="A97" s="34"/>
      <c r="B97" s="415">
        <v>39</v>
      </c>
      <c r="C97" s="400" t="s">
        <v>185</v>
      </c>
      <c r="D97" s="247" t="s">
        <v>34</v>
      </c>
      <c r="E97" s="403">
        <v>12</v>
      </c>
      <c r="F97" s="290">
        <v>0</v>
      </c>
      <c r="G97" s="290">
        <v>0</v>
      </c>
      <c r="H97" s="516">
        <v>1</v>
      </c>
      <c r="I97" s="516">
        <v>0</v>
      </c>
      <c r="J97" s="516">
        <v>0</v>
      </c>
      <c r="K97" s="516">
        <v>0</v>
      </c>
      <c r="L97" s="516">
        <v>0</v>
      </c>
      <c r="M97" s="516">
        <v>0</v>
      </c>
      <c r="N97" s="516">
        <v>0</v>
      </c>
      <c r="O97" s="516">
        <v>0</v>
      </c>
      <c r="P97" s="416">
        <f t="shared" si="1"/>
        <v>1</v>
      </c>
    </row>
    <row r="98" spans="1:16" ht="28.5">
      <c r="A98" s="34"/>
      <c r="B98" s="415">
        <v>40</v>
      </c>
      <c r="C98" s="400" t="s">
        <v>186</v>
      </c>
      <c r="D98" s="247" t="s">
        <v>34</v>
      </c>
      <c r="E98" s="403">
        <v>12</v>
      </c>
      <c r="F98" s="290">
        <v>0</v>
      </c>
      <c r="G98" s="290">
        <v>0</v>
      </c>
      <c r="H98" s="516">
        <v>1</v>
      </c>
      <c r="I98" s="516">
        <v>0</v>
      </c>
      <c r="J98" s="516">
        <v>0</v>
      </c>
      <c r="K98" s="516">
        <v>0</v>
      </c>
      <c r="L98" s="516">
        <v>0</v>
      </c>
      <c r="M98" s="516">
        <v>0</v>
      </c>
      <c r="N98" s="516">
        <v>0</v>
      </c>
      <c r="O98" s="516">
        <v>0</v>
      </c>
      <c r="P98" s="416">
        <f t="shared" si="1"/>
        <v>1</v>
      </c>
    </row>
    <row r="99" spans="1:16" ht="28.5">
      <c r="A99" s="34"/>
      <c r="B99" s="415">
        <v>41</v>
      </c>
      <c r="C99" s="400" t="s">
        <v>187</v>
      </c>
      <c r="D99" s="247" t="s">
        <v>34</v>
      </c>
      <c r="E99" s="403">
        <v>12</v>
      </c>
      <c r="F99" s="290">
        <v>0</v>
      </c>
      <c r="G99" s="290">
        <v>0</v>
      </c>
      <c r="H99" s="516">
        <v>1</v>
      </c>
      <c r="I99" s="516">
        <v>0</v>
      </c>
      <c r="J99" s="516">
        <v>0</v>
      </c>
      <c r="K99" s="516">
        <v>0</v>
      </c>
      <c r="L99" s="516">
        <v>0</v>
      </c>
      <c r="M99" s="516">
        <v>0</v>
      </c>
      <c r="N99" s="516">
        <v>0</v>
      </c>
      <c r="O99" s="516">
        <v>0</v>
      </c>
      <c r="P99" s="416">
        <f t="shared" si="1"/>
        <v>1</v>
      </c>
    </row>
    <row r="100" spans="1:16" ht="28.5">
      <c r="A100" s="34"/>
      <c r="B100" s="415">
        <v>42</v>
      </c>
      <c r="C100" s="400" t="s">
        <v>188</v>
      </c>
      <c r="D100" s="247" t="s">
        <v>34</v>
      </c>
      <c r="E100" s="403">
        <v>12</v>
      </c>
      <c r="F100" s="290">
        <v>0</v>
      </c>
      <c r="G100" s="290">
        <v>0</v>
      </c>
      <c r="H100" s="516">
        <v>1</v>
      </c>
      <c r="I100" s="516">
        <v>0</v>
      </c>
      <c r="J100" s="516">
        <v>0</v>
      </c>
      <c r="K100" s="516">
        <v>0</v>
      </c>
      <c r="L100" s="516">
        <v>0</v>
      </c>
      <c r="M100" s="516">
        <v>0</v>
      </c>
      <c r="N100" s="516">
        <v>0</v>
      </c>
      <c r="O100" s="516">
        <v>0</v>
      </c>
      <c r="P100" s="416">
        <f t="shared" si="1"/>
        <v>1</v>
      </c>
    </row>
    <row r="101" spans="1:16">
      <c r="A101" s="34"/>
      <c r="B101" s="415">
        <v>43</v>
      </c>
      <c r="C101" s="400" t="s">
        <v>189</v>
      </c>
      <c r="D101" s="247" t="s">
        <v>34</v>
      </c>
      <c r="E101" s="403">
        <v>12</v>
      </c>
      <c r="F101" s="290">
        <v>0</v>
      </c>
      <c r="G101" s="290">
        <v>0</v>
      </c>
      <c r="H101" s="516">
        <v>1</v>
      </c>
      <c r="I101" s="516">
        <v>0</v>
      </c>
      <c r="J101" s="516">
        <v>0</v>
      </c>
      <c r="K101" s="516">
        <v>0</v>
      </c>
      <c r="L101" s="516">
        <v>0</v>
      </c>
      <c r="M101" s="516">
        <v>0</v>
      </c>
      <c r="N101" s="516">
        <v>0</v>
      </c>
      <c r="O101" s="516">
        <v>0</v>
      </c>
      <c r="P101" s="416">
        <f t="shared" si="1"/>
        <v>1</v>
      </c>
    </row>
    <row r="102" spans="1:16" ht="42.75">
      <c r="A102" s="34"/>
      <c r="B102" s="415">
        <v>44</v>
      </c>
      <c r="C102" s="400" t="s">
        <v>190</v>
      </c>
      <c r="D102" s="247" t="s">
        <v>34</v>
      </c>
      <c r="E102" s="403">
        <v>12</v>
      </c>
      <c r="F102" s="290">
        <v>0</v>
      </c>
      <c r="G102" s="290">
        <v>0</v>
      </c>
      <c r="H102" s="516">
        <v>1</v>
      </c>
      <c r="I102" s="516">
        <v>0</v>
      </c>
      <c r="J102" s="516">
        <v>0</v>
      </c>
      <c r="K102" s="516">
        <v>0</v>
      </c>
      <c r="L102" s="516">
        <v>0</v>
      </c>
      <c r="M102" s="516">
        <v>0</v>
      </c>
      <c r="N102" s="516">
        <v>0</v>
      </c>
      <c r="O102" s="516">
        <v>0</v>
      </c>
      <c r="P102" s="416">
        <f t="shared" si="1"/>
        <v>1</v>
      </c>
    </row>
    <row r="103" spans="1:16" ht="28.5">
      <c r="A103" s="34"/>
      <c r="B103" s="415">
        <v>45</v>
      </c>
      <c r="C103" s="400" t="s">
        <v>191</v>
      </c>
      <c r="D103" s="247" t="s">
        <v>34</v>
      </c>
      <c r="E103" s="403">
        <v>12</v>
      </c>
      <c r="F103" s="290">
        <v>0</v>
      </c>
      <c r="G103" s="290">
        <v>0</v>
      </c>
      <c r="H103" s="516">
        <v>1</v>
      </c>
      <c r="I103" s="516">
        <v>0</v>
      </c>
      <c r="J103" s="516">
        <v>0</v>
      </c>
      <c r="K103" s="516">
        <v>0</v>
      </c>
      <c r="L103" s="516">
        <v>0</v>
      </c>
      <c r="M103" s="516">
        <v>0</v>
      </c>
      <c r="N103" s="516">
        <v>0</v>
      </c>
      <c r="O103" s="516">
        <v>0</v>
      </c>
      <c r="P103" s="416">
        <f t="shared" si="1"/>
        <v>1</v>
      </c>
    </row>
    <row r="104" spans="1:16" ht="28.5">
      <c r="A104" s="34"/>
      <c r="B104" s="415">
        <v>46</v>
      </c>
      <c r="C104" s="400" t="s">
        <v>192</v>
      </c>
      <c r="D104" s="247" t="s">
        <v>34</v>
      </c>
      <c r="E104" s="403">
        <v>12</v>
      </c>
      <c r="F104" s="290">
        <v>0</v>
      </c>
      <c r="G104" s="290">
        <v>0</v>
      </c>
      <c r="H104" s="516">
        <v>1</v>
      </c>
      <c r="I104" s="516">
        <v>0</v>
      </c>
      <c r="J104" s="516">
        <v>0</v>
      </c>
      <c r="K104" s="516">
        <v>0</v>
      </c>
      <c r="L104" s="516">
        <v>0</v>
      </c>
      <c r="M104" s="516">
        <v>0</v>
      </c>
      <c r="N104" s="516">
        <v>0</v>
      </c>
      <c r="O104" s="516">
        <v>0</v>
      </c>
      <c r="P104" s="416">
        <f t="shared" si="1"/>
        <v>1</v>
      </c>
    </row>
    <row r="105" spans="1:16" ht="28.5">
      <c r="A105" s="34"/>
      <c r="B105" s="415">
        <v>47</v>
      </c>
      <c r="C105" s="400" t="s">
        <v>193</v>
      </c>
      <c r="D105" s="247" t="s">
        <v>34</v>
      </c>
      <c r="E105" s="403">
        <v>12</v>
      </c>
      <c r="F105" s="290">
        <v>0</v>
      </c>
      <c r="G105" s="290">
        <v>0</v>
      </c>
      <c r="H105" s="516">
        <v>1</v>
      </c>
      <c r="I105" s="516">
        <v>0</v>
      </c>
      <c r="J105" s="516">
        <v>0</v>
      </c>
      <c r="K105" s="516">
        <v>0</v>
      </c>
      <c r="L105" s="516">
        <v>0</v>
      </c>
      <c r="M105" s="516">
        <v>0</v>
      </c>
      <c r="N105" s="516">
        <v>0</v>
      </c>
      <c r="O105" s="516">
        <v>0</v>
      </c>
      <c r="P105" s="416">
        <f t="shared" si="1"/>
        <v>1</v>
      </c>
    </row>
    <row r="106" spans="1:16" ht="28.5">
      <c r="A106" s="34"/>
      <c r="B106" s="415">
        <v>48</v>
      </c>
      <c r="C106" s="400" t="s">
        <v>194</v>
      </c>
      <c r="D106" s="247" t="s">
        <v>34</v>
      </c>
      <c r="E106" s="403">
        <v>12</v>
      </c>
      <c r="F106" s="290">
        <v>0</v>
      </c>
      <c r="G106" s="290">
        <v>0</v>
      </c>
      <c r="H106" s="516">
        <v>1</v>
      </c>
      <c r="I106" s="516">
        <v>0</v>
      </c>
      <c r="J106" s="516">
        <v>0</v>
      </c>
      <c r="K106" s="516">
        <v>0</v>
      </c>
      <c r="L106" s="516">
        <v>0</v>
      </c>
      <c r="M106" s="516">
        <v>0</v>
      </c>
      <c r="N106" s="516">
        <v>0</v>
      </c>
      <c r="O106" s="516">
        <v>0</v>
      </c>
      <c r="P106" s="416">
        <f t="shared" si="1"/>
        <v>1</v>
      </c>
    </row>
    <row r="107" spans="1:16" ht="28.5">
      <c r="A107" s="34"/>
      <c r="B107" s="415">
        <v>49</v>
      </c>
      <c r="C107" s="400" t="s">
        <v>195</v>
      </c>
      <c r="D107" s="247" t="s">
        <v>34</v>
      </c>
      <c r="E107" s="403">
        <v>12</v>
      </c>
      <c r="F107" s="290">
        <v>0</v>
      </c>
      <c r="G107" s="290">
        <v>0</v>
      </c>
      <c r="H107" s="516">
        <v>1</v>
      </c>
      <c r="I107" s="516">
        <v>0</v>
      </c>
      <c r="J107" s="516">
        <v>0</v>
      </c>
      <c r="K107" s="516">
        <v>0</v>
      </c>
      <c r="L107" s="516">
        <v>0</v>
      </c>
      <c r="M107" s="516">
        <v>0</v>
      </c>
      <c r="N107" s="516">
        <v>0</v>
      </c>
      <c r="O107" s="516">
        <v>0</v>
      </c>
      <c r="P107" s="416">
        <f t="shared" si="1"/>
        <v>1</v>
      </c>
    </row>
    <row r="108" spans="1:16">
      <c r="A108" s="34"/>
      <c r="B108" s="417" t="s">
        <v>254</v>
      </c>
      <c r="C108" s="400"/>
      <c r="D108" s="247" t="s">
        <v>249</v>
      </c>
      <c r="E108" s="403">
        <v>12</v>
      </c>
      <c r="F108" s="290"/>
      <c r="G108" s="290"/>
      <c r="H108" s="408"/>
      <c r="I108" s="408"/>
      <c r="J108" s="408"/>
      <c r="K108" s="408"/>
      <c r="L108" s="408"/>
      <c r="M108" s="408"/>
      <c r="N108" s="408"/>
      <c r="O108" s="408"/>
      <c r="P108" s="416"/>
    </row>
    <row r="109" spans="1:16" hidden="1">
      <c r="A109" s="34"/>
      <c r="B109" s="415"/>
      <c r="C109" s="682"/>
      <c r="D109" s="682"/>
      <c r="E109" s="262"/>
      <c r="F109" s="290"/>
      <c r="G109" s="290"/>
      <c r="H109" s="408"/>
      <c r="I109" s="408"/>
      <c r="J109" s="408"/>
      <c r="K109" s="408"/>
      <c r="L109" s="408"/>
      <c r="M109" s="408"/>
      <c r="N109" s="408"/>
      <c r="O109" s="408"/>
      <c r="P109" s="416"/>
    </row>
    <row r="110" spans="1:16" hidden="1">
      <c r="A110" s="34"/>
      <c r="B110" s="415"/>
      <c r="C110" s="682"/>
      <c r="D110" s="682"/>
      <c r="E110" s="262"/>
      <c r="F110" s="290"/>
      <c r="G110" s="290"/>
      <c r="H110" s="408"/>
      <c r="I110" s="408"/>
      <c r="J110" s="408"/>
      <c r="K110" s="408"/>
      <c r="L110" s="408"/>
      <c r="M110" s="408"/>
      <c r="N110" s="408"/>
      <c r="O110" s="408"/>
      <c r="P110" s="416"/>
    </row>
    <row r="111" spans="1:16" hidden="1">
      <c r="A111" s="34"/>
      <c r="B111" s="421"/>
      <c r="C111" s="682"/>
      <c r="D111" s="682"/>
      <c r="E111" s="262"/>
      <c r="F111" s="390"/>
      <c r="G111" s="390"/>
      <c r="H111" s="422"/>
      <c r="I111" s="422"/>
      <c r="J111" s="422"/>
      <c r="K111" s="422"/>
      <c r="L111" s="422"/>
      <c r="M111" s="422"/>
      <c r="N111" s="422"/>
      <c r="O111" s="422"/>
      <c r="P111" s="423"/>
    </row>
    <row r="112" spans="1:16">
      <c r="B112" s="346"/>
      <c r="C112" s="681" t="s">
        <v>218</v>
      </c>
      <c r="D112" s="681"/>
      <c r="E112" s="347"/>
      <c r="F112" s="348"/>
      <c r="G112" s="348"/>
      <c r="H112" s="349">
        <f>SUMPRODUCT(H19:H107,$G19:$G107)</f>
        <v>0</v>
      </c>
      <c r="I112" s="349">
        <f>SUMPRODUCT(I19:I107,$G19:$G107)</f>
        <v>0</v>
      </c>
      <c r="J112" s="350"/>
      <c r="K112" s="347"/>
      <c r="L112" s="347"/>
      <c r="M112" s="347"/>
      <c r="N112" s="349"/>
      <c r="O112" s="347"/>
      <c r="P112" s="351">
        <f>SUM(H112:O112)</f>
        <v>0</v>
      </c>
    </row>
    <row r="113" spans="2:17">
      <c r="B113" s="269"/>
      <c r="C113" s="682" t="s">
        <v>256</v>
      </c>
      <c r="D113" s="682"/>
      <c r="E113" s="263"/>
      <c r="F113" s="261"/>
      <c r="G113" s="261"/>
      <c r="H113" s="263"/>
      <c r="I113" s="263"/>
      <c r="J113" s="264">
        <f>SUMPRODUCT(J19:J107,$E19:$E107,$F19:$F107)</f>
        <v>0</v>
      </c>
      <c r="K113" s="264">
        <f>SUMPRODUCT(K19:K107,$E19:$E107,$F19:$F107)</f>
        <v>0</v>
      </c>
      <c r="L113" s="264">
        <f>SUMPRODUCT(L19:L107,$E19:$E107,$F19:$F107)</f>
        <v>0</v>
      </c>
      <c r="M113" s="264">
        <f>SUMPRODUCT(M19:M107,$E19:$E107,$F19:$F107)</f>
        <v>0</v>
      </c>
      <c r="N113" s="263"/>
      <c r="O113" s="263"/>
      <c r="P113" s="270">
        <f>SUM(H113:O113)</f>
        <v>0</v>
      </c>
    </row>
    <row r="114" spans="2:17">
      <c r="B114" s="269"/>
      <c r="C114" s="682" t="s">
        <v>494</v>
      </c>
      <c r="D114" s="682"/>
      <c r="E114" s="263"/>
      <c r="F114" s="261"/>
      <c r="G114" s="261"/>
      <c r="H114" s="263"/>
      <c r="I114" s="263"/>
      <c r="J114" s="264">
        <f>J113-SUM($E$33*$G$33*J33,$E$77*$G$77*J77)</f>
        <v>0</v>
      </c>
      <c r="K114" s="264">
        <f>K113-SUM($E$33*$G$33*K33,$E$77*$G$77*K77)</f>
        <v>0</v>
      </c>
      <c r="L114" s="263"/>
      <c r="M114" s="263"/>
      <c r="N114" s="263"/>
      <c r="O114" s="263"/>
      <c r="P114" s="270"/>
    </row>
    <row r="115" spans="2:17">
      <c r="B115" s="271"/>
      <c r="C115" s="683"/>
      <c r="D115" s="683"/>
      <c r="E115" s="256"/>
      <c r="F115" s="254"/>
      <c r="G115" s="254"/>
      <c r="H115" s="256"/>
      <c r="I115" s="256"/>
      <c r="J115" s="256"/>
      <c r="K115" s="256"/>
      <c r="L115" s="256"/>
      <c r="M115" s="256"/>
      <c r="N115" s="256"/>
      <c r="O115" s="256"/>
      <c r="P115" s="272"/>
    </row>
    <row r="116" spans="2:17">
      <c r="B116" s="271"/>
      <c r="C116" s="503"/>
      <c r="D116" s="256"/>
      <c r="E116" s="256"/>
      <c r="F116" s="254"/>
      <c r="G116" s="254"/>
      <c r="H116" s="256"/>
      <c r="I116" s="256"/>
      <c r="J116" s="256"/>
      <c r="K116" s="256"/>
      <c r="L116" s="256"/>
      <c r="M116" s="256"/>
      <c r="N116" s="256"/>
      <c r="O116" s="256"/>
      <c r="P116" s="272"/>
    </row>
    <row r="117" spans="2:17">
      <c r="B117" s="371"/>
      <c r="C117" s="684" t="s">
        <v>320</v>
      </c>
      <c r="D117" s="684"/>
      <c r="E117" s="247"/>
      <c r="F117" s="258"/>
      <c r="G117" s="247"/>
      <c r="H117" s="259">
        <f>'3.  Distribution Rates'!I33</f>
        <v>1.35E-2</v>
      </c>
      <c r="I117" s="259">
        <f>'3.  Distribution Rates'!I34</f>
        <v>1.72E-2</v>
      </c>
      <c r="J117" s="259">
        <f>'3.  Distribution Rates'!I35</f>
        <v>2.2633000000000001</v>
      </c>
      <c r="K117" s="259">
        <f>'3.  Distribution Rates'!I36</f>
        <v>1.1244000000000001</v>
      </c>
      <c r="L117" s="259">
        <f>'3.  Distribution Rates'!I37</f>
        <v>1.4E-2</v>
      </c>
      <c r="M117" s="259">
        <f>'3.  Distribution Rates'!I38</f>
        <v>15.8843</v>
      </c>
      <c r="N117" s="259">
        <f>'3.  Distribution Rates'!I39</f>
        <v>25.4754</v>
      </c>
      <c r="O117" s="259"/>
      <c r="P117" s="372"/>
    </row>
    <row r="118" spans="2:17">
      <c r="B118" s="371"/>
      <c r="C118" s="684" t="s">
        <v>225</v>
      </c>
      <c r="D118" s="684"/>
      <c r="E118" s="256"/>
      <c r="F118" s="258"/>
      <c r="G118" s="258"/>
      <c r="H118" s="368">
        <f>H$117*'6.  Persistence Rates'!D317</f>
        <v>0</v>
      </c>
      <c r="I118" s="368">
        <f>I$117*'6.  Persistence Rates'!E317</f>
        <v>0</v>
      </c>
      <c r="J118" s="368">
        <f>J$117*'6.  Persistence Rates'!F317</f>
        <v>0</v>
      </c>
      <c r="K118" s="368">
        <f>K$117*'6.  Persistence Rates'!G317</f>
        <v>0</v>
      </c>
      <c r="L118" s="368">
        <f>L$117*'6.  Persistence Rates'!H317</f>
        <v>0</v>
      </c>
      <c r="M118" s="368">
        <f>M$117*'6.  Persistence Rates'!I317</f>
        <v>0</v>
      </c>
      <c r="N118" s="368">
        <f>N$117*'6.  Persistence Rates'!J317</f>
        <v>0</v>
      </c>
      <c r="O118" s="368">
        <f>O$117*'6.  Persistence Rates'!K317</f>
        <v>0</v>
      </c>
      <c r="P118" s="273">
        <f>SUM(H118:O118)</f>
        <v>0</v>
      </c>
      <c r="Q118" s="17"/>
    </row>
    <row r="119" spans="2:17">
      <c r="B119" s="371"/>
      <c r="C119" s="684" t="s">
        <v>226</v>
      </c>
      <c r="D119" s="684"/>
      <c r="E119" s="256"/>
      <c r="F119" s="258"/>
      <c r="G119" s="258"/>
      <c r="H119" s="368">
        <f>H$117*'6.  Persistence Rates'!D322</f>
        <v>0</v>
      </c>
      <c r="I119" s="368">
        <f>I$117*'6.  Persistence Rates'!E322</f>
        <v>0</v>
      </c>
      <c r="J119" s="368">
        <f>J$117*'6.  Persistence Rates'!F322</f>
        <v>0</v>
      </c>
      <c r="K119" s="368">
        <f>K$117*'6.  Persistence Rates'!G322</f>
        <v>0</v>
      </c>
      <c r="L119" s="368">
        <f>L$117*'6.  Persistence Rates'!H322</f>
        <v>0</v>
      </c>
      <c r="M119" s="368">
        <f>M$117*'6.  Persistence Rates'!I322</f>
        <v>0</v>
      </c>
      <c r="N119" s="368">
        <f>N$117*'6.  Persistence Rates'!J322</f>
        <v>0</v>
      </c>
      <c r="O119" s="368">
        <f>O$117*'6.  Persistence Rates'!K322</f>
        <v>0</v>
      </c>
      <c r="P119" s="273">
        <f>SUM(H119:O119)</f>
        <v>0</v>
      </c>
    </row>
    <row r="120" spans="2:17">
      <c r="B120" s="371"/>
      <c r="C120" s="684" t="s">
        <v>227</v>
      </c>
      <c r="D120" s="684"/>
      <c r="E120" s="256"/>
      <c r="F120" s="258"/>
      <c r="G120" s="258"/>
      <c r="H120" s="368">
        <f>H$117*'6.  Persistence Rates'!D326</f>
        <v>0</v>
      </c>
      <c r="I120" s="368">
        <f>I$117*'6.  Persistence Rates'!E326</f>
        <v>0</v>
      </c>
      <c r="J120" s="368">
        <f>J$117*'6.  Persistence Rates'!F326</f>
        <v>0</v>
      </c>
      <c r="K120" s="368">
        <f>K$117*'6.  Persistence Rates'!G326</f>
        <v>0</v>
      </c>
      <c r="L120" s="368">
        <f>L$117*'6.  Persistence Rates'!H326</f>
        <v>0</v>
      </c>
      <c r="M120" s="368">
        <f>M$117*'6.  Persistence Rates'!I326</f>
        <v>0</v>
      </c>
      <c r="N120" s="368">
        <f>N$117*'6.  Persistence Rates'!J326</f>
        <v>0</v>
      </c>
      <c r="O120" s="368">
        <f>O$117*'6.  Persistence Rates'!K326</f>
        <v>0</v>
      </c>
      <c r="P120" s="273">
        <f t="shared" ref="P120" si="2">SUM(H120:O120)</f>
        <v>0</v>
      </c>
    </row>
    <row r="121" spans="2:17">
      <c r="B121" s="371"/>
      <c r="C121" s="684" t="s">
        <v>228</v>
      </c>
      <c r="D121" s="684"/>
      <c r="E121" s="256"/>
      <c r="F121" s="258"/>
      <c r="G121" s="258"/>
      <c r="H121" s="368">
        <f>H$117*'6.  Persistence Rates'!D329</f>
        <v>0</v>
      </c>
      <c r="I121" s="368">
        <f>I$117*'6.  Persistence Rates'!E329</f>
        <v>0</v>
      </c>
      <c r="J121" s="368">
        <f>J$117*'6.  Persistence Rates'!F329</f>
        <v>0</v>
      </c>
      <c r="K121" s="368">
        <f>K$117*'6.  Persistence Rates'!G329</f>
        <v>0</v>
      </c>
      <c r="L121" s="368">
        <f>L$117*'6.  Persistence Rates'!H329</f>
        <v>0</v>
      </c>
      <c r="M121" s="368">
        <f>M$117*'6.  Persistence Rates'!I329</f>
        <v>0</v>
      </c>
      <c r="N121" s="368">
        <f>N$117*'6.  Persistence Rates'!J329</f>
        <v>0</v>
      </c>
      <c r="O121" s="368">
        <f>O$117*'6.  Persistence Rates'!K329</f>
        <v>0</v>
      </c>
      <c r="P121" s="273">
        <f>SUM(H121:O121)</f>
        <v>0</v>
      </c>
    </row>
    <row r="122" spans="2:17">
      <c r="B122" s="371"/>
      <c r="C122" s="684" t="s">
        <v>229</v>
      </c>
      <c r="D122" s="684"/>
      <c r="E122" s="256"/>
      <c r="F122" s="258"/>
      <c r="G122" s="258"/>
      <c r="H122" s="368">
        <f>H112*H117</f>
        <v>0</v>
      </c>
      <c r="I122" s="368">
        <f>I112*I117</f>
        <v>0</v>
      </c>
      <c r="J122" s="368">
        <f>J113*J117</f>
        <v>0</v>
      </c>
      <c r="K122" s="368">
        <f>K113*K117</f>
        <v>0</v>
      </c>
      <c r="L122" s="368">
        <f>L113*L117</f>
        <v>0</v>
      </c>
      <c r="M122" s="368">
        <f>M113*M117</f>
        <v>0</v>
      </c>
      <c r="N122" s="368">
        <f>N112*N117</f>
        <v>0</v>
      </c>
      <c r="O122" s="247"/>
      <c r="P122" s="273">
        <f>SUM(H122:O122)</f>
        <v>0</v>
      </c>
    </row>
    <row r="123" spans="2:17">
      <c r="B123" s="271"/>
      <c r="C123" s="369" t="s">
        <v>219</v>
      </c>
      <c r="D123" s="256"/>
      <c r="E123" s="256"/>
      <c r="F123" s="254"/>
      <c r="G123" s="254"/>
      <c r="H123" s="260">
        <f>SUM(H118:H122)</f>
        <v>0</v>
      </c>
      <c r="I123" s="260">
        <f>SUM(I118:I122)</f>
        <v>0</v>
      </c>
      <c r="J123" s="260">
        <f t="shared" ref="J123:N123" si="3">SUM(J118:J122)</f>
        <v>0</v>
      </c>
      <c r="K123" s="260">
        <f t="shared" si="3"/>
        <v>0</v>
      </c>
      <c r="L123" s="260">
        <f t="shared" si="3"/>
        <v>0</v>
      </c>
      <c r="M123" s="260">
        <f t="shared" si="3"/>
        <v>0</v>
      </c>
      <c r="N123" s="260">
        <f t="shared" si="3"/>
        <v>0</v>
      </c>
      <c r="O123" s="256"/>
      <c r="P123" s="274">
        <f>SUM(P118:P122)</f>
        <v>0</v>
      </c>
    </row>
    <row r="124" spans="2:17">
      <c r="B124" s="275"/>
      <c r="C124" s="439"/>
      <c r="D124" s="276"/>
      <c r="E124" s="276"/>
      <c r="F124" s="277"/>
      <c r="G124" s="277"/>
      <c r="H124" s="440"/>
      <c r="I124" s="440"/>
      <c r="J124" s="440"/>
      <c r="K124" s="440"/>
      <c r="L124" s="440"/>
      <c r="M124" s="440"/>
      <c r="N124" s="440"/>
      <c r="O124" s="276"/>
      <c r="P124" s="441"/>
    </row>
    <row r="125" spans="2:17" hidden="1">
      <c r="B125" s="409"/>
      <c r="C125" s="684" t="s">
        <v>220</v>
      </c>
      <c r="D125" s="684"/>
      <c r="E125" s="401"/>
      <c r="F125" s="155"/>
      <c r="G125" s="155"/>
      <c r="H125" s="489" t="e">
        <f>$H$112*'6.  Persistence Rates'!$E$44</f>
        <v>#DIV/0!</v>
      </c>
      <c r="I125" s="489" t="e">
        <f>I112*'6.  Persistence Rates'!$E$44</f>
        <v>#DIV/0!</v>
      </c>
      <c r="J125" s="489" t="e">
        <f>$J$114*'6.  Persistence Rates'!$R$44</f>
        <v>#DIV/0!</v>
      </c>
      <c r="K125" s="489" t="e">
        <f>$K$114*'6.  Persistence Rates'!$R$44</f>
        <v>#DIV/0!</v>
      </c>
      <c r="L125" s="489" t="e">
        <f>$L$113*'6.  Persistence Rates'!$R$44</f>
        <v>#DIV/0!</v>
      </c>
      <c r="M125" s="489" t="e">
        <f>$M$113*'6.  Persistence Rates'!$R$44</f>
        <v>#DIV/0!</v>
      </c>
      <c r="N125" s="489" t="e">
        <f>$N$112*'6.  Persistence Rates'!$E$44</f>
        <v>#DIV/0!</v>
      </c>
      <c r="O125" s="155"/>
      <c r="P125" s="343"/>
      <c r="Q125" s="17"/>
    </row>
    <row r="126" spans="2:17" hidden="1">
      <c r="B126" s="409"/>
      <c r="C126" s="684" t="s">
        <v>221</v>
      </c>
      <c r="D126" s="684"/>
      <c r="E126" s="401"/>
      <c r="F126" s="155"/>
      <c r="G126" s="155"/>
      <c r="H126" s="489" t="e">
        <f>H112*'6.  Persistence Rates'!F$44</f>
        <v>#DIV/0!</v>
      </c>
      <c r="I126" s="489" t="e">
        <f>I112*'6.  Persistence Rates'!F$44</f>
        <v>#DIV/0!</v>
      </c>
      <c r="J126" s="489" t="e">
        <f>$J$114*'6.  Persistence Rates'!$S$44</f>
        <v>#DIV/0!</v>
      </c>
      <c r="K126" s="489" t="e">
        <f>$K$114*'6.  Persistence Rates'!$S$44</f>
        <v>#DIV/0!</v>
      </c>
      <c r="L126" s="489" t="e">
        <f>$L$113*'6.  Persistence Rates'!$S$44</f>
        <v>#DIV/0!</v>
      </c>
      <c r="M126" s="489" t="e">
        <f>$M$113*'6.  Persistence Rates'!$S$44</f>
        <v>#DIV/0!</v>
      </c>
      <c r="N126" s="489" t="e">
        <f>$N$112*'6.  Persistence Rates'!$F$44</f>
        <v>#DIV/0!</v>
      </c>
      <c r="O126" s="155"/>
      <c r="P126" s="343"/>
    </row>
    <row r="127" spans="2:17" hidden="1">
      <c r="B127" s="409"/>
      <c r="C127" s="684" t="s">
        <v>222</v>
      </c>
      <c r="D127" s="684"/>
      <c r="E127" s="401"/>
      <c r="F127" s="155"/>
      <c r="G127" s="155"/>
      <c r="H127" s="489" t="e">
        <f>H112*'6.  Persistence Rates'!G$44</f>
        <v>#DIV/0!</v>
      </c>
      <c r="I127" s="489" t="e">
        <f>I112*'6.  Persistence Rates'!G$44</f>
        <v>#DIV/0!</v>
      </c>
      <c r="J127" s="489" t="e">
        <f>$J$114*'6.  Persistence Rates'!$T$44</f>
        <v>#DIV/0!</v>
      </c>
      <c r="K127" s="489" t="e">
        <f>$K$114*'6.  Persistence Rates'!$T$44</f>
        <v>#DIV/0!</v>
      </c>
      <c r="L127" s="489" t="e">
        <f>$L$113*'6.  Persistence Rates'!$T$44</f>
        <v>#DIV/0!</v>
      </c>
      <c r="M127" s="489" t="e">
        <f>$M$113*'6.  Persistence Rates'!$T$44</f>
        <v>#DIV/0!</v>
      </c>
      <c r="N127" s="489" t="e">
        <f>$N$112*'6.  Persistence Rates'!$G$44</f>
        <v>#DIV/0!</v>
      </c>
      <c r="O127" s="155"/>
      <c r="P127" s="343"/>
    </row>
    <row r="128" spans="2:17" hidden="1">
      <c r="B128" s="409"/>
      <c r="C128" s="684" t="s">
        <v>223</v>
      </c>
      <c r="D128" s="684"/>
      <c r="E128" s="401"/>
      <c r="F128" s="155"/>
      <c r="G128" s="155"/>
      <c r="H128" s="489" t="e">
        <f>H112*'6.  Persistence Rates'!H$44</f>
        <v>#DIV/0!</v>
      </c>
      <c r="I128" s="489" t="e">
        <f>I112*'6.  Persistence Rates'!H$44</f>
        <v>#DIV/0!</v>
      </c>
      <c r="J128" s="489" t="e">
        <f>$J$114*'6.  Persistence Rates'!$U$44</f>
        <v>#DIV/0!</v>
      </c>
      <c r="K128" s="489" t="e">
        <f>$K$114*'6.  Persistence Rates'!$U$44</f>
        <v>#DIV/0!</v>
      </c>
      <c r="L128" s="489" t="e">
        <f>$L$113*'6.  Persistence Rates'!$U$44</f>
        <v>#DIV/0!</v>
      </c>
      <c r="M128" s="489" t="e">
        <f>$M$113*'6.  Persistence Rates'!$U$44</f>
        <v>#DIV/0!</v>
      </c>
      <c r="N128" s="489" t="e">
        <f>$N$112*'6.  Persistence Rates'!$H$44</f>
        <v>#DIV/0!</v>
      </c>
      <c r="O128" s="155"/>
      <c r="P128" s="343"/>
    </row>
    <row r="129" spans="2:16" hidden="1">
      <c r="B129" s="410"/>
      <c r="C129" s="698" t="s">
        <v>224</v>
      </c>
      <c r="D129" s="698"/>
      <c r="E129" s="411"/>
      <c r="F129" s="324"/>
      <c r="G129" s="324"/>
      <c r="H129" s="489" t="e">
        <f>H112*'6.  Persistence Rates'!I$44</f>
        <v>#DIV/0!</v>
      </c>
      <c r="I129" s="489" t="e">
        <f>I112*'6.  Persistence Rates'!I$44</f>
        <v>#DIV/0!</v>
      </c>
      <c r="J129" s="489" t="e">
        <f>$J$114*'6.  Persistence Rates'!$V$44</f>
        <v>#DIV/0!</v>
      </c>
      <c r="K129" s="489" t="e">
        <f>$K$114*'6.  Persistence Rates'!$V$44</f>
        <v>#DIV/0!</v>
      </c>
      <c r="L129" s="489" t="e">
        <f>$L$113*'6.  Persistence Rates'!$V$44</f>
        <v>#DIV/0!</v>
      </c>
      <c r="M129" s="489" t="e">
        <f>$M$113*'6.  Persistence Rates'!$V$44</f>
        <v>#DIV/0!</v>
      </c>
      <c r="N129" s="489" t="e">
        <f>$N$112*'6.  Persistence Rates'!$I$44</f>
        <v>#DIV/0!</v>
      </c>
      <c r="O129" s="324"/>
      <c r="P129" s="386"/>
    </row>
  </sheetData>
  <mergeCells count="67">
    <mergeCell ref="E5:P5"/>
    <mergeCell ref="E6:P6"/>
    <mergeCell ref="E7:P7"/>
    <mergeCell ref="E8:P8"/>
    <mergeCell ref="C25:D25"/>
    <mergeCell ref="C26:D26"/>
    <mergeCell ref="C27:D27"/>
    <mergeCell ref="C51:D51"/>
    <mergeCell ref="C43:D43"/>
    <mergeCell ref="C44:D44"/>
    <mergeCell ref="C45:D45"/>
    <mergeCell ref="C35:D35"/>
    <mergeCell ref="C36:D36"/>
    <mergeCell ref="C37:D37"/>
    <mergeCell ref="B46:P46"/>
    <mergeCell ref="C49:D49"/>
    <mergeCell ref="C50:D50"/>
    <mergeCell ref="B93:P93"/>
    <mergeCell ref="C109:D109"/>
    <mergeCell ref="C110:D110"/>
    <mergeCell ref="C60:D60"/>
    <mergeCell ref="C111:D111"/>
    <mergeCell ref="C90:D90"/>
    <mergeCell ref="C91:D91"/>
    <mergeCell ref="C92:D92"/>
    <mergeCell ref="B52:P52"/>
    <mergeCell ref="B63:P63"/>
    <mergeCell ref="B72:P72"/>
    <mergeCell ref="B85:P85"/>
    <mergeCell ref="C82:D82"/>
    <mergeCell ref="C83:D83"/>
    <mergeCell ref="C84:D84"/>
    <mergeCell ref="C69:D69"/>
    <mergeCell ref="C70:D70"/>
    <mergeCell ref="C71:D71"/>
    <mergeCell ref="C58:D58"/>
    <mergeCell ref="C59:D59"/>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C112:D112"/>
    <mergeCell ref="A1:O1"/>
    <mergeCell ref="D15:D16"/>
    <mergeCell ref="E15:E16"/>
    <mergeCell ref="B61:P61"/>
    <mergeCell ref="E4:P4"/>
    <mergeCell ref="B17:P17"/>
    <mergeCell ref="B15:B16"/>
    <mergeCell ref="C15:C16"/>
    <mergeCell ref="H15:P15"/>
    <mergeCell ref="B2:P2"/>
    <mergeCell ref="E11:F11"/>
    <mergeCell ref="E12:F12"/>
    <mergeCell ref="B18:P18"/>
    <mergeCell ref="B28:P28"/>
    <mergeCell ref="B38:P38"/>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row r="2" spans="1:18" ht="18.75" customHeight="1">
      <c r="B2" s="715" t="s">
        <v>261</v>
      </c>
      <c r="C2" s="715"/>
      <c r="D2" s="715"/>
      <c r="E2" s="715"/>
      <c r="F2" s="715"/>
      <c r="G2" s="715"/>
      <c r="H2" s="715"/>
      <c r="I2" s="715"/>
      <c r="J2" s="715"/>
      <c r="K2" s="715"/>
      <c r="L2" s="715"/>
      <c r="M2" s="715"/>
      <c r="N2" s="715"/>
      <c r="O2" s="715"/>
      <c r="P2" s="715"/>
    </row>
    <row r="3" spans="1:18" ht="18.75" customHeight="1" outlineLevel="1">
      <c r="B3" s="62"/>
      <c r="C3" s="172"/>
      <c r="D3" s="62"/>
      <c r="E3" s="62"/>
      <c r="F3" s="62"/>
      <c r="G3" s="62"/>
      <c r="H3" s="62"/>
      <c r="I3" s="62"/>
      <c r="J3" s="62"/>
      <c r="K3" s="62"/>
      <c r="L3" s="62"/>
      <c r="M3" s="62"/>
      <c r="N3" s="62"/>
      <c r="O3" s="62"/>
      <c r="P3" s="62"/>
    </row>
    <row r="4" spans="1:18" ht="35.25" customHeight="1" outlineLevel="1">
      <c r="A4" s="237"/>
      <c r="B4" s="377"/>
      <c r="C4" s="359" t="s">
        <v>395</v>
      </c>
      <c r="D4" s="377"/>
      <c r="E4" s="665" t="s">
        <v>358</v>
      </c>
      <c r="F4" s="665"/>
      <c r="G4" s="665"/>
      <c r="H4" s="665"/>
      <c r="I4" s="665"/>
      <c r="J4" s="665"/>
      <c r="K4" s="665"/>
      <c r="L4" s="665"/>
      <c r="M4" s="665"/>
      <c r="N4" s="665"/>
      <c r="O4" s="665"/>
      <c r="P4" s="665"/>
    </row>
    <row r="5" spans="1:18" ht="18.75" customHeight="1" outlineLevel="1">
      <c r="A5" s="47"/>
      <c r="B5" s="377"/>
      <c r="C5" s="378"/>
      <c r="D5" s="377"/>
      <c r="E5" s="362" t="s">
        <v>352</v>
      </c>
      <c r="F5" s="377"/>
      <c r="G5" s="377"/>
      <c r="H5" s="377"/>
      <c r="I5" s="377"/>
      <c r="J5" s="377"/>
      <c r="K5" s="377"/>
      <c r="L5" s="377"/>
      <c r="M5" s="377"/>
      <c r="N5" s="377"/>
      <c r="O5" s="377"/>
      <c r="P5" s="377"/>
    </row>
    <row r="6" spans="1:18" ht="18.75" customHeight="1" outlineLevel="1">
      <c r="A6" s="47"/>
      <c r="B6" s="377"/>
      <c r="C6" s="378"/>
      <c r="D6" s="377"/>
      <c r="E6" s="362" t="s">
        <v>353</v>
      </c>
      <c r="F6" s="377"/>
      <c r="G6" s="377"/>
      <c r="H6" s="377"/>
      <c r="I6" s="377"/>
      <c r="J6" s="377"/>
      <c r="K6" s="377"/>
      <c r="L6" s="377"/>
      <c r="M6" s="377"/>
      <c r="N6" s="377"/>
      <c r="O6" s="377"/>
      <c r="P6" s="377"/>
    </row>
    <row r="7" spans="1:18" ht="18.75" customHeight="1" outlineLevel="1">
      <c r="A7" s="47"/>
      <c r="B7" s="377"/>
      <c r="C7" s="378"/>
      <c r="D7" s="377"/>
      <c r="E7" s="362" t="s">
        <v>411</v>
      </c>
      <c r="F7" s="377"/>
      <c r="G7" s="377"/>
      <c r="H7" s="377"/>
      <c r="I7" s="377"/>
      <c r="J7" s="377"/>
      <c r="K7" s="377"/>
      <c r="L7" s="377"/>
      <c r="M7" s="377"/>
      <c r="N7" s="377"/>
      <c r="O7" s="377"/>
      <c r="P7" s="377"/>
    </row>
    <row r="8" spans="1:18" ht="18.75" customHeight="1" outlineLevel="1">
      <c r="A8" s="47"/>
      <c r="B8" s="377"/>
      <c r="C8" s="378"/>
      <c r="D8" s="377"/>
      <c r="E8" s="362"/>
      <c r="F8" s="377"/>
      <c r="G8" s="377"/>
      <c r="H8" s="377"/>
      <c r="I8" s="377"/>
      <c r="J8" s="377"/>
      <c r="K8" s="377"/>
      <c r="L8" s="377"/>
      <c r="M8" s="377"/>
      <c r="N8" s="377"/>
      <c r="O8" s="377"/>
      <c r="P8" s="377"/>
    </row>
    <row r="9" spans="1:18" ht="18.75" customHeight="1" outlineLevel="1">
      <c r="A9" s="47"/>
      <c r="B9" s="377"/>
      <c r="C9" s="379" t="s">
        <v>333</v>
      </c>
      <c r="D9" s="377"/>
      <c r="E9" s="727" t="s">
        <v>359</v>
      </c>
      <c r="F9" s="727"/>
      <c r="G9" s="377"/>
      <c r="H9" s="377"/>
      <c r="I9" s="377"/>
      <c r="J9" s="377"/>
      <c r="K9" s="377"/>
      <c r="L9" s="377"/>
      <c r="M9" s="377"/>
      <c r="N9" s="377"/>
      <c r="O9" s="377"/>
      <c r="P9" s="377"/>
      <c r="R9" s="81"/>
    </row>
    <row r="10" spans="1:18" ht="18.75" customHeight="1" outlineLevel="1">
      <c r="A10" s="47"/>
      <c r="B10" s="377"/>
      <c r="C10" s="378"/>
      <c r="D10" s="377"/>
      <c r="E10" s="728" t="s">
        <v>334</v>
      </c>
      <c r="F10" s="728"/>
      <c r="G10" s="377"/>
      <c r="H10" s="377"/>
      <c r="I10" s="377"/>
      <c r="J10" s="377"/>
      <c r="K10" s="377"/>
      <c r="L10" s="377"/>
      <c r="M10" s="377"/>
      <c r="N10" s="377"/>
      <c r="O10" s="377"/>
      <c r="P10" s="377"/>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721" t="s">
        <v>59</v>
      </c>
      <c r="C13" s="723" t="s">
        <v>0</v>
      </c>
      <c r="D13" s="723" t="s">
        <v>45</v>
      </c>
      <c r="E13" s="723" t="s">
        <v>202</v>
      </c>
      <c r="F13" s="232" t="s">
        <v>199</v>
      </c>
      <c r="G13" s="232" t="s">
        <v>46</v>
      </c>
      <c r="H13" s="725" t="s">
        <v>60</v>
      </c>
      <c r="I13" s="725"/>
      <c r="J13" s="725"/>
      <c r="K13" s="725"/>
      <c r="L13" s="725"/>
      <c r="M13" s="725"/>
      <c r="N13" s="725"/>
      <c r="O13" s="725"/>
      <c r="P13" s="726"/>
    </row>
    <row r="14" spans="1:18" ht="60">
      <c r="B14" s="722"/>
      <c r="C14" s="724"/>
      <c r="D14" s="724"/>
      <c r="E14" s="724"/>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50"/>
      <c r="B16" s="717" t="s">
        <v>139</v>
      </c>
      <c r="C16" s="718"/>
      <c r="D16" s="718"/>
      <c r="E16" s="718"/>
      <c r="F16" s="718"/>
      <c r="G16" s="718"/>
      <c r="H16" s="718"/>
      <c r="I16" s="718"/>
      <c r="J16" s="718"/>
      <c r="K16" s="718"/>
      <c r="L16" s="718"/>
      <c r="M16" s="718"/>
      <c r="N16" s="718"/>
      <c r="O16" s="718"/>
      <c r="P16" s="719"/>
    </row>
    <row r="17" spans="1:16">
      <c r="A17" s="34"/>
      <c r="B17" s="415">
        <v>1</v>
      </c>
      <c r="C17" s="400" t="s">
        <v>140</v>
      </c>
      <c r="D17" s="247" t="s">
        <v>34</v>
      </c>
      <c r="E17" s="401"/>
      <c r="F17" s="290"/>
      <c r="G17" s="290"/>
      <c r="H17" s="412">
        <v>1</v>
      </c>
      <c r="I17" s="402"/>
      <c r="J17" s="402"/>
      <c r="K17" s="402"/>
      <c r="L17" s="402"/>
      <c r="M17" s="402"/>
      <c r="N17" s="402"/>
      <c r="O17" s="402"/>
      <c r="P17" s="416">
        <f>SUM(H17:O17)</f>
        <v>1</v>
      </c>
    </row>
    <row r="18" spans="1:16">
      <c r="A18" s="8"/>
      <c r="B18" s="415">
        <v>2</v>
      </c>
      <c r="C18" s="400" t="s">
        <v>141</v>
      </c>
      <c r="D18" s="247" t="s">
        <v>34</v>
      </c>
      <c r="E18" s="403"/>
      <c r="F18" s="290"/>
      <c r="G18" s="290"/>
      <c r="H18" s="412">
        <v>1</v>
      </c>
      <c r="I18" s="402"/>
      <c r="J18" s="402"/>
      <c r="K18" s="402"/>
      <c r="L18" s="402"/>
      <c r="M18" s="402"/>
      <c r="N18" s="402"/>
      <c r="O18" s="402"/>
      <c r="P18" s="416">
        <f t="shared" ref="P18:P79" si="0">SUM(H18:O18)</f>
        <v>1</v>
      </c>
    </row>
    <row r="19" spans="1:16">
      <c r="A19" s="34"/>
      <c r="B19" s="415">
        <v>3</v>
      </c>
      <c r="C19" s="400" t="s">
        <v>142</v>
      </c>
      <c r="D19" s="247" t="s">
        <v>34</v>
      </c>
      <c r="E19" s="403"/>
      <c r="F19" s="290"/>
      <c r="G19" s="290"/>
      <c r="H19" s="412">
        <v>1</v>
      </c>
      <c r="I19" s="402"/>
      <c r="J19" s="402"/>
      <c r="K19" s="402"/>
      <c r="L19" s="402"/>
      <c r="M19" s="402"/>
      <c r="N19" s="402"/>
      <c r="O19" s="402"/>
      <c r="P19" s="416">
        <f t="shared" si="0"/>
        <v>1</v>
      </c>
    </row>
    <row r="20" spans="1:16">
      <c r="A20" s="34"/>
      <c r="B20" s="415">
        <v>4</v>
      </c>
      <c r="C20" s="400" t="s">
        <v>143</v>
      </c>
      <c r="D20" s="247" t="s">
        <v>34</v>
      </c>
      <c r="E20" s="403"/>
      <c r="F20" s="290"/>
      <c r="G20" s="290"/>
      <c r="H20" s="412">
        <v>1</v>
      </c>
      <c r="I20" s="402"/>
      <c r="J20" s="402"/>
      <c r="K20" s="402"/>
      <c r="L20" s="402"/>
      <c r="M20" s="402"/>
      <c r="N20" s="402"/>
      <c r="O20" s="402"/>
      <c r="P20" s="416">
        <f t="shared" si="0"/>
        <v>1</v>
      </c>
    </row>
    <row r="21" spans="1:16">
      <c r="A21" s="34"/>
      <c r="B21" s="415">
        <v>5</v>
      </c>
      <c r="C21" s="400" t="s">
        <v>144</v>
      </c>
      <c r="D21" s="247" t="s">
        <v>34</v>
      </c>
      <c r="E21" s="403"/>
      <c r="F21" s="290"/>
      <c r="G21" s="290"/>
      <c r="H21" s="412">
        <v>1</v>
      </c>
      <c r="I21" s="402"/>
      <c r="J21" s="402"/>
      <c r="K21" s="402"/>
      <c r="L21" s="402"/>
      <c r="M21" s="402"/>
      <c r="N21" s="402"/>
      <c r="O21" s="402"/>
      <c r="P21" s="416">
        <f t="shared" si="0"/>
        <v>1</v>
      </c>
    </row>
    <row r="22" spans="1:16" ht="28.5">
      <c r="A22" s="34"/>
      <c r="B22" s="415">
        <v>6</v>
      </c>
      <c r="C22" s="400" t="s">
        <v>145</v>
      </c>
      <c r="D22" s="247" t="s">
        <v>34</v>
      </c>
      <c r="E22" s="403"/>
      <c r="F22" s="290"/>
      <c r="G22" s="290"/>
      <c r="H22" s="412">
        <v>1</v>
      </c>
      <c r="I22" s="402"/>
      <c r="J22" s="402"/>
      <c r="K22" s="402"/>
      <c r="L22" s="402"/>
      <c r="M22" s="402"/>
      <c r="N22" s="402"/>
      <c r="O22" s="402"/>
      <c r="P22" s="416">
        <f t="shared" si="0"/>
        <v>1</v>
      </c>
    </row>
    <row r="23" spans="1:16">
      <c r="A23" s="34"/>
      <c r="B23" s="417" t="s">
        <v>259</v>
      </c>
      <c r="C23" s="400"/>
      <c r="D23" s="247" t="s">
        <v>249</v>
      </c>
      <c r="E23" s="403"/>
      <c r="F23" s="290"/>
      <c r="G23" s="290"/>
      <c r="H23" s="412"/>
      <c r="I23" s="402"/>
      <c r="J23" s="402"/>
      <c r="K23" s="402"/>
      <c r="L23" s="402"/>
      <c r="M23" s="402"/>
      <c r="N23" s="402"/>
      <c r="O23" s="402"/>
      <c r="P23" s="416">
        <f t="shared" si="0"/>
        <v>0</v>
      </c>
    </row>
    <row r="24" spans="1:16">
      <c r="A24" s="34"/>
      <c r="B24" s="415"/>
      <c r="C24" s="682"/>
      <c r="D24" s="682"/>
      <c r="E24" s="262"/>
      <c r="F24" s="290"/>
      <c r="G24" s="290"/>
      <c r="H24" s="412"/>
      <c r="I24" s="402"/>
      <c r="J24" s="402"/>
      <c r="K24" s="402"/>
      <c r="L24" s="402"/>
      <c r="M24" s="402"/>
      <c r="N24" s="402"/>
      <c r="O24" s="402"/>
      <c r="P24" s="416">
        <f t="shared" si="0"/>
        <v>0</v>
      </c>
    </row>
    <row r="25" spans="1:16">
      <c r="A25" s="34"/>
      <c r="B25" s="415"/>
      <c r="C25" s="682"/>
      <c r="D25" s="682"/>
      <c r="E25" s="262"/>
      <c r="F25" s="290"/>
      <c r="G25" s="290"/>
      <c r="H25" s="412"/>
      <c r="I25" s="402"/>
      <c r="J25" s="402"/>
      <c r="K25" s="402"/>
      <c r="L25" s="402"/>
      <c r="M25" s="402"/>
      <c r="N25" s="402"/>
      <c r="O25" s="402"/>
      <c r="P25" s="416">
        <f t="shared" si="0"/>
        <v>0</v>
      </c>
    </row>
    <row r="26" spans="1:16">
      <c r="A26" s="34"/>
      <c r="B26" s="415"/>
      <c r="C26" s="682"/>
      <c r="D26" s="682"/>
      <c r="E26" s="262"/>
      <c r="F26" s="290"/>
      <c r="G26" s="290"/>
      <c r="H26" s="412"/>
      <c r="I26" s="402"/>
      <c r="J26" s="402"/>
      <c r="K26" s="402"/>
      <c r="L26" s="402"/>
      <c r="M26" s="402"/>
      <c r="N26" s="402"/>
      <c r="O26" s="402"/>
      <c r="P26" s="416">
        <f t="shared" si="0"/>
        <v>0</v>
      </c>
    </row>
    <row r="27" spans="1:16" ht="25.5" customHeight="1">
      <c r="A27" s="50"/>
      <c r="B27" s="717" t="s">
        <v>146</v>
      </c>
      <c r="C27" s="718"/>
      <c r="D27" s="718"/>
      <c r="E27" s="718"/>
      <c r="F27" s="718"/>
      <c r="G27" s="718"/>
      <c r="H27" s="718"/>
      <c r="I27" s="718"/>
      <c r="J27" s="718"/>
      <c r="K27" s="718"/>
      <c r="L27" s="718"/>
      <c r="M27" s="718"/>
      <c r="N27" s="718"/>
      <c r="O27" s="718"/>
      <c r="P27" s="719"/>
    </row>
    <row r="28" spans="1:16">
      <c r="A28" s="34"/>
      <c r="B28" s="415">
        <v>7</v>
      </c>
      <c r="C28" s="400" t="s">
        <v>147</v>
      </c>
      <c r="D28" s="247" t="s">
        <v>34</v>
      </c>
      <c r="E28" s="403">
        <v>12</v>
      </c>
      <c r="F28" s="290"/>
      <c r="G28" s="290">
        <v>50</v>
      </c>
      <c r="H28" s="402"/>
      <c r="I28" s="412">
        <v>0.2</v>
      </c>
      <c r="J28" s="412">
        <v>0.5</v>
      </c>
      <c r="K28" s="412">
        <v>0.3</v>
      </c>
      <c r="L28" s="402"/>
      <c r="M28" s="402"/>
      <c r="N28" s="402"/>
      <c r="O28" s="402"/>
      <c r="P28" s="416">
        <f t="shared" si="0"/>
        <v>1</v>
      </c>
    </row>
    <row r="29" spans="1:16" ht="28.5">
      <c r="A29" s="34"/>
      <c r="B29" s="415">
        <v>8</v>
      </c>
      <c r="C29" s="400" t="s">
        <v>148</v>
      </c>
      <c r="D29" s="247" t="s">
        <v>34</v>
      </c>
      <c r="E29" s="403">
        <v>12</v>
      </c>
      <c r="F29" s="290"/>
      <c r="G29" s="290"/>
      <c r="H29" s="402"/>
      <c r="I29" s="412">
        <v>0.8</v>
      </c>
      <c r="J29" s="412">
        <v>0.2</v>
      </c>
      <c r="K29" s="402"/>
      <c r="L29" s="402"/>
      <c r="M29" s="402"/>
      <c r="N29" s="402"/>
      <c r="O29" s="402"/>
      <c r="P29" s="416">
        <f t="shared" si="0"/>
        <v>1</v>
      </c>
    </row>
    <row r="30" spans="1:16" ht="28.5">
      <c r="A30" s="34"/>
      <c r="B30" s="415">
        <v>9</v>
      </c>
      <c r="C30" s="400" t="s">
        <v>149</v>
      </c>
      <c r="D30" s="247" t="s">
        <v>34</v>
      </c>
      <c r="E30" s="403">
        <v>12</v>
      </c>
      <c r="F30" s="290"/>
      <c r="G30" s="290"/>
      <c r="H30" s="402"/>
      <c r="I30" s="412">
        <v>0.5</v>
      </c>
      <c r="J30" s="412">
        <v>0.5</v>
      </c>
      <c r="K30" s="402"/>
      <c r="L30" s="402"/>
      <c r="M30" s="402"/>
      <c r="N30" s="402"/>
      <c r="O30" s="402"/>
      <c r="P30" s="416">
        <f t="shared" si="0"/>
        <v>1</v>
      </c>
    </row>
    <row r="31" spans="1:16" ht="28.5">
      <c r="A31" s="34"/>
      <c r="B31" s="415">
        <v>10</v>
      </c>
      <c r="C31" s="400" t="s">
        <v>150</v>
      </c>
      <c r="D31" s="247" t="s">
        <v>34</v>
      </c>
      <c r="E31" s="403">
        <v>12</v>
      </c>
      <c r="F31" s="290"/>
      <c r="G31" s="290"/>
      <c r="H31" s="402"/>
      <c r="I31" s="412">
        <v>1</v>
      </c>
      <c r="J31" s="402"/>
      <c r="K31" s="402"/>
      <c r="L31" s="402"/>
      <c r="M31" s="402"/>
      <c r="N31" s="402"/>
      <c r="O31" s="402"/>
      <c r="P31" s="416">
        <f t="shared" si="0"/>
        <v>1</v>
      </c>
    </row>
    <row r="32" spans="1:16" ht="28.5">
      <c r="A32" s="34"/>
      <c r="B32" s="415">
        <v>11</v>
      </c>
      <c r="C32" s="400" t="s">
        <v>151</v>
      </c>
      <c r="D32" s="247" t="s">
        <v>34</v>
      </c>
      <c r="E32" s="403">
        <v>3</v>
      </c>
      <c r="F32" s="290"/>
      <c r="G32" s="290"/>
      <c r="H32" s="402"/>
      <c r="I32" s="402"/>
      <c r="J32" s="412">
        <v>0.9</v>
      </c>
      <c r="K32" s="412">
        <v>0.1</v>
      </c>
      <c r="L32" s="402"/>
      <c r="M32" s="402"/>
      <c r="N32" s="402"/>
      <c r="O32" s="402"/>
      <c r="P32" s="416">
        <f t="shared" si="0"/>
        <v>1</v>
      </c>
    </row>
    <row r="33" spans="1:16">
      <c r="A33" s="34"/>
      <c r="B33" s="417" t="s">
        <v>259</v>
      </c>
      <c r="C33" s="400"/>
      <c r="D33" s="247" t="s">
        <v>249</v>
      </c>
      <c r="E33" s="403"/>
      <c r="F33" s="290"/>
      <c r="G33" s="290"/>
      <c r="H33" s="402"/>
      <c r="I33" s="402"/>
      <c r="J33" s="402"/>
      <c r="K33" s="402"/>
      <c r="L33" s="402"/>
      <c r="M33" s="402"/>
      <c r="N33" s="402"/>
      <c r="O33" s="402"/>
      <c r="P33" s="416">
        <f t="shared" si="0"/>
        <v>0</v>
      </c>
    </row>
    <row r="34" spans="1:16">
      <c r="A34" s="34"/>
      <c r="B34" s="415"/>
      <c r="C34" s="682"/>
      <c r="D34" s="682"/>
      <c r="E34" s="262"/>
      <c r="F34" s="290"/>
      <c r="G34" s="290"/>
      <c r="H34" s="402"/>
      <c r="I34" s="402"/>
      <c r="J34" s="402"/>
      <c r="K34" s="402"/>
      <c r="L34" s="402"/>
      <c r="M34" s="402"/>
      <c r="N34" s="402"/>
      <c r="O34" s="402"/>
      <c r="P34" s="416">
        <f t="shared" si="0"/>
        <v>0</v>
      </c>
    </row>
    <row r="35" spans="1:16">
      <c r="A35" s="34"/>
      <c r="B35" s="415"/>
      <c r="C35" s="682"/>
      <c r="D35" s="682"/>
      <c r="E35" s="262"/>
      <c r="F35" s="290"/>
      <c r="G35" s="290"/>
      <c r="H35" s="402"/>
      <c r="I35" s="402"/>
      <c r="J35" s="402"/>
      <c r="K35" s="402"/>
      <c r="L35" s="402"/>
      <c r="M35" s="402"/>
      <c r="N35" s="402"/>
      <c r="O35" s="402"/>
      <c r="P35" s="416">
        <f t="shared" si="0"/>
        <v>0</v>
      </c>
    </row>
    <row r="36" spans="1:16">
      <c r="A36" s="34"/>
      <c r="B36" s="415"/>
      <c r="C36" s="682"/>
      <c r="D36" s="682"/>
      <c r="E36" s="262"/>
      <c r="F36" s="290"/>
      <c r="G36" s="290"/>
      <c r="H36" s="402"/>
      <c r="I36" s="402"/>
      <c r="J36" s="402"/>
      <c r="K36" s="402"/>
      <c r="L36" s="402"/>
      <c r="M36" s="402"/>
      <c r="N36" s="402"/>
      <c r="O36" s="402"/>
      <c r="P36" s="416">
        <f t="shared" si="0"/>
        <v>0</v>
      </c>
    </row>
    <row r="37" spans="1:16" ht="26.25" customHeight="1">
      <c r="A37" s="50"/>
      <c r="B37" s="717" t="s">
        <v>11</v>
      </c>
      <c r="C37" s="718"/>
      <c r="D37" s="718"/>
      <c r="E37" s="718"/>
      <c r="F37" s="718"/>
      <c r="G37" s="718"/>
      <c r="H37" s="718"/>
      <c r="I37" s="718"/>
      <c r="J37" s="718"/>
      <c r="K37" s="718"/>
      <c r="L37" s="718"/>
      <c r="M37" s="718"/>
      <c r="N37" s="718"/>
      <c r="O37" s="718"/>
      <c r="P37" s="719"/>
    </row>
    <row r="38" spans="1:16" ht="28.5">
      <c r="A38" s="34"/>
      <c r="B38" s="415">
        <v>12</v>
      </c>
      <c r="C38" s="400" t="s">
        <v>152</v>
      </c>
      <c r="D38" s="247" t="s">
        <v>34</v>
      </c>
      <c r="E38" s="403">
        <v>12</v>
      </c>
      <c r="F38" s="290"/>
      <c r="G38" s="290"/>
      <c r="H38" s="402"/>
      <c r="I38" s="402"/>
      <c r="J38" s="412">
        <v>1</v>
      </c>
      <c r="K38" s="402"/>
      <c r="L38" s="402"/>
      <c r="M38" s="402"/>
      <c r="N38" s="402"/>
      <c r="O38" s="402"/>
      <c r="P38" s="416">
        <f t="shared" si="0"/>
        <v>1</v>
      </c>
    </row>
    <row r="39" spans="1:16" ht="28.5">
      <c r="A39" s="34"/>
      <c r="B39" s="415">
        <v>13</v>
      </c>
      <c r="C39" s="400" t="s">
        <v>153</v>
      </c>
      <c r="D39" s="247" t="s">
        <v>34</v>
      </c>
      <c r="E39" s="403">
        <v>12</v>
      </c>
      <c r="F39" s="290"/>
      <c r="G39" s="290"/>
      <c r="H39" s="402"/>
      <c r="I39" s="402"/>
      <c r="J39" s="412">
        <v>1</v>
      </c>
      <c r="K39" s="402"/>
      <c r="L39" s="402"/>
      <c r="M39" s="402"/>
      <c r="N39" s="402"/>
      <c r="O39" s="402"/>
      <c r="P39" s="416">
        <f t="shared" si="0"/>
        <v>1</v>
      </c>
    </row>
    <row r="40" spans="1:16" ht="28.5">
      <c r="A40" s="34"/>
      <c r="B40" s="415">
        <v>14</v>
      </c>
      <c r="C40" s="400" t="s">
        <v>154</v>
      </c>
      <c r="D40" s="247" t="s">
        <v>34</v>
      </c>
      <c r="E40" s="403">
        <v>12</v>
      </c>
      <c r="F40" s="290"/>
      <c r="G40" s="290"/>
      <c r="H40" s="402"/>
      <c r="I40" s="402"/>
      <c r="J40" s="412">
        <v>1</v>
      </c>
      <c r="K40" s="402"/>
      <c r="L40" s="402"/>
      <c r="M40" s="402"/>
      <c r="N40" s="402"/>
      <c r="O40" s="402"/>
      <c r="P40" s="416">
        <f t="shared" si="0"/>
        <v>1</v>
      </c>
    </row>
    <row r="41" spans="1:16">
      <c r="A41" s="34"/>
      <c r="B41" s="417" t="s">
        <v>259</v>
      </c>
      <c r="C41" s="400"/>
      <c r="D41" s="247" t="s">
        <v>249</v>
      </c>
      <c r="E41" s="403"/>
      <c r="F41" s="290"/>
      <c r="G41" s="290"/>
      <c r="H41" s="402"/>
      <c r="I41" s="402"/>
      <c r="J41" s="402"/>
      <c r="K41" s="402"/>
      <c r="L41" s="402"/>
      <c r="M41" s="402"/>
      <c r="N41" s="402"/>
      <c r="O41" s="402"/>
      <c r="P41" s="416">
        <f t="shared" si="0"/>
        <v>0</v>
      </c>
    </row>
    <row r="42" spans="1:16">
      <c r="A42" s="34"/>
      <c r="B42" s="415"/>
      <c r="C42" s="682"/>
      <c r="D42" s="682"/>
      <c r="E42" s="262"/>
      <c r="F42" s="290"/>
      <c r="G42" s="290"/>
      <c r="H42" s="402"/>
      <c r="I42" s="402"/>
      <c r="J42" s="402"/>
      <c r="K42" s="402"/>
      <c r="L42" s="402"/>
      <c r="M42" s="402"/>
      <c r="N42" s="402"/>
      <c r="O42" s="402"/>
      <c r="P42" s="416">
        <f t="shared" si="0"/>
        <v>0</v>
      </c>
    </row>
    <row r="43" spans="1:16">
      <c r="A43" s="34"/>
      <c r="B43" s="415"/>
      <c r="C43" s="682"/>
      <c r="D43" s="682"/>
      <c r="E43" s="262"/>
      <c r="F43" s="290"/>
      <c r="G43" s="290"/>
      <c r="H43" s="402"/>
      <c r="I43" s="402"/>
      <c r="J43" s="402"/>
      <c r="K43" s="402"/>
      <c r="L43" s="402"/>
      <c r="M43" s="402"/>
      <c r="N43" s="402"/>
      <c r="O43" s="402"/>
      <c r="P43" s="416">
        <f t="shared" si="0"/>
        <v>0</v>
      </c>
    </row>
    <row r="44" spans="1:16">
      <c r="A44" s="34"/>
      <c r="B44" s="415"/>
      <c r="C44" s="682"/>
      <c r="D44" s="682"/>
      <c r="E44" s="262"/>
      <c r="F44" s="290"/>
      <c r="G44" s="290"/>
      <c r="H44" s="402"/>
      <c r="I44" s="402"/>
      <c r="J44" s="402"/>
      <c r="K44" s="402"/>
      <c r="L44" s="402"/>
      <c r="M44" s="402"/>
      <c r="N44" s="402"/>
      <c r="O44" s="402"/>
      <c r="P44" s="416">
        <f t="shared" si="0"/>
        <v>0</v>
      </c>
    </row>
    <row r="45" spans="1:16" ht="24" customHeight="1">
      <c r="A45" s="50"/>
      <c r="B45" s="717" t="s">
        <v>155</v>
      </c>
      <c r="C45" s="718"/>
      <c r="D45" s="718"/>
      <c r="E45" s="718"/>
      <c r="F45" s="718"/>
      <c r="G45" s="718"/>
      <c r="H45" s="718"/>
      <c r="I45" s="718"/>
      <c r="J45" s="718"/>
      <c r="K45" s="718"/>
      <c r="L45" s="718"/>
      <c r="M45" s="718"/>
      <c r="N45" s="718"/>
      <c r="O45" s="718"/>
      <c r="P45" s="719"/>
    </row>
    <row r="46" spans="1:16">
      <c r="A46" s="34"/>
      <c r="B46" s="415">
        <v>15</v>
      </c>
      <c r="C46" s="400" t="s">
        <v>156</v>
      </c>
      <c r="D46" s="247" t="s">
        <v>34</v>
      </c>
      <c r="E46" s="403"/>
      <c r="F46" s="290"/>
      <c r="G46" s="290"/>
      <c r="H46" s="412">
        <v>1</v>
      </c>
      <c r="I46" s="402"/>
      <c r="J46" s="402"/>
      <c r="K46" s="402"/>
      <c r="L46" s="402"/>
      <c r="M46" s="402"/>
      <c r="N46" s="402"/>
      <c r="O46" s="402"/>
      <c r="P46" s="416">
        <f t="shared" si="0"/>
        <v>1</v>
      </c>
    </row>
    <row r="47" spans="1:16">
      <c r="A47" s="34"/>
      <c r="B47" s="417" t="s">
        <v>259</v>
      </c>
      <c r="C47" s="400"/>
      <c r="D47" s="247" t="s">
        <v>249</v>
      </c>
      <c r="E47" s="403"/>
      <c r="F47" s="290"/>
      <c r="G47" s="290"/>
      <c r="H47" s="412"/>
      <c r="I47" s="402"/>
      <c r="J47" s="402"/>
      <c r="K47" s="402"/>
      <c r="L47" s="402"/>
      <c r="M47" s="402"/>
      <c r="N47" s="402"/>
      <c r="O47" s="402"/>
      <c r="P47" s="416">
        <f t="shared" si="0"/>
        <v>0</v>
      </c>
    </row>
    <row r="48" spans="1:16">
      <c r="A48" s="34"/>
      <c r="B48" s="415"/>
      <c r="C48" s="682"/>
      <c r="D48" s="682"/>
      <c r="E48" s="262"/>
      <c r="F48" s="290"/>
      <c r="G48" s="290"/>
      <c r="H48" s="412"/>
      <c r="I48" s="402"/>
      <c r="J48" s="402"/>
      <c r="K48" s="402"/>
      <c r="L48" s="402"/>
      <c r="M48" s="402"/>
      <c r="N48" s="402"/>
      <c r="O48" s="402"/>
      <c r="P48" s="416">
        <f t="shared" si="0"/>
        <v>0</v>
      </c>
    </row>
    <row r="49" spans="1:16">
      <c r="A49" s="34"/>
      <c r="B49" s="415"/>
      <c r="C49" s="682"/>
      <c r="D49" s="682"/>
      <c r="E49" s="262"/>
      <c r="F49" s="290"/>
      <c r="G49" s="290"/>
      <c r="H49" s="412"/>
      <c r="I49" s="402"/>
      <c r="J49" s="402"/>
      <c r="K49" s="402"/>
      <c r="L49" s="402"/>
      <c r="M49" s="402"/>
      <c r="N49" s="402"/>
      <c r="O49" s="402"/>
      <c r="P49" s="416"/>
    </row>
    <row r="50" spans="1:16">
      <c r="A50" s="34"/>
      <c r="B50" s="415"/>
      <c r="C50" s="682"/>
      <c r="D50" s="682"/>
      <c r="E50" s="262"/>
      <c r="F50" s="290"/>
      <c r="G50" s="290"/>
      <c r="H50" s="412"/>
      <c r="I50" s="402"/>
      <c r="J50" s="402"/>
      <c r="K50" s="402"/>
      <c r="L50" s="402"/>
      <c r="M50" s="402"/>
      <c r="N50" s="402"/>
      <c r="O50" s="402"/>
      <c r="P50" s="416">
        <f t="shared" si="0"/>
        <v>0</v>
      </c>
    </row>
    <row r="51" spans="1:16" ht="21" customHeight="1">
      <c r="A51" s="48"/>
      <c r="B51" s="717" t="s">
        <v>157</v>
      </c>
      <c r="C51" s="718"/>
      <c r="D51" s="718"/>
      <c r="E51" s="718"/>
      <c r="F51" s="718"/>
      <c r="G51" s="718"/>
      <c r="H51" s="718"/>
      <c r="I51" s="718"/>
      <c r="J51" s="718"/>
      <c r="K51" s="718"/>
      <c r="L51" s="718"/>
      <c r="M51" s="718"/>
      <c r="N51" s="718"/>
      <c r="O51" s="718"/>
      <c r="P51" s="719"/>
    </row>
    <row r="52" spans="1:16">
      <c r="A52" s="34"/>
      <c r="B52" s="415">
        <v>16</v>
      </c>
      <c r="C52" s="400" t="s">
        <v>158</v>
      </c>
      <c r="D52" s="247" t="s">
        <v>34</v>
      </c>
      <c r="E52" s="403"/>
      <c r="F52" s="290"/>
      <c r="G52" s="290"/>
      <c r="H52" s="402"/>
      <c r="I52" s="402"/>
      <c r="J52" s="402"/>
      <c r="K52" s="402"/>
      <c r="L52" s="402"/>
      <c r="M52" s="402"/>
      <c r="N52" s="402"/>
      <c r="O52" s="402"/>
      <c r="P52" s="416">
        <f t="shared" si="0"/>
        <v>0</v>
      </c>
    </row>
    <row r="53" spans="1:16">
      <c r="A53" s="34"/>
      <c r="B53" s="415">
        <v>17</v>
      </c>
      <c r="C53" s="400" t="s">
        <v>159</v>
      </c>
      <c r="D53" s="247" t="s">
        <v>34</v>
      </c>
      <c r="E53" s="403"/>
      <c r="F53" s="290"/>
      <c r="G53" s="290"/>
      <c r="H53" s="402"/>
      <c r="I53" s="402"/>
      <c r="J53" s="402"/>
      <c r="K53" s="402"/>
      <c r="L53" s="402"/>
      <c r="M53" s="402"/>
      <c r="N53" s="402"/>
      <c r="O53" s="402"/>
      <c r="P53" s="416">
        <f t="shared" si="0"/>
        <v>0</v>
      </c>
    </row>
    <row r="54" spans="1:16">
      <c r="A54" s="34"/>
      <c r="B54" s="415">
        <v>18</v>
      </c>
      <c r="C54" s="400" t="s">
        <v>160</v>
      </c>
      <c r="D54" s="247" t="s">
        <v>34</v>
      </c>
      <c r="E54" s="403"/>
      <c r="F54" s="290"/>
      <c r="G54" s="290"/>
      <c r="H54" s="402"/>
      <c r="I54" s="402"/>
      <c r="J54" s="402"/>
      <c r="K54" s="402"/>
      <c r="L54" s="402"/>
      <c r="M54" s="402"/>
      <c r="N54" s="402"/>
      <c r="O54" s="402"/>
      <c r="P54" s="416">
        <f t="shared" si="0"/>
        <v>0</v>
      </c>
    </row>
    <row r="55" spans="1:16">
      <c r="A55" s="34"/>
      <c r="B55" s="415">
        <v>19</v>
      </c>
      <c r="C55" s="400" t="s">
        <v>161</v>
      </c>
      <c r="D55" s="247" t="s">
        <v>34</v>
      </c>
      <c r="E55" s="403"/>
      <c r="F55" s="290"/>
      <c r="G55" s="290"/>
      <c r="H55" s="402"/>
      <c r="I55" s="402"/>
      <c r="J55" s="402"/>
      <c r="K55" s="402"/>
      <c r="L55" s="402"/>
      <c r="M55" s="402"/>
      <c r="N55" s="402"/>
      <c r="O55" s="402"/>
      <c r="P55" s="416">
        <f t="shared" si="0"/>
        <v>0</v>
      </c>
    </row>
    <row r="56" spans="1:16">
      <c r="A56" s="34"/>
      <c r="B56" s="417" t="s">
        <v>259</v>
      </c>
      <c r="C56" s="400"/>
      <c r="D56" s="247" t="s">
        <v>249</v>
      </c>
      <c r="E56" s="403"/>
      <c r="F56" s="290"/>
      <c r="G56" s="290"/>
      <c r="H56" s="402"/>
      <c r="I56" s="402"/>
      <c r="J56" s="402"/>
      <c r="K56" s="402"/>
      <c r="L56" s="402"/>
      <c r="M56" s="402"/>
      <c r="N56" s="402"/>
      <c r="O56" s="402"/>
      <c r="P56" s="416">
        <f t="shared" si="0"/>
        <v>0</v>
      </c>
    </row>
    <row r="57" spans="1:16">
      <c r="A57" s="34"/>
      <c r="B57" s="417"/>
      <c r="C57" s="682"/>
      <c r="D57" s="682"/>
      <c r="E57" s="262"/>
      <c r="F57" s="290"/>
      <c r="G57" s="290"/>
      <c r="H57" s="402"/>
      <c r="I57" s="402"/>
      <c r="J57" s="402"/>
      <c r="K57" s="402"/>
      <c r="L57" s="402"/>
      <c r="M57" s="402"/>
      <c r="N57" s="402"/>
      <c r="O57" s="402"/>
      <c r="P57" s="416"/>
    </row>
    <row r="58" spans="1:16">
      <c r="A58" s="34"/>
      <c r="B58" s="417"/>
      <c r="C58" s="682"/>
      <c r="D58" s="682"/>
      <c r="E58" s="262"/>
      <c r="F58" s="290"/>
      <c r="G58" s="290"/>
      <c r="H58" s="402"/>
      <c r="I58" s="402"/>
      <c r="J58" s="402"/>
      <c r="K58" s="402"/>
      <c r="L58" s="402"/>
      <c r="M58" s="402"/>
      <c r="N58" s="402"/>
      <c r="O58" s="402"/>
      <c r="P58" s="416"/>
    </row>
    <row r="59" spans="1:16">
      <c r="A59" s="33"/>
      <c r="B59" s="418"/>
      <c r="C59" s="682"/>
      <c r="D59" s="682"/>
      <c r="E59" s="262"/>
      <c r="F59" s="290"/>
      <c r="G59" s="290"/>
      <c r="H59" s="406"/>
      <c r="I59" s="406"/>
      <c r="J59" s="406"/>
      <c r="K59" s="406"/>
      <c r="L59" s="406"/>
      <c r="M59" s="406"/>
      <c r="N59" s="406"/>
      <c r="O59" s="406"/>
      <c r="P59" s="416"/>
    </row>
    <row r="60" spans="1:16" ht="27" customHeight="1">
      <c r="B60" s="704" t="s">
        <v>162</v>
      </c>
      <c r="C60" s="705"/>
      <c r="D60" s="705"/>
      <c r="E60" s="705"/>
      <c r="F60" s="705"/>
      <c r="G60" s="705"/>
      <c r="H60" s="705"/>
      <c r="I60" s="705"/>
      <c r="J60" s="705"/>
      <c r="K60" s="705"/>
      <c r="L60" s="705"/>
      <c r="M60" s="705"/>
      <c r="N60" s="705"/>
      <c r="O60" s="705"/>
      <c r="P60" s="706"/>
    </row>
    <row r="61" spans="1:16" ht="16.5">
      <c r="B61" s="419"/>
      <c r="C61" s="400"/>
      <c r="D61" s="403"/>
      <c r="E61" s="403"/>
      <c r="F61" s="399"/>
      <c r="G61" s="399"/>
      <c r="H61" s="399"/>
      <c r="I61" s="399"/>
      <c r="J61" s="399"/>
      <c r="K61" s="399"/>
      <c r="L61" s="399"/>
      <c r="M61" s="399"/>
      <c r="N61" s="399"/>
      <c r="O61" s="399"/>
      <c r="P61" s="420"/>
    </row>
    <row r="62" spans="1:16" ht="25.5" customHeight="1">
      <c r="A62" s="50"/>
      <c r="B62" s="729" t="s">
        <v>163</v>
      </c>
      <c r="C62" s="730"/>
      <c r="D62" s="730"/>
      <c r="E62" s="730"/>
      <c r="F62" s="730"/>
      <c r="G62" s="730"/>
      <c r="H62" s="730"/>
      <c r="I62" s="730"/>
      <c r="J62" s="730"/>
      <c r="K62" s="730"/>
      <c r="L62" s="730"/>
      <c r="M62" s="730"/>
      <c r="N62" s="730"/>
      <c r="O62" s="730"/>
      <c r="P62" s="731"/>
    </row>
    <row r="63" spans="1:16">
      <c r="A63" s="34"/>
      <c r="B63" s="415">
        <v>21</v>
      </c>
      <c r="C63" s="400" t="s">
        <v>164</v>
      </c>
      <c r="D63" s="247" t="s">
        <v>34</v>
      </c>
      <c r="E63" s="403"/>
      <c r="F63" s="290"/>
      <c r="G63" s="290"/>
      <c r="H63" s="412">
        <v>1</v>
      </c>
      <c r="I63" s="402"/>
      <c r="J63" s="402"/>
      <c r="K63" s="402"/>
      <c r="L63" s="402"/>
      <c r="M63" s="402"/>
      <c r="N63" s="402"/>
      <c r="O63" s="402"/>
      <c r="P63" s="416">
        <f t="shared" si="0"/>
        <v>1</v>
      </c>
    </row>
    <row r="64" spans="1:16" ht="28.5">
      <c r="A64" s="34"/>
      <c r="B64" s="415">
        <v>22</v>
      </c>
      <c r="C64" s="400" t="s">
        <v>165</v>
      </c>
      <c r="D64" s="247" t="s">
        <v>34</v>
      </c>
      <c r="E64" s="403"/>
      <c r="F64" s="290"/>
      <c r="G64" s="290"/>
      <c r="H64" s="412">
        <v>1</v>
      </c>
      <c r="I64" s="402"/>
      <c r="J64" s="402"/>
      <c r="K64" s="402"/>
      <c r="L64" s="402"/>
      <c r="M64" s="402"/>
      <c r="N64" s="402"/>
      <c r="O64" s="402"/>
      <c r="P64" s="416">
        <f t="shared" si="0"/>
        <v>1</v>
      </c>
    </row>
    <row r="65" spans="1:16">
      <c r="A65" s="34"/>
      <c r="B65" s="415">
        <v>23</v>
      </c>
      <c r="C65" s="400" t="s">
        <v>166</v>
      </c>
      <c r="D65" s="247" t="s">
        <v>34</v>
      </c>
      <c r="E65" s="403"/>
      <c r="F65" s="290"/>
      <c r="G65" s="290"/>
      <c r="H65" s="412">
        <v>1</v>
      </c>
      <c r="I65" s="402"/>
      <c r="J65" s="402"/>
      <c r="K65" s="402"/>
      <c r="L65" s="402"/>
      <c r="M65" s="402"/>
      <c r="N65" s="402"/>
      <c r="O65" s="402"/>
      <c r="P65" s="416">
        <f t="shared" si="0"/>
        <v>1</v>
      </c>
    </row>
    <row r="66" spans="1:16">
      <c r="A66" s="34"/>
      <c r="B66" s="415">
        <v>24</v>
      </c>
      <c r="C66" s="400" t="s">
        <v>167</v>
      </c>
      <c r="D66" s="247" t="s">
        <v>34</v>
      </c>
      <c r="E66" s="403"/>
      <c r="F66" s="290"/>
      <c r="G66" s="290"/>
      <c r="H66" s="412">
        <v>1</v>
      </c>
      <c r="I66" s="402"/>
      <c r="J66" s="402"/>
      <c r="K66" s="402"/>
      <c r="L66" s="402"/>
      <c r="M66" s="402"/>
      <c r="N66" s="402"/>
      <c r="O66" s="402"/>
      <c r="P66" s="416">
        <f t="shared" si="0"/>
        <v>1</v>
      </c>
    </row>
    <row r="67" spans="1:16">
      <c r="A67" s="34"/>
      <c r="B67" s="417" t="s">
        <v>259</v>
      </c>
      <c r="C67" s="400"/>
      <c r="D67" s="247" t="s">
        <v>249</v>
      </c>
      <c r="E67" s="403"/>
      <c r="F67" s="290"/>
      <c r="G67" s="290"/>
      <c r="H67" s="412"/>
      <c r="I67" s="402"/>
      <c r="J67" s="402"/>
      <c r="K67" s="402"/>
      <c r="L67" s="402"/>
      <c r="M67" s="402"/>
      <c r="N67" s="402"/>
      <c r="O67" s="402"/>
      <c r="P67" s="416"/>
    </row>
    <row r="68" spans="1:16">
      <c r="A68" s="34"/>
      <c r="B68" s="415"/>
      <c r="C68" s="682"/>
      <c r="D68" s="682"/>
      <c r="E68" s="262"/>
      <c r="F68" s="290"/>
      <c r="G68" s="290"/>
      <c r="H68" s="412"/>
      <c r="I68" s="402"/>
      <c r="J68" s="402"/>
      <c r="K68" s="402"/>
      <c r="L68" s="402"/>
      <c r="M68" s="402"/>
      <c r="N68" s="402"/>
      <c r="O68" s="402"/>
      <c r="P68" s="416"/>
    </row>
    <row r="69" spans="1:16">
      <c r="A69" s="34"/>
      <c r="B69" s="415"/>
      <c r="C69" s="682"/>
      <c r="D69" s="682"/>
      <c r="E69" s="262"/>
      <c r="F69" s="290"/>
      <c r="G69" s="290"/>
      <c r="H69" s="412"/>
      <c r="I69" s="402"/>
      <c r="J69" s="402"/>
      <c r="K69" s="402"/>
      <c r="L69" s="402"/>
      <c r="M69" s="402"/>
      <c r="N69" s="402"/>
      <c r="O69" s="402"/>
      <c r="P69" s="416"/>
    </row>
    <row r="70" spans="1:16">
      <c r="A70" s="34"/>
      <c r="B70" s="415"/>
      <c r="C70" s="682"/>
      <c r="D70" s="682"/>
      <c r="E70" s="262"/>
      <c r="F70" s="290"/>
      <c r="G70" s="290"/>
      <c r="H70" s="402"/>
      <c r="I70" s="402"/>
      <c r="J70" s="402"/>
      <c r="K70" s="402"/>
      <c r="L70" s="402"/>
      <c r="M70" s="402"/>
      <c r="N70" s="402"/>
      <c r="O70" s="402"/>
      <c r="P70" s="416">
        <f t="shared" si="0"/>
        <v>0</v>
      </c>
    </row>
    <row r="71" spans="1:16" ht="28.5" customHeight="1">
      <c r="A71" s="50"/>
      <c r="B71" s="729" t="s">
        <v>168</v>
      </c>
      <c r="C71" s="730"/>
      <c r="D71" s="730"/>
      <c r="E71" s="730"/>
      <c r="F71" s="730"/>
      <c r="G71" s="730"/>
      <c r="H71" s="730"/>
      <c r="I71" s="730"/>
      <c r="J71" s="730"/>
      <c r="K71" s="730"/>
      <c r="L71" s="730"/>
      <c r="M71" s="730"/>
      <c r="N71" s="730"/>
      <c r="O71" s="730"/>
      <c r="P71" s="731"/>
    </row>
    <row r="72" spans="1:16">
      <c r="A72" s="34"/>
      <c r="B72" s="415">
        <v>25</v>
      </c>
      <c r="C72" s="400" t="s">
        <v>169</v>
      </c>
      <c r="D72" s="247" t="s">
        <v>34</v>
      </c>
      <c r="E72" s="403"/>
      <c r="F72" s="290"/>
      <c r="G72" s="290"/>
      <c r="H72" s="402"/>
      <c r="I72" s="412">
        <v>1</v>
      </c>
      <c r="J72" s="402"/>
      <c r="K72" s="402"/>
      <c r="L72" s="402"/>
      <c r="M72" s="402"/>
      <c r="N72" s="402"/>
      <c r="O72" s="402"/>
      <c r="P72" s="416">
        <f t="shared" si="0"/>
        <v>1</v>
      </c>
    </row>
    <row r="73" spans="1:16">
      <c r="A73" s="34"/>
      <c r="B73" s="415">
        <v>26</v>
      </c>
      <c r="C73" s="400" t="s">
        <v>170</v>
      </c>
      <c r="D73" s="247" t="s">
        <v>34</v>
      </c>
      <c r="E73" s="403"/>
      <c r="F73" s="290"/>
      <c r="G73" s="290"/>
      <c r="H73" s="402"/>
      <c r="I73" s="412">
        <v>1</v>
      </c>
      <c r="J73" s="402"/>
      <c r="K73" s="402"/>
      <c r="L73" s="402"/>
      <c r="M73" s="402"/>
      <c r="N73" s="402"/>
      <c r="O73" s="402"/>
      <c r="P73" s="416">
        <f t="shared" si="0"/>
        <v>1</v>
      </c>
    </row>
    <row r="74" spans="1:16" ht="28.5">
      <c r="A74" s="34"/>
      <c r="B74" s="415">
        <v>27</v>
      </c>
      <c r="C74" s="400" t="s">
        <v>171</v>
      </c>
      <c r="D74" s="247" t="s">
        <v>34</v>
      </c>
      <c r="E74" s="403"/>
      <c r="F74" s="290"/>
      <c r="G74" s="290"/>
      <c r="H74" s="402"/>
      <c r="I74" s="412">
        <v>0.8</v>
      </c>
      <c r="J74" s="412">
        <v>0.2</v>
      </c>
      <c r="K74" s="402"/>
      <c r="L74" s="402"/>
      <c r="M74" s="402"/>
      <c r="N74" s="402"/>
      <c r="O74" s="402"/>
      <c r="P74" s="416">
        <f t="shared" si="0"/>
        <v>1</v>
      </c>
    </row>
    <row r="75" spans="1:16" ht="28.5">
      <c r="A75" s="34"/>
      <c r="B75" s="415">
        <v>28</v>
      </c>
      <c r="C75" s="400" t="s">
        <v>172</v>
      </c>
      <c r="D75" s="247" t="s">
        <v>34</v>
      </c>
      <c r="E75" s="403"/>
      <c r="F75" s="290"/>
      <c r="G75" s="290"/>
      <c r="H75" s="402"/>
      <c r="I75" s="402"/>
      <c r="J75" s="402"/>
      <c r="K75" s="402"/>
      <c r="L75" s="402"/>
      <c r="M75" s="402"/>
      <c r="N75" s="402"/>
      <c r="O75" s="402"/>
      <c r="P75" s="416">
        <f t="shared" si="0"/>
        <v>0</v>
      </c>
    </row>
    <row r="76" spans="1:16" ht="28.5">
      <c r="A76" s="34"/>
      <c r="B76" s="415">
        <v>29</v>
      </c>
      <c r="C76" s="400" t="s">
        <v>173</v>
      </c>
      <c r="D76" s="247" t="s">
        <v>34</v>
      </c>
      <c r="E76" s="403"/>
      <c r="F76" s="290"/>
      <c r="G76" s="290"/>
      <c r="H76" s="402"/>
      <c r="I76" s="402"/>
      <c r="J76" s="402"/>
      <c r="K76" s="402"/>
      <c r="L76" s="402"/>
      <c r="M76" s="402"/>
      <c r="N76" s="402"/>
      <c r="O76" s="402"/>
      <c r="P76" s="416">
        <f t="shared" si="0"/>
        <v>0</v>
      </c>
    </row>
    <row r="77" spans="1:16" ht="28.5">
      <c r="A77" s="34"/>
      <c r="B77" s="415">
        <v>30</v>
      </c>
      <c r="C77" s="400" t="s">
        <v>174</v>
      </c>
      <c r="D77" s="247" t="s">
        <v>34</v>
      </c>
      <c r="E77" s="403"/>
      <c r="F77" s="290"/>
      <c r="G77" s="290"/>
      <c r="H77" s="402"/>
      <c r="I77" s="402"/>
      <c r="J77" s="402"/>
      <c r="K77" s="402"/>
      <c r="L77" s="402"/>
      <c r="M77" s="402"/>
      <c r="N77" s="402"/>
      <c r="O77" s="402"/>
      <c r="P77" s="416">
        <f t="shared" si="0"/>
        <v>0</v>
      </c>
    </row>
    <row r="78" spans="1:16" ht="28.5">
      <c r="A78" s="34"/>
      <c r="B78" s="415">
        <v>31</v>
      </c>
      <c r="C78" s="400" t="s">
        <v>175</v>
      </c>
      <c r="D78" s="247" t="s">
        <v>34</v>
      </c>
      <c r="E78" s="403"/>
      <c r="F78" s="290"/>
      <c r="G78" s="290"/>
      <c r="H78" s="402"/>
      <c r="I78" s="402"/>
      <c r="J78" s="402"/>
      <c r="K78" s="402"/>
      <c r="L78" s="402"/>
      <c r="M78" s="402"/>
      <c r="N78" s="402"/>
      <c r="O78" s="402"/>
      <c r="P78" s="416">
        <f t="shared" si="0"/>
        <v>0</v>
      </c>
    </row>
    <row r="79" spans="1:16">
      <c r="A79" s="34"/>
      <c r="B79" s="415">
        <v>32</v>
      </c>
      <c r="C79" s="400" t="s">
        <v>176</v>
      </c>
      <c r="D79" s="247" t="s">
        <v>34</v>
      </c>
      <c r="E79" s="403"/>
      <c r="F79" s="290"/>
      <c r="G79" s="290"/>
      <c r="H79" s="402"/>
      <c r="I79" s="402"/>
      <c r="J79" s="402"/>
      <c r="K79" s="402"/>
      <c r="L79" s="402"/>
      <c r="M79" s="402"/>
      <c r="N79" s="402"/>
      <c r="O79" s="402"/>
      <c r="P79" s="416">
        <f t="shared" si="0"/>
        <v>0</v>
      </c>
    </row>
    <row r="80" spans="1:16">
      <c r="A80" s="34"/>
      <c r="B80" s="417" t="s">
        <v>259</v>
      </c>
      <c r="C80" s="400"/>
      <c r="D80" s="247" t="s">
        <v>249</v>
      </c>
      <c r="E80" s="403"/>
      <c r="F80" s="290"/>
      <c r="G80" s="290"/>
      <c r="H80" s="402"/>
      <c r="I80" s="402"/>
      <c r="J80" s="402"/>
      <c r="K80" s="402"/>
      <c r="L80" s="402"/>
      <c r="M80" s="402"/>
      <c r="N80" s="402"/>
      <c r="O80" s="402"/>
      <c r="P80" s="416"/>
    </row>
    <row r="81" spans="1:16">
      <c r="A81" s="34"/>
      <c r="B81" s="415"/>
      <c r="C81" s="682"/>
      <c r="D81" s="682"/>
      <c r="E81" s="262"/>
      <c r="F81" s="290"/>
      <c r="G81" s="290"/>
      <c r="H81" s="402"/>
      <c r="I81" s="402"/>
      <c r="J81" s="402"/>
      <c r="K81" s="402"/>
      <c r="L81" s="402"/>
      <c r="M81" s="402"/>
      <c r="N81" s="402"/>
      <c r="O81" s="402"/>
      <c r="P81" s="416"/>
    </row>
    <row r="82" spans="1:16">
      <c r="A82" s="34"/>
      <c r="B82" s="415"/>
      <c r="C82" s="682"/>
      <c r="D82" s="682"/>
      <c r="E82" s="262"/>
      <c r="F82" s="290"/>
      <c r="G82" s="290"/>
      <c r="H82" s="402"/>
      <c r="I82" s="402"/>
      <c r="J82" s="402"/>
      <c r="K82" s="402"/>
      <c r="L82" s="402"/>
      <c r="M82" s="402"/>
      <c r="N82" s="402"/>
      <c r="O82" s="402"/>
      <c r="P82" s="416"/>
    </row>
    <row r="83" spans="1:16">
      <c r="A83" s="34"/>
      <c r="B83" s="415"/>
      <c r="C83" s="682"/>
      <c r="D83" s="682"/>
      <c r="E83" s="262"/>
      <c r="F83" s="290"/>
      <c r="G83" s="290"/>
      <c r="H83" s="402"/>
      <c r="I83" s="402"/>
      <c r="J83" s="402"/>
      <c r="K83" s="402"/>
      <c r="L83" s="402"/>
      <c r="M83" s="402"/>
      <c r="N83" s="402"/>
      <c r="O83" s="402"/>
      <c r="P83" s="416">
        <f t="shared" ref="P83:P106" si="1">SUM(H83:O83)</f>
        <v>0</v>
      </c>
    </row>
    <row r="84" spans="1:16" ht="25.5" customHeight="1">
      <c r="A84" s="50"/>
      <c r="B84" s="729" t="s">
        <v>177</v>
      </c>
      <c r="C84" s="730"/>
      <c r="D84" s="730"/>
      <c r="E84" s="730"/>
      <c r="F84" s="730"/>
      <c r="G84" s="730"/>
      <c r="H84" s="730"/>
      <c r="I84" s="730"/>
      <c r="J84" s="730"/>
      <c r="K84" s="730"/>
      <c r="L84" s="730"/>
      <c r="M84" s="730"/>
      <c r="N84" s="730"/>
      <c r="O84" s="730"/>
      <c r="P84" s="731"/>
    </row>
    <row r="85" spans="1:16">
      <c r="A85" s="34"/>
      <c r="B85" s="415">
        <v>33</v>
      </c>
      <c r="C85" s="400" t="s">
        <v>178</v>
      </c>
      <c r="D85" s="247" t="s">
        <v>34</v>
      </c>
      <c r="E85" s="403"/>
      <c r="F85" s="290"/>
      <c r="G85" s="290"/>
      <c r="H85" s="408"/>
      <c r="I85" s="408"/>
      <c r="J85" s="408"/>
      <c r="K85" s="408"/>
      <c r="L85" s="408"/>
      <c r="M85" s="408"/>
      <c r="N85" s="408"/>
      <c r="O85" s="408"/>
      <c r="P85" s="416">
        <f t="shared" si="1"/>
        <v>0</v>
      </c>
    </row>
    <row r="86" spans="1:16">
      <c r="A86" s="34"/>
      <c r="B86" s="415">
        <v>34</v>
      </c>
      <c r="C86" s="400" t="s">
        <v>179</v>
      </c>
      <c r="D86" s="247" t="s">
        <v>34</v>
      </c>
      <c r="E86" s="403"/>
      <c r="F86" s="290"/>
      <c r="G86" s="290"/>
      <c r="H86" s="408"/>
      <c r="I86" s="408"/>
      <c r="J86" s="408"/>
      <c r="K86" s="408"/>
      <c r="L86" s="408"/>
      <c r="M86" s="408"/>
      <c r="N86" s="408"/>
      <c r="O86" s="408"/>
      <c r="P86" s="416">
        <f t="shared" si="1"/>
        <v>0</v>
      </c>
    </row>
    <row r="87" spans="1:16">
      <c r="A87" s="34"/>
      <c r="B87" s="415">
        <v>35</v>
      </c>
      <c r="C87" s="400" t="s">
        <v>180</v>
      </c>
      <c r="D87" s="247" t="s">
        <v>34</v>
      </c>
      <c r="E87" s="403"/>
      <c r="F87" s="290"/>
      <c r="G87" s="290"/>
      <c r="H87" s="408"/>
      <c r="I87" s="408"/>
      <c r="J87" s="408"/>
      <c r="K87" s="408"/>
      <c r="L87" s="408"/>
      <c r="M87" s="408"/>
      <c r="N87" s="408"/>
      <c r="O87" s="408"/>
      <c r="P87" s="416">
        <f t="shared" si="1"/>
        <v>0</v>
      </c>
    </row>
    <row r="88" spans="1:16">
      <c r="A88" s="34"/>
      <c r="B88" s="417" t="s">
        <v>259</v>
      </c>
      <c r="C88" s="400"/>
      <c r="D88" s="247" t="s">
        <v>249</v>
      </c>
      <c r="E88" s="403"/>
      <c r="F88" s="290"/>
      <c r="G88" s="290"/>
      <c r="H88" s="408"/>
      <c r="I88" s="408"/>
      <c r="J88" s="408"/>
      <c r="K88" s="408"/>
      <c r="L88" s="408"/>
      <c r="M88" s="408"/>
      <c r="N88" s="408"/>
      <c r="O88" s="408"/>
      <c r="P88" s="416"/>
    </row>
    <row r="89" spans="1:16">
      <c r="A89" s="34"/>
      <c r="B89" s="415"/>
      <c r="C89" s="682"/>
      <c r="D89" s="682"/>
      <c r="E89" s="262"/>
      <c r="F89" s="290"/>
      <c r="G89" s="290"/>
      <c r="H89" s="408"/>
      <c r="I89" s="408"/>
      <c r="J89" s="408"/>
      <c r="K89" s="408"/>
      <c r="L89" s="408"/>
      <c r="M89" s="408"/>
      <c r="N89" s="408"/>
      <c r="O89" s="408"/>
      <c r="P89" s="416"/>
    </row>
    <row r="90" spans="1:16">
      <c r="A90" s="34"/>
      <c r="B90" s="415"/>
      <c r="C90" s="682"/>
      <c r="D90" s="682"/>
      <c r="E90" s="262"/>
      <c r="F90" s="290"/>
      <c r="G90" s="290"/>
      <c r="H90" s="408"/>
      <c r="I90" s="408"/>
      <c r="J90" s="408"/>
      <c r="K90" s="408"/>
      <c r="L90" s="408"/>
      <c r="M90" s="408"/>
      <c r="N90" s="408"/>
      <c r="O90" s="408"/>
      <c r="P90" s="416"/>
    </row>
    <row r="91" spans="1:16">
      <c r="A91" s="34"/>
      <c r="B91" s="415"/>
      <c r="C91" s="682"/>
      <c r="D91" s="682"/>
      <c r="E91" s="262"/>
      <c r="F91" s="290"/>
      <c r="G91" s="290"/>
      <c r="H91" s="408"/>
      <c r="I91" s="408"/>
      <c r="J91" s="408"/>
      <c r="K91" s="408"/>
      <c r="L91" s="408"/>
      <c r="M91" s="408"/>
      <c r="N91" s="408"/>
      <c r="O91" s="408"/>
      <c r="P91" s="416">
        <f t="shared" si="1"/>
        <v>0</v>
      </c>
    </row>
    <row r="92" spans="1:16" ht="24" customHeight="1">
      <c r="A92" s="50"/>
      <c r="B92" s="729" t="s">
        <v>181</v>
      </c>
      <c r="C92" s="730"/>
      <c r="D92" s="730"/>
      <c r="E92" s="730"/>
      <c r="F92" s="730"/>
      <c r="G92" s="730"/>
      <c r="H92" s="730"/>
      <c r="I92" s="730"/>
      <c r="J92" s="730"/>
      <c r="K92" s="730"/>
      <c r="L92" s="730"/>
      <c r="M92" s="730"/>
      <c r="N92" s="730"/>
      <c r="O92" s="730"/>
      <c r="P92" s="731"/>
    </row>
    <row r="93" spans="1:16" ht="42.75">
      <c r="A93" s="34"/>
      <c r="B93" s="415">
        <v>36</v>
      </c>
      <c r="C93" s="400" t="s">
        <v>182</v>
      </c>
      <c r="D93" s="247" t="s">
        <v>34</v>
      </c>
      <c r="E93" s="403"/>
      <c r="F93" s="290"/>
      <c r="G93" s="290"/>
      <c r="H93" s="408"/>
      <c r="I93" s="408"/>
      <c r="J93" s="408"/>
      <c r="K93" s="408"/>
      <c r="L93" s="408"/>
      <c r="M93" s="408"/>
      <c r="N93" s="408"/>
      <c r="O93" s="408"/>
      <c r="P93" s="416">
        <f t="shared" si="1"/>
        <v>0</v>
      </c>
    </row>
    <row r="94" spans="1:16" ht="28.5">
      <c r="A94" s="34"/>
      <c r="B94" s="415">
        <v>37</v>
      </c>
      <c r="C94" s="400" t="s">
        <v>183</v>
      </c>
      <c r="D94" s="247" t="s">
        <v>34</v>
      </c>
      <c r="E94" s="403"/>
      <c r="F94" s="290"/>
      <c r="G94" s="290"/>
      <c r="H94" s="408"/>
      <c r="I94" s="408"/>
      <c r="J94" s="408"/>
      <c r="K94" s="408"/>
      <c r="L94" s="408"/>
      <c r="M94" s="408"/>
      <c r="N94" s="408"/>
      <c r="O94" s="408"/>
      <c r="P94" s="416">
        <f t="shared" si="1"/>
        <v>0</v>
      </c>
    </row>
    <row r="95" spans="1:16">
      <c r="A95" s="34"/>
      <c r="B95" s="415">
        <v>38</v>
      </c>
      <c r="C95" s="400" t="s">
        <v>184</v>
      </c>
      <c r="D95" s="247" t="s">
        <v>34</v>
      </c>
      <c r="E95" s="403"/>
      <c r="F95" s="290"/>
      <c r="G95" s="290"/>
      <c r="H95" s="408"/>
      <c r="I95" s="408"/>
      <c r="J95" s="408"/>
      <c r="K95" s="408"/>
      <c r="L95" s="408"/>
      <c r="M95" s="408"/>
      <c r="N95" s="408"/>
      <c r="O95" s="408"/>
      <c r="P95" s="416">
        <f t="shared" si="1"/>
        <v>0</v>
      </c>
    </row>
    <row r="96" spans="1:16" ht="28.5">
      <c r="A96" s="34"/>
      <c r="B96" s="415">
        <v>39</v>
      </c>
      <c r="C96" s="400" t="s">
        <v>185</v>
      </c>
      <c r="D96" s="247" t="s">
        <v>34</v>
      </c>
      <c r="E96" s="403"/>
      <c r="F96" s="290"/>
      <c r="G96" s="290"/>
      <c r="H96" s="408"/>
      <c r="I96" s="408"/>
      <c r="J96" s="408"/>
      <c r="K96" s="408"/>
      <c r="L96" s="408"/>
      <c r="M96" s="408"/>
      <c r="N96" s="408"/>
      <c r="O96" s="408"/>
      <c r="P96" s="416">
        <f t="shared" si="1"/>
        <v>0</v>
      </c>
    </row>
    <row r="97" spans="1:16" ht="28.5">
      <c r="A97" s="34"/>
      <c r="B97" s="415">
        <v>40</v>
      </c>
      <c r="C97" s="400" t="s">
        <v>186</v>
      </c>
      <c r="D97" s="247" t="s">
        <v>34</v>
      </c>
      <c r="E97" s="403"/>
      <c r="F97" s="290"/>
      <c r="G97" s="290"/>
      <c r="H97" s="408"/>
      <c r="I97" s="408"/>
      <c r="J97" s="408"/>
      <c r="K97" s="408"/>
      <c r="L97" s="408"/>
      <c r="M97" s="408"/>
      <c r="N97" s="408"/>
      <c r="O97" s="408"/>
      <c r="P97" s="416">
        <f t="shared" si="1"/>
        <v>0</v>
      </c>
    </row>
    <row r="98" spans="1:16" ht="28.5">
      <c r="A98" s="34"/>
      <c r="B98" s="415">
        <v>41</v>
      </c>
      <c r="C98" s="400" t="s">
        <v>187</v>
      </c>
      <c r="D98" s="247" t="s">
        <v>34</v>
      </c>
      <c r="E98" s="403"/>
      <c r="F98" s="290"/>
      <c r="G98" s="290"/>
      <c r="H98" s="408"/>
      <c r="I98" s="408"/>
      <c r="J98" s="408"/>
      <c r="K98" s="408"/>
      <c r="L98" s="408"/>
      <c r="M98" s="408"/>
      <c r="N98" s="408"/>
      <c r="O98" s="408"/>
      <c r="P98" s="416">
        <f t="shared" si="1"/>
        <v>0</v>
      </c>
    </row>
    <row r="99" spans="1:16" ht="28.5">
      <c r="A99" s="34"/>
      <c r="B99" s="415">
        <v>42</v>
      </c>
      <c r="C99" s="400" t="s">
        <v>188</v>
      </c>
      <c r="D99" s="247" t="s">
        <v>34</v>
      </c>
      <c r="E99" s="403"/>
      <c r="F99" s="290"/>
      <c r="G99" s="290"/>
      <c r="H99" s="408"/>
      <c r="I99" s="408"/>
      <c r="J99" s="408"/>
      <c r="K99" s="408"/>
      <c r="L99" s="408"/>
      <c r="M99" s="408"/>
      <c r="N99" s="408"/>
      <c r="O99" s="408"/>
      <c r="P99" s="416">
        <f t="shared" si="1"/>
        <v>0</v>
      </c>
    </row>
    <row r="100" spans="1:16">
      <c r="A100" s="34"/>
      <c r="B100" s="415">
        <v>43</v>
      </c>
      <c r="C100" s="400" t="s">
        <v>189</v>
      </c>
      <c r="D100" s="247" t="s">
        <v>34</v>
      </c>
      <c r="E100" s="403"/>
      <c r="F100" s="290"/>
      <c r="G100" s="290"/>
      <c r="H100" s="408"/>
      <c r="I100" s="408"/>
      <c r="J100" s="408"/>
      <c r="K100" s="408"/>
      <c r="L100" s="408"/>
      <c r="M100" s="408"/>
      <c r="N100" s="408"/>
      <c r="O100" s="408"/>
      <c r="P100" s="416">
        <f t="shared" si="1"/>
        <v>0</v>
      </c>
    </row>
    <row r="101" spans="1:16" ht="42.75">
      <c r="A101" s="34"/>
      <c r="B101" s="415">
        <v>44</v>
      </c>
      <c r="C101" s="400" t="s">
        <v>190</v>
      </c>
      <c r="D101" s="247" t="s">
        <v>34</v>
      </c>
      <c r="E101" s="403"/>
      <c r="F101" s="290"/>
      <c r="G101" s="290"/>
      <c r="H101" s="408"/>
      <c r="I101" s="408"/>
      <c r="J101" s="408"/>
      <c r="K101" s="408"/>
      <c r="L101" s="408"/>
      <c r="M101" s="408"/>
      <c r="N101" s="408"/>
      <c r="O101" s="408"/>
      <c r="P101" s="416">
        <f t="shared" si="1"/>
        <v>0</v>
      </c>
    </row>
    <row r="102" spans="1:16" ht="28.5">
      <c r="A102" s="34"/>
      <c r="B102" s="415">
        <v>45</v>
      </c>
      <c r="C102" s="400" t="s">
        <v>191</v>
      </c>
      <c r="D102" s="247" t="s">
        <v>34</v>
      </c>
      <c r="E102" s="403"/>
      <c r="F102" s="290"/>
      <c r="G102" s="290"/>
      <c r="H102" s="408"/>
      <c r="I102" s="408"/>
      <c r="J102" s="408"/>
      <c r="K102" s="408"/>
      <c r="L102" s="408"/>
      <c r="M102" s="408"/>
      <c r="N102" s="408"/>
      <c r="O102" s="408"/>
      <c r="P102" s="416">
        <f t="shared" si="1"/>
        <v>0</v>
      </c>
    </row>
    <row r="103" spans="1:16" ht="28.5">
      <c r="A103" s="34"/>
      <c r="B103" s="415">
        <v>46</v>
      </c>
      <c r="C103" s="400" t="s">
        <v>192</v>
      </c>
      <c r="D103" s="247" t="s">
        <v>34</v>
      </c>
      <c r="E103" s="403"/>
      <c r="F103" s="290"/>
      <c r="G103" s="290"/>
      <c r="H103" s="408"/>
      <c r="I103" s="408"/>
      <c r="J103" s="408"/>
      <c r="K103" s="408"/>
      <c r="L103" s="408"/>
      <c r="M103" s="408"/>
      <c r="N103" s="408"/>
      <c r="O103" s="408"/>
      <c r="P103" s="416">
        <f t="shared" si="1"/>
        <v>0</v>
      </c>
    </row>
    <row r="104" spans="1:16" ht="28.5">
      <c r="A104" s="34"/>
      <c r="B104" s="415">
        <v>47</v>
      </c>
      <c r="C104" s="400" t="s">
        <v>193</v>
      </c>
      <c r="D104" s="247" t="s">
        <v>34</v>
      </c>
      <c r="E104" s="403"/>
      <c r="F104" s="290"/>
      <c r="G104" s="290"/>
      <c r="H104" s="408"/>
      <c r="I104" s="408"/>
      <c r="J104" s="408"/>
      <c r="K104" s="408"/>
      <c r="L104" s="408"/>
      <c r="M104" s="408"/>
      <c r="N104" s="408"/>
      <c r="O104" s="408"/>
      <c r="P104" s="416">
        <f t="shared" si="1"/>
        <v>0</v>
      </c>
    </row>
    <row r="105" spans="1:16" ht="28.5">
      <c r="A105" s="34"/>
      <c r="B105" s="415">
        <v>48</v>
      </c>
      <c r="C105" s="400" t="s">
        <v>194</v>
      </c>
      <c r="D105" s="247" t="s">
        <v>34</v>
      </c>
      <c r="E105" s="403"/>
      <c r="F105" s="290"/>
      <c r="G105" s="290"/>
      <c r="H105" s="408"/>
      <c r="I105" s="408"/>
      <c r="J105" s="408"/>
      <c r="K105" s="408"/>
      <c r="L105" s="408"/>
      <c r="M105" s="408"/>
      <c r="N105" s="408"/>
      <c r="O105" s="408"/>
      <c r="P105" s="416">
        <f t="shared" si="1"/>
        <v>0</v>
      </c>
    </row>
    <row r="106" spans="1:16" ht="28.5">
      <c r="A106" s="34"/>
      <c r="B106" s="415">
        <v>49</v>
      </c>
      <c r="C106" s="400" t="s">
        <v>195</v>
      </c>
      <c r="D106" s="247" t="s">
        <v>34</v>
      </c>
      <c r="E106" s="403"/>
      <c r="F106" s="290"/>
      <c r="G106" s="290"/>
      <c r="H106" s="408"/>
      <c r="I106" s="408"/>
      <c r="J106" s="408"/>
      <c r="K106" s="408"/>
      <c r="L106" s="408"/>
      <c r="M106" s="408"/>
      <c r="N106" s="408"/>
      <c r="O106" s="408"/>
      <c r="P106" s="416">
        <f t="shared" si="1"/>
        <v>0</v>
      </c>
    </row>
    <row r="107" spans="1:16">
      <c r="A107" s="34"/>
      <c r="B107" s="417" t="s">
        <v>259</v>
      </c>
      <c r="C107" s="400"/>
      <c r="D107" s="247" t="s">
        <v>249</v>
      </c>
      <c r="E107" s="403"/>
      <c r="F107" s="290"/>
      <c r="G107" s="290"/>
      <c r="H107" s="408"/>
      <c r="I107" s="408"/>
      <c r="J107" s="408"/>
      <c r="K107" s="408"/>
      <c r="L107" s="408"/>
      <c r="M107" s="408"/>
      <c r="N107" s="408"/>
      <c r="O107" s="408"/>
      <c r="P107" s="416"/>
    </row>
    <row r="108" spans="1:16">
      <c r="A108" s="34"/>
      <c r="B108" s="415"/>
      <c r="C108" s="682"/>
      <c r="D108" s="682"/>
      <c r="E108" s="262"/>
      <c r="F108" s="290"/>
      <c r="G108" s="290"/>
      <c r="H108" s="408"/>
      <c r="I108" s="408"/>
      <c r="J108" s="408"/>
      <c r="K108" s="408"/>
      <c r="L108" s="408"/>
      <c r="M108" s="408"/>
      <c r="N108" s="408"/>
      <c r="O108" s="408"/>
      <c r="P108" s="416"/>
    </row>
    <row r="109" spans="1:16">
      <c r="A109" s="34"/>
      <c r="B109" s="415"/>
      <c r="C109" s="682"/>
      <c r="D109" s="682"/>
      <c r="E109" s="262"/>
      <c r="F109" s="290"/>
      <c r="G109" s="290"/>
      <c r="H109" s="408"/>
      <c r="I109" s="408"/>
      <c r="J109" s="408"/>
      <c r="K109" s="408"/>
      <c r="L109" s="408"/>
      <c r="M109" s="408"/>
      <c r="N109" s="408"/>
      <c r="O109" s="408"/>
      <c r="P109" s="416"/>
    </row>
    <row r="110" spans="1:16">
      <c r="A110" s="34"/>
      <c r="B110" s="415"/>
      <c r="C110" s="682"/>
      <c r="D110" s="682"/>
      <c r="E110" s="262"/>
      <c r="F110" s="290"/>
      <c r="G110" s="290"/>
      <c r="H110" s="408"/>
      <c r="I110" s="408"/>
      <c r="J110" s="408"/>
      <c r="K110" s="408"/>
      <c r="L110" s="408"/>
      <c r="M110" s="408"/>
      <c r="N110" s="408"/>
      <c r="O110" s="408"/>
      <c r="P110" s="416"/>
    </row>
    <row r="111" spans="1:16">
      <c r="B111" s="346"/>
      <c r="C111" s="681" t="s">
        <v>218</v>
      </c>
      <c r="D111" s="681"/>
      <c r="E111" s="347"/>
      <c r="F111" s="348"/>
      <c r="G111" s="348"/>
      <c r="H111" s="349">
        <f>SUM(F17*H17,F18*H18,F19*H19,F20*H20,F21*H21,F22*H22,F46*H46,F63*H63,F64*H64,F65*H65,F66*H66)</f>
        <v>0</v>
      </c>
      <c r="I111" s="349">
        <f>SUM(F28*I28,F29*I29,F30*I30,F31*I31,F32*I32,F72*I72,F73*I73,F74*I74,F75*I75,F76*I76,F77*I77,F78*I78,F79*I79,F85*I85,F86*I86,F87*I87)</f>
        <v>0</v>
      </c>
      <c r="J111" s="350"/>
      <c r="K111" s="347"/>
      <c r="L111" s="347"/>
      <c r="M111" s="347"/>
      <c r="N111" s="349"/>
      <c r="O111" s="347"/>
      <c r="P111" s="351">
        <f>SUM(H111:O111)</f>
        <v>0</v>
      </c>
    </row>
    <row r="112" spans="1:16">
      <c r="B112" s="269"/>
      <c r="C112" s="682" t="s">
        <v>256</v>
      </c>
      <c r="D112" s="682"/>
      <c r="E112" s="263"/>
      <c r="F112" s="261"/>
      <c r="G112" s="261"/>
      <c r="H112" s="263"/>
      <c r="I112" s="263"/>
      <c r="J112" s="264">
        <f>SUM(E28*G28*J28,E29*G29*J29,E30*G30*J30,E31*G31,J31*E32*G32*J32,E38*G38*J38,E39*G39*J39,E40*G40*J40)</f>
        <v>300</v>
      </c>
      <c r="K112" s="264">
        <f>SUM(E28*G28*K28,E29*G29*K29,E30*G30*K30,E31*G31*K31,E32*G32*K32,E38*G38*K38,E39*G39*K39,E40*G40*K40)</f>
        <v>180</v>
      </c>
      <c r="L112" s="264"/>
      <c r="M112" s="264"/>
      <c r="N112" s="263"/>
      <c r="O112" s="263"/>
      <c r="P112" s="270">
        <f>SUM(H112:O112)</f>
        <v>480</v>
      </c>
    </row>
    <row r="113" spans="2:16">
      <c r="B113" s="269"/>
      <c r="C113" s="682" t="s">
        <v>257</v>
      </c>
      <c r="D113" s="682"/>
      <c r="E113" s="263"/>
      <c r="F113" s="261"/>
      <c r="G113" s="261"/>
      <c r="H113" s="263"/>
      <c r="I113" s="263"/>
      <c r="J113" s="264">
        <f>J112-(E32*G32*J32)</f>
        <v>300</v>
      </c>
      <c r="K113" s="263">
        <f>K112-(E32*G32*K32)</f>
        <v>180</v>
      </c>
      <c r="L113" s="263"/>
      <c r="M113" s="263"/>
      <c r="N113" s="263"/>
      <c r="O113" s="263"/>
      <c r="P113" s="270"/>
    </row>
    <row r="114" spans="2:16">
      <c r="B114" s="271"/>
      <c r="C114" s="683"/>
      <c r="D114" s="683"/>
      <c r="E114" s="256"/>
      <c r="F114" s="254"/>
      <c r="G114" s="254"/>
      <c r="H114" s="256"/>
      <c r="I114" s="256"/>
      <c r="J114" s="256"/>
      <c r="K114" s="256"/>
      <c r="L114" s="256"/>
      <c r="M114" s="256"/>
      <c r="N114" s="256"/>
      <c r="O114" s="256"/>
      <c r="P114" s="272"/>
    </row>
    <row r="115" spans="2:16">
      <c r="B115" s="271"/>
      <c r="C115" s="255"/>
      <c r="D115" s="256"/>
      <c r="E115" s="256"/>
      <c r="F115" s="254"/>
      <c r="G115" s="254"/>
      <c r="H115" s="256"/>
      <c r="I115" s="256"/>
      <c r="J115" s="256"/>
      <c r="K115" s="256"/>
      <c r="L115" s="256"/>
      <c r="M115" s="256"/>
      <c r="N115" s="256"/>
      <c r="O115" s="256"/>
      <c r="P115" s="272"/>
    </row>
    <row r="116" spans="2:16">
      <c r="B116" s="371"/>
      <c r="C116" s="684" t="s">
        <v>321</v>
      </c>
      <c r="D116" s="684"/>
      <c r="E116" s="247"/>
      <c r="F116" s="258"/>
      <c r="G116" s="247"/>
      <c r="H116" s="259">
        <f>'3.  Distribution Rates'!$J33</f>
        <v>1.1900000000000001E-2</v>
      </c>
      <c r="I116" s="259">
        <f>'3.  Distribution Rates'!J34</f>
        <v>1.8100000000000002E-2</v>
      </c>
      <c r="J116" s="259">
        <f>'3.  Distribution Rates'!J35</f>
        <v>2.4836</v>
      </c>
      <c r="K116" s="259">
        <f>'3.  Distribution Rates'!J36</f>
        <v>1.1662999999999999</v>
      </c>
      <c r="L116" s="259">
        <f>'3.  Distribution Rates'!J37</f>
        <v>1.2E-2</v>
      </c>
      <c r="M116" s="259">
        <f>'3.  Distribution Rates'!J38</f>
        <v>16.760000000000002</v>
      </c>
      <c r="N116" s="259">
        <f>'3.  Distribution Rates'!J39</f>
        <v>25.5852</v>
      </c>
      <c r="O116" s="259"/>
      <c r="P116" s="372"/>
    </row>
    <row r="117" spans="2:16">
      <c r="B117" s="371"/>
      <c r="C117" s="684" t="s">
        <v>238</v>
      </c>
      <c r="D117" s="684"/>
      <c r="E117" s="256"/>
      <c r="F117" s="258"/>
      <c r="G117" s="258"/>
      <c r="H117" s="290"/>
      <c r="I117" s="290"/>
      <c r="J117" s="290"/>
      <c r="K117" s="290"/>
      <c r="L117" s="290"/>
      <c r="M117" s="290"/>
      <c r="N117" s="290"/>
      <c r="O117" s="247"/>
      <c r="P117" s="273">
        <f>SUM(H117:O117)</f>
        <v>0</v>
      </c>
    </row>
    <row r="118" spans="2:16">
      <c r="B118" s="371"/>
      <c r="C118" s="684" t="s">
        <v>239</v>
      </c>
      <c r="D118" s="684"/>
      <c r="E118" s="256"/>
      <c r="F118" s="258"/>
      <c r="G118" s="258"/>
      <c r="H118" s="290"/>
      <c r="I118" s="290"/>
      <c r="J118" s="290"/>
      <c r="K118" s="290"/>
      <c r="L118" s="290"/>
      <c r="M118" s="290"/>
      <c r="N118" s="290"/>
      <c r="O118" s="247"/>
      <c r="P118" s="273">
        <f>SUM(H118:O118)</f>
        <v>0</v>
      </c>
    </row>
    <row r="119" spans="2:16">
      <c r="B119" s="371"/>
      <c r="C119" s="684" t="s">
        <v>240</v>
      </c>
      <c r="D119" s="684"/>
      <c r="E119" s="256"/>
      <c r="F119" s="258"/>
      <c r="G119" s="258"/>
      <c r="H119" s="290"/>
      <c r="I119" s="290"/>
      <c r="J119" s="290"/>
      <c r="K119" s="290"/>
      <c r="L119" s="290"/>
      <c r="M119" s="290"/>
      <c r="N119" s="290"/>
      <c r="O119" s="247"/>
      <c r="P119" s="273">
        <f>SUM(H119:O119)</f>
        <v>0</v>
      </c>
    </row>
    <row r="120" spans="2:16">
      <c r="B120" s="371"/>
      <c r="C120" s="684" t="s">
        <v>241</v>
      </c>
      <c r="D120" s="684"/>
      <c r="E120" s="256"/>
      <c r="F120" s="258"/>
      <c r="G120" s="258"/>
      <c r="H120" s="290"/>
      <c r="I120" s="290"/>
      <c r="J120" s="290"/>
      <c r="K120" s="290"/>
      <c r="L120" s="290"/>
      <c r="M120" s="290"/>
      <c r="N120" s="290"/>
      <c r="O120" s="247"/>
      <c r="P120" s="273">
        <f>SUM(H120:O120)</f>
        <v>0</v>
      </c>
    </row>
    <row r="121" spans="2:16">
      <c r="B121" s="371"/>
      <c r="C121" s="684" t="s">
        <v>242</v>
      </c>
      <c r="D121" s="684"/>
      <c r="E121" s="256"/>
      <c r="F121" s="258"/>
      <c r="G121" s="258"/>
      <c r="H121" s="368" t="e">
        <f>'5.  2015 LRAM'!H125*H116</f>
        <v>#DIV/0!</v>
      </c>
      <c r="I121" s="368" t="e">
        <f>'5.  2015 LRAM'!I125*I116</f>
        <v>#DIV/0!</v>
      </c>
      <c r="J121" s="368" t="e">
        <f>'5.  2015 LRAM'!J125*J116</f>
        <v>#DIV/0!</v>
      </c>
      <c r="K121" s="368" t="e">
        <f>'5.  2015 LRAM'!K125*K116</f>
        <v>#DIV/0!</v>
      </c>
      <c r="L121" s="368" t="e">
        <f>'5.  2015 LRAM'!L125*L116</f>
        <v>#DIV/0!</v>
      </c>
      <c r="M121" s="368" t="e">
        <f>'5.  2015 LRAM'!M125*M116</f>
        <v>#DIV/0!</v>
      </c>
      <c r="N121" s="368" t="e">
        <f>'5.  2015 LRAM'!N125*N116</f>
        <v>#DIV/0!</v>
      </c>
      <c r="O121" s="247"/>
      <c r="P121" s="273" t="e">
        <f t="shared" ref="P121:P122" si="2">SUM(H121:O121)</f>
        <v>#DIV/0!</v>
      </c>
    </row>
    <row r="122" spans="2:16">
      <c r="B122" s="371"/>
      <c r="C122" s="684" t="s">
        <v>248</v>
      </c>
      <c r="D122" s="684"/>
      <c r="E122" s="256"/>
      <c r="F122" s="258"/>
      <c r="G122" s="258"/>
      <c r="H122" s="368">
        <f>H111*H116</f>
        <v>0</v>
      </c>
      <c r="I122" s="368">
        <f>I111*I116</f>
        <v>0</v>
      </c>
      <c r="J122" s="368">
        <f>J112*J116</f>
        <v>745.08</v>
      </c>
      <c r="K122" s="368">
        <f>K112*K116</f>
        <v>209.93399999999997</v>
      </c>
      <c r="L122" s="368">
        <f>L112*L116</f>
        <v>0</v>
      </c>
      <c r="M122" s="368">
        <f>M112*M116</f>
        <v>0</v>
      </c>
      <c r="N122" s="368">
        <f>N111*N116</f>
        <v>0</v>
      </c>
      <c r="O122" s="247"/>
      <c r="P122" s="273">
        <f t="shared" si="2"/>
        <v>955.01400000000001</v>
      </c>
    </row>
    <row r="123" spans="2:16">
      <c r="B123" s="271"/>
      <c r="C123" s="369" t="s">
        <v>243</v>
      </c>
      <c r="D123" s="256"/>
      <c r="E123" s="256"/>
      <c r="F123" s="254"/>
      <c r="G123" s="254"/>
      <c r="H123" s="260" t="e">
        <f t="shared" ref="H123:N123" si="3">SUM(H117:H122)</f>
        <v>#DIV/0!</v>
      </c>
      <c r="I123" s="260" t="e">
        <f t="shared" si="3"/>
        <v>#DIV/0!</v>
      </c>
      <c r="J123" s="260" t="e">
        <f t="shared" si="3"/>
        <v>#DIV/0!</v>
      </c>
      <c r="K123" s="260" t="e">
        <f t="shared" si="3"/>
        <v>#DIV/0!</v>
      </c>
      <c r="L123" s="260" t="e">
        <f t="shared" si="3"/>
        <v>#DIV/0!</v>
      </c>
      <c r="M123" s="260" t="e">
        <f t="shared" si="3"/>
        <v>#DIV/0!</v>
      </c>
      <c r="N123" s="260" t="e">
        <f t="shared" si="3"/>
        <v>#DIV/0!</v>
      </c>
      <c r="O123" s="256"/>
      <c r="P123" s="274" t="e">
        <f>SUM(P117:P122)</f>
        <v>#DIV/0!</v>
      </c>
    </row>
    <row r="124" spans="2:16">
      <c r="B124" s="271"/>
      <c r="C124" s="369"/>
      <c r="D124" s="256"/>
      <c r="E124" s="256"/>
      <c r="F124" s="254"/>
      <c r="G124" s="254"/>
      <c r="H124" s="260"/>
      <c r="I124" s="260"/>
      <c r="J124" s="260"/>
      <c r="K124" s="260"/>
      <c r="L124" s="260"/>
      <c r="M124" s="260"/>
      <c r="N124" s="260"/>
      <c r="O124" s="256"/>
      <c r="P124" s="274"/>
    </row>
    <row r="125" spans="2:16">
      <c r="B125" s="409"/>
      <c r="C125" s="684" t="s">
        <v>244</v>
      </c>
      <c r="D125" s="684"/>
      <c r="E125" s="401"/>
      <c r="F125" s="155"/>
      <c r="G125" s="155"/>
      <c r="H125" s="290" t="e">
        <f>H111*'6.  Persistence Rates'!$F$45</f>
        <v>#DIV/0!</v>
      </c>
      <c r="I125" s="290" t="e">
        <f>I111*'6.  Persistence Rates'!$F$45</f>
        <v>#DIV/0!</v>
      </c>
      <c r="J125" s="290" t="e">
        <f>J112*'6.  Persistence Rates'!S$45</f>
        <v>#DIV/0!</v>
      </c>
      <c r="K125" s="290" t="e">
        <f>K112*'6.  Persistence Rates'!$S$45</f>
        <v>#DIV/0!</v>
      </c>
      <c r="L125" s="290" t="e">
        <f>L112*'6.  Persistence Rates'!$R$44</f>
        <v>#DIV/0!</v>
      </c>
      <c r="M125" s="290" t="e">
        <f>M112*'6.  Persistence Rates'!$R$44</f>
        <v>#DIV/0!</v>
      </c>
      <c r="N125" s="290" t="e">
        <f>N111*'6.  Persistence Rates'!$F$45</f>
        <v>#DIV/0!</v>
      </c>
      <c r="O125" s="155"/>
      <c r="P125" s="343"/>
    </row>
    <row r="126" spans="2:16">
      <c r="B126" s="409"/>
      <c r="C126" s="684" t="s">
        <v>245</v>
      </c>
      <c r="D126" s="684"/>
      <c r="E126" s="401"/>
      <c r="F126" s="155"/>
      <c r="G126" s="155"/>
      <c r="H126" s="290" t="e">
        <f>H111*'6.  Persistence Rates'!$G$45</f>
        <v>#DIV/0!</v>
      </c>
      <c r="I126" s="290" t="e">
        <f>I111*'6.  Persistence Rates'!$G$45</f>
        <v>#DIV/0!</v>
      </c>
      <c r="J126" s="290" t="e">
        <f>$J$113*'6.  Persistence Rates'!$T$45</f>
        <v>#DIV/0!</v>
      </c>
      <c r="K126" s="290" t="e">
        <f>$K$113*'6.  Persistence Rates'!$T$45</f>
        <v>#DIV/0!</v>
      </c>
      <c r="L126" s="290"/>
      <c r="M126" s="290"/>
      <c r="N126" s="290"/>
      <c r="O126" s="155"/>
      <c r="P126" s="343"/>
    </row>
    <row r="127" spans="2:16">
      <c r="B127" s="409"/>
      <c r="C127" s="684" t="s">
        <v>246</v>
      </c>
      <c r="D127" s="684"/>
      <c r="E127" s="401"/>
      <c r="F127" s="155"/>
      <c r="G127" s="155"/>
      <c r="H127" s="290" t="e">
        <f>H111*'6.  Persistence Rates'!$H$45</f>
        <v>#DIV/0!</v>
      </c>
      <c r="I127" s="290" t="e">
        <f>I111*'6.  Persistence Rates'!$H$45</f>
        <v>#DIV/0!</v>
      </c>
      <c r="J127" s="290" t="e">
        <f>$J$113*'6.  Persistence Rates'!$U$45</f>
        <v>#DIV/0!</v>
      </c>
      <c r="K127" s="290" t="e">
        <f>$K$113*'6.  Persistence Rates'!$U$45</f>
        <v>#DIV/0!</v>
      </c>
      <c r="L127" s="290"/>
      <c r="M127" s="290"/>
      <c r="N127" s="290"/>
      <c r="O127" s="155"/>
      <c r="P127" s="343"/>
    </row>
    <row r="128" spans="2:16">
      <c r="B128" s="410"/>
      <c r="C128" s="698" t="s">
        <v>247</v>
      </c>
      <c r="D128" s="698"/>
      <c r="E128" s="411"/>
      <c r="F128" s="324"/>
      <c r="G128" s="324"/>
      <c r="H128" s="290" t="e">
        <f>H111*'6.  Persistence Rates'!$I$45</f>
        <v>#DIV/0!</v>
      </c>
      <c r="I128" s="290" t="e">
        <f>I111*'6.  Persistence Rates'!$I$45</f>
        <v>#DIV/0!</v>
      </c>
      <c r="J128" s="290" t="e">
        <f>$J$113*'6.  Persistence Rates'!$V$45</f>
        <v>#DIV/0!</v>
      </c>
      <c r="K128" s="290" t="e">
        <f>$K$113*'6.  Persistence Rates'!$V$45</f>
        <v>#DIV/0!</v>
      </c>
      <c r="L128" s="290"/>
      <c r="M128" s="290"/>
      <c r="N128" s="290"/>
      <c r="O128" s="324"/>
      <c r="P128" s="386"/>
    </row>
    <row r="129" spans="2:16">
      <c r="B129" s="67"/>
      <c r="C129" s="426"/>
      <c r="D129" s="427"/>
      <c r="E129" s="427"/>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c r="B2" s="715" t="s">
        <v>262</v>
      </c>
      <c r="C2" s="715"/>
      <c r="D2" s="715"/>
      <c r="E2" s="715"/>
      <c r="F2" s="715"/>
      <c r="G2" s="715"/>
      <c r="H2" s="715"/>
      <c r="I2" s="715"/>
      <c r="J2" s="715"/>
      <c r="K2" s="715"/>
      <c r="L2" s="715"/>
      <c r="M2" s="715"/>
      <c r="N2" s="715"/>
      <c r="O2" s="715"/>
      <c r="P2" s="715"/>
    </row>
    <row r="3" spans="1:18" ht="18.75" outlineLevel="1">
      <c r="B3" s="377"/>
      <c r="C3" s="377"/>
      <c r="D3" s="377"/>
      <c r="E3" s="377"/>
      <c r="F3" s="377"/>
      <c r="G3" s="377"/>
      <c r="H3" s="377"/>
      <c r="I3" s="377"/>
      <c r="J3" s="377"/>
      <c r="K3" s="377"/>
      <c r="L3" s="377"/>
      <c r="M3" s="377"/>
      <c r="N3" s="377"/>
      <c r="O3" s="377"/>
      <c r="P3" s="377"/>
    </row>
    <row r="4" spans="1:18" ht="35.25" customHeight="1" outlineLevel="1">
      <c r="A4" s="64"/>
      <c r="B4" s="377"/>
      <c r="C4" s="359" t="s">
        <v>395</v>
      </c>
      <c r="D4" s="377"/>
      <c r="E4" s="665" t="s">
        <v>358</v>
      </c>
      <c r="F4" s="665"/>
      <c r="G4" s="665"/>
      <c r="H4" s="665"/>
      <c r="I4" s="665"/>
      <c r="J4" s="665"/>
      <c r="K4" s="665"/>
      <c r="L4" s="665"/>
      <c r="M4" s="665"/>
      <c r="N4" s="665"/>
      <c r="O4" s="665"/>
      <c r="P4" s="665"/>
    </row>
    <row r="5" spans="1:18" ht="18.75" customHeight="1" outlineLevel="1">
      <c r="B5" s="377"/>
      <c r="C5" s="378"/>
      <c r="D5" s="377"/>
      <c r="E5" s="362" t="s">
        <v>352</v>
      </c>
      <c r="F5" s="377"/>
      <c r="G5" s="377"/>
      <c r="H5" s="377"/>
      <c r="I5" s="377"/>
      <c r="J5" s="377"/>
      <c r="K5" s="377"/>
      <c r="L5" s="377"/>
      <c r="M5" s="377"/>
      <c r="N5" s="377"/>
      <c r="O5" s="377"/>
      <c r="P5" s="377"/>
    </row>
    <row r="6" spans="1:18" ht="18.75" customHeight="1" outlineLevel="1">
      <c r="B6" s="377"/>
      <c r="C6" s="378"/>
      <c r="D6" s="377"/>
      <c r="E6" s="362" t="s">
        <v>353</v>
      </c>
      <c r="F6" s="377"/>
      <c r="G6" s="377"/>
      <c r="H6" s="377"/>
      <c r="I6" s="377"/>
      <c r="J6" s="377"/>
      <c r="K6" s="377"/>
      <c r="L6" s="377"/>
      <c r="M6" s="377"/>
      <c r="N6" s="377"/>
      <c r="O6" s="377"/>
      <c r="P6" s="377"/>
    </row>
    <row r="7" spans="1:18" ht="18.75" customHeight="1" outlineLevel="1">
      <c r="B7" s="377"/>
      <c r="C7" s="378"/>
      <c r="D7" s="377"/>
      <c r="E7" s="362" t="s">
        <v>411</v>
      </c>
      <c r="F7" s="377"/>
      <c r="G7" s="377"/>
      <c r="H7" s="377"/>
      <c r="I7" s="377"/>
      <c r="J7" s="377"/>
      <c r="K7" s="377"/>
      <c r="L7" s="377"/>
      <c r="M7" s="377"/>
      <c r="N7" s="377"/>
      <c r="O7" s="377"/>
      <c r="P7" s="377"/>
    </row>
    <row r="8" spans="1:18" ht="18.75" customHeight="1" outlineLevel="1">
      <c r="B8" s="377"/>
      <c r="C8" s="378"/>
      <c r="D8" s="377"/>
      <c r="E8" s="362"/>
      <c r="F8" s="377"/>
      <c r="G8" s="377"/>
      <c r="H8" s="377"/>
      <c r="I8" s="377"/>
      <c r="J8" s="377"/>
      <c r="K8" s="377"/>
      <c r="L8" s="377"/>
      <c r="M8" s="377"/>
      <c r="N8" s="377"/>
      <c r="O8" s="377"/>
      <c r="P8" s="377"/>
    </row>
    <row r="9" spans="1:18" ht="18.75" customHeight="1" outlineLevel="1">
      <c r="B9" s="62"/>
      <c r="C9" s="83" t="s">
        <v>333</v>
      </c>
      <c r="D9" s="62"/>
      <c r="E9" s="716" t="s">
        <v>359</v>
      </c>
      <c r="F9" s="716"/>
      <c r="G9" s="62"/>
      <c r="H9" s="62"/>
      <c r="I9" s="62"/>
      <c r="J9" s="62"/>
      <c r="K9" s="62"/>
      <c r="L9" s="62"/>
      <c r="M9" s="62"/>
      <c r="N9" s="62"/>
      <c r="O9" s="62"/>
      <c r="P9" s="62"/>
      <c r="R9" s="81"/>
    </row>
    <row r="10" spans="1:18" ht="18.75" customHeight="1" outlineLevel="1">
      <c r="B10" s="62"/>
      <c r="C10" s="62"/>
      <c r="D10" s="62"/>
      <c r="E10" s="647" t="s">
        <v>334</v>
      </c>
      <c r="F10" s="647"/>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721" t="s">
        <v>59</v>
      </c>
      <c r="C13" s="723" t="s">
        <v>0</v>
      </c>
      <c r="D13" s="723" t="s">
        <v>45</v>
      </c>
      <c r="E13" s="723" t="s">
        <v>202</v>
      </c>
      <c r="F13" s="232" t="s">
        <v>199</v>
      </c>
      <c r="G13" s="232" t="s">
        <v>46</v>
      </c>
      <c r="H13" s="725" t="s">
        <v>60</v>
      </c>
      <c r="I13" s="725"/>
      <c r="J13" s="725"/>
      <c r="K13" s="725"/>
      <c r="L13" s="725"/>
      <c r="M13" s="725"/>
      <c r="N13" s="725"/>
      <c r="O13" s="725"/>
      <c r="P13" s="726"/>
    </row>
    <row r="14" spans="1:18" ht="60">
      <c r="B14" s="722"/>
      <c r="C14" s="724"/>
      <c r="D14" s="724"/>
      <c r="E14" s="724"/>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4" t="s">
        <v>138</v>
      </c>
      <c r="C15" s="705"/>
      <c r="D15" s="705"/>
      <c r="E15" s="705"/>
      <c r="F15" s="705"/>
      <c r="G15" s="705"/>
      <c r="H15" s="705"/>
      <c r="I15" s="705"/>
      <c r="J15" s="705"/>
      <c r="K15" s="705"/>
      <c r="L15" s="705"/>
      <c r="M15" s="705"/>
      <c r="N15" s="705"/>
      <c r="O15" s="705"/>
      <c r="P15" s="706"/>
    </row>
    <row r="16" spans="1:18" ht="26.25" customHeight="1">
      <c r="A16" s="50"/>
      <c r="B16" s="717" t="s">
        <v>139</v>
      </c>
      <c r="C16" s="718"/>
      <c r="D16" s="718"/>
      <c r="E16" s="718"/>
      <c r="F16" s="718"/>
      <c r="G16" s="718"/>
      <c r="H16" s="718"/>
      <c r="I16" s="718"/>
      <c r="J16" s="718"/>
      <c r="K16" s="718"/>
      <c r="L16" s="718"/>
      <c r="M16" s="718"/>
      <c r="N16" s="718"/>
      <c r="O16" s="718"/>
      <c r="P16" s="719"/>
    </row>
    <row r="17" spans="1:16">
      <c r="A17" s="50"/>
      <c r="B17" s="415">
        <v>1</v>
      </c>
      <c r="C17" s="400" t="s">
        <v>140</v>
      </c>
      <c r="D17" s="247" t="s">
        <v>34</v>
      </c>
      <c r="E17" s="401"/>
      <c r="F17" s="290"/>
      <c r="G17" s="290"/>
      <c r="H17" s="412">
        <v>1</v>
      </c>
      <c r="I17" s="402"/>
      <c r="J17" s="402"/>
      <c r="K17" s="402"/>
      <c r="L17" s="402"/>
      <c r="M17" s="402"/>
      <c r="N17" s="402"/>
      <c r="O17" s="402"/>
      <c r="P17" s="416">
        <f>SUM(H17:O17)</f>
        <v>1</v>
      </c>
    </row>
    <row r="18" spans="1:16">
      <c r="A18" s="47"/>
      <c r="B18" s="415">
        <v>2</v>
      </c>
      <c r="C18" s="400" t="s">
        <v>141</v>
      </c>
      <c r="D18" s="247" t="s">
        <v>34</v>
      </c>
      <c r="E18" s="403"/>
      <c r="F18" s="290"/>
      <c r="G18" s="290"/>
      <c r="H18" s="412">
        <v>1</v>
      </c>
      <c r="I18" s="402"/>
      <c r="J18" s="402"/>
      <c r="K18" s="402"/>
      <c r="L18" s="402"/>
      <c r="M18" s="402"/>
      <c r="N18" s="402"/>
      <c r="O18" s="402"/>
      <c r="P18" s="416">
        <f t="shared" ref="P18:P80" si="0">SUM(H18:O18)</f>
        <v>1</v>
      </c>
    </row>
    <row r="19" spans="1:16">
      <c r="A19" s="50"/>
      <c r="B19" s="415">
        <v>3</v>
      </c>
      <c r="C19" s="400" t="s">
        <v>142</v>
      </c>
      <c r="D19" s="247" t="s">
        <v>34</v>
      </c>
      <c r="E19" s="403"/>
      <c r="F19" s="290"/>
      <c r="G19" s="290"/>
      <c r="H19" s="412">
        <v>1</v>
      </c>
      <c r="I19" s="402"/>
      <c r="J19" s="402"/>
      <c r="K19" s="402"/>
      <c r="L19" s="402"/>
      <c r="M19" s="402"/>
      <c r="N19" s="402"/>
      <c r="O19" s="402"/>
      <c r="P19" s="416">
        <f t="shared" si="0"/>
        <v>1</v>
      </c>
    </row>
    <row r="20" spans="1:16">
      <c r="A20" s="50"/>
      <c r="B20" s="415">
        <v>4</v>
      </c>
      <c r="C20" s="400" t="s">
        <v>143</v>
      </c>
      <c r="D20" s="247" t="s">
        <v>34</v>
      </c>
      <c r="E20" s="403"/>
      <c r="F20" s="290"/>
      <c r="G20" s="290"/>
      <c r="H20" s="412">
        <v>1</v>
      </c>
      <c r="I20" s="402"/>
      <c r="J20" s="402"/>
      <c r="K20" s="402"/>
      <c r="L20" s="402"/>
      <c r="M20" s="402"/>
      <c r="N20" s="402"/>
      <c r="O20" s="402"/>
      <c r="P20" s="416">
        <f t="shared" si="0"/>
        <v>1</v>
      </c>
    </row>
    <row r="21" spans="1:16">
      <c r="A21" s="50"/>
      <c r="B21" s="415">
        <v>5</v>
      </c>
      <c r="C21" s="400" t="s">
        <v>144</v>
      </c>
      <c r="D21" s="247" t="s">
        <v>34</v>
      </c>
      <c r="E21" s="403"/>
      <c r="F21" s="290"/>
      <c r="G21" s="290"/>
      <c r="H21" s="412">
        <v>1</v>
      </c>
      <c r="I21" s="402"/>
      <c r="J21" s="402"/>
      <c r="K21" s="402"/>
      <c r="L21" s="402"/>
      <c r="M21" s="402"/>
      <c r="N21" s="402"/>
      <c r="O21" s="402"/>
      <c r="P21" s="416">
        <f t="shared" si="0"/>
        <v>1</v>
      </c>
    </row>
    <row r="22" spans="1:16" ht="28.5">
      <c r="A22" s="50"/>
      <c r="B22" s="415">
        <v>6</v>
      </c>
      <c r="C22" s="400" t="s">
        <v>145</v>
      </c>
      <c r="D22" s="247" t="s">
        <v>34</v>
      </c>
      <c r="E22" s="403"/>
      <c r="F22" s="290"/>
      <c r="G22" s="290"/>
      <c r="H22" s="412">
        <v>1</v>
      </c>
      <c r="I22" s="402"/>
      <c r="J22" s="402"/>
      <c r="K22" s="402"/>
      <c r="L22" s="402"/>
      <c r="M22" s="402"/>
      <c r="N22" s="402"/>
      <c r="O22" s="402"/>
      <c r="P22" s="416">
        <f t="shared" si="0"/>
        <v>1</v>
      </c>
    </row>
    <row r="23" spans="1:16">
      <c r="A23" s="50"/>
      <c r="B23" s="417" t="s">
        <v>263</v>
      </c>
      <c r="C23" s="400"/>
      <c r="D23" s="247" t="s">
        <v>249</v>
      </c>
      <c r="E23" s="403"/>
      <c r="F23" s="290"/>
      <c r="G23" s="290"/>
      <c r="H23" s="412"/>
      <c r="I23" s="402"/>
      <c r="J23" s="402"/>
      <c r="K23" s="402"/>
      <c r="L23" s="402"/>
      <c r="M23" s="402"/>
      <c r="N23" s="402"/>
      <c r="O23" s="402"/>
      <c r="P23" s="416">
        <f t="shared" si="0"/>
        <v>0</v>
      </c>
    </row>
    <row r="24" spans="1:16">
      <c r="A24" s="50"/>
      <c r="B24" s="415"/>
      <c r="C24" s="682"/>
      <c r="D24" s="682"/>
      <c r="E24" s="262"/>
      <c r="F24" s="290"/>
      <c r="G24" s="290"/>
      <c r="H24" s="412"/>
      <c r="I24" s="402"/>
      <c r="J24" s="402"/>
      <c r="K24" s="402"/>
      <c r="L24" s="402"/>
      <c r="M24" s="402"/>
      <c r="N24" s="402"/>
      <c r="O24" s="402"/>
      <c r="P24" s="416">
        <f t="shared" si="0"/>
        <v>0</v>
      </c>
    </row>
    <row r="25" spans="1:16">
      <c r="A25" s="50"/>
      <c r="B25" s="415"/>
      <c r="C25" s="682"/>
      <c r="D25" s="682"/>
      <c r="E25" s="262"/>
      <c r="F25" s="290"/>
      <c r="G25" s="290"/>
      <c r="H25" s="412"/>
      <c r="I25" s="402"/>
      <c r="J25" s="402"/>
      <c r="K25" s="402"/>
      <c r="L25" s="402"/>
      <c r="M25" s="402"/>
      <c r="N25" s="402"/>
      <c r="O25" s="402"/>
      <c r="P25" s="416">
        <f t="shared" si="0"/>
        <v>0</v>
      </c>
    </row>
    <row r="26" spans="1:16">
      <c r="A26" s="50"/>
      <c r="B26" s="415"/>
      <c r="C26" s="682"/>
      <c r="D26" s="682"/>
      <c r="E26" s="262"/>
      <c r="F26" s="290"/>
      <c r="G26" s="290"/>
      <c r="H26" s="412"/>
      <c r="I26" s="402"/>
      <c r="J26" s="402"/>
      <c r="K26" s="402"/>
      <c r="L26" s="402"/>
      <c r="M26" s="402"/>
      <c r="N26" s="402"/>
      <c r="O26" s="402"/>
      <c r="P26" s="416">
        <f t="shared" si="0"/>
        <v>0</v>
      </c>
    </row>
    <row r="27" spans="1:16" ht="25.5" customHeight="1">
      <c r="A27" s="50"/>
      <c r="B27" s="717" t="s">
        <v>146</v>
      </c>
      <c r="C27" s="718"/>
      <c r="D27" s="718"/>
      <c r="E27" s="718"/>
      <c r="F27" s="718"/>
      <c r="G27" s="718"/>
      <c r="H27" s="718"/>
      <c r="I27" s="718"/>
      <c r="J27" s="718"/>
      <c r="K27" s="718"/>
      <c r="L27" s="718"/>
      <c r="M27" s="718"/>
      <c r="N27" s="718"/>
      <c r="O27" s="718"/>
      <c r="P27" s="719"/>
    </row>
    <row r="28" spans="1:16">
      <c r="A28" s="50"/>
      <c r="B28" s="415">
        <v>7</v>
      </c>
      <c r="C28" s="400" t="s">
        <v>147</v>
      </c>
      <c r="D28" s="247" t="s">
        <v>34</v>
      </c>
      <c r="E28" s="403">
        <v>12</v>
      </c>
      <c r="F28" s="290"/>
      <c r="G28" s="290">
        <v>50</v>
      </c>
      <c r="H28" s="402"/>
      <c r="I28" s="412">
        <v>0.2</v>
      </c>
      <c r="J28" s="412">
        <v>0.5</v>
      </c>
      <c r="K28" s="412">
        <v>0.3</v>
      </c>
      <c r="L28" s="402"/>
      <c r="M28" s="402"/>
      <c r="N28" s="402"/>
      <c r="O28" s="402"/>
      <c r="P28" s="416">
        <f t="shared" si="0"/>
        <v>1</v>
      </c>
    </row>
    <row r="29" spans="1:16" ht="28.5">
      <c r="A29" s="50"/>
      <c r="B29" s="415">
        <v>8</v>
      </c>
      <c r="C29" s="400" t="s">
        <v>148</v>
      </c>
      <c r="D29" s="247" t="s">
        <v>34</v>
      </c>
      <c r="E29" s="403">
        <v>12</v>
      </c>
      <c r="F29" s="290"/>
      <c r="G29" s="290"/>
      <c r="H29" s="402"/>
      <c r="I29" s="412">
        <v>0.8</v>
      </c>
      <c r="J29" s="412">
        <v>0.2</v>
      </c>
      <c r="K29" s="402"/>
      <c r="L29" s="402"/>
      <c r="M29" s="402"/>
      <c r="N29" s="402"/>
      <c r="O29" s="402"/>
      <c r="P29" s="416">
        <f t="shared" si="0"/>
        <v>1</v>
      </c>
    </row>
    <row r="30" spans="1:16" ht="28.5">
      <c r="A30" s="50"/>
      <c r="B30" s="415">
        <v>9</v>
      </c>
      <c r="C30" s="400" t="s">
        <v>149</v>
      </c>
      <c r="D30" s="247" t="s">
        <v>34</v>
      </c>
      <c r="E30" s="403">
        <v>12</v>
      </c>
      <c r="F30" s="290"/>
      <c r="G30" s="290"/>
      <c r="H30" s="402"/>
      <c r="I30" s="412">
        <v>0.5</v>
      </c>
      <c r="J30" s="412">
        <v>0.5</v>
      </c>
      <c r="K30" s="402"/>
      <c r="L30" s="402"/>
      <c r="M30" s="402"/>
      <c r="N30" s="402"/>
      <c r="O30" s="402"/>
      <c r="P30" s="416">
        <f t="shared" si="0"/>
        <v>1</v>
      </c>
    </row>
    <row r="31" spans="1:16" ht="28.5">
      <c r="A31" s="50"/>
      <c r="B31" s="415">
        <v>10</v>
      </c>
      <c r="C31" s="400" t="s">
        <v>150</v>
      </c>
      <c r="D31" s="247" t="s">
        <v>34</v>
      </c>
      <c r="E31" s="403">
        <v>12</v>
      </c>
      <c r="F31" s="290"/>
      <c r="G31" s="290"/>
      <c r="H31" s="402"/>
      <c r="I31" s="412">
        <v>1</v>
      </c>
      <c r="J31" s="402"/>
      <c r="K31" s="402"/>
      <c r="L31" s="402"/>
      <c r="M31" s="402"/>
      <c r="N31" s="402"/>
      <c r="O31" s="402"/>
      <c r="P31" s="416">
        <f t="shared" si="0"/>
        <v>1</v>
      </c>
    </row>
    <row r="32" spans="1:16" ht="28.5">
      <c r="A32" s="50"/>
      <c r="B32" s="415">
        <v>11</v>
      </c>
      <c r="C32" s="400" t="s">
        <v>151</v>
      </c>
      <c r="D32" s="247" t="s">
        <v>34</v>
      </c>
      <c r="E32" s="403">
        <v>3</v>
      </c>
      <c r="F32" s="290"/>
      <c r="G32" s="290"/>
      <c r="H32" s="402"/>
      <c r="I32" s="402"/>
      <c r="J32" s="412">
        <v>1</v>
      </c>
      <c r="K32" s="402"/>
      <c r="L32" s="402"/>
      <c r="M32" s="402"/>
      <c r="N32" s="402"/>
      <c r="O32" s="402"/>
      <c r="P32" s="416">
        <f t="shared" si="0"/>
        <v>1</v>
      </c>
    </row>
    <row r="33" spans="1:16">
      <c r="A33" s="50"/>
      <c r="B33" s="417" t="s">
        <v>263</v>
      </c>
      <c r="C33" s="400"/>
      <c r="D33" s="247" t="s">
        <v>249</v>
      </c>
      <c r="E33" s="403"/>
      <c r="F33" s="290"/>
      <c r="G33" s="290"/>
      <c r="H33" s="402"/>
      <c r="I33" s="402"/>
      <c r="J33" s="402"/>
      <c r="K33" s="402"/>
      <c r="L33" s="402"/>
      <c r="M33" s="402"/>
      <c r="N33" s="402"/>
      <c r="O33" s="402"/>
      <c r="P33" s="416">
        <f t="shared" si="0"/>
        <v>0</v>
      </c>
    </row>
    <row r="34" spans="1:16">
      <c r="A34" s="50"/>
      <c r="B34" s="415"/>
      <c r="C34" s="682"/>
      <c r="D34" s="682"/>
      <c r="E34" s="262"/>
      <c r="F34" s="290"/>
      <c r="G34" s="290"/>
      <c r="H34" s="402"/>
      <c r="I34" s="402"/>
      <c r="J34" s="402"/>
      <c r="K34" s="402"/>
      <c r="L34" s="402"/>
      <c r="M34" s="402"/>
      <c r="N34" s="402"/>
      <c r="O34" s="402"/>
      <c r="P34" s="416">
        <f t="shared" si="0"/>
        <v>0</v>
      </c>
    </row>
    <row r="35" spans="1:16">
      <c r="A35" s="50"/>
      <c r="B35" s="415"/>
      <c r="C35" s="682"/>
      <c r="D35" s="682"/>
      <c r="E35" s="262"/>
      <c r="F35" s="290"/>
      <c r="G35" s="290"/>
      <c r="H35" s="402"/>
      <c r="I35" s="402"/>
      <c r="J35" s="402"/>
      <c r="K35" s="402"/>
      <c r="L35" s="402"/>
      <c r="M35" s="402"/>
      <c r="N35" s="402"/>
      <c r="O35" s="402"/>
      <c r="P35" s="416">
        <f t="shared" si="0"/>
        <v>0</v>
      </c>
    </row>
    <row r="36" spans="1:16">
      <c r="A36" s="50"/>
      <c r="B36" s="415"/>
      <c r="C36" s="682"/>
      <c r="D36" s="682"/>
      <c r="E36" s="262"/>
      <c r="F36" s="290"/>
      <c r="G36" s="290"/>
      <c r="H36" s="402"/>
      <c r="I36" s="402"/>
      <c r="J36" s="402"/>
      <c r="K36" s="402"/>
      <c r="L36" s="402"/>
      <c r="M36" s="402"/>
      <c r="N36" s="402"/>
      <c r="O36" s="402"/>
      <c r="P36" s="416">
        <f t="shared" si="0"/>
        <v>0</v>
      </c>
    </row>
    <row r="37" spans="1:16" ht="26.25" customHeight="1">
      <c r="A37" s="50"/>
      <c r="B37" s="717" t="s">
        <v>11</v>
      </c>
      <c r="C37" s="718"/>
      <c r="D37" s="718"/>
      <c r="E37" s="718"/>
      <c r="F37" s="718"/>
      <c r="G37" s="718"/>
      <c r="H37" s="718"/>
      <c r="I37" s="718"/>
      <c r="J37" s="718"/>
      <c r="K37" s="718"/>
      <c r="L37" s="718"/>
      <c r="M37" s="718"/>
      <c r="N37" s="718"/>
      <c r="O37" s="718"/>
      <c r="P37" s="719"/>
    </row>
    <row r="38" spans="1:16">
      <c r="A38" s="50"/>
      <c r="B38" s="417" t="s">
        <v>11</v>
      </c>
      <c r="C38" s="400"/>
      <c r="D38" s="403"/>
      <c r="E38" s="403"/>
      <c r="F38" s="290"/>
      <c r="G38" s="290"/>
      <c r="H38" s="407"/>
      <c r="I38" s="407"/>
      <c r="J38" s="407"/>
      <c r="K38" s="407"/>
      <c r="L38" s="407"/>
      <c r="M38" s="407"/>
      <c r="N38" s="407"/>
      <c r="O38" s="407"/>
      <c r="P38" s="416">
        <f t="shared" si="0"/>
        <v>0</v>
      </c>
    </row>
    <row r="39" spans="1:16" ht="28.5">
      <c r="A39" s="50"/>
      <c r="B39" s="415">
        <v>12</v>
      </c>
      <c r="C39" s="400" t="s">
        <v>152</v>
      </c>
      <c r="D39" s="247" t="s">
        <v>34</v>
      </c>
      <c r="E39" s="403">
        <v>12</v>
      </c>
      <c r="F39" s="290"/>
      <c r="G39" s="290"/>
      <c r="H39" s="402"/>
      <c r="I39" s="402"/>
      <c r="J39" s="412">
        <v>1</v>
      </c>
      <c r="K39" s="402"/>
      <c r="L39" s="402"/>
      <c r="M39" s="402"/>
      <c r="N39" s="402"/>
      <c r="O39" s="402"/>
      <c r="P39" s="416">
        <f t="shared" si="0"/>
        <v>1</v>
      </c>
    </row>
    <row r="40" spans="1:16" ht="28.5">
      <c r="A40" s="50"/>
      <c r="B40" s="415">
        <v>13</v>
      </c>
      <c r="C40" s="400" t="s">
        <v>153</v>
      </c>
      <c r="D40" s="247" t="s">
        <v>34</v>
      </c>
      <c r="E40" s="403">
        <v>12</v>
      </c>
      <c r="F40" s="290"/>
      <c r="G40" s="290"/>
      <c r="H40" s="402"/>
      <c r="I40" s="402"/>
      <c r="J40" s="412">
        <v>1</v>
      </c>
      <c r="K40" s="402"/>
      <c r="L40" s="402"/>
      <c r="M40" s="402"/>
      <c r="N40" s="402"/>
      <c r="O40" s="402"/>
      <c r="P40" s="416">
        <f t="shared" si="0"/>
        <v>1</v>
      </c>
    </row>
    <row r="41" spans="1:16" ht="28.5">
      <c r="A41" s="50"/>
      <c r="B41" s="415">
        <v>14</v>
      </c>
      <c r="C41" s="400" t="s">
        <v>154</v>
      </c>
      <c r="D41" s="247" t="s">
        <v>34</v>
      </c>
      <c r="E41" s="403">
        <v>12</v>
      </c>
      <c r="F41" s="290"/>
      <c r="G41" s="290"/>
      <c r="H41" s="402"/>
      <c r="I41" s="402"/>
      <c r="J41" s="412">
        <v>1</v>
      </c>
      <c r="K41" s="402"/>
      <c r="L41" s="402"/>
      <c r="M41" s="402"/>
      <c r="N41" s="402"/>
      <c r="O41" s="402"/>
      <c r="P41" s="416">
        <f t="shared" si="0"/>
        <v>1</v>
      </c>
    </row>
    <row r="42" spans="1:16">
      <c r="A42" s="50"/>
      <c r="B42" s="417" t="s">
        <v>263</v>
      </c>
      <c r="C42" s="400"/>
      <c r="D42" s="247" t="s">
        <v>249</v>
      </c>
      <c r="E42" s="403"/>
      <c r="F42" s="290"/>
      <c r="G42" s="290"/>
      <c r="H42" s="402"/>
      <c r="I42" s="402"/>
      <c r="J42" s="402"/>
      <c r="K42" s="402"/>
      <c r="L42" s="402"/>
      <c r="M42" s="402"/>
      <c r="N42" s="402"/>
      <c r="O42" s="402"/>
      <c r="P42" s="416">
        <f t="shared" si="0"/>
        <v>0</v>
      </c>
    </row>
    <row r="43" spans="1:16">
      <c r="A43" s="50"/>
      <c r="B43" s="415"/>
      <c r="C43" s="682"/>
      <c r="D43" s="682"/>
      <c r="E43" s="262"/>
      <c r="F43" s="290"/>
      <c r="G43" s="290"/>
      <c r="H43" s="402"/>
      <c r="I43" s="402"/>
      <c r="J43" s="402"/>
      <c r="K43" s="402"/>
      <c r="L43" s="402"/>
      <c r="M43" s="402"/>
      <c r="N43" s="402"/>
      <c r="O43" s="402"/>
      <c r="P43" s="416">
        <f t="shared" si="0"/>
        <v>0</v>
      </c>
    </row>
    <row r="44" spans="1:16">
      <c r="A44" s="50"/>
      <c r="B44" s="415"/>
      <c r="C44" s="682"/>
      <c r="D44" s="682"/>
      <c r="E44" s="262"/>
      <c r="F44" s="290"/>
      <c r="G44" s="290"/>
      <c r="H44" s="402"/>
      <c r="I44" s="402"/>
      <c r="J44" s="402"/>
      <c r="K44" s="402"/>
      <c r="L44" s="402"/>
      <c r="M44" s="402"/>
      <c r="N44" s="402"/>
      <c r="O44" s="402"/>
      <c r="P44" s="416">
        <f t="shared" si="0"/>
        <v>0</v>
      </c>
    </row>
    <row r="45" spans="1:16">
      <c r="A45" s="50"/>
      <c r="B45" s="415"/>
      <c r="C45" s="682"/>
      <c r="D45" s="682"/>
      <c r="E45" s="262"/>
      <c r="F45" s="290"/>
      <c r="G45" s="290"/>
      <c r="H45" s="402"/>
      <c r="I45" s="402"/>
      <c r="J45" s="402"/>
      <c r="K45" s="402"/>
      <c r="L45" s="402"/>
      <c r="M45" s="402"/>
      <c r="N45" s="402"/>
      <c r="O45" s="402"/>
      <c r="P45" s="416">
        <f t="shared" si="0"/>
        <v>0</v>
      </c>
    </row>
    <row r="46" spans="1:16" ht="24" customHeight="1">
      <c r="A46" s="50"/>
      <c r="B46" s="717" t="s">
        <v>155</v>
      </c>
      <c r="C46" s="718"/>
      <c r="D46" s="718"/>
      <c r="E46" s="718"/>
      <c r="F46" s="718"/>
      <c r="G46" s="718"/>
      <c r="H46" s="718"/>
      <c r="I46" s="718"/>
      <c r="J46" s="718"/>
      <c r="K46" s="718"/>
      <c r="L46" s="718"/>
      <c r="M46" s="718"/>
      <c r="N46" s="718"/>
      <c r="O46" s="718"/>
      <c r="P46" s="719"/>
    </row>
    <row r="47" spans="1:16">
      <c r="A47" s="50"/>
      <c r="B47" s="415">
        <v>15</v>
      </c>
      <c r="C47" s="400" t="s">
        <v>156</v>
      </c>
      <c r="D47" s="247" t="s">
        <v>34</v>
      </c>
      <c r="E47" s="403"/>
      <c r="F47" s="290"/>
      <c r="G47" s="290"/>
      <c r="H47" s="412">
        <v>1</v>
      </c>
      <c r="I47" s="402"/>
      <c r="J47" s="402"/>
      <c r="K47" s="402"/>
      <c r="L47" s="402"/>
      <c r="M47" s="402"/>
      <c r="N47" s="402"/>
      <c r="O47" s="402"/>
      <c r="P47" s="416">
        <f t="shared" si="0"/>
        <v>1</v>
      </c>
    </row>
    <row r="48" spans="1:16">
      <c r="A48" s="50"/>
      <c r="B48" s="417" t="s">
        <v>263</v>
      </c>
      <c r="C48" s="400"/>
      <c r="D48" s="247" t="s">
        <v>249</v>
      </c>
      <c r="E48" s="403"/>
      <c r="F48" s="290"/>
      <c r="G48" s="290"/>
      <c r="H48" s="412"/>
      <c r="I48" s="402"/>
      <c r="J48" s="402"/>
      <c r="K48" s="402"/>
      <c r="L48" s="402"/>
      <c r="M48" s="402"/>
      <c r="N48" s="402"/>
      <c r="O48" s="402"/>
      <c r="P48" s="416">
        <f t="shared" si="0"/>
        <v>0</v>
      </c>
    </row>
    <row r="49" spans="1:16">
      <c r="A49" s="50"/>
      <c r="B49" s="415"/>
      <c r="C49" s="682"/>
      <c r="D49" s="682"/>
      <c r="E49" s="262"/>
      <c r="F49" s="290"/>
      <c r="G49" s="290"/>
      <c r="H49" s="412"/>
      <c r="I49" s="402"/>
      <c r="J49" s="402"/>
      <c r="K49" s="402"/>
      <c r="L49" s="402"/>
      <c r="M49" s="402"/>
      <c r="N49" s="402"/>
      <c r="O49" s="402"/>
      <c r="P49" s="416">
        <f t="shared" si="0"/>
        <v>0</v>
      </c>
    </row>
    <row r="50" spans="1:16">
      <c r="A50" s="50"/>
      <c r="B50" s="415"/>
      <c r="C50" s="682"/>
      <c r="D50" s="682"/>
      <c r="E50" s="262"/>
      <c r="F50" s="290"/>
      <c r="G50" s="290"/>
      <c r="H50" s="412"/>
      <c r="I50" s="402"/>
      <c r="J50" s="402"/>
      <c r="K50" s="402"/>
      <c r="L50" s="402"/>
      <c r="M50" s="402"/>
      <c r="N50" s="402"/>
      <c r="O50" s="402"/>
      <c r="P50" s="416"/>
    </row>
    <row r="51" spans="1:16">
      <c r="A51" s="50"/>
      <c r="B51" s="415"/>
      <c r="C51" s="682"/>
      <c r="D51" s="682"/>
      <c r="E51" s="262"/>
      <c r="F51" s="290"/>
      <c r="G51" s="290"/>
      <c r="H51" s="412"/>
      <c r="I51" s="402"/>
      <c r="J51" s="402"/>
      <c r="K51" s="402"/>
      <c r="L51" s="402"/>
      <c r="M51" s="402"/>
      <c r="N51" s="402"/>
      <c r="O51" s="402"/>
      <c r="P51" s="416">
        <f t="shared" si="0"/>
        <v>0</v>
      </c>
    </row>
    <row r="52" spans="1:16" ht="21" customHeight="1">
      <c r="A52" s="48"/>
      <c r="B52" s="717" t="s">
        <v>157</v>
      </c>
      <c r="C52" s="718"/>
      <c r="D52" s="718"/>
      <c r="E52" s="718"/>
      <c r="F52" s="718"/>
      <c r="G52" s="718"/>
      <c r="H52" s="718"/>
      <c r="I52" s="718"/>
      <c r="J52" s="718"/>
      <c r="K52" s="718"/>
      <c r="L52" s="718"/>
      <c r="M52" s="718"/>
      <c r="N52" s="718"/>
      <c r="O52" s="718"/>
      <c r="P52" s="719"/>
    </row>
    <row r="53" spans="1:16">
      <c r="A53" s="50"/>
      <c r="B53" s="415">
        <v>16</v>
      </c>
      <c r="C53" s="400" t="s">
        <v>158</v>
      </c>
      <c r="D53" s="247" t="s">
        <v>34</v>
      </c>
      <c r="E53" s="403"/>
      <c r="F53" s="290"/>
      <c r="G53" s="290"/>
      <c r="H53" s="402"/>
      <c r="I53" s="402"/>
      <c r="J53" s="402"/>
      <c r="K53" s="402"/>
      <c r="L53" s="402"/>
      <c r="M53" s="402"/>
      <c r="N53" s="402"/>
      <c r="O53" s="402"/>
      <c r="P53" s="416">
        <f t="shared" si="0"/>
        <v>0</v>
      </c>
    </row>
    <row r="54" spans="1:16">
      <c r="A54" s="50"/>
      <c r="B54" s="415">
        <v>17</v>
      </c>
      <c r="C54" s="400" t="s">
        <v>159</v>
      </c>
      <c r="D54" s="247" t="s">
        <v>34</v>
      </c>
      <c r="E54" s="403"/>
      <c r="F54" s="290"/>
      <c r="G54" s="290"/>
      <c r="H54" s="402"/>
      <c r="I54" s="402"/>
      <c r="J54" s="402"/>
      <c r="K54" s="402"/>
      <c r="L54" s="402"/>
      <c r="M54" s="402"/>
      <c r="N54" s="402"/>
      <c r="O54" s="402"/>
      <c r="P54" s="416">
        <f t="shared" si="0"/>
        <v>0</v>
      </c>
    </row>
    <row r="55" spans="1:16">
      <c r="A55" s="50"/>
      <c r="B55" s="415">
        <v>18</v>
      </c>
      <c r="C55" s="400" t="s">
        <v>160</v>
      </c>
      <c r="D55" s="247" t="s">
        <v>34</v>
      </c>
      <c r="E55" s="403"/>
      <c r="F55" s="290"/>
      <c r="G55" s="290"/>
      <c r="H55" s="402"/>
      <c r="I55" s="402"/>
      <c r="J55" s="402"/>
      <c r="K55" s="402"/>
      <c r="L55" s="402"/>
      <c r="M55" s="402"/>
      <c r="N55" s="402"/>
      <c r="O55" s="402"/>
      <c r="P55" s="416">
        <f t="shared" si="0"/>
        <v>0</v>
      </c>
    </row>
    <row r="56" spans="1:16">
      <c r="A56" s="50"/>
      <c r="B56" s="415">
        <v>19</v>
      </c>
      <c r="C56" s="400" t="s">
        <v>161</v>
      </c>
      <c r="D56" s="247" t="s">
        <v>34</v>
      </c>
      <c r="E56" s="403"/>
      <c r="F56" s="290"/>
      <c r="G56" s="290"/>
      <c r="H56" s="402"/>
      <c r="I56" s="402"/>
      <c r="J56" s="402"/>
      <c r="K56" s="402"/>
      <c r="L56" s="402"/>
      <c r="M56" s="402"/>
      <c r="N56" s="402"/>
      <c r="O56" s="402"/>
      <c r="P56" s="416">
        <f t="shared" si="0"/>
        <v>0</v>
      </c>
    </row>
    <row r="57" spans="1:16">
      <c r="A57" s="50"/>
      <c r="B57" s="417" t="s">
        <v>263</v>
      </c>
      <c r="C57" s="400"/>
      <c r="D57" s="247" t="s">
        <v>249</v>
      </c>
      <c r="E57" s="403"/>
      <c r="F57" s="290"/>
      <c r="G57" s="290"/>
      <c r="H57" s="402"/>
      <c r="I57" s="402"/>
      <c r="J57" s="402"/>
      <c r="K57" s="402"/>
      <c r="L57" s="402"/>
      <c r="M57" s="402"/>
      <c r="N57" s="402"/>
      <c r="O57" s="402"/>
      <c r="P57" s="416">
        <f t="shared" si="0"/>
        <v>0</v>
      </c>
    </row>
    <row r="58" spans="1:16">
      <c r="A58" s="50"/>
      <c r="B58" s="417"/>
      <c r="C58" s="682"/>
      <c r="D58" s="682"/>
      <c r="E58" s="262"/>
      <c r="F58" s="290"/>
      <c r="G58" s="290"/>
      <c r="H58" s="402"/>
      <c r="I58" s="402"/>
      <c r="J58" s="402"/>
      <c r="K58" s="402"/>
      <c r="L58" s="402"/>
      <c r="M58" s="402"/>
      <c r="N58" s="402"/>
      <c r="O58" s="402"/>
      <c r="P58" s="416"/>
    </row>
    <row r="59" spans="1:16">
      <c r="A59" s="50"/>
      <c r="B59" s="417"/>
      <c r="C59" s="682"/>
      <c r="D59" s="682"/>
      <c r="E59" s="262"/>
      <c r="F59" s="290"/>
      <c r="G59" s="290"/>
      <c r="H59" s="402"/>
      <c r="I59" s="402"/>
      <c r="J59" s="402"/>
      <c r="K59" s="402"/>
      <c r="L59" s="402"/>
      <c r="M59" s="402"/>
      <c r="N59" s="402"/>
      <c r="O59" s="402"/>
      <c r="P59" s="416"/>
    </row>
    <row r="60" spans="1:16">
      <c r="A60" s="48"/>
      <c r="B60" s="418"/>
      <c r="C60" s="682"/>
      <c r="D60" s="682"/>
      <c r="E60" s="262"/>
      <c r="F60" s="290"/>
      <c r="G60" s="290"/>
      <c r="H60" s="406"/>
      <c r="I60" s="406"/>
      <c r="J60" s="406"/>
      <c r="K60" s="406"/>
      <c r="L60" s="406"/>
      <c r="M60" s="406"/>
      <c r="N60" s="406"/>
      <c r="O60" s="406"/>
      <c r="P60" s="416"/>
    </row>
    <row r="61" spans="1:16" ht="27" customHeight="1">
      <c r="B61" s="704" t="s">
        <v>162</v>
      </c>
      <c r="C61" s="705"/>
      <c r="D61" s="705"/>
      <c r="E61" s="705"/>
      <c r="F61" s="705"/>
      <c r="G61" s="705"/>
      <c r="H61" s="705"/>
      <c r="I61" s="705"/>
      <c r="J61" s="705"/>
      <c r="K61" s="705"/>
      <c r="L61" s="705"/>
      <c r="M61" s="705"/>
      <c r="N61" s="705"/>
      <c r="O61" s="705"/>
      <c r="P61" s="706"/>
    </row>
    <row r="62" spans="1:16" ht="16.5">
      <c r="B62" s="419"/>
      <c r="C62" s="400"/>
      <c r="D62" s="403"/>
      <c r="E62" s="403"/>
      <c r="F62" s="399"/>
      <c r="G62" s="399"/>
      <c r="H62" s="399"/>
      <c r="I62" s="399"/>
      <c r="J62" s="399"/>
      <c r="K62" s="399"/>
      <c r="L62" s="399"/>
      <c r="M62" s="399"/>
      <c r="N62" s="399"/>
      <c r="O62" s="399"/>
      <c r="P62" s="420"/>
    </row>
    <row r="63" spans="1:16" ht="25.5" customHeight="1">
      <c r="A63" s="50"/>
      <c r="B63" s="729" t="s">
        <v>163</v>
      </c>
      <c r="C63" s="730"/>
      <c r="D63" s="730"/>
      <c r="E63" s="730"/>
      <c r="F63" s="730"/>
      <c r="G63" s="730"/>
      <c r="H63" s="730"/>
      <c r="I63" s="730"/>
      <c r="J63" s="730"/>
      <c r="K63" s="730"/>
      <c r="L63" s="730"/>
      <c r="M63" s="730"/>
      <c r="N63" s="730"/>
      <c r="O63" s="730"/>
      <c r="P63" s="731"/>
    </row>
    <row r="64" spans="1:16">
      <c r="A64" s="50"/>
      <c r="B64" s="415">
        <v>21</v>
      </c>
      <c r="C64" s="400" t="s">
        <v>164</v>
      </c>
      <c r="D64" s="247" t="s">
        <v>34</v>
      </c>
      <c r="E64" s="403"/>
      <c r="F64" s="290"/>
      <c r="G64" s="290"/>
      <c r="H64" s="412">
        <v>1</v>
      </c>
      <c r="I64" s="402"/>
      <c r="J64" s="402"/>
      <c r="K64" s="402"/>
      <c r="L64" s="402"/>
      <c r="M64" s="402"/>
      <c r="N64" s="402"/>
      <c r="O64" s="402"/>
      <c r="P64" s="416">
        <f t="shared" si="0"/>
        <v>1</v>
      </c>
    </row>
    <row r="65" spans="1:16" ht="28.5">
      <c r="A65" s="50"/>
      <c r="B65" s="415">
        <v>22</v>
      </c>
      <c r="C65" s="400" t="s">
        <v>165</v>
      </c>
      <c r="D65" s="247" t="s">
        <v>34</v>
      </c>
      <c r="E65" s="403"/>
      <c r="F65" s="290"/>
      <c r="G65" s="290"/>
      <c r="H65" s="412">
        <v>1</v>
      </c>
      <c r="I65" s="402"/>
      <c r="J65" s="402"/>
      <c r="K65" s="402"/>
      <c r="L65" s="402"/>
      <c r="M65" s="402"/>
      <c r="N65" s="402"/>
      <c r="O65" s="402"/>
      <c r="P65" s="416">
        <f t="shared" si="0"/>
        <v>1</v>
      </c>
    </row>
    <row r="66" spans="1:16">
      <c r="A66" s="50"/>
      <c r="B66" s="415">
        <v>23</v>
      </c>
      <c r="C66" s="400" t="s">
        <v>166</v>
      </c>
      <c r="D66" s="247" t="s">
        <v>34</v>
      </c>
      <c r="E66" s="403"/>
      <c r="F66" s="290"/>
      <c r="G66" s="290"/>
      <c r="H66" s="412">
        <v>1</v>
      </c>
      <c r="I66" s="402"/>
      <c r="J66" s="402"/>
      <c r="K66" s="402"/>
      <c r="L66" s="402"/>
      <c r="M66" s="402"/>
      <c r="N66" s="402"/>
      <c r="O66" s="402"/>
      <c r="P66" s="416">
        <f t="shared" si="0"/>
        <v>1</v>
      </c>
    </row>
    <row r="67" spans="1:16">
      <c r="A67" s="50"/>
      <c r="B67" s="415">
        <v>24</v>
      </c>
      <c r="C67" s="400" t="s">
        <v>167</v>
      </c>
      <c r="D67" s="247" t="s">
        <v>34</v>
      </c>
      <c r="E67" s="403"/>
      <c r="F67" s="290"/>
      <c r="G67" s="290"/>
      <c r="H67" s="412">
        <v>1</v>
      </c>
      <c r="I67" s="402"/>
      <c r="J67" s="402"/>
      <c r="K67" s="402"/>
      <c r="L67" s="402"/>
      <c r="M67" s="402"/>
      <c r="N67" s="402"/>
      <c r="O67" s="402"/>
      <c r="P67" s="416">
        <f t="shared" si="0"/>
        <v>1</v>
      </c>
    </row>
    <row r="68" spans="1:16">
      <c r="A68" s="50"/>
      <c r="B68" s="417" t="s">
        <v>263</v>
      </c>
      <c r="C68" s="400"/>
      <c r="D68" s="247" t="s">
        <v>249</v>
      </c>
      <c r="E68" s="403"/>
      <c r="F68" s="290"/>
      <c r="G68" s="290"/>
      <c r="H68" s="412"/>
      <c r="I68" s="402"/>
      <c r="J68" s="402"/>
      <c r="K68" s="402"/>
      <c r="L68" s="402"/>
      <c r="M68" s="402"/>
      <c r="N68" s="402"/>
      <c r="O68" s="402"/>
      <c r="P68" s="416"/>
    </row>
    <row r="69" spans="1:16">
      <c r="A69" s="50"/>
      <c r="B69" s="415"/>
      <c r="C69" s="682"/>
      <c r="D69" s="682"/>
      <c r="E69" s="262"/>
      <c r="F69" s="290"/>
      <c r="G69" s="290"/>
      <c r="H69" s="412"/>
      <c r="I69" s="402"/>
      <c r="J69" s="402"/>
      <c r="K69" s="402"/>
      <c r="L69" s="402"/>
      <c r="M69" s="402"/>
      <c r="N69" s="402"/>
      <c r="O69" s="402"/>
      <c r="P69" s="416"/>
    </row>
    <row r="70" spans="1:16">
      <c r="A70" s="50"/>
      <c r="B70" s="415"/>
      <c r="C70" s="682"/>
      <c r="D70" s="682"/>
      <c r="E70" s="262"/>
      <c r="F70" s="290"/>
      <c r="G70" s="290"/>
      <c r="H70" s="412"/>
      <c r="I70" s="402"/>
      <c r="J70" s="402"/>
      <c r="K70" s="402"/>
      <c r="L70" s="402"/>
      <c r="M70" s="402"/>
      <c r="N70" s="402"/>
      <c r="O70" s="402"/>
      <c r="P70" s="416"/>
    </row>
    <row r="71" spans="1:16">
      <c r="A71" s="50"/>
      <c r="B71" s="415"/>
      <c r="C71" s="682"/>
      <c r="D71" s="682"/>
      <c r="E71" s="262"/>
      <c r="F71" s="290"/>
      <c r="G71" s="290"/>
      <c r="H71" s="402"/>
      <c r="I71" s="402"/>
      <c r="J71" s="402"/>
      <c r="K71" s="402"/>
      <c r="L71" s="402"/>
      <c r="M71" s="402"/>
      <c r="N71" s="402"/>
      <c r="O71" s="402"/>
      <c r="P71" s="416">
        <f t="shared" si="0"/>
        <v>0</v>
      </c>
    </row>
    <row r="72" spans="1:16" ht="28.5" customHeight="1">
      <c r="A72" s="50"/>
      <c r="B72" s="729" t="s">
        <v>168</v>
      </c>
      <c r="C72" s="730"/>
      <c r="D72" s="730"/>
      <c r="E72" s="730"/>
      <c r="F72" s="730"/>
      <c r="G72" s="730"/>
      <c r="H72" s="730"/>
      <c r="I72" s="730"/>
      <c r="J72" s="730"/>
      <c r="K72" s="730"/>
      <c r="L72" s="730"/>
      <c r="M72" s="730"/>
      <c r="N72" s="730"/>
      <c r="O72" s="730"/>
      <c r="P72" s="731"/>
    </row>
    <row r="73" spans="1:16">
      <c r="A73" s="50"/>
      <c r="B73" s="415">
        <v>25</v>
      </c>
      <c r="C73" s="400" t="s">
        <v>169</v>
      </c>
      <c r="D73" s="247" t="s">
        <v>34</v>
      </c>
      <c r="E73" s="403"/>
      <c r="F73" s="290"/>
      <c r="G73" s="290"/>
      <c r="H73" s="402"/>
      <c r="I73" s="412">
        <v>1</v>
      </c>
      <c r="J73" s="402"/>
      <c r="K73" s="402"/>
      <c r="L73" s="402"/>
      <c r="M73" s="402"/>
      <c r="N73" s="402"/>
      <c r="O73" s="402"/>
      <c r="P73" s="416">
        <f t="shared" si="0"/>
        <v>1</v>
      </c>
    </row>
    <row r="74" spans="1:16">
      <c r="A74" s="50"/>
      <c r="B74" s="415">
        <v>26</v>
      </c>
      <c r="C74" s="400" t="s">
        <v>170</v>
      </c>
      <c r="D74" s="247" t="s">
        <v>34</v>
      </c>
      <c r="E74" s="403"/>
      <c r="F74" s="290"/>
      <c r="G74" s="290"/>
      <c r="H74" s="402"/>
      <c r="I74" s="412">
        <v>1</v>
      </c>
      <c r="J74" s="402"/>
      <c r="K74" s="402"/>
      <c r="L74" s="402"/>
      <c r="M74" s="402"/>
      <c r="N74" s="402"/>
      <c r="O74" s="402"/>
      <c r="P74" s="416">
        <f t="shared" si="0"/>
        <v>1</v>
      </c>
    </row>
    <row r="75" spans="1:16" ht="28.5">
      <c r="A75" s="50"/>
      <c r="B75" s="415">
        <v>27</v>
      </c>
      <c r="C75" s="400" t="s">
        <v>171</v>
      </c>
      <c r="D75" s="247" t="s">
        <v>34</v>
      </c>
      <c r="E75" s="403"/>
      <c r="F75" s="290"/>
      <c r="G75" s="290"/>
      <c r="H75" s="402"/>
      <c r="I75" s="412">
        <v>0.8</v>
      </c>
      <c r="J75" s="412">
        <v>0.2</v>
      </c>
      <c r="K75" s="402"/>
      <c r="L75" s="402"/>
      <c r="M75" s="402"/>
      <c r="N75" s="402"/>
      <c r="O75" s="402"/>
      <c r="P75" s="416">
        <f t="shared" si="0"/>
        <v>1</v>
      </c>
    </row>
    <row r="76" spans="1:16" ht="28.5">
      <c r="A76" s="50"/>
      <c r="B76" s="415">
        <v>28</v>
      </c>
      <c r="C76" s="400" t="s">
        <v>172</v>
      </c>
      <c r="D76" s="247" t="s">
        <v>34</v>
      </c>
      <c r="E76" s="403"/>
      <c r="F76" s="290"/>
      <c r="G76" s="290"/>
      <c r="H76" s="402"/>
      <c r="I76" s="402"/>
      <c r="J76" s="402"/>
      <c r="K76" s="402"/>
      <c r="L76" s="402"/>
      <c r="M76" s="402"/>
      <c r="N76" s="402"/>
      <c r="O76" s="402"/>
      <c r="P76" s="416">
        <f t="shared" si="0"/>
        <v>0</v>
      </c>
    </row>
    <row r="77" spans="1:16" ht="28.5">
      <c r="A77" s="50"/>
      <c r="B77" s="415">
        <v>29</v>
      </c>
      <c r="C77" s="400" t="s">
        <v>173</v>
      </c>
      <c r="D77" s="247" t="s">
        <v>34</v>
      </c>
      <c r="E77" s="403"/>
      <c r="F77" s="290"/>
      <c r="G77" s="290"/>
      <c r="H77" s="402"/>
      <c r="I77" s="402"/>
      <c r="J77" s="402"/>
      <c r="K77" s="402"/>
      <c r="L77" s="402"/>
      <c r="M77" s="402"/>
      <c r="N77" s="402"/>
      <c r="O77" s="402"/>
      <c r="P77" s="416">
        <f t="shared" si="0"/>
        <v>0</v>
      </c>
    </row>
    <row r="78" spans="1:16" ht="28.5">
      <c r="A78" s="50"/>
      <c r="B78" s="415">
        <v>30</v>
      </c>
      <c r="C78" s="400" t="s">
        <v>174</v>
      </c>
      <c r="D78" s="247" t="s">
        <v>34</v>
      </c>
      <c r="E78" s="403"/>
      <c r="F78" s="290"/>
      <c r="G78" s="290"/>
      <c r="H78" s="402"/>
      <c r="I78" s="402"/>
      <c r="J78" s="402"/>
      <c r="K78" s="402"/>
      <c r="L78" s="402"/>
      <c r="M78" s="402"/>
      <c r="N78" s="402"/>
      <c r="O78" s="402"/>
      <c r="P78" s="416">
        <f t="shared" si="0"/>
        <v>0</v>
      </c>
    </row>
    <row r="79" spans="1:16" ht="28.5">
      <c r="A79" s="50"/>
      <c r="B79" s="415">
        <v>31</v>
      </c>
      <c r="C79" s="400" t="s">
        <v>175</v>
      </c>
      <c r="D79" s="247" t="s">
        <v>34</v>
      </c>
      <c r="E79" s="403"/>
      <c r="F79" s="290"/>
      <c r="G79" s="290"/>
      <c r="H79" s="402"/>
      <c r="I79" s="402"/>
      <c r="J79" s="402"/>
      <c r="K79" s="402"/>
      <c r="L79" s="402"/>
      <c r="M79" s="402"/>
      <c r="N79" s="402"/>
      <c r="O79" s="402"/>
      <c r="P79" s="416">
        <f t="shared" si="0"/>
        <v>0</v>
      </c>
    </row>
    <row r="80" spans="1:16">
      <c r="A80" s="50"/>
      <c r="B80" s="415">
        <v>32</v>
      </c>
      <c r="C80" s="400" t="s">
        <v>176</v>
      </c>
      <c r="D80" s="247" t="s">
        <v>34</v>
      </c>
      <c r="E80" s="403"/>
      <c r="F80" s="290"/>
      <c r="G80" s="290"/>
      <c r="H80" s="402"/>
      <c r="I80" s="402"/>
      <c r="J80" s="402"/>
      <c r="K80" s="402"/>
      <c r="L80" s="402"/>
      <c r="M80" s="402"/>
      <c r="N80" s="402"/>
      <c r="O80" s="402"/>
      <c r="P80" s="416">
        <f t="shared" si="0"/>
        <v>0</v>
      </c>
    </row>
    <row r="81" spans="1:16">
      <c r="A81" s="50"/>
      <c r="B81" s="417" t="s">
        <v>263</v>
      </c>
      <c r="C81" s="400"/>
      <c r="D81" s="247" t="s">
        <v>249</v>
      </c>
      <c r="E81" s="403"/>
      <c r="F81" s="290"/>
      <c r="G81" s="290"/>
      <c r="H81" s="402"/>
      <c r="I81" s="402"/>
      <c r="J81" s="402"/>
      <c r="K81" s="402"/>
      <c r="L81" s="402"/>
      <c r="M81" s="402"/>
      <c r="N81" s="402"/>
      <c r="O81" s="402"/>
      <c r="P81" s="416"/>
    </row>
    <row r="82" spans="1:16">
      <c r="A82" s="50"/>
      <c r="B82" s="415"/>
      <c r="C82" s="682"/>
      <c r="D82" s="682"/>
      <c r="E82" s="262"/>
      <c r="F82" s="290"/>
      <c r="G82" s="290"/>
      <c r="H82" s="402"/>
      <c r="I82" s="402"/>
      <c r="J82" s="402"/>
      <c r="K82" s="402"/>
      <c r="L82" s="402"/>
      <c r="M82" s="402"/>
      <c r="N82" s="402"/>
      <c r="O82" s="402"/>
      <c r="P82" s="416"/>
    </row>
    <row r="83" spans="1:16">
      <c r="A83" s="50"/>
      <c r="B83" s="415"/>
      <c r="C83" s="682"/>
      <c r="D83" s="682"/>
      <c r="E83" s="262"/>
      <c r="F83" s="290"/>
      <c r="G83" s="290"/>
      <c r="H83" s="402"/>
      <c r="I83" s="402"/>
      <c r="J83" s="402"/>
      <c r="K83" s="402"/>
      <c r="L83" s="402"/>
      <c r="M83" s="402"/>
      <c r="N83" s="402"/>
      <c r="O83" s="402"/>
      <c r="P83" s="416"/>
    </row>
    <row r="84" spans="1:16">
      <c r="A84" s="50"/>
      <c r="B84" s="415"/>
      <c r="C84" s="682"/>
      <c r="D84" s="682"/>
      <c r="E84" s="262"/>
      <c r="F84" s="290"/>
      <c r="G84" s="290"/>
      <c r="H84" s="402"/>
      <c r="I84" s="402"/>
      <c r="J84" s="402"/>
      <c r="K84" s="402"/>
      <c r="L84" s="402"/>
      <c r="M84" s="402"/>
      <c r="N84" s="402"/>
      <c r="O84" s="402"/>
      <c r="P84" s="416">
        <f t="shared" ref="P84:P107" si="1">SUM(H84:O84)</f>
        <v>0</v>
      </c>
    </row>
    <row r="85" spans="1:16" ht="25.5" customHeight="1">
      <c r="A85" s="50"/>
      <c r="B85" s="729" t="s">
        <v>177</v>
      </c>
      <c r="C85" s="730"/>
      <c r="D85" s="730"/>
      <c r="E85" s="730"/>
      <c r="F85" s="730"/>
      <c r="G85" s="730"/>
      <c r="H85" s="730"/>
      <c r="I85" s="730"/>
      <c r="J85" s="730"/>
      <c r="K85" s="730"/>
      <c r="L85" s="730"/>
      <c r="M85" s="730"/>
      <c r="N85" s="730"/>
      <c r="O85" s="730"/>
      <c r="P85" s="731"/>
    </row>
    <row r="86" spans="1:16">
      <c r="A86" s="50"/>
      <c r="B86" s="415">
        <v>33</v>
      </c>
      <c r="C86" s="400" t="s">
        <v>178</v>
      </c>
      <c r="D86" s="247" t="s">
        <v>34</v>
      </c>
      <c r="E86" s="403"/>
      <c r="F86" s="290"/>
      <c r="G86" s="290"/>
      <c r="H86" s="408"/>
      <c r="I86" s="408"/>
      <c r="J86" s="408"/>
      <c r="K86" s="408"/>
      <c r="L86" s="408"/>
      <c r="M86" s="408"/>
      <c r="N86" s="408"/>
      <c r="O86" s="408"/>
      <c r="P86" s="416">
        <f t="shared" si="1"/>
        <v>0</v>
      </c>
    </row>
    <row r="87" spans="1:16">
      <c r="A87" s="50"/>
      <c r="B87" s="415">
        <v>34</v>
      </c>
      <c r="C87" s="400" t="s">
        <v>179</v>
      </c>
      <c r="D87" s="247" t="s">
        <v>34</v>
      </c>
      <c r="E87" s="403"/>
      <c r="F87" s="290"/>
      <c r="G87" s="290"/>
      <c r="H87" s="408"/>
      <c r="I87" s="408"/>
      <c r="J87" s="408"/>
      <c r="K87" s="408"/>
      <c r="L87" s="408"/>
      <c r="M87" s="408"/>
      <c r="N87" s="408"/>
      <c r="O87" s="408"/>
      <c r="P87" s="416">
        <f t="shared" si="1"/>
        <v>0</v>
      </c>
    </row>
    <row r="88" spans="1:16">
      <c r="A88" s="50"/>
      <c r="B88" s="415">
        <v>35</v>
      </c>
      <c r="C88" s="400" t="s">
        <v>180</v>
      </c>
      <c r="D88" s="247" t="s">
        <v>34</v>
      </c>
      <c r="E88" s="403"/>
      <c r="F88" s="290"/>
      <c r="G88" s="290"/>
      <c r="H88" s="408"/>
      <c r="I88" s="408"/>
      <c r="J88" s="408"/>
      <c r="K88" s="408"/>
      <c r="L88" s="408"/>
      <c r="M88" s="408"/>
      <c r="N88" s="408"/>
      <c r="O88" s="408"/>
      <c r="P88" s="416">
        <f t="shared" si="1"/>
        <v>0</v>
      </c>
    </row>
    <row r="89" spans="1:16">
      <c r="A89" s="50"/>
      <c r="B89" s="417" t="s">
        <v>263</v>
      </c>
      <c r="C89" s="400"/>
      <c r="D89" s="247" t="s">
        <v>249</v>
      </c>
      <c r="E89" s="403"/>
      <c r="F89" s="290"/>
      <c r="G89" s="290"/>
      <c r="H89" s="408"/>
      <c r="I89" s="408"/>
      <c r="J89" s="408"/>
      <c r="K89" s="408"/>
      <c r="L89" s="408"/>
      <c r="M89" s="408"/>
      <c r="N89" s="408"/>
      <c r="O89" s="408"/>
      <c r="P89" s="416"/>
    </row>
    <row r="90" spans="1:16">
      <c r="A90" s="50"/>
      <c r="B90" s="415"/>
      <c r="C90" s="682"/>
      <c r="D90" s="682"/>
      <c r="E90" s="262"/>
      <c r="F90" s="290"/>
      <c r="G90" s="290"/>
      <c r="H90" s="408"/>
      <c r="I90" s="408"/>
      <c r="J90" s="408"/>
      <c r="K90" s="408"/>
      <c r="L90" s="408"/>
      <c r="M90" s="408"/>
      <c r="N90" s="408"/>
      <c r="O90" s="408"/>
      <c r="P90" s="416"/>
    </row>
    <row r="91" spans="1:16">
      <c r="A91" s="50"/>
      <c r="B91" s="415"/>
      <c r="C91" s="682"/>
      <c r="D91" s="682"/>
      <c r="E91" s="262"/>
      <c r="F91" s="290"/>
      <c r="G91" s="290"/>
      <c r="H91" s="408"/>
      <c r="I91" s="408"/>
      <c r="J91" s="408"/>
      <c r="K91" s="408"/>
      <c r="L91" s="408"/>
      <c r="M91" s="408"/>
      <c r="N91" s="408"/>
      <c r="O91" s="408"/>
      <c r="P91" s="416"/>
    </row>
    <row r="92" spans="1:16">
      <c r="A92" s="50"/>
      <c r="B92" s="415"/>
      <c r="C92" s="682"/>
      <c r="D92" s="682"/>
      <c r="E92" s="262"/>
      <c r="F92" s="290"/>
      <c r="G92" s="290"/>
      <c r="H92" s="408"/>
      <c r="I92" s="408"/>
      <c r="J92" s="408"/>
      <c r="K92" s="408"/>
      <c r="L92" s="408"/>
      <c r="M92" s="408"/>
      <c r="N92" s="408"/>
      <c r="O92" s="408"/>
      <c r="P92" s="416">
        <f t="shared" si="1"/>
        <v>0</v>
      </c>
    </row>
    <row r="93" spans="1:16" ht="24" customHeight="1">
      <c r="A93" s="50"/>
      <c r="B93" s="729" t="s">
        <v>181</v>
      </c>
      <c r="C93" s="730"/>
      <c r="D93" s="730"/>
      <c r="E93" s="730"/>
      <c r="F93" s="730"/>
      <c r="G93" s="730"/>
      <c r="H93" s="730"/>
      <c r="I93" s="730"/>
      <c r="J93" s="730"/>
      <c r="K93" s="730"/>
      <c r="L93" s="730"/>
      <c r="M93" s="730"/>
      <c r="N93" s="730"/>
      <c r="O93" s="730"/>
      <c r="P93" s="731"/>
    </row>
    <row r="94" spans="1:16" ht="42.75">
      <c r="A94" s="50"/>
      <c r="B94" s="415">
        <v>36</v>
      </c>
      <c r="C94" s="400" t="s">
        <v>182</v>
      </c>
      <c r="D94" s="247" t="s">
        <v>34</v>
      </c>
      <c r="E94" s="403"/>
      <c r="F94" s="290"/>
      <c r="G94" s="290"/>
      <c r="H94" s="408"/>
      <c r="I94" s="408"/>
      <c r="J94" s="408"/>
      <c r="K94" s="408"/>
      <c r="L94" s="408"/>
      <c r="M94" s="408"/>
      <c r="N94" s="408"/>
      <c r="O94" s="408"/>
      <c r="P94" s="416">
        <f t="shared" si="1"/>
        <v>0</v>
      </c>
    </row>
    <row r="95" spans="1:16" ht="28.5">
      <c r="A95" s="50"/>
      <c r="B95" s="415">
        <v>37</v>
      </c>
      <c r="C95" s="400" t="s">
        <v>183</v>
      </c>
      <c r="D95" s="247" t="s">
        <v>34</v>
      </c>
      <c r="E95" s="403"/>
      <c r="F95" s="290"/>
      <c r="G95" s="290"/>
      <c r="H95" s="408"/>
      <c r="I95" s="408"/>
      <c r="J95" s="408"/>
      <c r="K95" s="408"/>
      <c r="L95" s="408"/>
      <c r="M95" s="408"/>
      <c r="N95" s="408"/>
      <c r="O95" s="408"/>
      <c r="P95" s="416">
        <f t="shared" si="1"/>
        <v>0</v>
      </c>
    </row>
    <row r="96" spans="1:16">
      <c r="A96" s="50"/>
      <c r="B96" s="415">
        <v>38</v>
      </c>
      <c r="C96" s="400" t="s">
        <v>184</v>
      </c>
      <c r="D96" s="247" t="s">
        <v>34</v>
      </c>
      <c r="E96" s="403"/>
      <c r="F96" s="290"/>
      <c r="G96" s="290"/>
      <c r="H96" s="408"/>
      <c r="I96" s="408"/>
      <c r="J96" s="408"/>
      <c r="K96" s="408"/>
      <c r="L96" s="408"/>
      <c r="M96" s="408"/>
      <c r="N96" s="408"/>
      <c r="O96" s="408"/>
      <c r="P96" s="416">
        <f t="shared" si="1"/>
        <v>0</v>
      </c>
    </row>
    <row r="97" spans="1:16" ht="28.5">
      <c r="A97" s="50"/>
      <c r="B97" s="415">
        <v>39</v>
      </c>
      <c r="C97" s="400" t="s">
        <v>185</v>
      </c>
      <c r="D97" s="247" t="s">
        <v>34</v>
      </c>
      <c r="E97" s="403"/>
      <c r="F97" s="290"/>
      <c r="G97" s="290"/>
      <c r="H97" s="408"/>
      <c r="I97" s="408"/>
      <c r="J97" s="408"/>
      <c r="K97" s="408"/>
      <c r="L97" s="408"/>
      <c r="M97" s="408"/>
      <c r="N97" s="408"/>
      <c r="O97" s="408"/>
      <c r="P97" s="416">
        <f t="shared" si="1"/>
        <v>0</v>
      </c>
    </row>
    <row r="98" spans="1:16" ht="28.5">
      <c r="A98" s="50"/>
      <c r="B98" s="415">
        <v>40</v>
      </c>
      <c r="C98" s="400" t="s">
        <v>186</v>
      </c>
      <c r="D98" s="247" t="s">
        <v>34</v>
      </c>
      <c r="E98" s="403"/>
      <c r="F98" s="290"/>
      <c r="G98" s="290"/>
      <c r="H98" s="408"/>
      <c r="I98" s="408"/>
      <c r="J98" s="408"/>
      <c r="K98" s="408"/>
      <c r="L98" s="408"/>
      <c r="M98" s="408"/>
      <c r="N98" s="408"/>
      <c r="O98" s="408"/>
      <c r="P98" s="416">
        <f t="shared" si="1"/>
        <v>0</v>
      </c>
    </row>
    <row r="99" spans="1:16" ht="28.5">
      <c r="A99" s="50"/>
      <c r="B99" s="415">
        <v>41</v>
      </c>
      <c r="C99" s="400" t="s">
        <v>187</v>
      </c>
      <c r="D99" s="247" t="s">
        <v>34</v>
      </c>
      <c r="E99" s="403"/>
      <c r="F99" s="290"/>
      <c r="G99" s="290"/>
      <c r="H99" s="408"/>
      <c r="I99" s="408"/>
      <c r="J99" s="408"/>
      <c r="K99" s="408"/>
      <c r="L99" s="408"/>
      <c r="M99" s="408"/>
      <c r="N99" s="408"/>
      <c r="O99" s="408"/>
      <c r="P99" s="416">
        <f t="shared" si="1"/>
        <v>0</v>
      </c>
    </row>
    <row r="100" spans="1:16" ht="28.5">
      <c r="A100" s="50"/>
      <c r="B100" s="415">
        <v>42</v>
      </c>
      <c r="C100" s="400" t="s">
        <v>188</v>
      </c>
      <c r="D100" s="247" t="s">
        <v>34</v>
      </c>
      <c r="E100" s="403"/>
      <c r="F100" s="290"/>
      <c r="G100" s="290"/>
      <c r="H100" s="408"/>
      <c r="I100" s="408"/>
      <c r="J100" s="408"/>
      <c r="K100" s="408"/>
      <c r="L100" s="408"/>
      <c r="M100" s="408"/>
      <c r="N100" s="408"/>
      <c r="O100" s="408"/>
      <c r="P100" s="416">
        <f t="shared" si="1"/>
        <v>0</v>
      </c>
    </row>
    <row r="101" spans="1:16">
      <c r="A101" s="50"/>
      <c r="B101" s="415">
        <v>43</v>
      </c>
      <c r="C101" s="400" t="s">
        <v>189</v>
      </c>
      <c r="D101" s="247" t="s">
        <v>34</v>
      </c>
      <c r="E101" s="403"/>
      <c r="F101" s="290"/>
      <c r="G101" s="290"/>
      <c r="H101" s="408"/>
      <c r="I101" s="408"/>
      <c r="J101" s="408"/>
      <c r="K101" s="408"/>
      <c r="L101" s="408"/>
      <c r="M101" s="408"/>
      <c r="N101" s="408"/>
      <c r="O101" s="408"/>
      <c r="P101" s="416">
        <f t="shared" si="1"/>
        <v>0</v>
      </c>
    </row>
    <row r="102" spans="1:16" ht="42.75">
      <c r="A102" s="50"/>
      <c r="B102" s="415">
        <v>44</v>
      </c>
      <c r="C102" s="400" t="s">
        <v>190</v>
      </c>
      <c r="D102" s="247" t="s">
        <v>34</v>
      </c>
      <c r="E102" s="403"/>
      <c r="F102" s="290"/>
      <c r="G102" s="290"/>
      <c r="H102" s="408"/>
      <c r="I102" s="408"/>
      <c r="J102" s="408"/>
      <c r="K102" s="408"/>
      <c r="L102" s="408"/>
      <c r="M102" s="408"/>
      <c r="N102" s="408"/>
      <c r="O102" s="408"/>
      <c r="P102" s="416">
        <f t="shared" si="1"/>
        <v>0</v>
      </c>
    </row>
    <row r="103" spans="1:16" ht="28.5">
      <c r="A103" s="50"/>
      <c r="B103" s="415">
        <v>45</v>
      </c>
      <c r="C103" s="400" t="s">
        <v>191</v>
      </c>
      <c r="D103" s="247" t="s">
        <v>34</v>
      </c>
      <c r="E103" s="403"/>
      <c r="F103" s="290"/>
      <c r="G103" s="290"/>
      <c r="H103" s="408"/>
      <c r="I103" s="408"/>
      <c r="J103" s="408"/>
      <c r="K103" s="408"/>
      <c r="L103" s="408"/>
      <c r="M103" s="408"/>
      <c r="N103" s="408"/>
      <c r="O103" s="408"/>
      <c r="P103" s="416">
        <f t="shared" si="1"/>
        <v>0</v>
      </c>
    </row>
    <row r="104" spans="1:16" ht="28.5">
      <c r="A104" s="50"/>
      <c r="B104" s="415">
        <v>46</v>
      </c>
      <c r="C104" s="400" t="s">
        <v>192</v>
      </c>
      <c r="D104" s="247" t="s">
        <v>34</v>
      </c>
      <c r="E104" s="403"/>
      <c r="F104" s="290"/>
      <c r="G104" s="290"/>
      <c r="H104" s="408"/>
      <c r="I104" s="408"/>
      <c r="J104" s="408"/>
      <c r="K104" s="408"/>
      <c r="L104" s="408"/>
      <c r="M104" s="408"/>
      <c r="N104" s="408"/>
      <c r="O104" s="408"/>
      <c r="P104" s="416">
        <f t="shared" si="1"/>
        <v>0</v>
      </c>
    </row>
    <row r="105" spans="1:16" ht="28.5">
      <c r="A105" s="50"/>
      <c r="B105" s="415">
        <v>47</v>
      </c>
      <c r="C105" s="400" t="s">
        <v>193</v>
      </c>
      <c r="D105" s="247" t="s">
        <v>34</v>
      </c>
      <c r="E105" s="403"/>
      <c r="F105" s="290"/>
      <c r="G105" s="290"/>
      <c r="H105" s="408"/>
      <c r="I105" s="408"/>
      <c r="J105" s="408"/>
      <c r="K105" s="408"/>
      <c r="L105" s="408"/>
      <c r="M105" s="408"/>
      <c r="N105" s="408"/>
      <c r="O105" s="408"/>
      <c r="P105" s="416">
        <f t="shared" si="1"/>
        <v>0</v>
      </c>
    </row>
    <row r="106" spans="1:16" ht="28.5">
      <c r="A106" s="50"/>
      <c r="B106" s="415">
        <v>48</v>
      </c>
      <c r="C106" s="400" t="s">
        <v>194</v>
      </c>
      <c r="D106" s="247" t="s">
        <v>34</v>
      </c>
      <c r="E106" s="403"/>
      <c r="F106" s="290"/>
      <c r="G106" s="290"/>
      <c r="H106" s="408"/>
      <c r="I106" s="408"/>
      <c r="J106" s="408"/>
      <c r="K106" s="408"/>
      <c r="L106" s="408"/>
      <c r="M106" s="408"/>
      <c r="N106" s="408"/>
      <c r="O106" s="408"/>
      <c r="P106" s="416">
        <f t="shared" si="1"/>
        <v>0</v>
      </c>
    </row>
    <row r="107" spans="1:16" ht="28.5">
      <c r="A107" s="50"/>
      <c r="B107" s="415">
        <v>49</v>
      </c>
      <c r="C107" s="400" t="s">
        <v>195</v>
      </c>
      <c r="D107" s="247" t="s">
        <v>34</v>
      </c>
      <c r="E107" s="403"/>
      <c r="F107" s="290"/>
      <c r="G107" s="290"/>
      <c r="H107" s="408"/>
      <c r="I107" s="408"/>
      <c r="J107" s="408"/>
      <c r="K107" s="408"/>
      <c r="L107" s="408"/>
      <c r="M107" s="408"/>
      <c r="N107" s="408"/>
      <c r="O107" s="408"/>
      <c r="P107" s="416">
        <f t="shared" si="1"/>
        <v>0</v>
      </c>
    </row>
    <row r="108" spans="1:16">
      <c r="A108" s="50"/>
      <c r="B108" s="417" t="s">
        <v>263</v>
      </c>
      <c r="C108" s="400"/>
      <c r="D108" s="247" t="s">
        <v>249</v>
      </c>
      <c r="E108" s="403"/>
      <c r="F108" s="290"/>
      <c r="G108" s="290"/>
      <c r="H108" s="408"/>
      <c r="I108" s="408"/>
      <c r="J108" s="408"/>
      <c r="K108" s="408"/>
      <c r="L108" s="408"/>
      <c r="M108" s="408"/>
      <c r="N108" s="408"/>
      <c r="O108" s="408"/>
      <c r="P108" s="416"/>
    </row>
    <row r="109" spans="1:16">
      <c r="A109" s="50"/>
      <c r="B109" s="415"/>
      <c r="C109" s="682"/>
      <c r="D109" s="682"/>
      <c r="E109" s="262"/>
      <c r="F109" s="290"/>
      <c r="G109" s="290"/>
      <c r="H109" s="408"/>
      <c r="I109" s="408"/>
      <c r="J109" s="408"/>
      <c r="K109" s="408"/>
      <c r="L109" s="408"/>
      <c r="M109" s="408"/>
      <c r="N109" s="408"/>
      <c r="O109" s="408"/>
      <c r="P109" s="416"/>
    </row>
    <row r="110" spans="1:16">
      <c r="A110" s="50"/>
      <c r="B110" s="415"/>
      <c r="C110" s="682"/>
      <c r="D110" s="682"/>
      <c r="E110" s="262"/>
      <c r="F110" s="290"/>
      <c r="G110" s="290"/>
      <c r="H110" s="408"/>
      <c r="I110" s="408"/>
      <c r="J110" s="408"/>
      <c r="K110" s="408"/>
      <c r="L110" s="408"/>
      <c r="M110" s="408"/>
      <c r="N110" s="408"/>
      <c r="O110" s="408"/>
      <c r="P110" s="416"/>
    </row>
    <row r="111" spans="1:16">
      <c r="A111" s="50"/>
      <c r="B111" s="415"/>
      <c r="C111" s="682"/>
      <c r="D111" s="682"/>
      <c r="E111" s="262"/>
      <c r="F111" s="290"/>
      <c r="G111" s="290"/>
      <c r="H111" s="408"/>
      <c r="I111" s="408"/>
      <c r="J111" s="408"/>
      <c r="K111" s="408"/>
      <c r="L111" s="408"/>
      <c r="M111" s="408"/>
      <c r="N111" s="408"/>
      <c r="O111" s="408"/>
      <c r="P111" s="416"/>
    </row>
    <row r="112" spans="1:16">
      <c r="B112" s="346"/>
      <c r="C112" s="681" t="s">
        <v>218</v>
      </c>
      <c r="D112" s="681"/>
      <c r="E112" s="347"/>
      <c r="F112" s="348"/>
      <c r="G112" s="348"/>
      <c r="H112" s="349">
        <f>SUM(F17*H17,F18*H18,F19*H19,F20*H20,F21*H21,F22*H22,F47*H47,F64*H64,F65*H65,F66*H66,F67*H67)</f>
        <v>0</v>
      </c>
      <c r="I112" s="349">
        <f>SUM(F28*I28,F29*I29,F30*I30,F31*I31,F32*I32,F73*I73,F74*I74,F75*I75,F76*I76,F77*I77,F78*I78,F79*I79,F80*I80,F86*I86,F87*I87,F88*I88)</f>
        <v>0</v>
      </c>
      <c r="J112" s="350"/>
      <c r="K112" s="347"/>
      <c r="L112" s="347"/>
      <c r="M112" s="347"/>
      <c r="N112" s="349"/>
      <c r="O112" s="347"/>
      <c r="P112" s="351">
        <f>SUM(H112:O112)</f>
        <v>0</v>
      </c>
    </row>
    <row r="113" spans="2:16">
      <c r="B113" s="269"/>
      <c r="C113" s="682" t="s">
        <v>256</v>
      </c>
      <c r="D113" s="682"/>
      <c r="E113" s="263"/>
      <c r="F113" s="261"/>
      <c r="G113" s="261"/>
      <c r="H113" s="263"/>
      <c r="I113" s="263"/>
      <c r="J113" s="264">
        <f>SUM(E28*G28*J28,E29*G29*J29,E30*G30*J30,E31*G31,J31*E32*G32*J32,E39*G39*J39,E40*G40*J40,E41*G41*J41)</f>
        <v>300</v>
      </c>
      <c r="K113" s="264">
        <f>SUM(E28*G28*K28,E29*G29*K29,E30*G30*K30,E31*G31*K31,E32*G32*K32,E39*G39*K39,E40*G40*K40,E41*G41*K41)</f>
        <v>180</v>
      </c>
      <c r="L113" s="264"/>
      <c r="M113" s="264"/>
      <c r="N113" s="263"/>
      <c r="O113" s="263"/>
      <c r="P113" s="270">
        <f>SUM(H113:O113)</f>
        <v>480</v>
      </c>
    </row>
    <row r="114" spans="2:16">
      <c r="B114" s="269"/>
      <c r="C114" s="682" t="s">
        <v>257</v>
      </c>
      <c r="D114" s="682"/>
      <c r="E114" s="263"/>
      <c r="F114" s="261"/>
      <c r="G114" s="261"/>
      <c r="H114" s="263"/>
      <c r="I114" s="263"/>
      <c r="J114" s="264">
        <f>J113-(E32*G32*J32)</f>
        <v>300</v>
      </c>
      <c r="K114" s="263">
        <f>K113-(E32*G32*K32)</f>
        <v>180</v>
      </c>
      <c r="L114" s="263"/>
      <c r="M114" s="263"/>
      <c r="N114" s="263"/>
      <c r="O114" s="263"/>
      <c r="P114" s="270"/>
    </row>
    <row r="115" spans="2:16">
      <c r="B115" s="271"/>
      <c r="C115" s="683"/>
      <c r="D115" s="683"/>
      <c r="E115" s="256"/>
      <c r="F115" s="254"/>
      <c r="G115" s="254"/>
      <c r="H115" s="256"/>
      <c r="I115" s="256"/>
      <c r="J115" s="256"/>
      <c r="K115" s="256"/>
      <c r="L115" s="256"/>
      <c r="M115" s="256"/>
      <c r="N115" s="256"/>
      <c r="O115" s="256"/>
      <c r="P115" s="272"/>
    </row>
    <row r="116" spans="2:16">
      <c r="B116" s="271"/>
      <c r="C116" s="255"/>
      <c r="D116" s="256"/>
      <c r="E116" s="256"/>
      <c r="F116" s="254"/>
      <c r="G116" s="254"/>
      <c r="H116" s="256"/>
      <c r="I116" s="256"/>
      <c r="J116" s="256"/>
      <c r="K116" s="256"/>
      <c r="L116" s="256"/>
      <c r="M116" s="256"/>
      <c r="N116" s="256"/>
      <c r="O116" s="256"/>
      <c r="P116" s="272"/>
    </row>
    <row r="117" spans="2:16">
      <c r="B117" s="371"/>
      <c r="C117" s="684" t="s">
        <v>322</v>
      </c>
      <c r="D117" s="684"/>
      <c r="E117" s="247"/>
      <c r="F117" s="258"/>
      <c r="G117" s="247"/>
      <c r="H117" s="259">
        <f>'3.  Distribution Rates'!$K33</f>
        <v>0</v>
      </c>
      <c r="I117" s="259">
        <f>'3.  Distribution Rates'!K34</f>
        <v>0</v>
      </c>
      <c r="J117" s="259">
        <f>'3.  Distribution Rates'!K35</f>
        <v>0</v>
      </c>
      <c r="K117" s="259">
        <f>'3.  Distribution Rates'!K36</f>
        <v>0</v>
      </c>
      <c r="L117" s="259">
        <f>'3.  Distribution Rates'!K37</f>
        <v>0</v>
      </c>
      <c r="M117" s="259">
        <f>'3.  Distribution Rates'!K38</f>
        <v>0</v>
      </c>
      <c r="N117" s="259">
        <f>'3.  Distribution Rates'!K39</f>
        <v>0</v>
      </c>
      <c r="O117" s="259"/>
      <c r="P117" s="372"/>
    </row>
    <row r="118" spans="2:16">
      <c r="B118" s="371"/>
      <c r="C118" s="684" t="s">
        <v>264</v>
      </c>
      <c r="D118" s="684"/>
      <c r="E118" s="256"/>
      <c r="F118" s="258"/>
      <c r="G118" s="258"/>
      <c r="H118" s="290"/>
      <c r="I118" s="290"/>
      <c r="J118" s="290"/>
      <c r="K118" s="290"/>
      <c r="L118" s="290"/>
      <c r="M118" s="290"/>
      <c r="N118" s="290"/>
      <c r="O118" s="247"/>
      <c r="P118" s="273">
        <f>SUM(H118:O118)</f>
        <v>0</v>
      </c>
    </row>
    <row r="119" spans="2:16">
      <c r="B119" s="371"/>
      <c r="C119" s="684" t="s">
        <v>265</v>
      </c>
      <c r="D119" s="684"/>
      <c r="E119" s="256"/>
      <c r="F119" s="258"/>
      <c r="G119" s="258"/>
      <c r="H119" s="290"/>
      <c r="I119" s="290"/>
      <c r="J119" s="290"/>
      <c r="K119" s="290"/>
      <c r="L119" s="290"/>
      <c r="M119" s="290"/>
      <c r="N119" s="290"/>
      <c r="O119" s="247"/>
      <c r="P119" s="273">
        <f>SUM(H119:O119)</f>
        <v>0</v>
      </c>
    </row>
    <row r="120" spans="2:16">
      <c r="B120" s="371"/>
      <c r="C120" s="684" t="s">
        <v>266</v>
      </c>
      <c r="D120" s="684"/>
      <c r="E120" s="256"/>
      <c r="F120" s="258"/>
      <c r="G120" s="258"/>
      <c r="H120" s="290"/>
      <c r="I120" s="290"/>
      <c r="J120" s="290"/>
      <c r="K120" s="290"/>
      <c r="L120" s="290"/>
      <c r="M120" s="290"/>
      <c r="N120" s="290"/>
      <c r="O120" s="247"/>
      <c r="P120" s="273">
        <f t="shared" ref="P120" si="2">SUM(H120:O120)</f>
        <v>0</v>
      </c>
    </row>
    <row r="121" spans="2:16">
      <c r="B121" s="371"/>
      <c r="C121" s="684" t="s">
        <v>267</v>
      </c>
      <c r="D121" s="684"/>
      <c r="E121" s="256"/>
      <c r="F121" s="258"/>
      <c r="G121" s="258"/>
      <c r="H121" s="290"/>
      <c r="I121" s="290"/>
      <c r="J121" s="290"/>
      <c r="K121" s="290"/>
      <c r="L121" s="290"/>
      <c r="M121" s="290"/>
      <c r="N121" s="290"/>
      <c r="O121" s="247"/>
      <c r="P121" s="273">
        <f>SUM(H121:O121)</f>
        <v>0</v>
      </c>
    </row>
    <row r="122" spans="2:16">
      <c r="B122" s="371"/>
      <c r="C122" s="684" t="s">
        <v>268</v>
      </c>
      <c r="D122" s="684"/>
      <c r="E122" s="256"/>
      <c r="F122" s="258"/>
      <c r="G122" s="258"/>
      <c r="H122" s="368" t="e">
        <f>'5.  2015 LRAM'!H126*H117</f>
        <v>#DIV/0!</v>
      </c>
      <c r="I122" s="368" t="e">
        <f>'5.  2015 LRAM'!I126*I117</f>
        <v>#DIV/0!</v>
      </c>
      <c r="J122" s="368" t="e">
        <f>'5.  2015 LRAM'!J125*J117</f>
        <v>#DIV/0!</v>
      </c>
      <c r="K122" s="368" t="e">
        <f>'5.  2015 LRAM'!K125*K117</f>
        <v>#DIV/0!</v>
      </c>
      <c r="L122" s="368" t="e">
        <f>'5.  2015 LRAM'!L125*L117</f>
        <v>#DIV/0!</v>
      </c>
      <c r="M122" s="368" t="e">
        <f>'5.  2015 LRAM'!M125*M117</f>
        <v>#DIV/0!</v>
      </c>
      <c r="N122" s="368" t="e">
        <f>'5.  2015 LRAM'!N125*N117</f>
        <v>#DIV/0!</v>
      </c>
      <c r="O122" s="247"/>
      <c r="P122" s="273" t="e">
        <f t="shared" ref="P122:P123" si="3">SUM(H122:O122)</f>
        <v>#DIV/0!</v>
      </c>
    </row>
    <row r="123" spans="2:16">
      <c r="B123" s="371"/>
      <c r="C123" s="684" t="s">
        <v>269</v>
      </c>
      <c r="D123" s="684"/>
      <c r="E123" s="256"/>
      <c r="F123" s="258"/>
      <c r="G123" s="258"/>
      <c r="H123" s="368" t="e">
        <f>'5-b. 2016 LRAM'!H125*H117</f>
        <v>#DIV/0!</v>
      </c>
      <c r="I123" s="368" t="e">
        <f>'5-b. 2016 LRAM'!I125*I117</f>
        <v>#DIV/0!</v>
      </c>
      <c r="J123" s="368" t="e">
        <f>'5-b. 2016 LRAM'!J125*J117</f>
        <v>#DIV/0!</v>
      </c>
      <c r="K123" s="368" t="e">
        <f>'5-b. 2016 LRAM'!K125*K117</f>
        <v>#DIV/0!</v>
      </c>
      <c r="L123" s="368" t="e">
        <f>'5-b. 2016 LRAM'!L125*L117</f>
        <v>#DIV/0!</v>
      </c>
      <c r="M123" s="368" t="e">
        <f>'5-b. 2016 LRAM'!M125*M117</f>
        <v>#DIV/0!</v>
      </c>
      <c r="N123" s="368" t="e">
        <f>'5-b. 2016 LRAM'!N125*N117</f>
        <v>#DIV/0!</v>
      </c>
      <c r="O123" s="247"/>
      <c r="P123" s="273" t="e">
        <f t="shared" si="3"/>
        <v>#DIV/0!</v>
      </c>
    </row>
    <row r="124" spans="2:16">
      <c r="B124" s="371"/>
      <c r="C124" s="684" t="s">
        <v>274</v>
      </c>
      <c r="D124" s="684"/>
      <c r="E124" s="256"/>
      <c r="F124" s="258"/>
      <c r="G124" s="258"/>
      <c r="H124" s="368">
        <f>H112*H117</f>
        <v>0</v>
      </c>
      <c r="I124" s="368">
        <f>I112*I117</f>
        <v>0</v>
      </c>
      <c r="J124" s="368">
        <f>J113*J117</f>
        <v>0</v>
      </c>
      <c r="K124" s="368">
        <f>K113*K117</f>
        <v>0</v>
      </c>
      <c r="L124" s="368">
        <f>L113*L117</f>
        <v>0</v>
      </c>
      <c r="M124" s="368">
        <f>M113*M117</f>
        <v>0</v>
      </c>
      <c r="N124" s="368">
        <f>N112*N117</f>
        <v>0</v>
      </c>
      <c r="O124" s="247"/>
      <c r="P124" s="273">
        <f>SUM(H124:O124)</f>
        <v>0</v>
      </c>
    </row>
    <row r="125" spans="2:16">
      <c r="B125" s="271"/>
      <c r="C125" s="369" t="s">
        <v>270</v>
      </c>
      <c r="D125" s="256"/>
      <c r="E125" s="256"/>
      <c r="F125" s="254"/>
      <c r="G125" s="254"/>
      <c r="H125" s="260" t="e">
        <f>SUM(H118:H124)</f>
        <v>#DIV/0!</v>
      </c>
      <c r="I125" s="260" t="e">
        <f>SUM(I118:I124)</f>
        <v>#DIV/0!</v>
      </c>
      <c r="J125" s="260" t="e">
        <f t="shared" ref="J125:N125" si="4">SUM(J118:J124)</f>
        <v>#DIV/0!</v>
      </c>
      <c r="K125" s="260" t="e">
        <f t="shared" si="4"/>
        <v>#DIV/0!</v>
      </c>
      <c r="L125" s="260" t="e">
        <f t="shared" si="4"/>
        <v>#DIV/0!</v>
      </c>
      <c r="M125" s="260" t="e">
        <f t="shared" si="4"/>
        <v>#DIV/0!</v>
      </c>
      <c r="N125" s="260" t="e">
        <f t="shared" si="4"/>
        <v>#DIV/0!</v>
      </c>
      <c r="O125" s="256"/>
      <c r="P125" s="274" t="e">
        <f>SUM(P118:P124)</f>
        <v>#DIV/0!</v>
      </c>
    </row>
    <row r="126" spans="2:16">
      <c r="B126" s="271"/>
      <c r="C126" s="369"/>
      <c r="D126" s="256"/>
      <c r="E126" s="256"/>
      <c r="F126" s="254"/>
      <c r="G126" s="254"/>
      <c r="H126" s="260"/>
      <c r="I126" s="260"/>
      <c r="J126" s="260"/>
      <c r="K126" s="260"/>
      <c r="L126" s="260"/>
      <c r="M126" s="260"/>
      <c r="N126" s="260"/>
      <c r="O126" s="256"/>
      <c r="P126" s="274"/>
    </row>
    <row r="127" spans="2:16">
      <c r="B127" s="409"/>
      <c r="C127" s="684" t="s">
        <v>271</v>
      </c>
      <c r="D127" s="684"/>
      <c r="E127" s="401"/>
      <c r="F127" s="155"/>
      <c r="G127" s="155"/>
      <c r="H127" s="290" t="e">
        <f>H112*'6.  Persistence Rates'!$G$46</f>
        <v>#DIV/0!</v>
      </c>
      <c r="I127" s="290" t="e">
        <f>I112*'6.  Persistence Rates'!$G$46</f>
        <v>#DIV/0!</v>
      </c>
      <c r="J127" s="290" t="e">
        <f>J113*'6.  Persistence Rates'!$T$46</f>
        <v>#DIV/0!</v>
      </c>
      <c r="K127" s="290" t="e">
        <f>K113*'6.  Persistence Rates'!$T$46</f>
        <v>#DIV/0!</v>
      </c>
      <c r="L127" s="290"/>
      <c r="M127" s="290"/>
      <c r="N127" s="290" t="e">
        <f>N112*'6.  Persistence Rates'!$G$46</f>
        <v>#DIV/0!</v>
      </c>
      <c r="O127" s="155"/>
      <c r="P127" s="343"/>
    </row>
    <row r="128" spans="2:16">
      <c r="B128" s="409"/>
      <c r="C128" s="684" t="s">
        <v>272</v>
      </c>
      <c r="D128" s="684"/>
      <c r="E128" s="401"/>
      <c r="F128" s="155"/>
      <c r="G128" s="155"/>
      <c r="H128" s="290" t="e">
        <f>H112*'6.  Persistence Rates'!$H$46</f>
        <v>#DIV/0!</v>
      </c>
      <c r="I128" s="290" t="e">
        <f>I112*'6.  Persistence Rates'!$H$46</f>
        <v>#DIV/0!</v>
      </c>
      <c r="J128" s="290" t="e">
        <f>$J$114*'6.  Persistence Rates'!$U$46</f>
        <v>#DIV/0!</v>
      </c>
      <c r="K128" s="290" t="e">
        <f>$K$114*'6.  Persistence Rates'!$U$46</f>
        <v>#DIV/0!</v>
      </c>
      <c r="L128" s="290"/>
      <c r="M128" s="290"/>
      <c r="N128" s="290" t="e">
        <f>N112*'6.  Persistence Rates'!$H$46</f>
        <v>#DIV/0!</v>
      </c>
      <c r="O128" s="155"/>
      <c r="P128" s="343"/>
    </row>
    <row r="129" spans="2:16">
      <c r="B129" s="410"/>
      <c r="C129" s="698" t="s">
        <v>273</v>
      </c>
      <c r="D129" s="698"/>
      <c r="E129" s="411"/>
      <c r="F129" s="324"/>
      <c r="G129" s="324"/>
      <c r="H129" s="390" t="e">
        <f>H112*'6.  Persistence Rates'!$I$46</f>
        <v>#DIV/0!</v>
      </c>
      <c r="I129" s="390" t="e">
        <f>I112*'6.  Persistence Rates'!$I$46</f>
        <v>#DIV/0!</v>
      </c>
      <c r="J129" s="390" t="e">
        <f>$J$114*'6.  Persistence Rates'!$V$46</f>
        <v>#DIV/0!</v>
      </c>
      <c r="K129" s="390" t="e">
        <f>$K$114*'6.  Persistence Rates'!$V$46</f>
        <v>#DIV/0!</v>
      </c>
      <c r="L129" s="390"/>
      <c r="M129" s="390"/>
      <c r="N129" s="390" t="e">
        <f>N112*'6.  Persistence Rates'!$I$46</f>
        <v>#DIV/0!</v>
      </c>
      <c r="O129" s="324"/>
      <c r="P129" s="386"/>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8. Street lighting</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Judy But</cp:lastModifiedBy>
  <cp:lastPrinted>2016-07-20T21:25:34Z</cp:lastPrinted>
  <dcterms:created xsi:type="dcterms:W3CDTF">2012-03-05T18:56:04Z</dcterms:created>
  <dcterms:modified xsi:type="dcterms:W3CDTF">2017-02-07T20:09:43Z</dcterms:modified>
</cp:coreProperties>
</file>